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GIS/"/>
    </mc:Choice>
  </mc:AlternateContent>
  <xr:revisionPtr revIDLastSave="44" documentId="13_ncr:1_{8E4EB778-EF62-4B1A-8F6E-3AD50639E2DF}" xr6:coauthVersionLast="47" xr6:coauthVersionMax="47" xr10:uidLastSave="{5EEC6947-3C5E-4D0E-8117-787D77CE2466}"/>
  <bookViews>
    <workbookView xWindow="-96" yWindow="0" windowWidth="11712" windowHeight="12336" tabRatio="865" activeTab="3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state="hidden" r:id="rId8"/>
    <sheet name="Sunflower 2023_2024" sheetId="19" state="hidden" r:id="rId9"/>
    <sheet name="Sunflower 2024_2025" sheetId="20" state="hidden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4" i="6"/>
  <c r="K62" i="6"/>
  <c r="K64" i="6" s="1"/>
  <c r="N18" i="6"/>
  <c r="L62" i="6" l="1"/>
  <c r="N17" i="6"/>
  <c r="N16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1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K13" i="6" s="1"/>
  <c r="F15" i="21"/>
  <c r="K12" i="6" s="1"/>
  <c r="F14" i="21"/>
  <c r="K11" i="6" s="1"/>
  <c r="F13" i="21"/>
  <c r="K10" i="6" s="1"/>
  <c r="F12" i="21"/>
  <c r="K9" i="6" s="1"/>
  <c r="F11" i="21"/>
  <c r="K8" i="6" s="1"/>
  <c r="F10" i="21"/>
  <c r="K7" i="6" s="1"/>
  <c r="F9" i="21"/>
  <c r="K6" i="6" s="1"/>
  <c r="F8" i="21"/>
  <c r="K5" i="6" s="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F7" i="21"/>
  <c r="K4" i="6" s="1"/>
  <c r="O4" i="6" s="1"/>
  <c r="F59" i="20"/>
  <c r="J56" i="6"/>
  <c r="C59" i="20"/>
  <c r="L61" i="6"/>
  <c r="F27" i="20"/>
  <c r="J24" i="6"/>
  <c r="F28" i="20"/>
  <c r="J25" i="6"/>
  <c r="C9" i="4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 s="1"/>
  <c r="I64" i="6" s="1"/>
  <c r="H5" i="6"/>
  <c r="H6" i="6"/>
  <c r="H7" i="6"/>
  <c r="H62" i="6" s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/>
  <c r="F14" i="20"/>
  <c r="J11" i="6"/>
  <c r="F15" i="20"/>
  <c r="J12" i="6"/>
  <c r="F16" i="20"/>
  <c r="J13" i="6"/>
  <c r="F17" i="20"/>
  <c r="J14" i="6"/>
  <c r="F18" i="20"/>
  <c r="J15" i="6"/>
  <c r="J61" i="6"/>
  <c r="J59" i="6"/>
  <c r="F58" i="20"/>
  <c r="J55" i="6"/>
  <c r="F57" i="20"/>
  <c r="J54" i="6"/>
  <c r="F56" i="20"/>
  <c r="J53" i="6"/>
  <c r="F55" i="20"/>
  <c r="J52" i="6"/>
  <c r="F54" i="20"/>
  <c r="J51" i="6"/>
  <c r="F53" i="20"/>
  <c r="J50" i="6"/>
  <c r="F52" i="20"/>
  <c r="J49" i="6"/>
  <c r="F51" i="20"/>
  <c r="J48" i="6"/>
  <c r="F50" i="20"/>
  <c r="J47" i="6"/>
  <c r="F49" i="20"/>
  <c r="J46" i="6"/>
  <c r="F48" i="20"/>
  <c r="J45" i="6"/>
  <c r="F47" i="20"/>
  <c r="J44" i="6"/>
  <c r="F46" i="20"/>
  <c r="J43" i="6"/>
  <c r="F45" i="20"/>
  <c r="J42" i="6"/>
  <c r="F44" i="20"/>
  <c r="J41" i="6"/>
  <c r="F43" i="20"/>
  <c r="J40" i="6"/>
  <c r="F42" i="20"/>
  <c r="J39" i="6"/>
  <c r="F41" i="20"/>
  <c r="J38" i="6"/>
  <c r="F40" i="20"/>
  <c r="J37" i="6"/>
  <c r="F39" i="20"/>
  <c r="J36" i="6"/>
  <c r="F38" i="20"/>
  <c r="J35" i="6"/>
  <c r="F37" i="20"/>
  <c r="J34" i="6"/>
  <c r="F36" i="20"/>
  <c r="J33" i="6"/>
  <c r="F35" i="20"/>
  <c r="J32" i="6"/>
  <c r="F34" i="20"/>
  <c r="J31" i="6"/>
  <c r="F33" i="20"/>
  <c r="J30" i="6"/>
  <c r="F32" i="20"/>
  <c r="J29" i="6"/>
  <c r="F31" i="20"/>
  <c r="J28" i="6"/>
  <c r="F30" i="20"/>
  <c r="J27" i="6"/>
  <c r="F29" i="20"/>
  <c r="J26" i="6"/>
  <c r="F26" i="20"/>
  <c r="J23" i="6"/>
  <c r="F25" i="20"/>
  <c r="J22" i="6"/>
  <c r="F24" i="20"/>
  <c r="J21" i="6"/>
  <c r="F23" i="20"/>
  <c r="J20" i="6"/>
  <c r="F22" i="20"/>
  <c r="J19" i="6"/>
  <c r="F21" i="20"/>
  <c r="J18" i="6"/>
  <c r="F20" i="20"/>
  <c r="J17" i="6"/>
  <c r="F19" i="20"/>
  <c r="J16" i="6"/>
  <c r="F12" i="20"/>
  <c r="J9" i="6"/>
  <c r="F11" i="20"/>
  <c r="J8" i="6"/>
  <c r="F10" i="20"/>
  <c r="J7" i="6"/>
  <c r="F9" i="20"/>
  <c r="J6" i="6"/>
  <c r="N6" i="6" s="1"/>
  <c r="F8" i="20"/>
  <c r="J5" i="6"/>
  <c r="C8" i="20"/>
  <c r="C9" i="20"/>
  <c r="F7" i="20"/>
  <c r="G7" i="20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H59" i="6" s="1"/>
  <c r="C30" i="18"/>
  <c r="C29" i="18"/>
  <c r="C28" i="18"/>
  <c r="C27" i="18"/>
  <c r="C26" i="18"/>
  <c r="C25" i="18"/>
  <c r="C24" i="18"/>
  <c r="C23" i="18"/>
  <c r="D62" i="6"/>
  <c r="D64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G59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G62" i="6" s="1"/>
  <c r="G64" i="6" s="1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8" i="16"/>
  <c r="F5" i="6"/>
  <c r="F58" i="6"/>
  <c r="F59" i="6"/>
  <c r="F7" i="16"/>
  <c r="F4" i="6"/>
  <c r="F62" i="6" s="1"/>
  <c r="F64" i="6" s="1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E62" i="6" s="1"/>
  <c r="E64" i="6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J4" i="6"/>
  <c r="N4" i="6" s="1"/>
  <c r="N5" i="6" s="1"/>
  <c r="J62" i="6"/>
  <c r="J64" i="6" s="1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7" i="21" l="1"/>
  <c r="N7" i="6"/>
  <c r="N8" i="6" s="1"/>
  <c r="N9" i="6" s="1"/>
  <c r="N10" i="6" s="1"/>
  <c r="N11" i="6" s="1"/>
  <c r="N12" i="6" s="1"/>
  <c r="N13" i="6" s="1"/>
  <c r="N14" i="6" s="1"/>
  <c r="N15" i="6" s="1"/>
  <c r="H64" i="6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L59" i="6"/>
  <c r="P4" i="6"/>
  <c r="P5" i="6" l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G8" i="2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L64" i="6"/>
  <c r="C5" i="4" l="1"/>
  <c r="C10" i="4" s="1"/>
  <c r="C11" i="4" l="1"/>
  <c r="C16" i="4" s="1"/>
</calcChain>
</file>

<file path=xl/sharedStrings.xml><?xml version="1.0" encoding="utf-8"?>
<sst xmlns="http://schemas.openxmlformats.org/spreadsheetml/2006/main" count="156" uniqueCount="68">
  <si>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</si>
  <si>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</si>
  <si>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</si>
  <si>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</si>
  <si>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</si>
  <si>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</si>
  <si>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</si>
  <si>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</si>
  <si>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</si>
  <si>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</si>
  <si>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</si>
  <si>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</si>
  <si>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</si>
  <si>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</si>
  <si>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</si>
  <si>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</si>
  <si>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</si>
  <si>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</si>
  <si>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</si>
  <si>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</si>
  <si>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</si>
  <si>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</si>
  <si>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</si>
  <si>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</si>
  <si>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</si>
  <si>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</si>
  <si>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</si>
  <si>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</si>
  <si>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</si>
  <si>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</si>
  <si>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</si>
  <si>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</si>
  <si>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</si>
  <si>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</si>
  <si>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</si>
  <si>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</si>
  <si>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</si>
  <si>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</si>
  <si>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</si>
  <si>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</si>
  <si>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</si>
  <si>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</si>
  <si>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</si>
  <si>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</si>
  <si>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</si>
  <si>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</si>
  <si>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</si>
  <si>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</si>
  <si>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</si>
  <si>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</si>
  <si>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</si>
  <si>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</si>
  <si>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</si>
  <si>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</si>
  <si>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</si>
  <si>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2022/23</t>
  </si>
  <si>
    <t>2023/24</t>
  </si>
  <si>
    <t>5-year average</t>
  </si>
  <si>
    <t>2025/26*</t>
  </si>
  <si>
    <t>2025/26 bemarkingsjaar</t>
  </si>
  <si>
    <t xml:space="preserve">Beraamde lewering vs NOK skatting / Delivery Estimate vs CEC Estimate </t>
  </si>
  <si>
    <t>CEC production estimate (tons)</t>
  </si>
  <si>
    <t>NOK produksieskatting (ton)</t>
  </si>
  <si>
    <t>2024/25</t>
  </si>
  <si>
    <t>2025/26</t>
  </si>
  <si>
    <t>5-Year Ave</t>
  </si>
  <si>
    <t>CEC</t>
  </si>
  <si>
    <t>CEC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</si>
</sst>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8" fillId="2" borderId="0" applyNumberFormat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34" applyNumberFormat="0" applyAlignment="0" applyProtection="0"/>
    <xf numFmtId="0" fontId="9" fillId="0" borderId="0"/>
    <xf numFmtId="0" fontId="16" fillId="0" borderId="0">
      <alignment vertical="top"/>
    </xf>
    <xf numFmtId="0" fontId="9" fillId="0" borderId="0"/>
    <xf numFmtId="0" fontId="24" fillId="0" borderId="0"/>
    <xf numFmtId="0" fontId="18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" borderId="38" applyNumberFormat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9" applyNumberFormat="0" applyFill="0" applyAlignment="0" applyProtection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166" fontId="4" fillId="0" borderId="0" xfId="2" applyNumberFormat="1" applyFont="1"/>
    <xf numFmtId="166" fontId="6" fillId="0" borderId="0" xfId="2" applyNumberFormat="1" applyFont="1"/>
    <xf numFmtId="0" fontId="6" fillId="0" borderId="0" xfId="0" applyFont="1"/>
    <xf numFmtId="166" fontId="7" fillId="0" borderId="0" xfId="2" applyNumberFormat="1" applyFont="1"/>
    <xf numFmtId="0" fontId="7" fillId="0" borderId="0" xfId="0" applyFont="1"/>
    <xf numFmtId="166" fontId="0" fillId="0" borderId="0" xfId="0" applyNumberFormat="1"/>
    <xf numFmtId="0" fontId="29" fillId="0" borderId="0" xfId="0" applyFont="1"/>
    <xf numFmtId="15" fontId="30" fillId="0" borderId="0" xfId="0" applyNumberFormat="1" applyFont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" xfId="0" applyFont="1" applyBorder="1"/>
    <xf numFmtId="166" fontId="4" fillId="0" borderId="3" xfId="2" applyNumberFormat="1" applyFont="1" applyBorder="1" applyAlignment="1">
      <alignment horizontal="center"/>
    </xf>
    <xf numFmtId="0" fontId="4" fillId="0" borderId="3" xfId="0" applyFont="1" applyBorder="1"/>
    <xf numFmtId="0" fontId="9" fillId="0" borderId="3" xfId="0" applyFont="1" applyBorder="1"/>
    <xf numFmtId="0" fontId="28" fillId="0" borderId="40" xfId="38" applyBorder="1" applyAlignment="1">
      <alignment horizontal="right"/>
    </xf>
    <xf numFmtId="0" fontId="28" fillId="0" borderId="41" xfId="38" applyBorder="1"/>
    <xf numFmtId="0" fontId="4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4" xfId="0" applyFont="1" applyBorder="1"/>
    <xf numFmtId="0" fontId="22" fillId="0" borderId="37" xfId="18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166" fontId="12" fillId="0" borderId="5" xfId="2" applyNumberFormat="1" applyFont="1" applyBorder="1"/>
    <xf numFmtId="0" fontId="11" fillId="0" borderId="6" xfId="0" applyFont="1" applyBorder="1" applyAlignment="1">
      <alignment horizontal="center"/>
    </xf>
    <xf numFmtId="166" fontId="13" fillId="0" borderId="7" xfId="9" applyNumberFormat="1" applyFont="1" applyBorder="1"/>
    <xf numFmtId="0" fontId="11" fillId="0" borderId="8" xfId="0" applyFont="1" applyBorder="1" applyAlignment="1">
      <alignment horizontal="center"/>
    </xf>
    <xf numFmtId="166" fontId="13" fillId="0" borderId="5" xfId="9" applyNumberFormat="1" applyFont="1" applyBorder="1"/>
    <xf numFmtId="166" fontId="11" fillId="0" borderId="0" xfId="2" applyNumberFormat="1" applyFont="1"/>
    <xf numFmtId="166" fontId="12" fillId="0" borderId="0" xfId="2" applyNumberFormat="1" applyFont="1"/>
    <xf numFmtId="166" fontId="13" fillId="0" borderId="0" xfId="2" applyNumberFormat="1" applyFont="1"/>
    <xf numFmtId="0" fontId="4" fillId="0" borderId="9" xfId="0" applyFont="1" applyBorder="1"/>
    <xf numFmtId="49" fontId="4" fillId="0" borderId="10" xfId="0" applyNumberFormat="1" applyFont="1" applyBorder="1"/>
    <xf numFmtId="166" fontId="23" fillId="4" borderId="5" xfId="20" applyNumberFormat="1" applyBorder="1"/>
    <xf numFmtId="0" fontId="4" fillId="0" borderId="10" xfId="0" applyFont="1" applyBorder="1"/>
    <xf numFmtId="1" fontId="11" fillId="0" borderId="0" xfId="0" applyNumberFormat="1" applyFont="1"/>
    <xf numFmtId="1" fontId="22" fillId="0" borderId="37" xfId="18" applyNumberFormat="1" applyAlignment="1">
      <alignment horizontal="center" vertical="center" wrapText="1"/>
    </xf>
    <xf numFmtId="1" fontId="23" fillId="4" borderId="5" xfId="20" applyNumberFormat="1" applyBorder="1"/>
    <xf numFmtId="1" fontId="4" fillId="0" borderId="0" xfId="0" applyNumberFormat="1" applyFont="1"/>
    <xf numFmtId="1" fontId="11" fillId="0" borderId="0" xfId="2" applyNumberFormat="1" applyFont="1"/>
    <xf numFmtId="1" fontId="4" fillId="0" borderId="0" xfId="2" applyNumberFormat="1" applyFont="1"/>
    <xf numFmtId="9" fontId="0" fillId="0" borderId="0" xfId="33" applyFont="1"/>
    <xf numFmtId="0" fontId="28" fillId="0" borderId="42" xfId="38" applyBorder="1"/>
    <xf numFmtId="0" fontId="21" fillId="5" borderId="11" xfId="17" applyFill="1" applyBorder="1" applyAlignment="1">
      <alignment horizontal="center"/>
    </xf>
    <xf numFmtId="0" fontId="21" fillId="5" borderId="12" xfId="17" applyFill="1" applyBorder="1" applyAlignment="1">
      <alignment horizontal="center"/>
    </xf>
    <xf numFmtId="49" fontId="21" fillId="5" borderId="6" xfId="17" applyNumberFormat="1" applyFill="1" applyBorder="1" applyAlignment="1">
      <alignment horizontal="center"/>
    </xf>
    <xf numFmtId="0" fontId="26" fillId="3" borderId="43" xfId="32" applyBorder="1"/>
    <xf numFmtId="49" fontId="26" fillId="3" borderId="13" xfId="32" applyNumberFormat="1" applyBorder="1"/>
    <xf numFmtId="166" fontId="26" fillId="3" borderId="14" xfId="32" applyNumberFormat="1" applyBorder="1"/>
    <xf numFmtId="49" fontId="26" fillId="5" borderId="15" xfId="32" applyNumberFormat="1" applyFill="1" applyBorder="1"/>
    <xf numFmtId="0" fontId="21" fillId="5" borderId="16" xfId="17" applyFill="1" applyBorder="1" applyAlignment="1">
      <alignment horizontal="center"/>
    </xf>
    <xf numFmtId="43" fontId="0" fillId="0" borderId="0" xfId="0" applyNumberFormat="1"/>
    <xf numFmtId="0" fontId="31" fillId="3" borderId="2" xfId="32" applyFont="1" applyBorder="1" applyAlignment="1">
      <alignment horizontal="right"/>
    </xf>
    <xf numFmtId="0" fontId="31" fillId="3" borderId="1" xfId="32" applyFont="1" applyBorder="1" applyAlignment="1">
      <alignment wrapText="1"/>
    </xf>
    <xf numFmtId="0" fontId="31" fillId="3" borderId="44" xfId="32" applyFont="1" applyBorder="1" applyAlignment="1">
      <alignment horizontal="right"/>
    </xf>
    <xf numFmtId="0" fontId="31" fillId="3" borderId="45" xfId="32" applyFont="1" applyBorder="1"/>
    <xf numFmtId="166" fontId="31" fillId="0" borderId="46" xfId="38" applyNumberFormat="1" applyFont="1" applyBorder="1" applyAlignment="1">
      <alignment horizontal="center"/>
    </xf>
    <xf numFmtId="0" fontId="26" fillId="3" borderId="17" xfId="32" applyBorder="1"/>
    <xf numFmtId="0" fontId="26" fillId="5" borderId="18" xfId="32" applyFill="1" applyBorder="1"/>
    <xf numFmtId="0" fontId="19" fillId="0" borderId="19" xfId="15" applyBorder="1" applyAlignment="1">
      <alignment wrapText="1"/>
    </xf>
    <xf numFmtId="0" fontId="19" fillId="0" borderId="20" xfId="15" applyBorder="1" applyAlignment="1">
      <alignment wrapText="1"/>
    </xf>
    <xf numFmtId="166" fontId="26" fillId="3" borderId="21" xfId="32" applyNumberFormat="1" applyBorder="1"/>
    <xf numFmtId="0" fontId="9" fillId="0" borderId="0" xfId="0" applyFont="1"/>
    <xf numFmtId="0" fontId="21" fillId="5" borderId="22" xfId="17" applyFill="1" applyBorder="1" applyAlignment="1">
      <alignment horizontal="center"/>
    </xf>
    <xf numFmtId="166" fontId="26" fillId="3" borderId="21" xfId="7" applyNumberFormat="1" applyFont="1" applyFill="1" applyBorder="1" applyAlignment="1">
      <alignment horizontal="center"/>
    </xf>
    <xf numFmtId="49" fontId="26" fillId="3" borderId="47" xfId="32" applyNumberFormat="1" applyBorder="1"/>
    <xf numFmtId="0" fontId="21" fillId="5" borderId="23" xfId="17" applyFill="1" applyBorder="1" applyAlignment="1"/>
    <xf numFmtId="49" fontId="28" fillId="0" borderId="48" xfId="38" applyNumberFormat="1" applyBorder="1"/>
    <xf numFmtId="166" fontId="23" fillId="4" borderId="5" xfId="2" applyNumberFormat="1" applyFont="1" applyFill="1" applyBorder="1"/>
    <xf numFmtId="166" fontId="31" fillId="3" borderId="49" xfId="2" applyNumberFormat="1" applyFont="1" applyFill="1" applyBorder="1"/>
    <xf numFmtId="164" fontId="23" fillId="4" borderId="5" xfId="20" applyNumberFormat="1" applyBorder="1"/>
    <xf numFmtId="49" fontId="28" fillId="0" borderId="0" xfId="38" applyNumberFormat="1" applyBorder="1"/>
    <xf numFmtId="0" fontId="32" fillId="0" borderId="2" xfId="38" applyFont="1" applyBorder="1"/>
    <xf numFmtId="168" fontId="11" fillId="0" borderId="0" xfId="0" applyNumberFormat="1" applyFont="1"/>
    <xf numFmtId="168" fontId="10" fillId="0" borderId="24" xfId="0" applyNumberFormat="1" applyFont="1" applyBorder="1"/>
    <xf numFmtId="168" fontId="22" fillId="0" borderId="37" xfId="18" applyNumberFormat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/>
    </xf>
    <xf numFmtId="168" fontId="4" fillId="0" borderId="0" xfId="0" applyNumberFormat="1" applyFont="1"/>
    <xf numFmtId="0" fontId="4" fillId="0" borderId="25" xfId="0" applyFont="1" applyBorder="1"/>
    <xf numFmtId="0" fontId="21" fillId="5" borderId="26" xfId="17" applyFill="1" applyBorder="1" applyAlignment="1">
      <alignment horizontal="center"/>
    </xf>
    <xf numFmtId="166" fontId="26" fillId="3" borderId="13" xfId="7" applyNumberFormat="1" applyFont="1" applyFill="1" applyBorder="1" applyAlignment="1">
      <alignment horizontal="center"/>
    </xf>
    <xf numFmtId="166" fontId="26" fillId="5" borderId="15" xfId="7" applyNumberFormat="1" applyFont="1" applyFill="1" applyBorder="1" applyAlignment="1">
      <alignment horizontal="center"/>
    </xf>
    <xf numFmtId="0" fontId="3" fillId="0" borderId="10" xfId="21" applyFont="1" applyBorder="1"/>
    <xf numFmtId="166" fontId="32" fillId="0" borderId="2" xfId="38" applyNumberFormat="1" applyFont="1" applyBorder="1"/>
    <xf numFmtId="0" fontId="4" fillId="0" borderId="27" xfId="0" applyFont="1" applyBorder="1"/>
    <xf numFmtId="166" fontId="23" fillId="4" borderId="50" xfId="20" applyNumberFormat="1" applyBorder="1"/>
    <xf numFmtId="166" fontId="26" fillId="5" borderId="28" xfId="7" applyNumberFormat="1" applyFont="1" applyFill="1" applyBorder="1" applyAlignment="1">
      <alignment horizontal="center"/>
    </xf>
    <xf numFmtId="0" fontId="3" fillId="0" borderId="22" xfId="21" applyFont="1" applyBorder="1"/>
    <xf numFmtId="166" fontId="28" fillId="0" borderId="51" xfId="38" applyNumberFormat="1" applyBorder="1"/>
    <xf numFmtId="166" fontId="32" fillId="0" borderId="25" xfId="38" applyNumberFormat="1" applyFont="1" applyBorder="1"/>
    <xf numFmtId="0" fontId="4" fillId="0" borderId="22" xfId="0" applyFont="1" applyBorder="1"/>
    <xf numFmtId="166" fontId="33" fillId="0" borderId="52" xfId="20" applyNumberFormat="1" applyFont="1" applyFill="1" applyBorder="1"/>
    <xf numFmtId="167" fontId="31" fillId="3" borderId="3" xfId="33" applyNumberFormat="1" applyFont="1" applyFill="1" applyBorder="1" applyAlignment="1">
      <alignment horizontal="center"/>
    </xf>
    <xf numFmtId="0" fontId="18" fillId="0" borderId="2" xfId="1" applyFill="1" applyBorder="1" applyAlignment="1">
      <alignment horizontal="center"/>
    </xf>
    <xf numFmtId="15" fontId="23" fillId="4" borderId="5" xfId="20" applyNumberFormat="1" applyBorder="1" applyAlignment="1">
      <alignment horizontal="center"/>
    </xf>
    <xf numFmtId="166" fontId="33" fillId="0" borderId="0" xfId="20" applyNumberFormat="1" applyFont="1" applyFill="1" applyBorder="1"/>
    <xf numFmtId="166" fontId="23" fillId="4" borderId="25" xfId="20" applyNumberFormat="1" applyBorder="1"/>
    <xf numFmtId="49" fontId="26" fillId="3" borderId="53" xfId="32" applyNumberFormat="1" applyBorder="1"/>
    <xf numFmtId="166" fontId="13" fillId="0" borderId="6" xfId="9" applyNumberFormat="1" applyFont="1" applyBorder="1"/>
    <xf numFmtId="9" fontId="26" fillId="3" borderId="54" xfId="32" applyNumberFormat="1" applyBorder="1" applyAlignment="1">
      <alignment horizontal="center"/>
    </xf>
    <xf numFmtId="166" fontId="4" fillId="0" borderId="0" xfId="0" applyNumberFormat="1" applyFont="1"/>
    <xf numFmtId="0" fontId="34" fillId="0" borderId="55" xfId="0" applyFont="1" applyBorder="1" applyAlignment="1">
      <alignment horizontal="right" vertical="center" wrapText="1"/>
    </xf>
    <xf numFmtId="0" fontId="34" fillId="0" borderId="56" xfId="0" applyFont="1" applyBorder="1" applyAlignment="1">
      <alignment horizontal="left" vertical="center"/>
    </xf>
    <xf numFmtId="0" fontId="34" fillId="0" borderId="2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166" fontId="18" fillId="6" borderId="5" xfId="2" applyNumberFormat="1" applyFont="1" applyFill="1" applyBorder="1" applyAlignment="1">
      <alignment horizontal="center" vertical="center"/>
    </xf>
    <xf numFmtId="166" fontId="18" fillId="6" borderId="5" xfId="20" applyNumberFormat="1" applyFont="1" applyFill="1" applyBorder="1" applyAlignment="1">
      <alignment horizontal="center" vertical="center" wrapText="1"/>
    </xf>
    <xf numFmtId="166" fontId="28" fillId="6" borderId="5" xfId="20" applyNumberFormat="1" applyFont="1" applyFill="1" applyBorder="1" applyAlignment="1">
      <alignment horizontal="center" vertical="center" wrapText="1"/>
    </xf>
    <xf numFmtId="166" fontId="28" fillId="6" borderId="29" xfId="20" applyNumberFormat="1" applyFont="1" applyFill="1" applyBorder="1" applyAlignment="1">
      <alignment horizontal="right" vertical="center" wrapText="1"/>
    </xf>
    <xf numFmtId="166" fontId="28" fillId="6" borderId="28" xfId="20" applyNumberFormat="1" applyFont="1" applyFill="1" applyBorder="1" applyAlignment="1">
      <alignment horizontal="left" vertical="center" wrapText="1"/>
    </xf>
    <xf numFmtId="0" fontId="35" fillId="0" borderId="2" xfId="0" applyFont="1" applyBorder="1"/>
    <xf numFmtId="0" fontId="36" fillId="0" borderId="6" xfId="18" applyFont="1" applyBorder="1" applyAlignment="1">
      <alignment horizontal="center"/>
    </xf>
    <xf numFmtId="0" fontId="35" fillId="0" borderId="1" xfId="0" applyFont="1" applyBorder="1"/>
    <xf numFmtId="0" fontId="1" fillId="6" borderId="57" xfId="20" applyFont="1" applyFill="1" applyBorder="1" applyAlignment="1">
      <alignment horizontal="right"/>
    </xf>
    <xf numFmtId="0" fontId="1" fillId="6" borderId="58" xfId="20" applyFont="1" applyFill="1" applyBorder="1"/>
    <xf numFmtId="3" fontId="4" fillId="0" borderId="0" xfId="0" applyNumberFormat="1" applyFont="1"/>
    <xf numFmtId="0" fontId="22" fillId="0" borderId="9" xfId="19" applyBorder="1" applyAlignment="1">
      <alignment horizontal="center"/>
    </xf>
    <xf numFmtId="0" fontId="22" fillId="0" borderId="10" xfId="19" applyBorder="1" applyAlignment="1">
      <alignment horizontal="center"/>
    </xf>
    <xf numFmtId="0" fontId="22" fillId="0" borderId="30" xfId="19" applyBorder="1" applyAlignment="1">
      <alignment horizontal="center"/>
    </xf>
    <xf numFmtId="0" fontId="37" fillId="0" borderId="19" xfId="37" applyFont="1" applyBorder="1" applyAlignment="1">
      <alignment horizontal="center"/>
    </xf>
    <xf numFmtId="0" fontId="37" fillId="0" borderId="20" xfId="37" applyFont="1" applyBorder="1" applyAlignment="1">
      <alignment horizontal="center"/>
    </xf>
    <xf numFmtId="0" fontId="37" fillId="0" borderId="31" xfId="37" applyFont="1" applyBorder="1" applyAlignment="1">
      <alignment horizontal="center"/>
    </xf>
    <xf numFmtId="0" fontId="38" fillId="0" borderId="9" xfId="16" applyFont="1" applyBorder="1" applyAlignment="1">
      <alignment horizontal="center"/>
    </xf>
    <xf numFmtId="0" fontId="38" fillId="0" borderId="10" xfId="16" applyFont="1" applyBorder="1" applyAlignment="1">
      <alignment horizontal="center"/>
    </xf>
    <xf numFmtId="0" fontId="38" fillId="0" borderId="30" xfId="16" applyFont="1" applyBorder="1" applyAlignment="1">
      <alignment horizontal="center"/>
    </xf>
    <xf numFmtId="0" fontId="22" fillId="0" borderId="35" xfId="16" applyFont="1" applyAlignment="1">
      <alignment horizontal="center"/>
    </xf>
    <xf numFmtId="0" fontId="39" fillId="0" borderId="35" xfId="37" applyFont="1" applyBorder="1" applyAlignment="1">
      <alignment horizontal="center"/>
    </xf>
    <xf numFmtId="0" fontId="22" fillId="0" borderId="32" xfId="16" applyFont="1" applyBorder="1" applyAlignment="1">
      <alignment horizontal="center"/>
    </xf>
    <xf numFmtId="0" fontId="22" fillId="0" borderId="33" xfId="16" applyFont="1" applyBorder="1" applyAlignment="1">
      <alignment horizontal="center"/>
    </xf>
    <xf numFmtId="0" fontId="22" fillId="0" borderId="59" xfId="16" applyFont="1" applyBorder="1" applyAlignment="1">
      <alignment horizontal="center"/>
    </xf>
    <xf numFmtId="0" fontId="22" fillId="0" borderId="60" xfId="16" applyFont="1" applyBorder="1" applyAlignment="1">
      <alignment horizontal="center"/>
    </xf>
    <xf numFmtId="49" fontId="19" fillId="0" borderId="2" xfId="15" applyNumberFormat="1" applyBorder="1" applyAlignment="1">
      <alignment horizontal="center" wrapText="1"/>
    </xf>
    <xf numFmtId="49" fontId="19" fillId="0" borderId="0" xfId="15" applyNumberFormat="1" applyBorder="1" applyAlignment="1">
      <alignment horizontal="center" wrapText="1"/>
    </xf>
    <xf numFmtId="49" fontId="19" fillId="0" borderId="9" xfId="15" applyNumberFormat="1" applyBorder="1" applyAlignment="1">
      <alignment horizontal="center" wrapText="1"/>
    </xf>
    <xf numFmtId="49" fontId="19" fillId="0" borderId="10" xfId="15" applyNumberFormat="1" applyBorder="1" applyAlignment="1">
      <alignment horizontal="center" wrapText="1"/>
    </xf>
    <xf numFmtId="0" fontId="40" fillId="0" borderId="19" xfId="37" applyFont="1" applyBorder="1" applyAlignment="1">
      <alignment horizontal="center"/>
    </xf>
    <xf numFmtId="0" fontId="40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1"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0CD36EEA-E87F-4910-879D-0356C2C6FB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101</c:v>
                </c:pt>
                <c:pt idx="48">
                  <c:v>230</c:v>
                </c:pt>
                <c:pt idx="49">
                  <c:v>219</c:v>
                </c:pt>
                <c:pt idx="50">
                  <c:v>287</c:v>
                </c:pt>
                <c:pt idx="51">
                  <c:v>424</c:v>
                </c:pt>
                <c:pt idx="52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Sunflower'!$K$4:$K$19</c:f>
              <c:numCache>
                <c:formatCode>_ * #.##0_ ;_ * \-#.##0_ ;_ * "-"??_ ;_ @_ </c:formatCode>
                <c:ptCount val="16"/>
                <c:pt idx="0">
                  <c:v>3267</c:v>
                </c:pt>
                <c:pt idx="1">
                  <c:v>18767</c:v>
                </c:pt>
                <c:pt idx="2">
                  <c:v>12682</c:v>
                </c:pt>
                <c:pt idx="3">
                  <c:v>31276</c:v>
                </c:pt>
                <c:pt idx="4">
                  <c:v>19881</c:v>
                </c:pt>
                <c:pt idx="5">
                  <c:v>12252</c:v>
                </c:pt>
                <c:pt idx="6">
                  <c:v>43094</c:v>
                </c:pt>
                <c:pt idx="7">
                  <c:v>19853</c:v>
                </c:pt>
                <c:pt idx="8">
                  <c:v>45932</c:v>
                </c:pt>
                <c:pt idx="9">
                  <c:v>69309</c:v>
                </c:pt>
                <c:pt idx="10">
                  <c:v>70957</c:v>
                </c:pt>
                <c:pt idx="11">
                  <c:v>60521</c:v>
                </c:pt>
                <c:pt idx="12">
                  <c:v>52166</c:v>
                </c:pt>
                <c:pt idx="13">
                  <c:v>39032</c:v>
                </c:pt>
                <c:pt idx="14">
                  <c:v>21773</c:v>
                </c:pt>
                <c:pt idx="15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2025_2026'!$G$7:$G$22</c:f>
              <c:numCache>
                <c:formatCode>_ * #.##0_ ;_ * \-#.##0_ ;_ * "-"??_ ;_ @_ </c:formatCode>
                <c:ptCount val="16"/>
                <c:pt idx="0">
                  <c:v>3267</c:v>
                </c:pt>
                <c:pt idx="1">
                  <c:v>22034</c:v>
                </c:pt>
                <c:pt idx="2">
                  <c:v>34716</c:v>
                </c:pt>
                <c:pt idx="3">
                  <c:v>65992</c:v>
                </c:pt>
                <c:pt idx="4">
                  <c:v>85873</c:v>
                </c:pt>
                <c:pt idx="5">
                  <c:v>98125</c:v>
                </c:pt>
                <c:pt idx="6">
                  <c:v>141219</c:v>
                </c:pt>
                <c:pt idx="7">
                  <c:v>161072</c:v>
                </c:pt>
                <c:pt idx="8">
                  <c:v>207004</c:v>
                </c:pt>
                <c:pt idx="9">
                  <c:v>276313</c:v>
                </c:pt>
                <c:pt idx="10">
                  <c:v>346984</c:v>
                </c:pt>
                <c:pt idx="11">
                  <c:v>408607</c:v>
                </c:pt>
                <c:pt idx="12">
                  <c:v>461609</c:v>
                </c:pt>
                <c:pt idx="13">
                  <c:v>501329</c:v>
                </c:pt>
                <c:pt idx="14">
                  <c:v>524852</c:v>
                </c:pt>
                <c:pt idx="15">
                  <c:v>548477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.##0_ ;_ * \-#.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634330</c:v>
                </c:pt>
                <c:pt idx="7">
                  <c:v>544387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1.1578510579829624</c:v>
                </c:pt>
                <c:pt idx="5">
                  <c:v>1.0007208333333333</c:v>
                </c:pt>
                <c:pt idx="6">
                  <c:v>0.99776641761698781</c:v>
                </c:pt>
                <c:pt idx="7">
                  <c:v>0.73288502961766289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8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tabSelected="1" zoomScale="115" zoomScaleNormal="115" workbookViewId="0">
      <selection activeCell="C6" sqref="C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6" t="s">
        <v>60</v>
      </c>
      <c r="C2" s="127"/>
      <c r="D2" s="128"/>
      <c r="E2" s="69"/>
    </row>
    <row r="3" spans="2:6" ht="20.399999999999999" thickBot="1" x14ac:dyDescent="0.45">
      <c r="B3" s="129" t="s">
        <v>59</v>
      </c>
      <c r="C3" s="130"/>
      <c r="D3" s="131"/>
    </row>
    <row r="4" spans="2:6" ht="14.4" x14ac:dyDescent="0.3">
      <c r="B4" s="117"/>
      <c r="C4" s="118" t="s">
        <v>43</v>
      </c>
      <c r="D4" s="119"/>
    </row>
    <row r="5" spans="2:6" ht="15" thickBot="1" x14ac:dyDescent="0.35">
      <c r="B5" s="20" t="s">
        <v>36</v>
      </c>
      <c r="C5" s="63">
        <f>MAX('Sunflower 2025_2026'!G7:G59)</f>
        <v>548477</v>
      </c>
      <c r="D5" s="21" t="s">
        <v>37</v>
      </c>
    </row>
    <row r="6" spans="2:6" ht="15" thickTop="1" x14ac:dyDescent="0.3">
      <c r="B6" s="120" t="s">
        <v>61</v>
      </c>
      <c r="C6" s="112">
        <v>727800</v>
      </c>
      <c r="D6" s="121" t="s">
        <v>62</v>
      </c>
      <c r="E6" s="10"/>
      <c r="F6" s="10"/>
    </row>
    <row r="7" spans="2:6" ht="13.2" customHeight="1" x14ac:dyDescent="0.25">
      <c r="B7" s="108" t="s">
        <v>40</v>
      </c>
      <c r="C7" s="112">
        <v>0</v>
      </c>
      <c r="D7" s="109" t="s">
        <v>41</v>
      </c>
    </row>
    <row r="8" spans="2:6" ht="14.4" x14ac:dyDescent="0.25">
      <c r="B8" s="110" t="s">
        <v>26</v>
      </c>
      <c r="C8" s="113"/>
      <c r="D8" s="111" t="s">
        <v>27</v>
      </c>
      <c r="E8" s="11"/>
    </row>
    <row r="9" spans="2:6" ht="25.5" customHeight="1" x14ac:dyDescent="0.25">
      <c r="B9" s="115" t="s">
        <v>28</v>
      </c>
      <c r="C9" s="114">
        <f>C6-C7-C8</f>
        <v>727800</v>
      </c>
      <c r="D9" s="116" t="s">
        <v>29</v>
      </c>
      <c r="E9" s="11"/>
    </row>
    <row r="10" spans="2:6" ht="15" customHeight="1" x14ac:dyDescent="0.3">
      <c r="B10" s="59" t="s">
        <v>31</v>
      </c>
      <c r="C10" s="99">
        <f>C5/C9</f>
        <v>0.75360950810662275</v>
      </c>
      <c r="D10" s="60" t="s">
        <v>32</v>
      </c>
    </row>
    <row r="11" spans="2:6" x14ac:dyDescent="0.25">
      <c r="B11" s="14" t="s">
        <v>10</v>
      </c>
      <c r="C11" s="17">
        <f>C9-C5</f>
        <v>179323</v>
      </c>
      <c r="D11" s="13" t="s">
        <v>11</v>
      </c>
    </row>
    <row r="12" spans="2:6" x14ac:dyDescent="0.25">
      <c r="B12" s="14" t="s">
        <v>38</v>
      </c>
      <c r="C12" s="18">
        <f>52-'Sunflower 2025_2026'!B22</f>
        <v>36</v>
      </c>
      <c r="D12" s="13" t="s">
        <v>39</v>
      </c>
    </row>
    <row r="13" spans="2:6" ht="13.2" hidden="1" customHeight="1" x14ac:dyDescent="0.25">
      <c r="B13" s="15" t="s">
        <v>14</v>
      </c>
      <c r="C13" s="19"/>
      <c r="D13" s="16"/>
    </row>
    <row r="14" spans="2:6" ht="13.2" hidden="1" customHeight="1" x14ac:dyDescent="0.25">
      <c r="B14" s="15" t="s">
        <v>15</v>
      </c>
      <c r="C14" s="19"/>
      <c r="D14" s="16"/>
    </row>
    <row r="15" spans="2:6" ht="13.2" hidden="1" customHeight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4981.1944444444443</v>
      </c>
      <c r="D16" s="62" t="s">
        <v>18</v>
      </c>
    </row>
    <row r="17" spans="2:4" ht="15" thickBot="1" x14ac:dyDescent="0.35">
      <c r="B17" s="123"/>
      <c r="C17" s="124"/>
      <c r="D17" s="125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46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48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47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53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4" t="s">
        <v>54</v>
      </c>
      <c r="C6" s="135"/>
      <c r="D6" s="135"/>
      <c r="E6" s="135"/>
      <c r="F6" s="135"/>
      <c r="G6" s="135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opLeftCell="A9"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6" t="s">
        <v>52</v>
      </c>
      <c r="C6" s="137"/>
      <c r="D6" s="137"/>
      <c r="E6" s="137"/>
      <c r="F6" s="137"/>
      <c r="G6" s="137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-60</v>
      </c>
      <c r="F54" s="30">
        <f t="shared" ref="F54:F59" si="3">D54+E54</f>
        <v>101</v>
      </c>
      <c r="G54" s="105">
        <f t="shared" si="2"/>
        <v>630787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54</v>
      </c>
      <c r="F55" s="30">
        <f t="shared" si="3"/>
        <v>230</v>
      </c>
      <c r="G55" s="105">
        <f t="shared" si="2"/>
        <v>631017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65</v>
      </c>
      <c r="F56" s="30">
        <f t="shared" si="3"/>
        <v>219</v>
      </c>
      <c r="G56" s="105">
        <f t="shared" si="2"/>
        <v>631236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36</v>
      </c>
      <c r="F57" s="30">
        <f t="shared" si="3"/>
        <v>287</v>
      </c>
      <c r="G57" s="105">
        <f t="shared" si="2"/>
        <v>631523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631947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352</v>
      </c>
      <c r="F59" s="30">
        <f t="shared" si="3"/>
        <v>2383</v>
      </c>
      <c r="G59" s="105">
        <f t="shared" ref="G59" si="4">G58+F59</f>
        <v>634330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zoomScaleNormal="100" workbookViewId="0">
      <selection activeCell="A22" sqref="A22:XFD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3" t="s">
        <v>44</v>
      </c>
      <c r="C2" s="133"/>
      <c r="D2" s="133"/>
      <c r="E2" s="133"/>
      <c r="F2" s="133"/>
      <c r="G2" s="133"/>
    </row>
    <row r="3" spans="1:7" s="3" customFormat="1" ht="18.600000000000001" thickTop="1" thickBot="1" x14ac:dyDescent="0.35">
      <c r="A3" s="26"/>
      <c r="B3" s="27"/>
      <c r="C3" s="81"/>
      <c r="D3" s="132" t="s">
        <v>45</v>
      </c>
      <c r="E3" s="132"/>
      <c r="F3" s="132"/>
      <c r="G3" s="132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6" t="s">
        <v>52</v>
      </c>
      <c r="C6" s="137"/>
      <c r="D6" s="137"/>
      <c r="E6" s="137"/>
      <c r="F6" s="137"/>
      <c r="G6" s="137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277</v>
      </c>
      <c r="F7" s="30">
        <f t="shared" ref="F7:F59" si="0">D7+E7</f>
        <v>3267</v>
      </c>
      <c r="G7" s="32">
        <f>F7</f>
        <v>3267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2639</v>
      </c>
      <c r="F8" s="30">
        <f t="shared" si="0"/>
        <v>18767</v>
      </c>
      <c r="G8" s="105">
        <f t="shared" ref="G8:G59" si="2">G7+F8</f>
        <v>22034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1271</v>
      </c>
      <c r="F9" s="30">
        <f t="shared" si="0"/>
        <v>12682</v>
      </c>
      <c r="G9" s="105">
        <f t="shared" si="2"/>
        <v>34716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>
        <v>4300</v>
      </c>
      <c r="F10" s="30">
        <f t="shared" si="0"/>
        <v>31276</v>
      </c>
      <c r="G10" s="105">
        <f t="shared" si="2"/>
        <v>65992</v>
      </c>
    </row>
    <row r="11" spans="1:7" ht="14.4" x14ac:dyDescent="0.3">
      <c r="A11" s="23"/>
      <c r="B11" s="31">
        <v>5</v>
      </c>
      <c r="C11" s="83">
        <f t="shared" si="1"/>
        <v>45751</v>
      </c>
      <c r="D11" s="75">
        <v>20196</v>
      </c>
      <c r="E11" s="75">
        <v>-315</v>
      </c>
      <c r="F11" s="30">
        <f t="shared" si="0"/>
        <v>19881</v>
      </c>
      <c r="G11" s="105">
        <f t="shared" si="2"/>
        <v>85873</v>
      </c>
    </row>
    <row r="12" spans="1:7" ht="14.4" x14ac:dyDescent="0.3">
      <c r="A12" s="23"/>
      <c r="B12" s="33">
        <v>6</v>
      </c>
      <c r="C12" s="83">
        <f t="shared" si="1"/>
        <v>45758</v>
      </c>
      <c r="D12" s="75">
        <v>11442</v>
      </c>
      <c r="E12" s="75">
        <v>810</v>
      </c>
      <c r="F12" s="30">
        <f t="shared" si="0"/>
        <v>12252</v>
      </c>
      <c r="G12" s="105">
        <f t="shared" si="2"/>
        <v>98125</v>
      </c>
    </row>
    <row r="13" spans="1:7" ht="14.4" x14ac:dyDescent="0.3">
      <c r="A13" s="23"/>
      <c r="B13" s="29">
        <v>7</v>
      </c>
      <c r="C13" s="83">
        <f t="shared" si="1"/>
        <v>45765</v>
      </c>
      <c r="D13" s="75">
        <v>43458</v>
      </c>
      <c r="E13" s="75">
        <v>-364</v>
      </c>
      <c r="F13" s="30">
        <f t="shared" si="0"/>
        <v>43094</v>
      </c>
      <c r="G13" s="105">
        <f t="shared" si="2"/>
        <v>141219</v>
      </c>
    </row>
    <row r="14" spans="1:7" ht="14.4" x14ac:dyDescent="0.3">
      <c r="A14" s="23"/>
      <c r="B14" s="31">
        <v>8</v>
      </c>
      <c r="C14" s="83">
        <f t="shared" si="1"/>
        <v>45772</v>
      </c>
      <c r="D14" s="75">
        <v>19583</v>
      </c>
      <c r="E14" s="75">
        <v>270</v>
      </c>
      <c r="F14" s="30">
        <f t="shared" si="0"/>
        <v>19853</v>
      </c>
      <c r="G14" s="105">
        <f t="shared" si="2"/>
        <v>161072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>
        <v>45095</v>
      </c>
      <c r="E15" s="75">
        <v>837</v>
      </c>
      <c r="F15" s="30">
        <f t="shared" si="0"/>
        <v>45932</v>
      </c>
      <c r="G15" s="105">
        <f t="shared" si="2"/>
        <v>207004</v>
      </c>
    </row>
    <row r="16" spans="1:7" ht="14.4" x14ac:dyDescent="0.3">
      <c r="A16" s="23"/>
      <c r="B16" s="33">
        <v>10</v>
      </c>
      <c r="C16" s="83">
        <f t="shared" si="1"/>
        <v>45786</v>
      </c>
      <c r="D16" s="75">
        <v>69249</v>
      </c>
      <c r="E16" s="75">
        <v>60</v>
      </c>
      <c r="F16" s="30">
        <f t="shared" si="0"/>
        <v>69309</v>
      </c>
      <c r="G16" s="105">
        <f>G15+F16</f>
        <v>276313</v>
      </c>
    </row>
    <row r="17" spans="1:8" ht="14.4" x14ac:dyDescent="0.3">
      <c r="A17" s="23"/>
      <c r="B17" s="29">
        <v>11</v>
      </c>
      <c r="C17" s="83">
        <f t="shared" si="1"/>
        <v>45793</v>
      </c>
      <c r="D17" s="75">
        <v>70957</v>
      </c>
      <c r="E17" s="75">
        <v>-286</v>
      </c>
      <c r="F17" s="30">
        <f t="shared" si="0"/>
        <v>70671</v>
      </c>
      <c r="G17" s="105">
        <f t="shared" si="2"/>
        <v>346984</v>
      </c>
    </row>
    <row r="18" spans="1:8" ht="14.4" x14ac:dyDescent="0.3">
      <c r="A18" s="23"/>
      <c r="B18" s="31">
        <v>12</v>
      </c>
      <c r="C18" s="83">
        <f t="shared" si="1"/>
        <v>45800</v>
      </c>
      <c r="D18" s="75">
        <v>60521</v>
      </c>
      <c r="E18" s="75">
        <v>1102</v>
      </c>
      <c r="F18" s="30">
        <f t="shared" si="0"/>
        <v>61623</v>
      </c>
      <c r="G18" s="105">
        <f t="shared" si="2"/>
        <v>408607</v>
      </c>
    </row>
    <row r="19" spans="1:8" ht="14.4" x14ac:dyDescent="0.3">
      <c r="A19" s="23"/>
      <c r="B19" s="31">
        <v>13</v>
      </c>
      <c r="C19" s="83">
        <f t="shared" si="1"/>
        <v>45807</v>
      </c>
      <c r="D19" s="75">
        <v>52166</v>
      </c>
      <c r="E19" s="75">
        <v>836</v>
      </c>
      <c r="F19" s="30">
        <f t="shared" si="0"/>
        <v>53002</v>
      </c>
      <c r="G19" s="105">
        <f t="shared" si="2"/>
        <v>461609</v>
      </c>
    </row>
    <row r="20" spans="1:8" ht="14.4" x14ac:dyDescent="0.3">
      <c r="A20" s="23"/>
      <c r="B20" s="33">
        <v>14</v>
      </c>
      <c r="C20" s="83">
        <f t="shared" si="1"/>
        <v>45814</v>
      </c>
      <c r="D20" s="75">
        <v>39032</v>
      </c>
      <c r="E20" s="75">
        <v>688</v>
      </c>
      <c r="F20" s="30">
        <f t="shared" si="0"/>
        <v>39720</v>
      </c>
      <c r="G20" s="105">
        <f t="shared" si="2"/>
        <v>501329</v>
      </c>
    </row>
    <row r="21" spans="1:8" ht="14.4" x14ac:dyDescent="0.3">
      <c r="A21" s="23"/>
      <c r="B21" s="29">
        <v>15</v>
      </c>
      <c r="C21" s="83">
        <f t="shared" si="1"/>
        <v>45821</v>
      </c>
      <c r="D21" s="75">
        <v>21773</v>
      </c>
      <c r="E21" s="75">
        <v>1750</v>
      </c>
      <c r="F21" s="30">
        <f t="shared" si="0"/>
        <v>23523</v>
      </c>
      <c r="G21" s="105">
        <f t="shared" si="2"/>
        <v>524852</v>
      </c>
      <c r="H21" s="107"/>
    </row>
    <row r="22" spans="1:8" ht="14.4" x14ac:dyDescent="0.3">
      <c r="A22" s="23"/>
      <c r="B22" s="31">
        <v>16</v>
      </c>
      <c r="C22" s="83">
        <f t="shared" si="1"/>
        <v>45828</v>
      </c>
      <c r="D22" s="75">
        <v>23625</v>
      </c>
      <c r="E22" s="75">
        <v>0</v>
      </c>
      <c r="F22" s="30">
        <f t="shared" si="0"/>
        <v>23625</v>
      </c>
      <c r="G22" s="105">
        <f t="shared" si="2"/>
        <v>548477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548477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548477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548477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548477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548477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548477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548477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548477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548477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548477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548477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548477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548477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548477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548477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548477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548477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548477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548477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548477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548477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548477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548477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548477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548477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548477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548477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548477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548477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548477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548477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548477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548477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548477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548477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548477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548477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S72"/>
  <sheetViews>
    <sheetView showGridLines="0" showWhiteSpace="0" zoomScale="85" zoomScaleNormal="85" workbookViewId="0">
      <selection activeCell="U35" sqref="U35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3" width="9.109375" style="2"/>
    <col min="14" max="18" width="0" style="2" hidden="1" customWidth="1"/>
    <col min="19" max="16384" width="9.109375" style="2"/>
  </cols>
  <sheetData>
    <row r="1" spans="2:19" ht="12" thickBot="1" x14ac:dyDescent="0.25"/>
    <row r="2" spans="2:19" ht="15" x14ac:dyDescent="0.25">
      <c r="B2" s="142" t="s">
        <v>42</v>
      </c>
      <c r="C2" s="143"/>
      <c r="D2" s="143"/>
      <c r="E2" s="143"/>
      <c r="F2" s="91"/>
      <c r="G2" s="91"/>
      <c r="H2" s="91"/>
      <c r="I2" s="91"/>
      <c r="J2" s="91"/>
      <c r="K2" s="91"/>
      <c r="L2" s="91"/>
    </row>
    <row r="3" spans="2:19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55</v>
      </c>
      <c r="I3" s="70" t="s">
        <v>56</v>
      </c>
      <c r="J3" s="70" t="s">
        <v>63</v>
      </c>
      <c r="K3" s="70" t="s">
        <v>58</v>
      </c>
      <c r="L3" s="70" t="s">
        <v>57</v>
      </c>
      <c r="N3" s="1" t="s">
        <v>63</v>
      </c>
      <c r="O3" s="1" t="s">
        <v>64</v>
      </c>
      <c r="P3" s="1" t="s">
        <v>65</v>
      </c>
      <c r="Q3" s="1" t="s">
        <v>66</v>
      </c>
      <c r="R3" s="1" t="s">
        <v>67</v>
      </c>
    </row>
    <row r="4" spans="2:19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2025_2026'!F7</f>
        <v>3267</v>
      </c>
      <c r="L4" s="92">
        <f>AVERAGE(F4:J4)</f>
        <v>1087.2</v>
      </c>
      <c r="N4" s="107">
        <f>J4</f>
        <v>921</v>
      </c>
      <c r="O4" s="107">
        <f t="shared" ref="O4" si="0">K4</f>
        <v>3267</v>
      </c>
      <c r="P4" s="107">
        <f>L4</f>
        <v>1087.2</v>
      </c>
      <c r="Q4" s="122">
        <v>727800</v>
      </c>
      <c r="R4" s="2">
        <v>635750</v>
      </c>
    </row>
    <row r="5" spans="2:19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2025_2026'!F8</f>
        <v>18767</v>
      </c>
      <c r="L5" s="92">
        <f t="shared" ref="L5:L57" si="1">AVERAGE(F5:J5)</f>
        <v>3794.6</v>
      </c>
      <c r="N5" s="107">
        <f t="shared" ref="N5:N15" si="2">J5+N4</f>
        <v>9135</v>
      </c>
      <c r="O5" s="107">
        <f t="shared" ref="O5:O15" si="3">K5+O4</f>
        <v>22034</v>
      </c>
      <c r="P5" s="107">
        <f>L5+P4</f>
        <v>4881.8</v>
      </c>
      <c r="Q5" s="122">
        <v>727800</v>
      </c>
      <c r="R5" s="2">
        <v>635750</v>
      </c>
    </row>
    <row r="6" spans="2:19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2025_2026'!F9</f>
        <v>12682</v>
      </c>
      <c r="L6" s="92">
        <f t="shared" si="1"/>
        <v>8557.6</v>
      </c>
      <c r="N6" s="107">
        <f t="shared" si="2"/>
        <v>27474</v>
      </c>
      <c r="O6" s="107">
        <f t="shared" si="3"/>
        <v>34716</v>
      </c>
      <c r="P6" s="107">
        <f t="shared" ref="P6:P15" si="4">L6+P5</f>
        <v>13439.400000000001</v>
      </c>
      <c r="Q6" s="122">
        <v>727800</v>
      </c>
      <c r="R6" s="2">
        <v>635750</v>
      </c>
    </row>
    <row r="7" spans="2:19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2025_2026'!F10</f>
        <v>31276</v>
      </c>
      <c r="L7" s="92">
        <f t="shared" si="1"/>
        <v>26574</v>
      </c>
      <c r="N7" s="107">
        <f t="shared" si="2"/>
        <v>47138</v>
      </c>
      <c r="O7" s="107">
        <f t="shared" si="3"/>
        <v>65992</v>
      </c>
      <c r="P7" s="107">
        <f t="shared" si="4"/>
        <v>40013.4</v>
      </c>
      <c r="Q7" s="122">
        <v>727800</v>
      </c>
      <c r="R7" s="2">
        <v>635750</v>
      </c>
    </row>
    <row r="8" spans="2:19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>'Sunflower 2025_2026'!F11</f>
        <v>19881</v>
      </c>
      <c r="L8" s="92">
        <f t="shared" si="1"/>
        <v>9065.4</v>
      </c>
      <c r="N8" s="107">
        <f t="shared" si="2"/>
        <v>63570</v>
      </c>
      <c r="O8" s="107">
        <f t="shared" si="3"/>
        <v>85873</v>
      </c>
      <c r="P8" s="107">
        <f t="shared" si="4"/>
        <v>49078.8</v>
      </c>
      <c r="Q8" s="122">
        <v>727800</v>
      </c>
      <c r="R8" s="2">
        <v>635750</v>
      </c>
    </row>
    <row r="9" spans="2:19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>'Sunflower 2025_2026'!F12</f>
        <v>12252</v>
      </c>
      <c r="L9" s="92">
        <f t="shared" si="1"/>
        <v>19770</v>
      </c>
      <c r="N9" s="107">
        <f t="shared" si="2"/>
        <v>79341</v>
      </c>
      <c r="O9" s="107">
        <f t="shared" si="3"/>
        <v>98125</v>
      </c>
      <c r="P9" s="107">
        <f t="shared" si="4"/>
        <v>68848.800000000003</v>
      </c>
      <c r="Q9" s="122">
        <v>727800</v>
      </c>
      <c r="R9" s="2">
        <v>635750</v>
      </c>
    </row>
    <row r="10" spans="2:19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>
        <f>'Sunflower 2025_2026'!F13</f>
        <v>43094</v>
      </c>
      <c r="L10" s="92">
        <f t="shared" si="1"/>
        <v>25306</v>
      </c>
      <c r="N10" s="107">
        <f t="shared" si="2"/>
        <v>90453</v>
      </c>
      <c r="O10" s="107">
        <f t="shared" si="3"/>
        <v>141219</v>
      </c>
      <c r="P10" s="107">
        <f t="shared" si="4"/>
        <v>94154.8</v>
      </c>
      <c r="Q10" s="122">
        <v>727800</v>
      </c>
      <c r="R10" s="2">
        <v>635750</v>
      </c>
    </row>
    <row r="11" spans="2:19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>
        <f>'Sunflower 2025_2026'!F14</f>
        <v>19853</v>
      </c>
      <c r="L11" s="92">
        <f t="shared" si="1"/>
        <v>45194.400000000001</v>
      </c>
      <c r="N11" s="107">
        <f t="shared" si="2"/>
        <v>118397</v>
      </c>
      <c r="O11" s="107">
        <f t="shared" si="3"/>
        <v>161072</v>
      </c>
      <c r="P11" s="107">
        <f t="shared" si="4"/>
        <v>139349.20000000001</v>
      </c>
      <c r="Q11" s="122">
        <v>727800</v>
      </c>
      <c r="R11" s="2">
        <v>635750</v>
      </c>
    </row>
    <row r="12" spans="2:19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>
        <f>'Sunflower 2025_2026'!F15</f>
        <v>45932</v>
      </c>
      <c r="L12" s="92">
        <f t="shared" si="1"/>
        <v>56692.4</v>
      </c>
      <c r="N12" s="107">
        <f t="shared" si="2"/>
        <v>154599</v>
      </c>
      <c r="O12" s="107">
        <f t="shared" si="3"/>
        <v>207004</v>
      </c>
      <c r="P12" s="107">
        <f t="shared" si="4"/>
        <v>196041.60000000001</v>
      </c>
      <c r="Q12" s="122">
        <v>727800</v>
      </c>
      <c r="R12" s="2">
        <v>635750</v>
      </c>
    </row>
    <row r="13" spans="2:19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>
        <f>'Sunflower 2025_2026'!F16</f>
        <v>69309</v>
      </c>
      <c r="L13" s="92">
        <f t="shared" si="1"/>
        <v>46800.4</v>
      </c>
      <c r="N13" s="107">
        <f t="shared" si="2"/>
        <v>197766</v>
      </c>
      <c r="O13" s="107">
        <f t="shared" si="3"/>
        <v>276313</v>
      </c>
      <c r="P13" s="107">
        <f t="shared" si="4"/>
        <v>242842</v>
      </c>
      <c r="Q13" s="122">
        <v>727800</v>
      </c>
      <c r="R13" s="2">
        <v>635750</v>
      </c>
    </row>
    <row r="14" spans="2:19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>
        <f>'Sunflower 2025_2026'!D17</f>
        <v>70957</v>
      </c>
      <c r="L14" s="92">
        <f t="shared" si="1"/>
        <v>53626.8</v>
      </c>
      <c r="N14" s="107">
        <f t="shared" si="2"/>
        <v>262540</v>
      </c>
      <c r="O14" s="107">
        <f t="shared" si="3"/>
        <v>347270</v>
      </c>
      <c r="P14" s="107">
        <f t="shared" si="4"/>
        <v>296468.8</v>
      </c>
      <c r="Q14" s="122">
        <v>727800</v>
      </c>
      <c r="R14" s="2">
        <v>635750</v>
      </c>
    </row>
    <row r="15" spans="2:19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>
        <f>'Sunflower 2025_2026'!D18</f>
        <v>60521</v>
      </c>
      <c r="L15" s="92">
        <f t="shared" si="1"/>
        <v>50830.400000000001</v>
      </c>
      <c r="N15" s="107">
        <f t="shared" si="2"/>
        <v>330809</v>
      </c>
      <c r="O15" s="107">
        <f t="shared" si="3"/>
        <v>407791</v>
      </c>
      <c r="P15" s="107">
        <f t="shared" si="4"/>
        <v>347299.2</v>
      </c>
      <c r="Q15" s="122">
        <v>727800</v>
      </c>
      <c r="R15" s="2">
        <v>635750</v>
      </c>
      <c r="S15" s="107"/>
    </row>
    <row r="16" spans="2:19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>
        <f>'Sunflower 2025_2026'!D19</f>
        <v>52166</v>
      </c>
      <c r="L16" s="92">
        <f t="shared" si="1"/>
        <v>83621.2</v>
      </c>
      <c r="N16" s="107">
        <f t="shared" ref="N16" si="5">J16+N15</f>
        <v>395302</v>
      </c>
      <c r="O16" s="107">
        <f t="shared" ref="O16" si="6">K16+O15</f>
        <v>459957</v>
      </c>
      <c r="P16" s="107">
        <f t="shared" ref="P16" si="7">L16+P15</f>
        <v>430920.4</v>
      </c>
      <c r="Q16" s="122">
        <v>727800</v>
      </c>
      <c r="R16" s="2">
        <v>635750</v>
      </c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>
        <f>'Sunflower 2025_2026'!D20</f>
        <v>39032</v>
      </c>
      <c r="L17" s="92">
        <f t="shared" si="1"/>
        <v>39872.800000000003</v>
      </c>
      <c r="N17" s="107">
        <f t="shared" ref="N17" si="8">J17+N16</f>
        <v>442404</v>
      </c>
      <c r="O17" s="107">
        <f t="shared" ref="O17" si="9">K17+O16</f>
        <v>498989</v>
      </c>
      <c r="P17" s="107">
        <f t="shared" ref="P17" si="10">L17+P16</f>
        <v>470793.2</v>
      </c>
      <c r="Q17" s="122">
        <v>727800</v>
      </c>
      <c r="R17" s="2">
        <v>635750</v>
      </c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>
        <f>'Sunflower 2025_2026'!D21</f>
        <v>21773</v>
      </c>
      <c r="L18" s="92">
        <f t="shared" si="1"/>
        <v>45110</v>
      </c>
      <c r="N18" s="107">
        <f t="shared" ref="N18" si="11">J18+N17</f>
        <v>475423</v>
      </c>
      <c r="O18" s="107">
        <f t="shared" ref="O18" si="12">K18+O17</f>
        <v>520762</v>
      </c>
      <c r="P18" s="107">
        <f t="shared" ref="P18" si="13">L18+P17</f>
        <v>515903.2</v>
      </c>
      <c r="Q18" s="122">
        <v>727800</v>
      </c>
      <c r="R18" s="2">
        <v>635750</v>
      </c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>
        <f>'Sunflower 2025_2026'!D22</f>
        <v>23625</v>
      </c>
      <c r="L19" s="92">
        <f t="shared" si="1"/>
        <v>37919.4</v>
      </c>
      <c r="N19" s="107"/>
      <c r="O19" s="107"/>
      <c r="P19" s="107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>
        <f>'Sunflower 2025_2026'!D23</f>
        <v>0</v>
      </c>
      <c r="L20" s="92">
        <f t="shared" si="1"/>
        <v>60752.2</v>
      </c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>
        <f>'Sunflower 2025_2026'!D24</f>
        <v>0</v>
      </c>
      <c r="L21" s="92">
        <f t="shared" si="1"/>
        <v>21663.200000000001</v>
      </c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>
        <f>'Sunflower 2025_2026'!D25</f>
        <v>0</v>
      </c>
      <c r="L22" s="92">
        <f t="shared" si="1"/>
        <v>25009</v>
      </c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>
        <f>'Sunflower 2025_2026'!D26</f>
        <v>0</v>
      </c>
      <c r="L23" s="92">
        <f t="shared" si="1"/>
        <v>17693.2</v>
      </c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>
        <f>'Sunflower 2025_2026'!D27</f>
        <v>0</v>
      </c>
      <c r="L24" s="92">
        <f t="shared" si="1"/>
        <v>10385</v>
      </c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>
        <f>'Sunflower 2025_2026'!D28</f>
        <v>0</v>
      </c>
      <c r="L25" s="92">
        <f t="shared" si="1"/>
        <v>19584.2</v>
      </c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>
        <f>'Sunflower 2025_2026'!D29</f>
        <v>0</v>
      </c>
      <c r="L26" s="92">
        <f t="shared" si="1"/>
        <v>3762</v>
      </c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>
        <f>'Sunflower 2025_2026'!D30</f>
        <v>0</v>
      </c>
      <c r="L27" s="92">
        <f t="shared" si="1"/>
        <v>2774.8</v>
      </c>
      <c r="M27" s="107"/>
      <c r="N27" s="107"/>
      <c r="O27" s="107"/>
      <c r="P27" s="107"/>
      <c r="Q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>
        <f>'Sunflower 2025_2026'!D31</f>
        <v>0</v>
      </c>
      <c r="L28" s="92">
        <f t="shared" si="1"/>
        <v>1823.6</v>
      </c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>
        <f>'Sunflower 2025_2026'!D32</f>
        <v>0</v>
      </c>
      <c r="L29" s="92">
        <f t="shared" si="1"/>
        <v>2291.1999999999998</v>
      </c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>
        <f>'Sunflower 2025_2026'!D33</f>
        <v>0</v>
      </c>
      <c r="L30" s="92">
        <f t="shared" si="1"/>
        <v>685.6</v>
      </c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>
        <f>'Sunflower 2025_2026'!D34</f>
        <v>0</v>
      </c>
      <c r="L31" s="92">
        <f t="shared" si="1"/>
        <v>695</v>
      </c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>
        <f>'Sunflower 2025_2026'!D35</f>
        <v>0</v>
      </c>
      <c r="L32" s="92">
        <f t="shared" si="1"/>
        <v>561.79999999999995</v>
      </c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>
        <f>'Sunflower 2025_2026'!D36</f>
        <v>0</v>
      </c>
      <c r="L33" s="92">
        <f t="shared" si="1"/>
        <v>1271.5999999999999</v>
      </c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>
        <f>'Sunflower 2025_2026'!D37</f>
        <v>0</v>
      </c>
      <c r="L34" s="92">
        <f t="shared" si="1"/>
        <v>396.6</v>
      </c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>
        <f>'Sunflower 2025_2026'!D38</f>
        <v>0</v>
      </c>
      <c r="L35" s="92">
        <f t="shared" si="1"/>
        <v>366.2</v>
      </c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>
        <f>'Sunflower 2025_2026'!D39</f>
        <v>0</v>
      </c>
      <c r="L36" s="92">
        <f t="shared" si="1"/>
        <v>416</v>
      </c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>
        <f>'Sunflower 2025_2026'!D40</f>
        <v>0</v>
      </c>
      <c r="L37" s="92">
        <f t="shared" si="1"/>
        <v>409.2</v>
      </c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>
        <f>'Sunflower 2025_2026'!D41</f>
        <v>0</v>
      </c>
      <c r="L38" s="92">
        <f t="shared" si="1"/>
        <v>877.6</v>
      </c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>
        <f>'Sunflower 2025_2026'!D42</f>
        <v>0</v>
      </c>
      <c r="L39" s="92">
        <f t="shared" si="1"/>
        <v>550.6</v>
      </c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>
        <f>'Sunflower 2025_2026'!D43</f>
        <v>0</v>
      </c>
      <c r="L40" s="92">
        <f t="shared" si="1"/>
        <v>615.4</v>
      </c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>
        <f>'Sunflower 2025_2026'!D44</f>
        <v>0</v>
      </c>
      <c r="L41" s="92">
        <f t="shared" si="1"/>
        <v>419.8</v>
      </c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>
        <f>'Sunflower 2025_2026'!D45</f>
        <v>0</v>
      </c>
      <c r="L42" s="92">
        <f t="shared" si="1"/>
        <v>1028</v>
      </c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>
        <f>'Sunflower 2025_2026'!D46</f>
        <v>0</v>
      </c>
      <c r="L43" s="92">
        <f t="shared" si="1"/>
        <v>302</v>
      </c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>
        <f>'Sunflower 2025_2026'!D47</f>
        <v>0</v>
      </c>
      <c r="L44" s="92">
        <f t="shared" si="1"/>
        <v>370.6</v>
      </c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>
        <f>'Sunflower 2025_2026'!D48</f>
        <v>0</v>
      </c>
      <c r="L45" s="92">
        <f t="shared" si="1"/>
        <v>182.4</v>
      </c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>
        <f>'Sunflower 2025_2026'!D49</f>
        <v>0</v>
      </c>
      <c r="L46" s="92">
        <f t="shared" si="1"/>
        <v>245.2</v>
      </c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>
        <f>'Sunflower 2025_2026'!D50</f>
        <v>0</v>
      </c>
      <c r="L47" s="92">
        <f t="shared" si="1"/>
        <v>96.6</v>
      </c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>
        <f>'Sunflower 2025_2026'!D51</f>
        <v>0</v>
      </c>
      <c r="L48" s="92">
        <f t="shared" si="1"/>
        <v>123.4</v>
      </c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>
        <f>'Sunflower 2025_2026'!D52</f>
        <v>0</v>
      </c>
      <c r="L49" s="92">
        <f t="shared" si="1"/>
        <v>190.2</v>
      </c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>
        <f>'Sunflower 2025_2026'!D53</f>
        <v>0</v>
      </c>
      <c r="L50" s="92">
        <f t="shared" si="1"/>
        <v>172.8</v>
      </c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101</v>
      </c>
      <c r="K51" s="92">
        <f>'Sunflower 2025_2026'!D54</f>
        <v>0</v>
      </c>
      <c r="L51" s="92">
        <f t="shared" si="1"/>
        <v>266.2</v>
      </c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230</v>
      </c>
      <c r="K52" s="92">
        <f>'Sunflower 2025_2026'!D55</f>
        <v>0</v>
      </c>
      <c r="L52" s="92">
        <f t="shared" si="1"/>
        <v>220.2</v>
      </c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219</v>
      </c>
      <c r="K53" s="92">
        <f>'Sunflower 2025_2026'!D56</f>
        <v>0</v>
      </c>
      <c r="L53" s="92">
        <f t="shared" si="1"/>
        <v>950.4</v>
      </c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287</v>
      </c>
      <c r="K54" s="92">
        <f>'Sunflower 2025_2026'!D57</f>
        <v>0</v>
      </c>
      <c r="L54" s="92">
        <f t="shared" si="1"/>
        <v>1108</v>
      </c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>
        <f>'Sunflower 2025_2026'!D58</f>
        <v>0</v>
      </c>
      <c r="L55" s="92">
        <f t="shared" si="1"/>
        <v>1353.6</v>
      </c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2383</v>
      </c>
      <c r="K56" s="92">
        <f>'Sunflower 2025_2026'!D59</f>
        <v>0</v>
      </c>
      <c r="L56" s="92">
        <f t="shared" si="1"/>
        <v>2383</v>
      </c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727800</v>
      </c>
      <c r="I57" s="68">
        <v>720000</v>
      </c>
      <c r="J57" s="68">
        <v>635750</v>
      </c>
      <c r="K57" s="68">
        <v>742800</v>
      </c>
      <c r="L57" s="92">
        <f t="shared" si="1"/>
        <v>710010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14">D57-D58</f>
        <v>862000</v>
      </c>
      <c r="E59" s="93">
        <f t="shared" si="14"/>
        <v>678000</v>
      </c>
      <c r="F59" s="93">
        <f t="shared" si="14"/>
        <v>788500</v>
      </c>
      <c r="G59" s="93">
        <f t="shared" si="14"/>
        <v>678000</v>
      </c>
      <c r="H59" s="93">
        <f t="shared" si="14"/>
        <v>727800</v>
      </c>
      <c r="I59" s="93">
        <f t="shared" si="14"/>
        <v>720000</v>
      </c>
      <c r="J59" s="93">
        <f>J57-J58</f>
        <v>635750</v>
      </c>
      <c r="K59" s="93">
        <f>K57-K58</f>
        <v>742800</v>
      </c>
      <c r="L59" s="93">
        <f>L57-L58</f>
        <v>710010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15">D3</f>
        <v>2018/19</v>
      </c>
      <c r="E61" s="50" t="str">
        <f t="shared" si="15"/>
        <v>2019/20</v>
      </c>
      <c r="F61" s="50" t="str">
        <f t="shared" si="15"/>
        <v>2020/21</v>
      </c>
      <c r="G61" s="50" t="str">
        <f t="shared" si="15"/>
        <v>2021/22</v>
      </c>
      <c r="H61" s="50" t="str">
        <f t="shared" si="15"/>
        <v>2022/23</v>
      </c>
      <c r="I61" s="50" t="str">
        <f t="shared" si="15"/>
        <v>2023/24</v>
      </c>
      <c r="J61" s="50" t="str">
        <f>J3</f>
        <v>2024/25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634330</v>
      </c>
      <c r="K62" s="95">
        <f>SUM(K4:K56)</f>
        <v>544387</v>
      </c>
      <c r="L62" s="95">
        <f>SUM(L4:L19)</f>
        <v>553822.6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16">D62/D59</f>
        <v>0.50761368909512761</v>
      </c>
      <c r="E64" s="106">
        <f t="shared" si="16"/>
        <v>0.44361209439528021</v>
      </c>
      <c r="F64" s="106">
        <f t="shared" si="16"/>
        <v>0.71529232720355107</v>
      </c>
      <c r="G64" s="106">
        <f t="shared" si="16"/>
        <v>0.73162536873156347</v>
      </c>
      <c r="H64" s="106">
        <f t="shared" si="16"/>
        <v>1.1578510579829624</v>
      </c>
      <c r="I64" s="106">
        <f t="shared" si="16"/>
        <v>1.0007208333333333</v>
      </c>
      <c r="J64" s="106">
        <f>J62/J59</f>
        <v>0.99776641761698781</v>
      </c>
      <c r="K64" s="106">
        <f>K62/K59</f>
        <v>0.73288502961766289</v>
      </c>
      <c r="L64" s="106">
        <f>L62/L59</f>
        <v>0.78002084477683409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8" t="s">
        <v>21</v>
      </c>
      <c r="C66" s="139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40" t="s">
        <v>22</v>
      </c>
      <c r="C67" s="141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conditionalFormatting sqref="M3">
    <cfRule type="expression" dxfId="0" priority="1">
      <formula>"Below"</formula>
    </cfRule>
  </conditionalFormatting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77A93A-199C-43F7-A31A-C13FD325D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Marguerite Pienaar</cp:lastModifiedBy>
  <cp:lastPrinted>2017-10-04T10:49:44Z</cp:lastPrinted>
  <dcterms:created xsi:type="dcterms:W3CDTF">2005-11-02T09:45:58Z</dcterms:created>
  <dcterms:modified xsi:type="dcterms:W3CDTF">2025-06-27T12:47:21Z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