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Mark/GSA Market Data/Data SAGIS/"/>
    </mc:Choice>
  </mc:AlternateContent>
  <xr:revisionPtr revIDLastSave="604" documentId="8_{9FF67B1A-E6B2-43DB-BD91-22161A68B0CA}" xr6:coauthVersionLast="47" xr6:coauthVersionMax="47" xr10:uidLastSave="{D920607D-806D-4023-832A-247DD712F259}"/>
  <bookViews>
    <workbookView xWindow="-96" yWindow="0" windowWidth="11712" windowHeight="12336" tabRatio="836" firstSheet="12" activeTab="13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Lewerings tot datum " sheetId="13" state="hidden" r:id="rId5"/>
    <sheet name="Lewerings tot datum (WM)" sheetId="24" state="hidden" r:id="rId6"/>
    <sheet name="Lewerings tot datum (YM)" sheetId="25" state="hidden" r:id="rId7"/>
    <sheet name="Chart1" sheetId="27" state="hidden" r:id="rId8"/>
    <sheet name="Lewerings tot datum (TM)" sheetId="26" state="hidden" r:id="rId9"/>
    <sheet name="Weeklikse kumulatiewe lewerings" sheetId="15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Progressive total 2024" sheetId="33" r:id="rId16"/>
    <sheet name="Summary- Producer deliveries" sheetId="21" r:id="rId17"/>
    <sheet name="Producer deliveries" sheetId="28" r:id="rId18"/>
    <sheet name="Lewerings tot datum (TM)1" sheetId="29" r:id="rId19"/>
    <sheet name="Grafiek 2025 vs 2024 Wit" sheetId="31" r:id="rId20"/>
    <sheet name="Grafiek 2025 vs 2024 Geel" sheetId="32" r:id="rId21"/>
  </sheets>
  <definedNames>
    <definedName name="_xlnm.Print_Area" localSheetId="11">'Mielies-Maize'!#REF!</definedName>
    <definedName name="_xlnm.Print_Area" localSheetId="16">'Summary- Producer deliveries'!$A$1:$I$24</definedName>
    <definedName name="_xlnm.Print_Area" localSheetId="14">'Summary -Total maize'!$B$2:$J$85</definedName>
    <definedName name="_xlnm.Print_Area" localSheetId="12">'Summary -White maize'!$B$2:$I$84</definedName>
    <definedName name="_xlnm.Print_Area" localSheetId="13">'Summary -Yellow maize'!$B$2:$J$85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D13" i="4"/>
  <c r="C13" i="4"/>
  <c r="V79" i="6"/>
  <c r="U79" i="6"/>
  <c r="U19" i="6"/>
  <c r="U14" i="6"/>
  <c r="V14" i="6"/>
  <c r="V15" i="6"/>
  <c r="V62" i="17"/>
  <c r="V19" i="17"/>
  <c r="V79" i="17" s="1"/>
  <c r="U79" i="17"/>
  <c r="U27" i="17"/>
  <c r="V15" i="17"/>
  <c r="V14" i="17"/>
  <c r="T78" i="16"/>
  <c r="U78" i="16"/>
  <c r="U25" i="16"/>
  <c r="T26" i="16"/>
  <c r="U14" i="16"/>
  <c r="F16" i="1"/>
  <c r="F17" i="1"/>
  <c r="F18" i="1"/>
  <c r="F19" i="1"/>
  <c r="F20" i="1"/>
  <c r="F21" i="1"/>
  <c r="F22" i="1"/>
  <c r="F23" i="1"/>
  <c r="U13" i="16"/>
  <c r="U19" i="16"/>
  <c r="U20" i="16"/>
  <c r="U21" i="16"/>
  <c r="U22" i="16"/>
  <c r="U23" i="16"/>
  <c r="U24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18" i="16"/>
  <c r="V18" i="16" s="1"/>
  <c r="V16" i="6"/>
  <c r="T25" i="16"/>
  <c r="T27" i="16"/>
  <c r="T28" i="16"/>
  <c r="T29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3" i="17"/>
  <c r="V64" i="17"/>
  <c r="V65" i="17"/>
  <c r="V66" i="17"/>
  <c r="V67" i="17"/>
  <c r="V68" i="17"/>
  <c r="V69" i="17"/>
  <c r="V70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64" i="17"/>
  <c r="U65" i="17"/>
  <c r="U66" i="17"/>
  <c r="U67" i="17"/>
  <c r="U68" i="17"/>
  <c r="U69" i="17"/>
  <c r="U70" i="17"/>
  <c r="U71" i="17"/>
  <c r="U72" i="17"/>
  <c r="W26" i="6"/>
  <c r="W27" i="6" s="1"/>
  <c r="W28" i="6" s="1"/>
  <c r="W29" i="6" s="1"/>
  <c r="W30" i="6" s="1"/>
  <c r="W31" i="6" s="1"/>
  <c r="W32" i="6" s="1"/>
  <c r="W33" i="6" s="1"/>
  <c r="W34" i="6" s="1"/>
  <c r="W35" i="6" s="1"/>
  <c r="W36" i="6" s="1"/>
  <c r="W37" i="6" s="1"/>
  <c r="W38" i="6" s="1"/>
  <c r="W39" i="6" s="1"/>
  <c r="W40" i="6" s="1"/>
  <c r="W41" i="6" s="1"/>
  <c r="W42" i="6" s="1"/>
  <c r="W43" i="6" s="1"/>
  <c r="W44" i="6" s="1"/>
  <c r="W45" i="6" s="1"/>
  <c r="W46" i="6" s="1"/>
  <c r="W47" i="6" s="1"/>
  <c r="W48" i="6" s="1"/>
  <c r="W49" i="6" s="1"/>
  <c r="W50" i="6" s="1"/>
  <c r="W51" i="6" s="1"/>
  <c r="W52" i="6" s="1"/>
  <c r="W53" i="6" s="1"/>
  <c r="W54" i="6" s="1"/>
  <c r="W55" i="6" s="1"/>
  <c r="W56" i="6" s="1"/>
  <c r="W57" i="6" s="1"/>
  <c r="W58" i="6" s="1"/>
  <c r="W59" i="6" s="1"/>
  <c r="W60" i="6" s="1"/>
  <c r="W61" i="6" s="1"/>
  <c r="W62" i="6" s="1"/>
  <c r="W63" i="6" s="1"/>
  <c r="W64" i="6" s="1"/>
  <c r="W65" i="6" s="1"/>
  <c r="W66" i="6" s="1"/>
  <c r="W67" i="6" s="1"/>
  <c r="W68" i="6" s="1"/>
  <c r="W69" i="6" s="1"/>
  <c r="W70" i="6" s="1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W25" i="6"/>
  <c r="V25" i="6"/>
  <c r="V25" i="17"/>
  <c r="C19" i="6"/>
  <c r="W24" i="6"/>
  <c r="V24" i="6"/>
  <c r="V24" i="17"/>
  <c r="V19" i="6"/>
  <c r="W19" i="6" s="1"/>
  <c r="W20" i="6" s="1"/>
  <c r="W21" i="6" s="1"/>
  <c r="W22" i="6" s="1"/>
  <c r="W23" i="6" s="1"/>
  <c r="W19" i="17" l="1"/>
  <c r="W20" i="17" s="1"/>
  <c r="W21" i="17" s="1"/>
  <c r="W22" i="17" s="1"/>
  <c r="W23" i="17" s="1"/>
  <c r="W24" i="17" s="1"/>
  <c r="W25" i="17"/>
  <c r="W26" i="17" s="1"/>
  <c r="W27" i="17" s="1"/>
  <c r="W28" i="17" s="1"/>
  <c r="W29" i="17" s="1"/>
  <c r="W30" i="17" s="1"/>
  <c r="W31" i="17" s="1"/>
  <c r="W32" i="17" s="1"/>
  <c r="W33" i="17" s="1"/>
  <c r="W34" i="17" s="1"/>
  <c r="W35" i="17" s="1"/>
  <c r="W36" i="17" s="1"/>
  <c r="W37" i="17" s="1"/>
  <c r="W38" i="17" s="1"/>
  <c r="W39" i="17" s="1"/>
  <c r="W40" i="17" s="1"/>
  <c r="W41" i="17" s="1"/>
  <c r="W42" i="17" s="1"/>
  <c r="W43" i="17" s="1"/>
  <c r="W44" i="17" s="1"/>
  <c r="W45" i="17" s="1"/>
  <c r="W46" i="17" s="1"/>
  <c r="W47" i="17" s="1"/>
  <c r="W48" i="17" s="1"/>
  <c r="W49" i="17" s="1"/>
  <c r="W50" i="17" s="1"/>
  <c r="W51" i="17" s="1"/>
  <c r="W52" i="17" s="1"/>
  <c r="W53" i="17" s="1"/>
  <c r="W54" i="17" s="1"/>
  <c r="W55" i="17" s="1"/>
  <c r="W56" i="17" s="1"/>
  <c r="W57" i="17" s="1"/>
  <c r="W58" i="17" s="1"/>
  <c r="W59" i="17" s="1"/>
  <c r="W60" i="17" s="1"/>
  <c r="W61" i="17" s="1"/>
  <c r="W62" i="17" s="1"/>
  <c r="W63" i="17" s="1"/>
  <c r="W64" i="17" s="1"/>
  <c r="W65" i="17" s="1"/>
  <c r="W66" i="17" s="1"/>
  <c r="W67" i="17" s="1"/>
  <c r="W68" i="17" s="1"/>
  <c r="W69" i="17" s="1"/>
  <c r="W70" i="17" s="1"/>
  <c r="U15" i="16"/>
  <c r="V23" i="17"/>
  <c r="N20" i="1" l="1"/>
  <c r="U23" i="6" s="1"/>
  <c r="N67" i="33"/>
  <c r="M67" i="33"/>
  <c r="L67" i="33"/>
  <c r="J67" i="33"/>
  <c r="F67" i="33"/>
  <c r="M66" i="33"/>
  <c r="L66" i="33"/>
  <c r="N66" i="33" s="1"/>
  <c r="J66" i="33"/>
  <c r="F66" i="33"/>
  <c r="M65" i="33"/>
  <c r="N65" i="33" s="1"/>
  <c r="L65" i="33"/>
  <c r="J65" i="33"/>
  <c r="F65" i="33"/>
  <c r="M64" i="33"/>
  <c r="L64" i="33"/>
  <c r="N64" i="33" s="1"/>
  <c r="J64" i="33"/>
  <c r="F64" i="33"/>
  <c r="N63" i="33"/>
  <c r="M63" i="33"/>
  <c r="L63" i="33"/>
  <c r="J63" i="33"/>
  <c r="F63" i="33"/>
  <c r="M62" i="33"/>
  <c r="L62" i="33"/>
  <c r="N62" i="33" s="1"/>
  <c r="J62" i="33"/>
  <c r="F62" i="33"/>
  <c r="M61" i="33"/>
  <c r="N61" i="33" s="1"/>
  <c r="L61" i="33"/>
  <c r="J61" i="33"/>
  <c r="F61" i="33"/>
  <c r="M60" i="33"/>
  <c r="L60" i="33"/>
  <c r="N60" i="33" s="1"/>
  <c r="J60" i="33"/>
  <c r="F60" i="33"/>
  <c r="N59" i="33"/>
  <c r="M59" i="33"/>
  <c r="L59" i="33"/>
  <c r="J59" i="33"/>
  <c r="F59" i="33"/>
  <c r="M58" i="33"/>
  <c r="N58" i="33" s="1"/>
  <c r="J58" i="33"/>
  <c r="F58" i="33"/>
  <c r="M57" i="33"/>
  <c r="N57" i="33" s="1"/>
  <c r="J57" i="33"/>
  <c r="F57" i="33"/>
  <c r="M56" i="33"/>
  <c r="N56" i="33" s="1"/>
  <c r="J56" i="33"/>
  <c r="F56" i="33"/>
  <c r="N55" i="33"/>
  <c r="M55" i="33"/>
  <c r="J55" i="33"/>
  <c r="F55" i="33"/>
  <c r="M54" i="33"/>
  <c r="N54" i="33" s="1"/>
  <c r="J54" i="33"/>
  <c r="F54" i="33"/>
  <c r="M53" i="33"/>
  <c r="N53" i="33" s="1"/>
  <c r="J53" i="33"/>
  <c r="F53" i="33"/>
  <c r="N52" i="33"/>
  <c r="M52" i="33"/>
  <c r="J52" i="33"/>
  <c r="F52" i="33"/>
  <c r="N51" i="33"/>
  <c r="M51" i="33"/>
  <c r="J51" i="33"/>
  <c r="F51" i="33"/>
  <c r="M50" i="33"/>
  <c r="N50" i="33" s="1"/>
  <c r="J50" i="33"/>
  <c r="F50" i="33"/>
  <c r="M49" i="33"/>
  <c r="N49" i="33" s="1"/>
  <c r="J49" i="33"/>
  <c r="F49" i="33"/>
  <c r="M48" i="33"/>
  <c r="N48" i="33" s="1"/>
  <c r="J48" i="33"/>
  <c r="F48" i="33"/>
  <c r="N47" i="33"/>
  <c r="M47" i="33"/>
  <c r="J47" i="33"/>
  <c r="F47" i="33"/>
  <c r="M46" i="33"/>
  <c r="N46" i="33" s="1"/>
  <c r="J46" i="33"/>
  <c r="F46" i="33"/>
  <c r="M45" i="33"/>
  <c r="N45" i="33" s="1"/>
  <c r="J45" i="33"/>
  <c r="F45" i="33"/>
  <c r="N44" i="33"/>
  <c r="M44" i="33"/>
  <c r="J44" i="33"/>
  <c r="F44" i="33"/>
  <c r="N43" i="33"/>
  <c r="M43" i="33"/>
  <c r="J43" i="33"/>
  <c r="F43" i="33"/>
  <c r="M42" i="33"/>
  <c r="N42" i="33" s="1"/>
  <c r="J42" i="33"/>
  <c r="F42" i="33"/>
  <c r="M41" i="33"/>
  <c r="N41" i="33" s="1"/>
  <c r="J41" i="33"/>
  <c r="F41" i="33"/>
  <c r="M40" i="33"/>
  <c r="N40" i="33" s="1"/>
  <c r="J40" i="33"/>
  <c r="F40" i="33"/>
  <c r="N39" i="33"/>
  <c r="M39" i="33"/>
  <c r="J39" i="33"/>
  <c r="F39" i="33"/>
  <c r="M38" i="33"/>
  <c r="N38" i="33" s="1"/>
  <c r="J38" i="33"/>
  <c r="F38" i="33"/>
  <c r="M37" i="33"/>
  <c r="N37" i="33" s="1"/>
  <c r="J37" i="33"/>
  <c r="F37" i="33"/>
  <c r="N36" i="33"/>
  <c r="M36" i="33"/>
  <c r="J36" i="33"/>
  <c r="F36" i="33"/>
  <c r="N35" i="33"/>
  <c r="M35" i="33"/>
  <c r="J35" i="33"/>
  <c r="F35" i="33"/>
  <c r="M34" i="33"/>
  <c r="N34" i="33" s="1"/>
  <c r="J34" i="33"/>
  <c r="F34" i="33"/>
  <c r="M33" i="33"/>
  <c r="N33" i="33" s="1"/>
  <c r="J33" i="33"/>
  <c r="F33" i="33"/>
  <c r="M32" i="33"/>
  <c r="N32" i="33" s="1"/>
  <c r="J32" i="33"/>
  <c r="F32" i="33"/>
  <c r="N31" i="33"/>
  <c r="M31" i="33"/>
  <c r="J31" i="33"/>
  <c r="F31" i="33"/>
  <c r="M30" i="33"/>
  <c r="N30" i="33" s="1"/>
  <c r="J30" i="33"/>
  <c r="F30" i="33"/>
  <c r="M29" i="33"/>
  <c r="N29" i="33" s="1"/>
  <c r="J29" i="33"/>
  <c r="F29" i="33"/>
  <c r="N28" i="33"/>
  <c r="M28" i="33"/>
  <c r="J28" i="33"/>
  <c r="F28" i="33"/>
  <c r="N27" i="33"/>
  <c r="M27" i="33"/>
  <c r="J27" i="33"/>
  <c r="F27" i="33"/>
  <c r="M26" i="33"/>
  <c r="N26" i="33" s="1"/>
  <c r="J26" i="33"/>
  <c r="F26" i="33"/>
  <c r="M25" i="33"/>
  <c r="N25" i="33" s="1"/>
  <c r="J25" i="33"/>
  <c r="F25" i="33"/>
  <c r="M24" i="33"/>
  <c r="N24" i="33" s="1"/>
  <c r="J24" i="33"/>
  <c r="F24" i="33"/>
  <c r="N23" i="33"/>
  <c r="M23" i="33"/>
  <c r="J23" i="33"/>
  <c r="F23" i="33"/>
  <c r="M22" i="33"/>
  <c r="N22" i="33" s="1"/>
  <c r="J22" i="33"/>
  <c r="F22" i="33"/>
  <c r="A22" i="33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M21" i="33"/>
  <c r="N21" i="33" s="1"/>
  <c r="J21" i="33"/>
  <c r="F21" i="33"/>
  <c r="N20" i="33"/>
  <c r="M20" i="33"/>
  <c r="J20" i="33"/>
  <c r="F20" i="33"/>
  <c r="N19" i="33"/>
  <c r="M19" i="33"/>
  <c r="J19" i="33"/>
  <c r="F19" i="33"/>
  <c r="A19" i="33"/>
  <c r="A20" i="33" s="1"/>
  <c r="A21" i="33" s="1"/>
  <c r="M18" i="33"/>
  <c r="N18" i="33" s="1"/>
  <c r="J18" i="33"/>
  <c r="F18" i="33"/>
  <c r="C18" i="33"/>
  <c r="C19" i="33" s="1"/>
  <c r="C20" i="33" s="1"/>
  <c r="C21" i="33" s="1"/>
  <c r="C22" i="33" s="1"/>
  <c r="C23" i="33" s="1"/>
  <c r="C24" i="33" s="1"/>
  <c r="C25" i="33" s="1"/>
  <c r="C26" i="33" s="1"/>
  <c r="C27" i="33" s="1"/>
  <c r="C28" i="33" s="1"/>
  <c r="C29" i="33" s="1"/>
  <c r="C30" i="33" s="1"/>
  <c r="C31" i="33" s="1"/>
  <c r="C32" i="33" s="1"/>
  <c r="C33" i="33" s="1"/>
  <c r="C34" i="33" s="1"/>
  <c r="C35" i="33" s="1"/>
  <c r="C36" i="33" s="1"/>
  <c r="C37" i="33" s="1"/>
  <c r="C38" i="33" s="1"/>
  <c r="C39" i="33" s="1"/>
  <c r="C40" i="33" s="1"/>
  <c r="C41" i="33" s="1"/>
  <c r="C42" i="33" s="1"/>
  <c r="C43" i="33" s="1"/>
  <c r="C44" i="33" s="1"/>
  <c r="C45" i="33" s="1"/>
  <c r="C46" i="33" s="1"/>
  <c r="C47" i="33" s="1"/>
  <c r="C48" i="33" s="1"/>
  <c r="C49" i="33" s="1"/>
  <c r="C50" i="33" s="1"/>
  <c r="C51" i="33" s="1"/>
  <c r="C52" i="33" s="1"/>
  <c r="C53" i="33" s="1"/>
  <c r="C54" i="33" s="1"/>
  <c r="C55" i="33" s="1"/>
  <c r="C56" i="33" s="1"/>
  <c r="C57" i="33" s="1"/>
  <c r="C58" i="33" s="1"/>
  <c r="C59" i="33" s="1"/>
  <c r="C60" i="33" s="1"/>
  <c r="C61" i="33" s="1"/>
  <c r="C62" i="33" s="1"/>
  <c r="C63" i="33" s="1"/>
  <c r="C64" i="33" s="1"/>
  <c r="C65" i="33" s="1"/>
  <c r="C66" i="33" s="1"/>
  <c r="C67" i="33" s="1"/>
  <c r="A18" i="33"/>
  <c r="M17" i="33"/>
  <c r="N17" i="33" s="1"/>
  <c r="K17" i="33"/>
  <c r="J17" i="33"/>
  <c r="F17" i="33"/>
  <c r="C17" i="33"/>
  <c r="A17" i="33"/>
  <c r="O16" i="33"/>
  <c r="O17" i="33" s="1"/>
  <c r="N16" i="33"/>
  <c r="K16" i="33"/>
  <c r="J16" i="33"/>
  <c r="F16" i="33"/>
  <c r="G16" i="33" s="1"/>
  <c r="I14" i="33"/>
  <c r="H14" i="33"/>
  <c r="E14" i="33"/>
  <c r="D14" i="33"/>
  <c r="L13" i="33"/>
  <c r="N13" i="33" s="1"/>
  <c r="J13" i="33"/>
  <c r="F13" i="33"/>
  <c r="M12" i="33"/>
  <c r="N12" i="33" s="1"/>
  <c r="L12" i="33"/>
  <c r="J12" i="33"/>
  <c r="F12" i="33"/>
  <c r="M11" i="33"/>
  <c r="L11" i="33"/>
  <c r="N11" i="33" s="1"/>
  <c r="J11" i="33"/>
  <c r="F11" i="33"/>
  <c r="C11" i="33"/>
  <c r="C12" i="33" s="1"/>
  <c r="C13" i="33" s="1"/>
  <c r="M10" i="33"/>
  <c r="L10" i="33"/>
  <c r="N10" i="33" s="1"/>
  <c r="J10" i="33"/>
  <c r="F10" i="33"/>
  <c r="N9" i="33"/>
  <c r="M9" i="33"/>
  <c r="L9" i="33"/>
  <c r="J9" i="33"/>
  <c r="F9" i="33"/>
  <c r="A9" i="33"/>
  <c r="A10" i="33" s="1"/>
  <c r="A11" i="33" s="1"/>
  <c r="A12" i="33" s="1"/>
  <c r="A13" i="33" s="1"/>
  <c r="M8" i="33"/>
  <c r="N8" i="33" s="1"/>
  <c r="L8" i="33"/>
  <c r="J8" i="33"/>
  <c r="F8" i="33"/>
  <c r="M7" i="33"/>
  <c r="L7" i="33"/>
  <c r="N7" i="33" s="1"/>
  <c r="O7" i="33" s="1"/>
  <c r="J7" i="33"/>
  <c r="K7" i="33" s="1"/>
  <c r="K8" i="33" s="1"/>
  <c r="K9" i="33" s="1"/>
  <c r="K10" i="33" s="1"/>
  <c r="K11" i="33" s="1"/>
  <c r="K12" i="33" s="1"/>
  <c r="K13" i="33" s="1"/>
  <c r="F7" i="33"/>
  <c r="G7" i="33" s="1"/>
  <c r="C7" i="33"/>
  <c r="C8" i="33" s="1"/>
  <c r="C9" i="33" s="1"/>
  <c r="C10" i="33" s="1"/>
  <c r="M6" i="33"/>
  <c r="L6" i="33"/>
  <c r="J6" i="33"/>
  <c r="F6" i="33"/>
  <c r="F14" i="33" s="1"/>
  <c r="A6" i="33"/>
  <c r="A7" i="33" s="1"/>
  <c r="A8" i="33" s="1"/>
  <c r="O8" i="33" l="1"/>
  <c r="O9" i="33" s="1"/>
  <c r="O10" i="33" s="1"/>
  <c r="O11" i="33" s="1"/>
  <c r="O12" i="33" s="1"/>
  <c r="O13" i="33" s="1"/>
  <c r="J14" i="33"/>
  <c r="K18" i="33"/>
  <c r="K19" i="33" s="1"/>
  <c r="K20" i="33" s="1"/>
  <c r="K21" i="33" s="1"/>
  <c r="K22" i="33" s="1"/>
  <c r="K23" i="33" s="1"/>
  <c r="K24" i="33" s="1"/>
  <c r="K25" i="33" s="1"/>
  <c r="K26" i="33" s="1"/>
  <c r="K27" i="33" s="1"/>
  <c r="K28" i="33" s="1"/>
  <c r="K29" i="33" s="1"/>
  <c r="K30" i="33" s="1"/>
  <c r="K31" i="33" s="1"/>
  <c r="K32" i="33" s="1"/>
  <c r="K33" i="33" s="1"/>
  <c r="K34" i="33" s="1"/>
  <c r="K35" i="33" s="1"/>
  <c r="K36" i="33" s="1"/>
  <c r="K37" i="33" s="1"/>
  <c r="K38" i="33" s="1"/>
  <c r="K39" i="33" s="1"/>
  <c r="K40" i="33" s="1"/>
  <c r="K41" i="33" s="1"/>
  <c r="K42" i="33" s="1"/>
  <c r="K43" i="33" s="1"/>
  <c r="K44" i="33" s="1"/>
  <c r="K45" i="33" s="1"/>
  <c r="K46" i="33" s="1"/>
  <c r="K47" i="33" s="1"/>
  <c r="K48" i="33" s="1"/>
  <c r="K49" i="33" s="1"/>
  <c r="K50" i="33" s="1"/>
  <c r="K51" i="33" s="1"/>
  <c r="K52" i="33" s="1"/>
  <c r="K53" i="33" s="1"/>
  <c r="K54" i="33" s="1"/>
  <c r="K55" i="33" s="1"/>
  <c r="K56" i="33" s="1"/>
  <c r="K57" i="33" s="1"/>
  <c r="K58" i="33" s="1"/>
  <c r="K59" i="33" s="1"/>
  <c r="K60" i="33" s="1"/>
  <c r="K61" i="33" s="1"/>
  <c r="K62" i="33" s="1"/>
  <c r="K63" i="33" s="1"/>
  <c r="K64" i="33" s="1"/>
  <c r="K65" i="33" s="1"/>
  <c r="K66" i="33" s="1"/>
  <c r="K67" i="33" s="1"/>
  <c r="L14" i="33"/>
  <c r="G8" i="33"/>
  <c r="G9" i="33" s="1"/>
  <c r="G10" i="33" s="1"/>
  <c r="G11" i="33" s="1"/>
  <c r="G12" i="33" s="1"/>
  <c r="G13" i="33" s="1"/>
  <c r="K14" i="33"/>
  <c r="G17" i="33"/>
  <c r="G18" i="33" s="1"/>
  <c r="G19" i="33" s="1"/>
  <c r="G20" i="33" s="1"/>
  <c r="G21" i="33" s="1"/>
  <c r="G22" i="33" s="1"/>
  <c r="G23" i="33" s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G37" i="33" s="1"/>
  <c r="G38" i="33" s="1"/>
  <c r="G39" i="33" s="1"/>
  <c r="G40" i="33" s="1"/>
  <c r="G41" i="33" s="1"/>
  <c r="G42" i="33" s="1"/>
  <c r="G43" i="33" s="1"/>
  <c r="G44" i="33" s="1"/>
  <c r="G45" i="33" s="1"/>
  <c r="G46" i="33" s="1"/>
  <c r="G47" i="33" s="1"/>
  <c r="G48" i="33" s="1"/>
  <c r="G49" i="33" s="1"/>
  <c r="G50" i="33" s="1"/>
  <c r="G51" i="33" s="1"/>
  <c r="G52" i="33" s="1"/>
  <c r="G53" i="33" s="1"/>
  <c r="G54" i="33" s="1"/>
  <c r="G55" i="33" s="1"/>
  <c r="G56" i="33" s="1"/>
  <c r="G57" i="33" s="1"/>
  <c r="G58" i="33" s="1"/>
  <c r="G59" i="33" s="1"/>
  <c r="G60" i="33" s="1"/>
  <c r="G61" i="33" s="1"/>
  <c r="G62" i="33" s="1"/>
  <c r="G63" i="33" s="1"/>
  <c r="G64" i="33" s="1"/>
  <c r="G65" i="33" s="1"/>
  <c r="G66" i="33" s="1"/>
  <c r="G67" i="33" s="1"/>
  <c r="M14" i="33"/>
  <c r="O18" i="33"/>
  <c r="O19" i="33" s="1"/>
  <c r="O20" i="33" s="1"/>
  <c r="O21" i="33" s="1"/>
  <c r="O22" i="33" s="1"/>
  <c r="O23" i="33" s="1"/>
  <c r="O24" i="33" s="1"/>
  <c r="O25" i="33" s="1"/>
  <c r="O26" i="33" s="1"/>
  <c r="O27" i="33" s="1"/>
  <c r="O28" i="33" s="1"/>
  <c r="O29" i="33" s="1"/>
  <c r="O30" i="33" s="1"/>
  <c r="O31" i="33" s="1"/>
  <c r="O32" i="33" s="1"/>
  <c r="O33" i="33" s="1"/>
  <c r="O34" i="33" s="1"/>
  <c r="O35" i="33" s="1"/>
  <c r="O36" i="33" s="1"/>
  <c r="O37" i="33" s="1"/>
  <c r="O38" i="33" s="1"/>
  <c r="O39" i="33" s="1"/>
  <c r="O40" i="33" s="1"/>
  <c r="O41" i="33" s="1"/>
  <c r="O42" i="33" s="1"/>
  <c r="O43" i="33" s="1"/>
  <c r="O44" i="33" s="1"/>
  <c r="O45" i="33" s="1"/>
  <c r="O46" i="33" s="1"/>
  <c r="O47" i="33" s="1"/>
  <c r="O48" i="33" s="1"/>
  <c r="O49" i="33" s="1"/>
  <c r="O50" i="33" s="1"/>
  <c r="O51" i="33" s="1"/>
  <c r="O52" i="33" s="1"/>
  <c r="O53" i="33" s="1"/>
  <c r="O54" i="33" s="1"/>
  <c r="O55" i="33" s="1"/>
  <c r="O56" i="33" s="1"/>
  <c r="O57" i="33" s="1"/>
  <c r="O58" i="33" s="1"/>
  <c r="O59" i="33" s="1"/>
  <c r="O60" i="33" s="1"/>
  <c r="O61" i="33" s="1"/>
  <c r="O62" i="33" s="1"/>
  <c r="O63" i="33" s="1"/>
  <c r="O64" i="33" s="1"/>
  <c r="O65" i="33" s="1"/>
  <c r="O66" i="33" s="1"/>
  <c r="O67" i="33" s="1"/>
  <c r="N6" i="33"/>
  <c r="N14" i="33" s="1"/>
  <c r="O14" i="33" l="1"/>
  <c r="G14" i="33"/>
  <c r="O18" i="17" l="1"/>
  <c r="C5" i="4"/>
  <c r="V22" i="17" l="1"/>
  <c r="V21" i="17" l="1"/>
  <c r="U73" i="17"/>
  <c r="U75" i="17" s="1"/>
  <c r="T72" i="16"/>
  <c r="T74" i="16" s="1"/>
  <c r="S74" i="16"/>
  <c r="S18" i="21"/>
  <c r="S11" i="21"/>
  <c r="U77" i="6"/>
  <c r="U17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15" i="6"/>
  <c r="V20" i="17"/>
  <c r="U77" i="17"/>
  <c r="U17" i="17"/>
  <c r="U16" i="17"/>
  <c r="U78" i="17" l="1"/>
  <c r="S12" i="21" s="1"/>
  <c r="U18" i="17"/>
  <c r="D5" i="4"/>
  <c r="U16" i="6"/>
  <c r="U18" i="6" s="1"/>
  <c r="U78" i="6" s="1"/>
  <c r="S19" i="21" s="1"/>
  <c r="T76" i="16"/>
  <c r="T16" i="16"/>
  <c r="T15" i="16"/>
  <c r="T17" i="16" s="1"/>
  <c r="T77" i="16" s="1"/>
  <c r="S5" i="21" s="1"/>
  <c r="O16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S79" i="17"/>
  <c r="R78" i="16"/>
  <c r="K78" i="16"/>
  <c r="L78" i="16"/>
  <c r="M78" i="16"/>
  <c r="N78" i="16"/>
  <c r="O78" i="16"/>
  <c r="P78" i="16"/>
  <c r="Q78" i="16"/>
  <c r="V74" i="17"/>
  <c r="V73" i="17"/>
  <c r="G79" i="6" l="1"/>
  <c r="E20" i="21" s="1"/>
  <c r="H79" i="6"/>
  <c r="I79" i="6"/>
  <c r="J79" i="6"/>
  <c r="K79" i="6"/>
  <c r="I20" i="21" s="1"/>
  <c r="L79" i="6"/>
  <c r="M79" i="6"/>
  <c r="K20" i="21" s="1"/>
  <c r="N79" i="6"/>
  <c r="O79" i="6"/>
  <c r="M20" i="21" s="1"/>
  <c r="P79" i="6"/>
  <c r="Q79" i="6"/>
  <c r="G79" i="17"/>
  <c r="E13" i="21" s="1"/>
  <c r="H79" i="17"/>
  <c r="F13" i="21" s="1"/>
  <c r="I79" i="17"/>
  <c r="G13" i="21" s="1"/>
  <c r="J79" i="17"/>
  <c r="K79" i="17"/>
  <c r="L79" i="17"/>
  <c r="M79" i="17"/>
  <c r="N79" i="17"/>
  <c r="L13" i="21" s="1"/>
  <c r="O79" i="17"/>
  <c r="P79" i="17"/>
  <c r="Q79" i="17"/>
  <c r="O13" i="21" s="1"/>
  <c r="R79" i="17"/>
  <c r="F78" i="16"/>
  <c r="E6" i="21" s="1"/>
  <c r="G78" i="16"/>
  <c r="H78" i="16"/>
  <c r="I78" i="16"/>
  <c r="J78" i="16"/>
  <c r="I6" i="21" s="1"/>
  <c r="K6" i="21"/>
  <c r="M6" i="21"/>
  <c r="O6" i="21"/>
  <c r="Q6" i="21"/>
  <c r="J16" i="1"/>
  <c r="U19" i="17" s="1"/>
  <c r="T19" i="16"/>
  <c r="J17" i="1"/>
  <c r="U20" i="17" s="1"/>
  <c r="T20" i="16"/>
  <c r="J18" i="1"/>
  <c r="U21" i="17" s="1"/>
  <c r="T21" i="16"/>
  <c r="J19" i="1"/>
  <c r="U22" i="17" s="1"/>
  <c r="T22" i="16"/>
  <c r="J20" i="1"/>
  <c r="U23" i="17" s="1"/>
  <c r="T23" i="16"/>
  <c r="J21" i="1"/>
  <c r="U24" i="17" s="1"/>
  <c r="T24" i="16"/>
  <c r="J22" i="1"/>
  <c r="U25" i="17" s="1"/>
  <c r="J23" i="1"/>
  <c r="U26" i="17" s="1"/>
  <c r="U26" i="6" s="1"/>
  <c r="F24" i="1"/>
  <c r="J24" i="1"/>
  <c r="F25" i="1"/>
  <c r="J25" i="1"/>
  <c r="F26" i="1"/>
  <c r="J26" i="1"/>
  <c r="F27" i="1"/>
  <c r="J27" i="1"/>
  <c r="F28" i="1"/>
  <c r="J28" i="1"/>
  <c r="F29" i="1"/>
  <c r="J29" i="1"/>
  <c r="F30" i="1"/>
  <c r="J30" i="1"/>
  <c r="F31" i="1"/>
  <c r="J31" i="1"/>
  <c r="F32" i="1"/>
  <c r="J32" i="1"/>
  <c r="F33" i="1"/>
  <c r="J33" i="1"/>
  <c r="F34" i="1"/>
  <c r="J34" i="1"/>
  <c r="F35" i="1"/>
  <c r="J35" i="1"/>
  <c r="F36" i="1"/>
  <c r="J36" i="1"/>
  <c r="F37" i="1"/>
  <c r="J37" i="1"/>
  <c r="F38" i="1"/>
  <c r="J38" i="1"/>
  <c r="F39" i="1"/>
  <c r="J39" i="1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F54" i="1"/>
  <c r="J54" i="1"/>
  <c r="F55" i="1"/>
  <c r="J55" i="1"/>
  <c r="F56" i="1"/>
  <c r="J56" i="1"/>
  <c r="F57" i="1"/>
  <c r="J57" i="1"/>
  <c r="F58" i="1"/>
  <c r="J58" i="1"/>
  <c r="U72" i="16"/>
  <c r="U73" i="16"/>
  <c r="F59" i="1"/>
  <c r="D79" i="6"/>
  <c r="E79" i="6"/>
  <c r="F79" i="6"/>
  <c r="D20" i="21" s="1"/>
  <c r="N17" i="1"/>
  <c r="U20" i="6" s="1"/>
  <c r="N18" i="1"/>
  <c r="U21" i="6" s="1"/>
  <c r="N19" i="1"/>
  <c r="U22" i="6" s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C10" i="4"/>
  <c r="R74" i="16"/>
  <c r="S73" i="6"/>
  <c r="D79" i="17"/>
  <c r="E79" i="17"/>
  <c r="C13" i="21" s="1"/>
  <c r="F79" i="17"/>
  <c r="N74" i="16"/>
  <c r="P75" i="17"/>
  <c r="S16" i="17"/>
  <c r="S18" i="17" s="1"/>
  <c r="P16" i="17"/>
  <c r="P18" i="17" s="1"/>
  <c r="P78" i="17" s="1"/>
  <c r="N12" i="21" s="1"/>
  <c r="Q16" i="17"/>
  <c r="Q18" i="17" s="1"/>
  <c r="Q78" i="17"/>
  <c r="O12" i="21" s="1"/>
  <c r="O74" i="16"/>
  <c r="U74" i="16" s="1"/>
  <c r="P74" i="16"/>
  <c r="Q74" i="16"/>
  <c r="M74" i="16"/>
  <c r="N6" i="21"/>
  <c r="P6" i="21"/>
  <c r="N5" i="21"/>
  <c r="O5" i="21"/>
  <c r="M17" i="16"/>
  <c r="N17" i="16"/>
  <c r="O17" i="16"/>
  <c r="P17" i="16"/>
  <c r="L17" i="16"/>
  <c r="L80" i="16" s="1"/>
  <c r="N77" i="16"/>
  <c r="M5" i="21" s="1"/>
  <c r="D10" i="4"/>
  <c r="S15" i="6"/>
  <c r="T15" i="6"/>
  <c r="S14" i="6"/>
  <c r="T14" i="6"/>
  <c r="T16" i="17"/>
  <c r="Q15" i="16"/>
  <c r="Q17" i="16" s="1"/>
  <c r="Q77" i="16" s="1"/>
  <c r="R15" i="16"/>
  <c r="R17" i="16" s="1"/>
  <c r="R77" i="16" s="1"/>
  <c r="S15" i="16"/>
  <c r="C20" i="6"/>
  <c r="T75" i="17"/>
  <c r="P15" i="16"/>
  <c r="Q14" i="6"/>
  <c r="R77" i="6"/>
  <c r="V11" i="17"/>
  <c r="U5" i="16"/>
  <c r="U6" i="16"/>
  <c r="U7" i="16"/>
  <c r="U8" i="16"/>
  <c r="U9" i="16"/>
  <c r="U10" i="16"/>
  <c r="U4" i="16"/>
  <c r="C20" i="17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70" i="17" s="1"/>
  <c r="C19" i="16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S76" i="16"/>
  <c r="S16" i="16"/>
  <c r="L13" i="1"/>
  <c r="N13" i="1"/>
  <c r="J13" i="1"/>
  <c r="F13" i="1"/>
  <c r="M12" i="1"/>
  <c r="L12" i="1"/>
  <c r="N12" i="1"/>
  <c r="J12" i="1"/>
  <c r="F12" i="1"/>
  <c r="M11" i="1"/>
  <c r="L11" i="1"/>
  <c r="N11" i="1"/>
  <c r="J11" i="1"/>
  <c r="F11" i="1"/>
  <c r="M10" i="1"/>
  <c r="L10" i="1"/>
  <c r="N10" i="1"/>
  <c r="J10" i="1"/>
  <c r="F10" i="1"/>
  <c r="M9" i="1"/>
  <c r="L9" i="1"/>
  <c r="N9" i="1"/>
  <c r="J9" i="1"/>
  <c r="F9" i="1"/>
  <c r="M8" i="1"/>
  <c r="L8" i="1"/>
  <c r="N8" i="1"/>
  <c r="J8" i="1"/>
  <c r="F8" i="1"/>
  <c r="M7" i="1"/>
  <c r="L7" i="1"/>
  <c r="N7" i="1"/>
  <c r="J7" i="1"/>
  <c r="F7" i="1"/>
  <c r="M6" i="1"/>
  <c r="L6" i="1"/>
  <c r="N6" i="1"/>
  <c r="O7" i="1"/>
  <c r="O8" i="1"/>
  <c r="O9" i="1"/>
  <c r="O10" i="1"/>
  <c r="O11" i="1"/>
  <c r="O12" i="1"/>
  <c r="O13" i="1"/>
  <c r="J6" i="1"/>
  <c r="K7" i="1"/>
  <c r="F6" i="1"/>
  <c r="C7" i="1"/>
  <c r="C8" i="1"/>
  <c r="C9" i="1"/>
  <c r="C10" i="1"/>
  <c r="C11" i="1"/>
  <c r="C12" i="1"/>
  <c r="C13" i="1"/>
  <c r="A6" i="1"/>
  <c r="A7" i="1"/>
  <c r="A8" i="1"/>
  <c r="A9" i="1"/>
  <c r="A10" i="1"/>
  <c r="A11" i="1"/>
  <c r="A12" i="1"/>
  <c r="A13" i="1"/>
  <c r="S70" i="6"/>
  <c r="N67" i="1"/>
  <c r="J67" i="1"/>
  <c r="F67" i="1"/>
  <c r="J66" i="1"/>
  <c r="F66" i="1"/>
  <c r="J65" i="1"/>
  <c r="F65" i="1"/>
  <c r="J64" i="1"/>
  <c r="F64" i="1"/>
  <c r="J63" i="1"/>
  <c r="N63" i="1"/>
  <c r="F63" i="1"/>
  <c r="J62" i="1"/>
  <c r="F62" i="1"/>
  <c r="N59" i="1"/>
  <c r="J61" i="1"/>
  <c r="J60" i="1"/>
  <c r="F61" i="1"/>
  <c r="F60" i="1"/>
  <c r="J59" i="1"/>
  <c r="N56" i="1"/>
  <c r="S71" i="6"/>
  <c r="S72" i="6"/>
  <c r="S77" i="6"/>
  <c r="S77" i="17"/>
  <c r="S75" i="17"/>
  <c r="R76" i="16"/>
  <c r="J17" i="16"/>
  <c r="J80" i="16" s="1"/>
  <c r="G7" i="1"/>
  <c r="G8" i="1"/>
  <c r="G9" i="1"/>
  <c r="G10" i="1"/>
  <c r="G11" i="1"/>
  <c r="G12" i="1"/>
  <c r="G13" i="1"/>
  <c r="K8" i="1"/>
  <c r="K9" i="1"/>
  <c r="K10" i="1"/>
  <c r="K11" i="1"/>
  <c r="K12" i="1"/>
  <c r="K13" i="1"/>
  <c r="N54" i="1"/>
  <c r="S17" i="17"/>
  <c r="V4" i="17"/>
  <c r="V5" i="17"/>
  <c r="V6" i="17"/>
  <c r="V7" i="17"/>
  <c r="V8" i="17"/>
  <c r="V9" i="17"/>
  <c r="V10" i="17"/>
  <c r="F13" i="16"/>
  <c r="G13" i="16"/>
  <c r="H13" i="16"/>
  <c r="I13" i="16"/>
  <c r="J13" i="16"/>
  <c r="K14" i="6" s="1"/>
  <c r="U17" i="16"/>
  <c r="U77" i="16" s="1"/>
  <c r="R16" i="16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A17" i="1"/>
  <c r="A18" i="1"/>
  <c r="A19" i="1"/>
  <c r="S19" i="6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N16" i="1"/>
  <c r="E14" i="1"/>
  <c r="H14" i="1"/>
  <c r="I14" i="1"/>
  <c r="D14" i="1"/>
  <c r="E8" i="4"/>
  <c r="T73" i="6" s="1"/>
  <c r="E9" i="4"/>
  <c r="U74" i="6" s="1"/>
  <c r="S20" i="6"/>
  <c r="C4" i="21"/>
  <c r="D4" i="21"/>
  <c r="E4" i="21"/>
  <c r="F4" i="21"/>
  <c r="G4" i="21"/>
  <c r="H4" i="21"/>
  <c r="D5" i="21"/>
  <c r="D6" i="21"/>
  <c r="H6" i="21"/>
  <c r="J6" i="21"/>
  <c r="L6" i="21"/>
  <c r="D7" i="21"/>
  <c r="D8" i="21"/>
  <c r="F74" i="6"/>
  <c r="F75" i="6" s="1"/>
  <c r="D78" i="16"/>
  <c r="E78" i="16"/>
  <c r="C6" i="21" s="1"/>
  <c r="R75" i="6"/>
  <c r="Q74" i="6"/>
  <c r="Q75" i="6" s="1"/>
  <c r="P73" i="6"/>
  <c r="V73" i="6" s="1"/>
  <c r="O17" i="17"/>
  <c r="P17" i="17"/>
  <c r="Q17" i="17"/>
  <c r="R17" i="17"/>
  <c r="N17" i="17"/>
  <c r="P17" i="6"/>
  <c r="Q17" i="6"/>
  <c r="R17" i="6"/>
  <c r="O17" i="6"/>
  <c r="O16" i="16"/>
  <c r="P16" i="16"/>
  <c r="Q16" i="16"/>
  <c r="N16" i="16"/>
  <c r="R14" i="6"/>
  <c r="R15" i="6"/>
  <c r="V11" i="6"/>
  <c r="V10" i="6"/>
  <c r="V9" i="6"/>
  <c r="V8" i="6"/>
  <c r="V7" i="6"/>
  <c r="V6" i="6"/>
  <c r="V5" i="6"/>
  <c r="V4" i="6"/>
  <c r="R77" i="17"/>
  <c r="R16" i="17"/>
  <c r="P77" i="16"/>
  <c r="S21" i="6"/>
  <c r="R20" i="6"/>
  <c r="R19" i="6"/>
  <c r="S22" i="6"/>
  <c r="S23" i="6"/>
  <c r="Q76" i="16"/>
  <c r="S24" i="6"/>
  <c r="S25" i="6"/>
  <c r="G20" i="21"/>
  <c r="H20" i="21"/>
  <c r="L20" i="21"/>
  <c r="N20" i="21"/>
  <c r="D13" i="21"/>
  <c r="I13" i="21"/>
  <c r="J13" i="21"/>
  <c r="O76" i="16"/>
  <c r="P76" i="16"/>
  <c r="M14" i="6"/>
  <c r="L14" i="6"/>
  <c r="N14" i="6"/>
  <c r="O14" i="6"/>
  <c r="P14" i="6"/>
  <c r="L15" i="6"/>
  <c r="N15" i="6"/>
  <c r="O15" i="6"/>
  <c r="P15" i="6"/>
  <c r="P78" i="6"/>
  <c r="N19" i="21" s="1"/>
  <c r="P80" i="6"/>
  <c r="N21" i="21" s="1"/>
  <c r="O78" i="6"/>
  <c r="M15" i="6"/>
  <c r="B20" i="21"/>
  <c r="C20" i="21"/>
  <c r="P74" i="6"/>
  <c r="L75" i="17"/>
  <c r="Q15" i="6"/>
  <c r="K15" i="16"/>
  <c r="K17" i="16"/>
  <c r="J20" i="21"/>
  <c r="F20" i="21"/>
  <c r="O78" i="17"/>
  <c r="M12" i="21" s="1"/>
  <c r="H73" i="6"/>
  <c r="N75" i="6"/>
  <c r="K18" i="6"/>
  <c r="F15" i="6"/>
  <c r="G15" i="6"/>
  <c r="G16" i="6"/>
  <c r="G78" i="6" s="1"/>
  <c r="G14" i="17"/>
  <c r="G16" i="17" s="1"/>
  <c r="G78" i="17" s="1"/>
  <c r="H14" i="17"/>
  <c r="H14" i="6" s="1"/>
  <c r="I14" i="17"/>
  <c r="I16" i="17" s="1"/>
  <c r="I18" i="17" s="1"/>
  <c r="J14" i="17"/>
  <c r="J16" i="17" s="1"/>
  <c r="J78" i="17" s="1"/>
  <c r="L16" i="17"/>
  <c r="L18" i="17"/>
  <c r="L78" i="17" s="1"/>
  <c r="G15" i="17"/>
  <c r="H15" i="17"/>
  <c r="I15" i="17"/>
  <c r="I15" i="6" s="1"/>
  <c r="J15" i="17"/>
  <c r="J15" i="6" s="1"/>
  <c r="K16" i="17"/>
  <c r="K18" i="17" s="1"/>
  <c r="M16" i="17"/>
  <c r="M18" i="17"/>
  <c r="M78" i="17" s="1"/>
  <c r="K12" i="21" s="1"/>
  <c r="F15" i="17"/>
  <c r="F14" i="17"/>
  <c r="F16" i="17" s="1"/>
  <c r="F14" i="16"/>
  <c r="F15" i="16" s="1"/>
  <c r="G14" i="16"/>
  <c r="G15" i="16" s="1"/>
  <c r="H14" i="16"/>
  <c r="I14" i="16"/>
  <c r="J14" i="16"/>
  <c r="K15" i="6"/>
  <c r="L73" i="16"/>
  <c r="O77" i="16"/>
  <c r="B6" i="21"/>
  <c r="D15" i="16"/>
  <c r="D77" i="16"/>
  <c r="B5" i="21" s="1"/>
  <c r="D79" i="16"/>
  <c r="M74" i="17"/>
  <c r="M75" i="17" s="1"/>
  <c r="M76" i="16"/>
  <c r="M77" i="16"/>
  <c r="L5" i="21" s="1"/>
  <c r="R32" i="6"/>
  <c r="R36" i="6"/>
  <c r="R30" i="6"/>
  <c r="K75" i="17"/>
  <c r="K78" i="6"/>
  <c r="J74" i="6"/>
  <c r="J75" i="6" s="1"/>
  <c r="J87" i="6" s="1"/>
  <c r="D74" i="16"/>
  <c r="D75" i="17"/>
  <c r="E75" i="17"/>
  <c r="F75" i="17"/>
  <c r="G75" i="17"/>
  <c r="H75" i="17"/>
  <c r="I75" i="17"/>
  <c r="J75" i="17"/>
  <c r="E74" i="16"/>
  <c r="F74" i="16"/>
  <c r="G74" i="16"/>
  <c r="H74" i="16"/>
  <c r="I74" i="16"/>
  <c r="D74" i="6"/>
  <c r="D75" i="6" s="1"/>
  <c r="E74" i="6"/>
  <c r="E75" i="6" s="1"/>
  <c r="I74" i="6"/>
  <c r="I75" i="6"/>
  <c r="I87" i="6" s="1"/>
  <c r="G18" i="21"/>
  <c r="G11" i="21"/>
  <c r="G12" i="21"/>
  <c r="H16" i="16"/>
  <c r="I17" i="6"/>
  <c r="I17" i="17"/>
  <c r="G73" i="6"/>
  <c r="D16" i="6"/>
  <c r="D78" i="6"/>
  <c r="B19" i="21" s="1"/>
  <c r="E16" i="6"/>
  <c r="E18" i="6" s="1"/>
  <c r="E16" i="17"/>
  <c r="E18" i="17"/>
  <c r="D16" i="17"/>
  <c r="D18" i="17"/>
  <c r="E15" i="16"/>
  <c r="E77" i="16"/>
  <c r="B4" i="21"/>
  <c r="B11" i="21"/>
  <c r="C11" i="21"/>
  <c r="D11" i="21"/>
  <c r="E11" i="21"/>
  <c r="F11" i="21"/>
  <c r="H11" i="21"/>
  <c r="B18" i="21"/>
  <c r="C18" i="21"/>
  <c r="D18" i="21"/>
  <c r="E18" i="21"/>
  <c r="F18" i="21"/>
  <c r="H18" i="21"/>
  <c r="G17" i="6"/>
  <c r="H17" i="6"/>
  <c r="G17" i="17"/>
  <c r="H17" i="17"/>
  <c r="F16" i="16"/>
  <c r="G16" i="16"/>
  <c r="H74" i="6"/>
  <c r="G74" i="6"/>
  <c r="L75" i="6"/>
  <c r="B13" i="21"/>
  <c r="N16" i="17"/>
  <c r="N18" i="17" s="1"/>
  <c r="N78" i="17" s="1"/>
  <c r="L12" i="21" s="1"/>
  <c r="F14" i="6"/>
  <c r="K13" i="21"/>
  <c r="E17" i="16"/>
  <c r="E80" i="16" s="1"/>
  <c r="E81" i="16" s="1"/>
  <c r="C8" i="21" s="1"/>
  <c r="K78" i="17"/>
  <c r="K80" i="17" s="1"/>
  <c r="D18" i="6"/>
  <c r="H16" i="17"/>
  <c r="H78" i="17" s="1"/>
  <c r="F12" i="21" s="1"/>
  <c r="M19" i="21"/>
  <c r="S26" i="6"/>
  <c r="F16" i="6"/>
  <c r="F78" i="6" s="1"/>
  <c r="D17" i="16"/>
  <c r="D80" i="16" s="1"/>
  <c r="R70" i="6"/>
  <c r="R69" i="6"/>
  <c r="R68" i="6"/>
  <c r="R67" i="6"/>
  <c r="R66" i="6"/>
  <c r="R65" i="6"/>
  <c r="R64" i="6"/>
  <c r="R61" i="6"/>
  <c r="R62" i="6"/>
  <c r="R60" i="6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R45" i="6"/>
  <c r="R21" i="6"/>
  <c r="R35" i="6"/>
  <c r="R37" i="6"/>
  <c r="R38" i="6"/>
  <c r="R39" i="6"/>
  <c r="R40" i="6"/>
  <c r="R41" i="6"/>
  <c r="M14" i="1"/>
  <c r="L14" i="1"/>
  <c r="K77" i="16"/>
  <c r="K80" i="16"/>
  <c r="R28" i="6"/>
  <c r="L74" i="16"/>
  <c r="R29" i="6"/>
  <c r="R27" i="6"/>
  <c r="R33" i="6"/>
  <c r="E79" i="16"/>
  <c r="C7" i="21" s="1"/>
  <c r="C5" i="21"/>
  <c r="R26" i="6"/>
  <c r="J14" i="1"/>
  <c r="F14" i="1"/>
  <c r="R31" i="6"/>
  <c r="R34" i="6"/>
  <c r="R23" i="6"/>
  <c r="I15" i="16"/>
  <c r="Q75" i="17"/>
  <c r="F18" i="6"/>
  <c r="I19" i="21"/>
  <c r="H18" i="17"/>
  <c r="E78" i="17"/>
  <c r="C12" i="21"/>
  <c r="I80" i="17"/>
  <c r="I82" i="17" s="1"/>
  <c r="G15" i="21" s="1"/>
  <c r="D78" i="17"/>
  <c r="D80" i="17" s="1"/>
  <c r="M79" i="16"/>
  <c r="L7" i="21" s="1"/>
  <c r="H15" i="16"/>
  <c r="H77" i="16" s="1"/>
  <c r="G5" i="21" s="1"/>
  <c r="O79" i="16"/>
  <c r="I77" i="16"/>
  <c r="H5" i="21"/>
  <c r="I17" i="16"/>
  <c r="I80" i="16" s="1"/>
  <c r="Q13" i="21"/>
  <c r="S27" i="6"/>
  <c r="R63" i="6"/>
  <c r="R22" i="6"/>
  <c r="R24" i="6"/>
  <c r="R25" i="6"/>
  <c r="K79" i="16"/>
  <c r="J7" i="21" s="1"/>
  <c r="J5" i="21"/>
  <c r="N14" i="1"/>
  <c r="L77" i="16"/>
  <c r="K5" i="21" s="1"/>
  <c r="R75" i="17"/>
  <c r="R94" i="6"/>
  <c r="E80" i="17"/>
  <c r="E82" i="17" s="1"/>
  <c r="C15" i="21" s="1"/>
  <c r="G14" i="21"/>
  <c r="B12" i="21"/>
  <c r="I79" i="16"/>
  <c r="I81" i="16" s="1"/>
  <c r="H8" i="21" s="1"/>
  <c r="H7" i="21"/>
  <c r="O20" i="21"/>
  <c r="S28" i="6"/>
  <c r="S29" i="6"/>
  <c r="K14" i="1"/>
  <c r="G14" i="1"/>
  <c r="S30" i="6"/>
  <c r="S31" i="6"/>
  <c r="S32" i="6"/>
  <c r="S33" i="6"/>
  <c r="S34" i="6"/>
  <c r="S35" i="6"/>
  <c r="O14" i="1"/>
  <c r="S36" i="6"/>
  <c r="S37" i="6"/>
  <c r="S38" i="6"/>
  <c r="S39" i="6"/>
  <c r="S40" i="6"/>
  <c r="S41" i="6"/>
  <c r="S42" i="6"/>
  <c r="S43" i="6"/>
  <c r="S45" i="6"/>
  <c r="S44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7" i="6"/>
  <c r="S66" i="6"/>
  <c r="S68" i="6"/>
  <c r="S69" i="6"/>
  <c r="N58" i="1"/>
  <c r="N57" i="1"/>
  <c r="N55" i="1"/>
  <c r="U25" i="6" l="1"/>
  <c r="U24" i="6"/>
  <c r="F78" i="17"/>
  <c r="F80" i="17" s="1"/>
  <c r="F18" i="17"/>
  <c r="P16" i="6"/>
  <c r="T78" i="17"/>
  <c r="R12" i="21" s="1"/>
  <c r="T18" i="17"/>
  <c r="V16" i="17"/>
  <c r="V18" i="17" s="1"/>
  <c r="V78" i="17" s="1"/>
  <c r="R18" i="17"/>
  <c r="R78" i="17" s="1"/>
  <c r="P12" i="21" s="1"/>
  <c r="M74" i="6"/>
  <c r="M75" i="6" s="1"/>
  <c r="L16" i="6"/>
  <c r="L18" i="6" s="1"/>
  <c r="L78" i="6" s="1"/>
  <c r="S78" i="17"/>
  <c r="T18" i="16"/>
  <c r="S16" i="6"/>
  <c r="S18" i="6" s="1"/>
  <c r="S78" i="6" s="1"/>
  <c r="M16" i="6"/>
  <c r="M18" i="6" s="1"/>
  <c r="M78" i="6" s="1"/>
  <c r="K19" i="21" s="1"/>
  <c r="G75" i="6"/>
  <c r="G87" i="6" s="1"/>
  <c r="T75" i="6"/>
  <c r="Q80" i="17"/>
  <c r="O80" i="17"/>
  <c r="M14" i="21" s="1"/>
  <c r="E10" i="4"/>
  <c r="U73" i="6"/>
  <c r="U75" i="6" s="1"/>
  <c r="F80" i="6"/>
  <c r="D21" i="21" s="1"/>
  <c r="D19" i="21"/>
  <c r="E19" i="21"/>
  <c r="G80" i="6"/>
  <c r="E21" i="21" s="1"/>
  <c r="G18" i="6"/>
  <c r="E78" i="6"/>
  <c r="K80" i="6"/>
  <c r="I21" i="21" s="1"/>
  <c r="C21" i="6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D80" i="6"/>
  <c r="B21" i="21" s="1"/>
  <c r="N16" i="6"/>
  <c r="N18" i="6" s="1"/>
  <c r="N78" i="6" s="1"/>
  <c r="P75" i="6"/>
  <c r="P82" i="6" s="1"/>
  <c r="N22" i="21" s="1"/>
  <c r="H75" i="6"/>
  <c r="H87" i="6" s="1"/>
  <c r="K82" i="17"/>
  <c r="I15" i="21" s="1"/>
  <c r="I14" i="21"/>
  <c r="E12" i="21"/>
  <c r="G80" i="17"/>
  <c r="G82" i="17" s="1"/>
  <c r="E15" i="21" s="1"/>
  <c r="J12" i="21"/>
  <c r="L80" i="17"/>
  <c r="L82" i="17" s="1"/>
  <c r="J15" i="21" s="1"/>
  <c r="H12" i="21"/>
  <c r="J18" i="17"/>
  <c r="D82" i="17"/>
  <c r="B15" i="21" s="1"/>
  <c r="B14" i="21"/>
  <c r="N80" i="17"/>
  <c r="G18" i="17"/>
  <c r="V74" i="6"/>
  <c r="V75" i="6" s="1"/>
  <c r="M80" i="17"/>
  <c r="K14" i="21" s="1"/>
  <c r="R79" i="6"/>
  <c r="P20" i="21" s="1"/>
  <c r="Q16" i="6"/>
  <c r="Q18" i="6" s="1"/>
  <c r="Q78" i="6" s="1"/>
  <c r="Q80" i="6" s="1"/>
  <c r="J14" i="6"/>
  <c r="J16" i="6" s="1"/>
  <c r="J18" i="6" s="1"/>
  <c r="M13" i="21"/>
  <c r="O16" i="6"/>
  <c r="R16" i="6"/>
  <c r="R18" i="6" s="1"/>
  <c r="R78" i="6" s="1"/>
  <c r="P19" i="21" s="1"/>
  <c r="S79" i="6"/>
  <c r="Q20" i="21" s="1"/>
  <c r="S75" i="6"/>
  <c r="I12" i="21"/>
  <c r="I14" i="6"/>
  <c r="I16" i="6" s="1"/>
  <c r="I78" i="6" s="1"/>
  <c r="T16" i="6"/>
  <c r="T18" i="6" s="1"/>
  <c r="T78" i="6" s="1"/>
  <c r="R19" i="21" s="1"/>
  <c r="V75" i="17"/>
  <c r="R80" i="17"/>
  <c r="R82" i="17" s="1"/>
  <c r="P15" i="21" s="1"/>
  <c r="J80" i="17"/>
  <c r="C14" i="21"/>
  <c r="V80" i="17"/>
  <c r="P80" i="17"/>
  <c r="P82" i="17" s="1"/>
  <c r="N15" i="21" s="1"/>
  <c r="F82" i="6"/>
  <c r="D22" i="21" s="1"/>
  <c r="F87" i="6"/>
  <c r="Q5" i="21"/>
  <c r="T5" i="21" s="1"/>
  <c r="R79" i="16"/>
  <c r="Q7" i="21" s="1"/>
  <c r="Q19" i="21"/>
  <c r="P5" i="21"/>
  <c r="Q79" i="16"/>
  <c r="P7" i="21" s="1"/>
  <c r="D81" i="16"/>
  <c r="B8" i="21" s="1"/>
  <c r="F77" i="16"/>
  <c r="F17" i="16"/>
  <c r="F80" i="16" s="1"/>
  <c r="D87" i="6"/>
  <c r="G77" i="16"/>
  <c r="F5" i="21" s="1"/>
  <c r="G17" i="16"/>
  <c r="G80" i="16" s="1"/>
  <c r="L80" i="6"/>
  <c r="J19" i="21"/>
  <c r="O81" i="16"/>
  <c r="N8" i="21" s="1"/>
  <c r="S17" i="16"/>
  <c r="S77" i="16" s="1"/>
  <c r="R5" i="21" s="1"/>
  <c r="H17" i="16"/>
  <c r="H80" i="16" s="1"/>
  <c r="E87" i="6"/>
  <c r="B7" i="21"/>
  <c r="H15" i="6"/>
  <c r="H16" i="6" s="1"/>
  <c r="J77" i="16"/>
  <c r="I5" i="21" s="1"/>
  <c r="N79" i="16"/>
  <c r="H79" i="16"/>
  <c r="G79" i="16"/>
  <c r="F7" i="21" s="1"/>
  <c r="O17" i="1"/>
  <c r="O18" i="1" s="1"/>
  <c r="O19" i="1" s="1"/>
  <c r="T70" i="6"/>
  <c r="S78" i="16"/>
  <c r="R6" i="21" s="1"/>
  <c r="T6" i="21" s="1"/>
  <c r="N66" i="1"/>
  <c r="T79" i="17"/>
  <c r="T68" i="6"/>
  <c r="T69" i="6"/>
  <c r="M81" i="16"/>
  <c r="L8" i="21" s="1"/>
  <c r="N7" i="21"/>
  <c r="Q81" i="16"/>
  <c r="P8" i="21" s="1"/>
  <c r="T67" i="6"/>
  <c r="N65" i="1"/>
  <c r="K16" i="1"/>
  <c r="T66" i="6"/>
  <c r="N64" i="1"/>
  <c r="G16" i="1"/>
  <c r="T65" i="6"/>
  <c r="T64" i="6"/>
  <c r="N62" i="1"/>
  <c r="T34" i="6"/>
  <c r="T63" i="6"/>
  <c r="T38" i="6"/>
  <c r="N61" i="1"/>
  <c r="T57" i="6"/>
  <c r="T48" i="6"/>
  <c r="T55" i="6"/>
  <c r="T40" i="6"/>
  <c r="T33" i="6"/>
  <c r="T23" i="6"/>
  <c r="V23" i="6" s="1"/>
  <c r="T31" i="6"/>
  <c r="T49" i="6"/>
  <c r="T47" i="6"/>
  <c r="T39" i="6"/>
  <c r="T37" i="6"/>
  <c r="T58" i="6"/>
  <c r="T30" i="6"/>
  <c r="T61" i="6"/>
  <c r="T41" i="6"/>
  <c r="T22" i="6"/>
  <c r="V22" i="6" s="1"/>
  <c r="T46" i="6"/>
  <c r="T24" i="6"/>
  <c r="T29" i="6"/>
  <c r="T26" i="6"/>
  <c r="T21" i="6"/>
  <c r="V21" i="6" s="1"/>
  <c r="T54" i="6"/>
  <c r="T45" i="6"/>
  <c r="T56" i="6"/>
  <c r="T42" i="6"/>
  <c r="T53" i="6"/>
  <c r="T50" i="6"/>
  <c r="T60" i="6"/>
  <c r="T28" i="6"/>
  <c r="T32" i="6"/>
  <c r="T44" i="6"/>
  <c r="T62" i="6"/>
  <c r="T35" i="6"/>
  <c r="T52" i="6"/>
  <c r="T43" i="6"/>
  <c r="T19" i="6"/>
  <c r="T36" i="6"/>
  <c r="T51" i="6"/>
  <c r="T25" i="6"/>
  <c r="T59" i="6"/>
  <c r="T27" i="6"/>
  <c r="T20" i="6"/>
  <c r="V20" i="6" s="1"/>
  <c r="N60" i="1"/>
  <c r="O80" i="6"/>
  <c r="O82" i="17"/>
  <c r="M15" i="21" s="1"/>
  <c r="H14" i="21"/>
  <c r="J82" i="17"/>
  <c r="H15" i="21" s="1"/>
  <c r="H80" i="17"/>
  <c r="N13" i="21"/>
  <c r="H13" i="21"/>
  <c r="P13" i="21"/>
  <c r="G81" i="16"/>
  <c r="F8" i="21" s="1"/>
  <c r="H81" i="16"/>
  <c r="G8" i="21" s="1"/>
  <c r="G7" i="21"/>
  <c r="P79" i="16"/>
  <c r="G6" i="21"/>
  <c r="F6" i="21"/>
  <c r="K81" i="16"/>
  <c r="J8" i="21" s="1"/>
  <c r="L79" i="16"/>
  <c r="J79" i="16"/>
  <c r="C6" i="4" l="1"/>
  <c r="C7" i="4" s="1"/>
  <c r="O20" i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D12" i="21"/>
  <c r="J14" i="21"/>
  <c r="G82" i="6"/>
  <c r="E22" i="21" s="1"/>
  <c r="S80" i="17"/>
  <c r="Q12" i="21"/>
  <c r="T12" i="21" s="1"/>
  <c r="J78" i="6"/>
  <c r="O19" i="21"/>
  <c r="T19" i="21" s="1"/>
  <c r="M80" i="6"/>
  <c r="I18" i="6"/>
  <c r="G17" i="1"/>
  <c r="G18" i="1" s="1"/>
  <c r="O14" i="21"/>
  <c r="Q82" i="17"/>
  <c r="O15" i="21" s="1"/>
  <c r="N14" i="21"/>
  <c r="K17" i="1"/>
  <c r="C19" i="21"/>
  <c r="E80" i="6"/>
  <c r="R80" i="6"/>
  <c r="R82" i="6" s="1"/>
  <c r="P22" i="21" s="1"/>
  <c r="K82" i="6"/>
  <c r="I22" i="21" s="1"/>
  <c r="D82" i="6"/>
  <c r="B22" i="21" s="1"/>
  <c r="C79" i="6"/>
  <c r="S80" i="6"/>
  <c r="S82" i="6" s="1"/>
  <c r="Q22" i="21" s="1"/>
  <c r="V82" i="17"/>
  <c r="F82" i="17"/>
  <c r="D15" i="21" s="1"/>
  <c r="D14" i="21"/>
  <c r="E14" i="21"/>
  <c r="P14" i="21"/>
  <c r="M82" i="17"/>
  <c r="K15" i="21" s="1"/>
  <c r="E5" i="4"/>
  <c r="V18" i="6"/>
  <c r="V78" i="6" s="1"/>
  <c r="L14" i="21"/>
  <c r="N82" i="17"/>
  <c r="L15" i="21" s="1"/>
  <c r="L82" i="6"/>
  <c r="J22" i="21" s="1"/>
  <c r="J21" i="21"/>
  <c r="J89" i="6"/>
  <c r="Q82" i="6"/>
  <c r="O22" i="21" s="1"/>
  <c r="O21" i="21"/>
  <c r="H78" i="6"/>
  <c r="H18" i="6"/>
  <c r="F79" i="16"/>
  <c r="E5" i="21"/>
  <c r="I80" i="6"/>
  <c r="G19" i="21"/>
  <c r="R81" i="16"/>
  <c r="Q8" i="21" s="1"/>
  <c r="N81" i="16"/>
  <c r="M8" i="21" s="1"/>
  <c r="M7" i="21"/>
  <c r="L19" i="21"/>
  <c r="N80" i="6"/>
  <c r="T79" i="6"/>
  <c r="S79" i="16"/>
  <c r="R13" i="21"/>
  <c r="T13" i="21" s="1"/>
  <c r="T80" i="17"/>
  <c r="O82" i="6"/>
  <c r="M22" i="21" s="1"/>
  <c r="M21" i="21"/>
  <c r="K87" i="6"/>
  <c r="H82" i="17"/>
  <c r="F15" i="21" s="1"/>
  <c r="F14" i="21"/>
  <c r="P81" i="16"/>
  <c r="O8" i="21" s="1"/>
  <c r="O7" i="21"/>
  <c r="I7" i="21"/>
  <c r="J81" i="16"/>
  <c r="I8" i="21" s="1"/>
  <c r="K7" i="21"/>
  <c r="L81" i="16"/>
  <c r="K8" i="21" s="1"/>
  <c r="Q14" i="21" l="1"/>
  <c r="T14" i="21" s="1"/>
  <c r="S82" i="17"/>
  <c r="Q15" i="21" s="1"/>
  <c r="K21" i="21"/>
  <c r="M82" i="6"/>
  <c r="K22" i="21" s="1"/>
  <c r="H19" i="21"/>
  <c r="J80" i="6"/>
  <c r="G19" i="1"/>
  <c r="V19" i="16"/>
  <c r="K18" i="1"/>
  <c r="V80" i="6"/>
  <c r="V82" i="6" s="1"/>
  <c r="Q21" i="21"/>
  <c r="C21" i="21"/>
  <c r="E82" i="6"/>
  <c r="C22" i="21" s="1"/>
  <c r="P21" i="21"/>
  <c r="H80" i="6"/>
  <c r="F19" i="21"/>
  <c r="I82" i="6"/>
  <c r="G22" i="21" s="1"/>
  <c r="G21" i="21"/>
  <c r="N82" i="6"/>
  <c r="L22" i="21" s="1"/>
  <c r="L21" i="21"/>
  <c r="F81" i="16"/>
  <c r="E8" i="21" s="1"/>
  <c r="E7" i="21"/>
  <c r="R14" i="21"/>
  <c r="T82" i="17"/>
  <c r="R15" i="21" s="1"/>
  <c r="T15" i="21" s="1"/>
  <c r="R20" i="21"/>
  <c r="T20" i="21" s="1"/>
  <c r="T80" i="6"/>
  <c r="R7" i="21"/>
  <c r="T7" i="21" s="1"/>
  <c r="S81" i="16"/>
  <c r="R8" i="21" s="1"/>
  <c r="T8" i="21" s="1"/>
  <c r="V20" i="16" l="1"/>
  <c r="J82" i="6"/>
  <c r="H22" i="21" s="1"/>
  <c r="H21" i="21"/>
  <c r="G20" i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K19" i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T21" i="21"/>
  <c r="H82" i="6"/>
  <c r="F22" i="21" s="1"/>
  <c r="F21" i="21"/>
  <c r="T82" i="6"/>
  <c r="R22" i="21" s="1"/>
  <c r="T22" i="21" s="1"/>
  <c r="R21" i="21"/>
  <c r="S20" i="21" l="1"/>
  <c r="S6" i="21"/>
  <c r="T79" i="16"/>
  <c r="T81" i="16" s="1"/>
  <c r="S8" i="21" s="1"/>
  <c r="U79" i="16" l="1"/>
  <c r="U81" i="16" s="1"/>
  <c r="V21" i="16"/>
  <c r="V22" i="16" s="1"/>
  <c r="V23" i="16" s="1"/>
  <c r="V24" i="16" s="1"/>
  <c r="V25" i="16" s="1"/>
  <c r="V26" i="16" s="1"/>
  <c r="V27" i="16" s="1"/>
  <c r="V28" i="16" s="1"/>
  <c r="V29" i="16" s="1"/>
  <c r="V30" i="16" s="1"/>
  <c r="V31" i="16" s="1"/>
  <c r="V32" i="16" s="1"/>
  <c r="V33" i="16" s="1"/>
  <c r="V34" i="16" s="1"/>
  <c r="V35" i="16" s="1"/>
  <c r="V36" i="16" s="1"/>
  <c r="V37" i="16" s="1"/>
  <c r="V38" i="16" s="1"/>
  <c r="V39" i="16" s="1"/>
  <c r="V40" i="16" s="1"/>
  <c r="V41" i="16" s="1"/>
  <c r="V42" i="16" s="1"/>
  <c r="V43" i="16" s="1"/>
  <c r="V44" i="16" s="1"/>
  <c r="V45" i="16" s="1"/>
  <c r="V46" i="16" s="1"/>
  <c r="V47" i="16" s="1"/>
  <c r="V48" i="16" s="1"/>
  <c r="V49" i="16" s="1"/>
  <c r="V50" i="16" s="1"/>
  <c r="V51" i="16" s="1"/>
  <c r="V52" i="16" s="1"/>
  <c r="V53" i="16" s="1"/>
  <c r="V54" i="16" s="1"/>
  <c r="V55" i="16" s="1"/>
  <c r="V56" i="16" s="1"/>
  <c r="V57" i="16" s="1"/>
  <c r="V58" i="16" s="1"/>
  <c r="V59" i="16" s="1"/>
  <c r="V60" i="16" s="1"/>
  <c r="V61" i="16" s="1"/>
  <c r="V62" i="16" s="1"/>
  <c r="V63" i="16" s="1"/>
  <c r="V64" i="16" s="1"/>
  <c r="V65" i="16" s="1"/>
  <c r="V66" i="16" s="1"/>
  <c r="V67" i="16" s="1"/>
  <c r="V68" i="16" s="1"/>
  <c r="V69" i="16" s="1"/>
  <c r="D6" i="4"/>
  <c r="D7" i="4" s="1"/>
  <c r="U80" i="6"/>
  <c r="U82" i="6" s="1"/>
  <c r="S22" i="21" s="1"/>
  <c r="S7" i="21"/>
  <c r="S13" i="21"/>
  <c r="U80" i="17"/>
  <c r="U82" i="17" s="1"/>
  <c r="S15" i="21" s="1"/>
  <c r="C11" i="4"/>
  <c r="C12" i="4"/>
  <c r="C14" i="4" s="1"/>
  <c r="E6" i="4" l="1"/>
  <c r="E7" i="4" s="1"/>
  <c r="E11" i="4" s="1"/>
  <c r="D11" i="4"/>
  <c r="D12" i="4"/>
  <c r="D14" i="4" s="1"/>
  <c r="S21" i="21"/>
  <c r="S14" i="21"/>
  <c r="E12" i="4" l="1"/>
  <c r="E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Mlibo Qotoyi</author>
  </authors>
  <commentList>
    <comment ref="D9" authorId="0" shapeId="0" xr:uid="{12778397-6B74-40DB-B4D4-36F828D81655}">
      <text>
        <r>
          <rPr>
            <b/>
            <sz val="9"/>
            <color indexed="81"/>
            <rFont val="Tahoma"/>
            <family val="2"/>
          </rPr>
          <t>Mlibo Qotoyi:</t>
        </r>
        <r>
          <rPr>
            <sz val="9"/>
            <color indexed="81"/>
            <rFont val="Tahoma"/>
            <family val="2"/>
          </rPr>
          <t xml:space="preserve">
Once Annually</t>
        </r>
      </text>
    </comment>
  </commentList>
</comments>
</file>

<file path=xl/sharedStrings.xml><?xml version="1.0" encoding="utf-8"?>
<sst xmlns="http://schemas.openxmlformats.org/spreadsheetml/2006/main" count="379" uniqueCount="139">
  <si>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</si>
  <si>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</si>
  <si>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</si>
  <si>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</si>
  <si>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</si>
  <si>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</si>
  <si>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</si>
  <si>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</si>
  <si>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</si>
  <si>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Crop estimate MINUS farm consumption, storage, seed retention etc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</si>
  <si>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</si>
  <si>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</si>
  <si>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</si>
  <si>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</si>
  <si>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</si>
  <si>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</si>
  <si>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</si>
  <si>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</si>
  <si>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</si>
  <si>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</si>
  <si>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</si>
  <si>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</si>
  <si>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</si>
  <si>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</si>
  <si>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</si>
  <si>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</si>
  <si>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</si>
  <si>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</si>
  <si>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</si>
  <si>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</si>
  <si>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</si>
  <si>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</si>
  <si>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</si>
  <si>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</si>
  <si>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</si>
  <si>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</si>
  <si>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</si>
  <si>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</si>
  <si>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</si>
  <si>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</si>
  <si>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</si>
  <si>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</si>
  <si>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</si>
  <si>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</si>
  <si>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</si>
  <si>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</si>
  <si>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</si>
  <si>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</si>
  <si>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</si>
  <si>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</si>
  <si>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</si>
  <si>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</si>
  <si>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</si>
  <si>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</si>
  <si>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</si>
  <si>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</si>
  <si>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</si>
  <si>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</si>
  <si>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</si>
  <si>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</si>
  <si>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</si>
  <si>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</si>
  <si>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</si>
  <si>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</si>
  <si>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</si>
  <si>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</si>
  <si>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Totale vroee lewerings</t>
  </si>
  <si>
    <t>Early Deliveries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</si>
  <si>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</si>
  <si>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</si>
  <si>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</si>
  <si>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</si>
  <si>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</si>
  <si>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</si>
  <si>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</si>
  <si>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</si>
  <si>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</si>
  <si>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</si>
  <si>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</si>
  <si>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</si>
  <si>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</si>
  <si>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</si>
  <si>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</si>
  <si>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</si>
  <si>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</si>
  <si>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</si>
  <si>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</si>
  <si>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</si>
  <si>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</si>
  <si>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</si>
  <si>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</si>
  <si>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</si>
  <si>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</si>
  <si>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</si>
  <si>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</si>
  <si>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</si>
  <si>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</si>
  <si>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</si>
  <si>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</si>
  <si>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</si>
  <si>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</si>
  <si>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</si>
  <si>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</si>
  <si>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</si>
  <si>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</si>
  <si>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</si>
  <si>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</si>
  <si>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</si>
  <si>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15 Mar 2024</t>
  </si>
  <si>
    <t>22 Mar 2024</t>
  </si>
  <si>
    <t>29 Mar 2024</t>
  </si>
  <si>
    <t>05 Apr 2024</t>
  </si>
  <si>
    <t>12 Apr 2024</t>
  </si>
  <si>
    <t>19 Apr 2024</t>
  </si>
  <si>
    <t>26 Apr 2024</t>
  </si>
  <si>
    <t>2024/25*</t>
  </si>
  <si>
    <t>Mar 24</t>
  </si>
  <si>
    <t>Apr 24</t>
  </si>
  <si>
    <t>Jan &amp; Feb 2024</t>
  </si>
  <si>
    <t>2024/25</t>
  </si>
  <si>
    <t>2024/25*: It should be noted that early deliveries during the month of January &amp; February 2024 is included</t>
  </si>
  <si>
    <t>Produksieskatting MIN plaasverbruik, stoor, saad terughouings ens</t>
  </si>
  <si>
    <t>Nota 1:  Maart en April 2024 se lewerings word geneem as vroeë lewerings.  Ouseisoenlewerings is moontlik maar waarskynlik minimaal</t>
  </si>
  <si>
    <t>Aanpassing vir op-plaas verbruik en stoor (Terughoudings)</t>
  </si>
  <si>
    <t>Adjustment for on-farm consumption &amp; storage (tons) (Note: 4) (Retention)</t>
  </si>
  <si>
    <t>Beraamde Lewering vs NOK Skatting / Delivery Estimate vs CEC Estimate</t>
  </si>
  <si>
    <t>2025/26*</t>
  </si>
  <si>
    <t>2025/26</t>
  </si>
  <si>
    <t>2025/26 Marketing year</t>
  </si>
  <si>
    <t xml:space="preserve">Jan &amp; Feb </t>
  </si>
  <si>
    <t>Apr</t>
  </si>
  <si>
    <t>Mar</t>
  </si>
  <si>
    <t>NOK 4de produksieskatting (ton)</t>
  </si>
  <si>
    <t>Prog. 5 Yr. AVG</t>
  </si>
  <si>
    <t>4de skatting</t>
  </si>
  <si>
    <t>NOK wit = 6 343 350</t>
  </si>
  <si>
    <t>NOK geel = 6 966 500</t>
  </si>
  <si>
    <t>NOK totaal = 13 309 850</t>
  </si>
  <si>
    <t>CEC 5th production estimate 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</si>
</sst>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\ ###\ ###"/>
    <numFmt numFmtId="168" formatCode="[$-409]d\-mmm\-yy;@"/>
    <numFmt numFmtId="169" formatCode="_-* #,##0_-;\-* #,##0_-;_-* &quot;-&quot;??_-;_-@_-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 Narrow"/>
      <family val="2"/>
    </font>
    <font>
      <sz val="11"/>
      <color rgb="FF00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9344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5">
    <xf numFmtId="0" fontId="0" fillId="0" borderId="0"/>
    <xf numFmtId="0" fontId="26" fillId="2" borderId="0" applyNumberFormat="0" applyBorder="0" applyAlignment="0" applyProtection="0"/>
    <xf numFmtId="164" fontId="5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4" applyNumberFormat="0" applyFill="0" applyAlignment="0" applyProtection="0"/>
    <xf numFmtId="0" fontId="29" fillId="0" borderId="65" applyNumberFormat="0" applyFill="0" applyAlignment="0" applyProtection="0"/>
    <xf numFmtId="0" fontId="30" fillId="0" borderId="66" applyNumberFormat="0" applyFill="0" applyAlignment="0" applyProtection="0"/>
    <xf numFmtId="0" fontId="30" fillId="0" borderId="0" applyNumberFormat="0" applyFill="0" applyBorder="0" applyAlignment="0" applyProtection="0"/>
    <xf numFmtId="0" fontId="31" fillId="4" borderId="63" applyNumberFormat="0" applyAlignment="0" applyProtection="0"/>
    <xf numFmtId="0" fontId="12" fillId="0" borderId="0"/>
    <xf numFmtId="0" fontId="12" fillId="0" borderId="0"/>
    <xf numFmtId="0" fontId="22" fillId="0" borderId="0">
      <alignment vertical="top"/>
    </xf>
    <xf numFmtId="0" fontId="12" fillId="0" borderId="0"/>
    <xf numFmtId="0" fontId="32" fillId="0" borderId="0"/>
    <xf numFmtId="0" fontId="26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3" borderId="67" applyNumberFormat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68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32" fillId="0" borderId="0"/>
    <xf numFmtId="0" fontId="4" fillId="0" borderId="0"/>
    <xf numFmtId="0" fontId="62" fillId="0" borderId="0"/>
    <xf numFmtId="0" fontId="63" fillId="0" borderId="0"/>
    <xf numFmtId="0" fontId="62" fillId="0" borderId="0"/>
    <xf numFmtId="0" fontId="70" fillId="0" borderId="0"/>
    <xf numFmtId="0" fontId="71" fillId="0" borderId="0"/>
  </cellStyleXfs>
  <cellXfs count="48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49" fontId="7" fillId="0" borderId="0" xfId="0" applyNumberFormat="1" applyFont="1"/>
    <xf numFmtId="165" fontId="7" fillId="0" borderId="0" xfId="2" applyNumberFormat="1" applyFont="1"/>
    <xf numFmtId="0" fontId="9" fillId="0" borderId="0" xfId="0" applyFont="1"/>
    <xf numFmtId="0" fontId="10" fillId="0" borderId="0" xfId="0" applyFont="1"/>
    <xf numFmtId="165" fontId="0" fillId="0" borderId="0" xfId="0" applyNumberFormat="1"/>
    <xf numFmtId="165" fontId="7" fillId="0" borderId="0" xfId="2" applyNumberFormat="1" applyFont="1" applyBorder="1"/>
    <xf numFmtId="49" fontId="7" fillId="0" borderId="0" xfId="0" applyNumberFormat="1" applyFont="1" applyAlignment="1">
      <alignment horizontal="center"/>
    </xf>
    <xf numFmtId="165" fontId="7" fillId="0" borderId="0" xfId="13" applyNumberFormat="1" applyFont="1" applyBorder="1"/>
    <xf numFmtId="165" fontId="7" fillId="0" borderId="0" xfId="10" applyNumberFormat="1" applyFont="1" applyBorder="1"/>
    <xf numFmtId="165" fontId="7" fillId="0" borderId="0" xfId="2" applyNumberFormat="1" applyFont="1" applyBorder="1" applyAlignment="1">
      <alignment horizontal="right"/>
    </xf>
    <xf numFmtId="0" fontId="37" fillId="0" borderId="0" xfId="0" applyFont="1"/>
    <xf numFmtId="15" fontId="38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165" fontId="7" fillId="0" borderId="3" xfId="2" applyNumberFormat="1" applyFont="1" applyBorder="1"/>
    <xf numFmtId="0" fontId="7" fillId="0" borderId="1" xfId="0" applyFont="1" applyBorder="1" applyAlignment="1">
      <alignment horizontal="center"/>
    </xf>
    <xf numFmtId="165" fontId="7" fillId="0" borderId="3" xfId="13" applyNumberFormat="1" applyFont="1" applyBorder="1"/>
    <xf numFmtId="165" fontId="7" fillId="0" borderId="3" xfId="10" applyNumberFormat="1" applyFont="1" applyBorder="1"/>
    <xf numFmtId="165" fontId="7" fillId="0" borderId="3" xfId="16" applyNumberFormat="1" applyFont="1" applyBorder="1"/>
    <xf numFmtId="165" fontId="7" fillId="0" borderId="7" xfId="24" applyNumberFormat="1" applyFont="1" applyBorder="1"/>
    <xf numFmtId="165" fontId="7" fillId="0" borderId="3" xfId="2" applyNumberFormat="1" applyFont="1" applyBorder="1" applyAlignment="1">
      <alignment horizontal="right"/>
    </xf>
    <xf numFmtId="165" fontId="7" fillId="0" borderId="9" xfId="13" applyNumberFormat="1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5" fontId="7" fillId="0" borderId="4" xfId="10" applyNumberFormat="1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4" fillId="0" borderId="0" xfId="0" applyFont="1"/>
    <xf numFmtId="0" fontId="14" fillId="0" borderId="12" xfId="0" applyFont="1" applyBorder="1"/>
    <xf numFmtId="0" fontId="30" fillId="0" borderId="66" xfId="2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165" fontId="16" fillId="0" borderId="13" xfId="2" applyNumberFormat="1" applyFont="1" applyBorder="1"/>
    <xf numFmtId="0" fontId="15" fillId="0" borderId="4" xfId="0" applyFont="1" applyBorder="1" applyAlignment="1">
      <alignment horizontal="center"/>
    </xf>
    <xf numFmtId="165" fontId="17" fillId="0" borderId="4" xfId="9" applyNumberFormat="1" applyFont="1" applyBorder="1"/>
    <xf numFmtId="0" fontId="15" fillId="0" borderId="7" xfId="0" applyFont="1" applyBorder="1" applyAlignment="1">
      <alignment horizontal="center"/>
    </xf>
    <xf numFmtId="165" fontId="17" fillId="0" borderId="13" xfId="9" applyNumberFormat="1" applyFont="1" applyBorder="1"/>
    <xf numFmtId="165" fontId="15" fillId="0" borderId="0" xfId="2" applyNumberFormat="1" applyFont="1"/>
    <xf numFmtId="165" fontId="16" fillId="0" borderId="0" xfId="2" applyNumberFormat="1" applyFont="1"/>
    <xf numFmtId="165" fontId="17" fillId="0" borderId="0" xfId="2" applyNumberFormat="1" applyFont="1"/>
    <xf numFmtId="165" fontId="7" fillId="0" borderId="15" xfId="10" applyNumberFormat="1" applyFont="1" applyBorder="1"/>
    <xf numFmtId="49" fontId="7" fillId="0" borderId="16" xfId="0" applyNumberFormat="1" applyFont="1" applyBorder="1"/>
    <xf numFmtId="165" fontId="7" fillId="0" borderId="17" xfId="24" applyNumberFormat="1" applyFont="1" applyBorder="1"/>
    <xf numFmtId="49" fontId="7" fillId="0" borderId="18" xfId="0" applyNumberFormat="1" applyFont="1" applyBorder="1"/>
    <xf numFmtId="49" fontId="7" fillId="0" borderId="13" xfId="0" applyNumberFormat="1" applyFont="1" applyBorder="1" applyAlignment="1">
      <alignment horizontal="center"/>
    </xf>
    <xf numFmtId="165" fontId="7" fillId="0" borderId="9" xfId="10" applyNumberFormat="1" applyFont="1" applyBorder="1"/>
    <xf numFmtId="0" fontId="0" fillId="0" borderId="0" xfId="0" applyAlignment="1">
      <alignment horizontal="left"/>
    </xf>
    <xf numFmtId="0" fontId="39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9" fillId="0" borderId="20" xfId="41" applyFont="1" applyBorder="1" applyAlignment="1">
      <alignment horizontal="center"/>
    </xf>
    <xf numFmtId="0" fontId="39" fillId="0" borderId="21" xfId="41" applyFont="1" applyBorder="1" applyAlignment="1">
      <alignment horizontal="center"/>
    </xf>
    <xf numFmtId="165" fontId="12" fillId="0" borderId="21" xfId="24" applyNumberFormat="1" applyBorder="1" applyAlignment="1">
      <alignment horizontal="center"/>
    </xf>
    <xf numFmtId="165" fontId="12" fillId="0" borderId="16" xfId="24" applyNumberFormat="1" applyBorder="1" applyAlignment="1">
      <alignment horizontal="center"/>
    </xf>
    <xf numFmtId="165" fontId="12" fillId="0" borderId="23" xfId="24" applyNumberFormat="1" applyBorder="1" applyAlignment="1">
      <alignment horizontal="center"/>
    </xf>
    <xf numFmtId="165" fontId="12" fillId="0" borderId="18" xfId="24" applyNumberFormat="1" applyBorder="1" applyAlignment="1">
      <alignment horizontal="center"/>
    </xf>
    <xf numFmtId="0" fontId="40" fillId="0" borderId="24" xfId="42" applyFont="1" applyBorder="1" applyAlignment="1">
      <alignment horizontal="left"/>
    </xf>
    <xf numFmtId="165" fontId="12" fillId="0" borderId="26" xfId="24" applyNumberFormat="1" applyBorder="1" applyAlignment="1">
      <alignment horizontal="center"/>
    </xf>
    <xf numFmtId="165" fontId="12" fillId="0" borderId="25" xfId="24" applyNumberFormat="1" applyBorder="1" applyAlignment="1">
      <alignment horizontal="center"/>
    </xf>
    <xf numFmtId="0" fontId="41" fillId="3" borderId="70" xfId="36" applyFont="1" applyBorder="1" applyAlignment="1">
      <alignment horizontal="left"/>
    </xf>
    <xf numFmtId="166" fontId="41" fillId="3" borderId="23" xfId="36" applyNumberFormat="1" applyFont="1" applyBorder="1" applyAlignment="1">
      <alignment horizontal="center"/>
    </xf>
    <xf numFmtId="166" fontId="41" fillId="3" borderId="18" xfId="36" applyNumberFormat="1" applyFont="1" applyBorder="1" applyAlignment="1">
      <alignment horizontal="center"/>
    </xf>
    <xf numFmtId="165" fontId="7" fillId="0" borderId="15" xfId="13" applyNumberFormat="1" applyFont="1" applyBorder="1"/>
    <xf numFmtId="165" fontId="34" fillId="3" borderId="71" xfId="2" applyNumberFormat="1" applyFont="1" applyFill="1" applyBorder="1" applyAlignment="1">
      <alignment horizontal="center"/>
    </xf>
    <xf numFmtId="165" fontId="34" fillId="3" borderId="72" xfId="2" applyNumberFormat="1" applyFont="1" applyFill="1" applyBorder="1" applyAlignment="1">
      <alignment horizontal="center"/>
    </xf>
    <xf numFmtId="0" fontId="6" fillId="0" borderId="18" xfId="24" applyFont="1" applyBorder="1"/>
    <xf numFmtId="166" fontId="41" fillId="3" borderId="0" xfId="36" applyNumberFormat="1" applyFont="1" applyBorder="1" applyAlignment="1">
      <alignment horizontal="center"/>
    </xf>
    <xf numFmtId="0" fontId="39" fillId="0" borderId="1" xfId="41" applyFont="1" applyBorder="1" applyAlignment="1">
      <alignment horizontal="center"/>
    </xf>
    <xf numFmtId="0" fontId="39" fillId="0" borderId="29" xfId="41" applyFont="1" applyBorder="1" applyAlignment="1">
      <alignment horizontal="center"/>
    </xf>
    <xf numFmtId="0" fontId="41" fillId="3" borderId="73" xfId="36" applyFont="1" applyBorder="1" applyAlignment="1">
      <alignment horizontal="left"/>
    </xf>
    <xf numFmtId="166" fontId="41" fillId="3" borderId="29" xfId="36" applyNumberFormat="1" applyFont="1" applyBorder="1" applyAlignment="1">
      <alignment horizontal="center"/>
    </xf>
    <xf numFmtId="0" fontId="39" fillId="0" borderId="22" xfId="41" applyFont="1" applyBorder="1" applyAlignment="1">
      <alignment horizontal="left"/>
    </xf>
    <xf numFmtId="49" fontId="7" fillId="0" borderId="31" xfId="0" applyNumberFormat="1" applyFont="1" applyBorder="1" applyAlignment="1">
      <alignment horizontal="center"/>
    </xf>
    <xf numFmtId="165" fontId="6" fillId="0" borderId="0" xfId="10" applyNumberFormat="1" applyFont="1" applyBorder="1"/>
    <xf numFmtId="0" fontId="7" fillId="0" borderId="15" xfId="0" applyFont="1" applyBorder="1"/>
    <xf numFmtId="165" fontId="34" fillId="3" borderId="74" xfId="2" applyNumberFormat="1" applyFont="1" applyFill="1" applyBorder="1"/>
    <xf numFmtId="0" fontId="6" fillId="0" borderId="18" xfId="24" applyFont="1" applyBorder="1" applyAlignment="1">
      <alignment horizontal="center"/>
    </xf>
    <xf numFmtId="165" fontId="7" fillId="0" borderId="7" xfId="2" applyNumberFormat="1" applyFont="1" applyBorder="1" applyAlignment="1">
      <alignment horizontal="right"/>
    </xf>
    <xf numFmtId="0" fontId="6" fillId="0" borderId="0" xfId="24" applyFont="1"/>
    <xf numFmtId="0" fontId="6" fillId="0" borderId="5" xfId="24" applyFont="1" applyBorder="1"/>
    <xf numFmtId="0" fontId="6" fillId="0" borderId="32" xfId="24" applyFont="1" applyBorder="1"/>
    <xf numFmtId="0" fontId="7" fillId="0" borderId="22" xfId="0" applyFont="1" applyBorder="1"/>
    <xf numFmtId="165" fontId="34" fillId="3" borderId="7" xfId="2" applyNumberFormat="1" applyFont="1" applyFill="1" applyBorder="1" applyAlignment="1">
      <alignment horizontal="center"/>
    </xf>
    <xf numFmtId="0" fontId="42" fillId="0" borderId="0" xfId="24" applyFont="1"/>
    <xf numFmtId="165" fontId="34" fillId="3" borderId="33" xfId="2" applyNumberFormat="1" applyFont="1" applyFill="1" applyBorder="1" applyAlignment="1">
      <alignment horizontal="center"/>
    </xf>
    <xf numFmtId="165" fontId="34" fillId="5" borderId="34" xfId="2" applyNumberFormat="1" applyFont="1" applyFill="1" applyBorder="1" applyAlignment="1">
      <alignment horizontal="center"/>
    </xf>
    <xf numFmtId="9" fontId="43" fillId="6" borderId="0" xfId="37" applyFont="1" applyFill="1" applyAlignment="1">
      <alignment horizontal="center"/>
    </xf>
    <xf numFmtId="10" fontId="7" fillId="0" borderId="0" xfId="0" applyNumberFormat="1" applyFont="1"/>
    <xf numFmtId="49" fontId="7" fillId="0" borderId="3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17" xfId="0" applyFont="1" applyBorder="1"/>
    <xf numFmtId="0" fontId="7" fillId="0" borderId="30" xfId="0" applyFont="1" applyBorder="1"/>
    <xf numFmtId="165" fontId="34" fillId="3" borderId="7" xfId="7" applyNumberFormat="1" applyFont="1" applyFill="1" applyBorder="1" applyAlignment="1">
      <alignment horizontal="center"/>
    </xf>
    <xf numFmtId="165" fontId="34" fillId="3" borderId="33" xfId="7" applyNumberFormat="1" applyFont="1" applyFill="1" applyBorder="1" applyAlignment="1">
      <alignment horizontal="center"/>
    </xf>
    <xf numFmtId="165" fontId="34" fillId="5" borderId="34" xfId="7" applyNumberFormat="1" applyFont="1" applyFill="1" applyBorder="1" applyAlignment="1">
      <alignment horizontal="center"/>
    </xf>
    <xf numFmtId="0" fontId="7" fillId="0" borderId="16" xfId="0" applyFont="1" applyBorder="1"/>
    <xf numFmtId="0" fontId="7" fillId="0" borderId="18" xfId="0" applyFont="1" applyBorder="1"/>
    <xf numFmtId="14" fontId="15" fillId="0" borderId="0" xfId="0" applyNumberFormat="1" applyFont="1" applyAlignment="1">
      <alignment horizontal="center"/>
    </xf>
    <xf numFmtId="14" fontId="15" fillId="0" borderId="3" xfId="0" applyNumberFormat="1" applyFont="1" applyBorder="1" applyAlignment="1">
      <alignment horizontal="center"/>
    </xf>
    <xf numFmtId="3" fontId="15" fillId="0" borderId="0" xfId="0" applyNumberFormat="1" applyFont="1"/>
    <xf numFmtId="3" fontId="30" fillId="0" borderId="66" xfId="21" applyNumberFormat="1" applyAlignment="1">
      <alignment horizontal="center" vertical="center" wrapText="1"/>
    </xf>
    <xf numFmtId="1" fontId="15" fillId="0" borderId="0" xfId="0" applyNumberFormat="1" applyFont="1"/>
    <xf numFmtId="1" fontId="30" fillId="0" borderId="66" xfId="21" applyNumberFormat="1" applyAlignment="1">
      <alignment horizontal="center" vertical="center" wrapText="1"/>
    </xf>
    <xf numFmtId="1" fontId="31" fillId="4" borderId="13" xfId="23" applyNumberFormat="1" applyBorder="1"/>
    <xf numFmtId="1" fontId="7" fillId="0" borderId="0" xfId="0" applyNumberFormat="1" applyFont="1"/>
    <xf numFmtId="1" fontId="15" fillId="0" borderId="0" xfId="2" applyNumberFormat="1" applyFont="1"/>
    <xf numFmtId="165" fontId="34" fillId="3" borderId="3" xfId="9" applyNumberFormat="1" applyFont="1" applyFill="1" applyBorder="1"/>
    <xf numFmtId="165" fontId="34" fillId="3" borderId="76" xfId="2" applyNumberFormat="1" applyFont="1" applyFill="1" applyBorder="1"/>
    <xf numFmtId="165" fontId="34" fillId="3" borderId="77" xfId="2" applyNumberFormat="1" applyFont="1" applyFill="1" applyBorder="1"/>
    <xf numFmtId="165" fontId="34" fillId="3" borderId="3" xfId="2" applyNumberFormat="1" applyFont="1" applyFill="1" applyBorder="1"/>
    <xf numFmtId="9" fontId="0" fillId="0" borderId="0" xfId="37" applyFont="1"/>
    <xf numFmtId="0" fontId="36" fillId="0" borderId="78" xfId="42" applyBorder="1"/>
    <xf numFmtId="0" fontId="29" fillId="5" borderId="13" xfId="20" applyFill="1" applyBorder="1" applyAlignment="1">
      <alignment horizontal="center"/>
    </xf>
    <xf numFmtId="49" fontId="29" fillId="5" borderId="13" xfId="20" applyNumberFormat="1" applyFill="1" applyBorder="1" applyAlignment="1">
      <alignment horizontal="center"/>
    </xf>
    <xf numFmtId="0" fontId="36" fillId="0" borderId="1" xfId="42" applyFill="1" applyBorder="1" applyAlignment="1">
      <alignment horizontal="center"/>
    </xf>
    <xf numFmtId="0" fontId="29" fillId="5" borderId="38" xfId="20" applyFill="1" applyBorder="1" applyAlignment="1">
      <alignment horizontal="center"/>
    </xf>
    <xf numFmtId="0" fontId="29" fillId="5" borderId="39" xfId="20" applyFill="1" applyBorder="1" applyAlignment="1">
      <alignment horizontal="center"/>
    </xf>
    <xf numFmtId="0" fontId="36" fillId="0" borderId="0" xfId="42" applyFill="1" applyBorder="1" applyAlignment="1">
      <alignment horizontal="center"/>
    </xf>
    <xf numFmtId="165" fontId="7" fillId="0" borderId="3" xfId="14" applyNumberFormat="1" applyFont="1" applyBorder="1"/>
    <xf numFmtId="165" fontId="7" fillId="0" borderId="3" xfId="17" applyNumberFormat="1" applyFont="1" applyBorder="1"/>
    <xf numFmtId="165" fontId="7" fillId="0" borderId="3" xfId="11" applyNumberFormat="1" applyFont="1" applyBorder="1"/>
    <xf numFmtId="165" fontId="7" fillId="0" borderId="4" xfId="11" applyNumberFormat="1" applyFont="1" applyBorder="1"/>
    <xf numFmtId="49" fontId="31" fillId="4" borderId="13" xfId="23" applyNumberFormat="1" applyBorder="1" applyAlignment="1">
      <alignment horizontal="center"/>
    </xf>
    <xf numFmtId="165" fontId="7" fillId="0" borderId="15" xfId="11" applyNumberFormat="1" applyFont="1" applyBorder="1"/>
    <xf numFmtId="165" fontId="7" fillId="0" borderId="32" xfId="11" applyNumberFormat="1" applyFont="1" applyBorder="1"/>
    <xf numFmtId="0" fontId="29" fillId="5" borderId="8" xfId="20" applyFill="1" applyBorder="1" applyAlignment="1">
      <alignment horizontal="center"/>
    </xf>
    <xf numFmtId="0" fontId="29" fillId="5" borderId="33" xfId="20" applyFill="1" applyBorder="1" applyAlignment="1"/>
    <xf numFmtId="0" fontId="29" fillId="5" borderId="7" xfId="20" applyFill="1" applyBorder="1" applyAlignment="1">
      <alignment horizontal="center"/>
    </xf>
    <xf numFmtId="49" fontId="36" fillId="0" borderId="79" xfId="42" applyNumberFormat="1" applyBorder="1"/>
    <xf numFmtId="0" fontId="29" fillId="5" borderId="40" xfId="20" applyFill="1" applyBorder="1" applyAlignment="1">
      <alignment horizontal="center"/>
    </xf>
    <xf numFmtId="165" fontId="7" fillId="0" borderId="15" xfId="14" applyNumberFormat="1" applyFont="1" applyBorder="1"/>
    <xf numFmtId="0" fontId="29" fillId="5" borderId="11" xfId="20" applyFill="1" applyBorder="1" applyAlignment="1">
      <alignment horizontal="center"/>
    </xf>
    <xf numFmtId="49" fontId="29" fillId="5" borderId="4" xfId="20" applyNumberFormat="1" applyFill="1" applyBorder="1" applyAlignment="1">
      <alignment horizontal="center"/>
    </xf>
    <xf numFmtId="0" fontId="34" fillId="3" borderId="80" xfId="36" applyBorder="1"/>
    <xf numFmtId="49" fontId="34" fillId="3" borderId="71" xfId="36" applyNumberFormat="1" applyBorder="1"/>
    <xf numFmtId="165" fontId="34" fillId="3" borderId="71" xfId="36" applyNumberFormat="1" applyBorder="1"/>
    <xf numFmtId="165" fontId="6" fillId="0" borderId="0" xfId="9" applyNumberFormat="1" applyFont="1" applyBorder="1"/>
    <xf numFmtId="165" fontId="46" fillId="0" borderId="0" xfId="42" applyNumberFormat="1" applyFont="1" applyBorder="1"/>
    <xf numFmtId="165" fontId="7" fillId="7" borderId="7" xfId="23" applyNumberFormat="1" applyFont="1" applyFill="1" applyBorder="1" applyAlignment="1">
      <alignment horizontal="right"/>
    </xf>
    <xf numFmtId="165" fontId="44" fillId="7" borderId="3" xfId="23" applyNumberFormat="1" applyFont="1" applyFill="1" applyBorder="1"/>
    <xf numFmtId="165" fontId="7" fillId="7" borderId="15" xfId="23" applyNumberFormat="1" applyFont="1" applyFill="1" applyBorder="1"/>
    <xf numFmtId="0" fontId="29" fillId="5" borderId="2" xfId="20" applyFill="1" applyBorder="1" applyAlignment="1">
      <alignment horizontal="center"/>
    </xf>
    <xf numFmtId="165" fontId="7" fillId="7" borderId="3" xfId="23" applyNumberFormat="1" applyFont="1" applyFill="1" applyBorder="1"/>
    <xf numFmtId="0" fontId="29" fillId="5" borderId="34" xfId="20" applyFill="1" applyBorder="1" applyAlignment="1">
      <alignment horizontal="center"/>
    </xf>
    <xf numFmtId="165" fontId="7" fillId="7" borderId="0" xfId="23" applyNumberFormat="1" applyFont="1" applyFill="1" applyBorder="1"/>
    <xf numFmtId="49" fontId="34" fillId="3" borderId="36" xfId="36" applyNumberFormat="1" applyBorder="1"/>
    <xf numFmtId="165" fontId="34" fillId="3" borderId="41" xfId="9" applyNumberFormat="1" applyFont="1" applyFill="1" applyBorder="1" applyAlignment="1">
      <alignment horizontal="center"/>
    </xf>
    <xf numFmtId="165" fontId="34" fillId="3" borderId="41" xfId="36" applyNumberFormat="1" applyBorder="1"/>
    <xf numFmtId="49" fontId="34" fillId="5" borderId="39" xfId="36" applyNumberFormat="1" applyFill="1" applyBorder="1"/>
    <xf numFmtId="49" fontId="34" fillId="3" borderId="72" xfId="36" applyNumberFormat="1" applyBorder="1"/>
    <xf numFmtId="165" fontId="47" fillId="7" borderId="0" xfId="1" applyNumberFormat="1" applyFont="1" applyFill="1" applyBorder="1"/>
    <xf numFmtId="165" fontId="47" fillId="7" borderId="3" xfId="1" applyNumberFormat="1" applyFont="1" applyFill="1" applyBorder="1"/>
    <xf numFmtId="165" fontId="47" fillId="7" borderId="9" xfId="1" applyNumberFormat="1" applyFont="1" applyFill="1" applyBorder="1"/>
    <xf numFmtId="165" fontId="6" fillId="0" borderId="3" xfId="9" applyNumberFormat="1" applyFont="1" applyBorder="1"/>
    <xf numFmtId="0" fontId="29" fillId="5" borderId="5" xfId="20" applyFill="1" applyBorder="1" applyAlignment="1">
      <alignment horizontal="center"/>
    </xf>
    <xf numFmtId="165" fontId="48" fillId="0" borderId="4" xfId="42" applyNumberFormat="1" applyFont="1" applyBorder="1"/>
    <xf numFmtId="0" fontId="29" fillId="5" borderId="37" xfId="20" applyFill="1" applyBorder="1" applyAlignment="1">
      <alignment horizontal="center"/>
    </xf>
    <xf numFmtId="165" fontId="46" fillId="0" borderId="42" xfId="42" applyNumberFormat="1" applyFont="1" applyBorder="1"/>
    <xf numFmtId="0" fontId="6" fillId="0" borderId="42" xfId="25" applyFont="1" applyBorder="1"/>
    <xf numFmtId="0" fontId="6" fillId="0" borderId="30" xfId="25" applyFont="1" applyBorder="1" applyAlignment="1">
      <alignment horizontal="center"/>
    </xf>
    <xf numFmtId="165" fontId="36" fillId="0" borderId="81" xfId="42" applyNumberFormat="1" applyBorder="1"/>
    <xf numFmtId="166" fontId="34" fillId="3" borderId="75" xfId="36" applyNumberFormat="1" applyBorder="1" applyAlignment="1">
      <alignment horizontal="center"/>
    </xf>
    <xf numFmtId="0" fontId="6" fillId="0" borderId="30" xfId="25" applyFont="1" applyBorder="1"/>
    <xf numFmtId="0" fontId="36" fillId="0" borderId="4" xfId="42" applyFill="1" applyBorder="1" applyAlignment="1">
      <alignment horizontal="center"/>
    </xf>
    <xf numFmtId="165" fontId="36" fillId="0" borderId="82" xfId="42" applyNumberFormat="1" applyBorder="1"/>
    <xf numFmtId="165" fontId="7" fillId="0" borderId="0" xfId="9" applyNumberFormat="1" applyFont="1" applyBorder="1"/>
    <xf numFmtId="165" fontId="7" fillId="0" borderId="3" xfId="9" applyNumberFormat="1" applyFont="1" applyBorder="1"/>
    <xf numFmtId="0" fontId="29" fillId="5" borderId="43" xfId="20" applyFill="1" applyBorder="1" applyAlignment="1">
      <alignment horizontal="center"/>
    </xf>
    <xf numFmtId="0" fontId="29" fillId="5" borderId="18" xfId="20" applyFill="1" applyBorder="1" applyAlignment="1">
      <alignment horizontal="center"/>
    </xf>
    <xf numFmtId="165" fontId="46" fillId="0" borderId="4" xfId="42" applyNumberFormat="1" applyFont="1" applyBorder="1"/>
    <xf numFmtId="1" fontId="0" fillId="0" borderId="0" xfId="0" applyNumberFormat="1"/>
    <xf numFmtId="43" fontId="0" fillId="0" borderId="0" xfId="0" applyNumberFormat="1"/>
    <xf numFmtId="0" fontId="7" fillId="0" borderId="10" xfId="0" quotePrefix="1" applyFont="1" applyBorder="1" applyAlignment="1">
      <alignment horizontal="center"/>
    </xf>
    <xf numFmtId="0" fontId="36" fillId="0" borderId="11" xfId="42" applyFill="1" applyBorder="1" applyAlignment="1">
      <alignment horizontal="center"/>
    </xf>
    <xf numFmtId="0" fontId="34" fillId="3" borderId="31" xfId="36" applyBorder="1"/>
    <xf numFmtId="0" fontId="34" fillId="5" borderId="40" xfId="36" applyFill="1" applyBorder="1"/>
    <xf numFmtId="0" fontId="6" fillId="0" borderId="44" xfId="24" applyFont="1" applyBorder="1"/>
    <xf numFmtId="165" fontId="34" fillId="3" borderId="45" xfId="7" applyNumberFormat="1" applyFont="1" applyFill="1" applyBorder="1" applyAlignment="1">
      <alignment horizontal="center"/>
    </xf>
    <xf numFmtId="165" fontId="34" fillId="5" borderId="46" xfId="7" applyNumberFormat="1" applyFont="1" applyFill="1" applyBorder="1" applyAlignment="1">
      <alignment horizontal="center"/>
    </xf>
    <xf numFmtId="165" fontId="7" fillId="0" borderId="47" xfId="24" applyNumberFormat="1" applyFont="1" applyBorder="1"/>
    <xf numFmtId="0" fontId="27" fillId="0" borderId="20" xfId="18" applyBorder="1" applyAlignment="1">
      <alignment wrapText="1"/>
    </xf>
    <xf numFmtId="0" fontId="27" fillId="0" borderId="16" xfId="18" applyBorder="1" applyAlignment="1">
      <alignment wrapText="1"/>
    </xf>
    <xf numFmtId="0" fontId="29" fillId="5" borderId="48" xfId="20" applyFill="1" applyBorder="1" applyAlignment="1">
      <alignment horizontal="center"/>
    </xf>
    <xf numFmtId="0" fontId="29" fillId="5" borderId="17" xfId="20" applyFill="1" applyBorder="1" applyAlignment="1">
      <alignment horizontal="center"/>
    </xf>
    <xf numFmtId="165" fontId="34" fillId="3" borderId="6" xfId="36" applyNumberFormat="1" applyBorder="1"/>
    <xf numFmtId="165" fontId="6" fillId="7" borderId="3" xfId="23" applyNumberFormat="1" applyFont="1" applyFill="1" applyBorder="1"/>
    <xf numFmtId="0" fontId="29" fillId="5" borderId="4" xfId="20" applyFill="1" applyBorder="1" applyAlignment="1">
      <alignment horizontal="center"/>
    </xf>
    <xf numFmtId="165" fontId="7" fillId="7" borderId="4" xfId="23" applyNumberFormat="1" applyFont="1" applyFill="1" applyBorder="1"/>
    <xf numFmtId="165" fontId="7" fillId="7" borderId="7" xfId="23" applyNumberFormat="1" applyFont="1" applyFill="1" applyBorder="1"/>
    <xf numFmtId="165" fontId="34" fillId="3" borderId="7" xfId="8" applyNumberFormat="1" applyFont="1" applyFill="1" applyBorder="1" applyAlignment="1">
      <alignment horizontal="center"/>
    </xf>
    <xf numFmtId="0" fontId="29" fillId="5" borderId="3" xfId="20" applyFill="1" applyBorder="1" applyAlignment="1">
      <alignment horizontal="center"/>
    </xf>
    <xf numFmtId="166" fontId="34" fillId="3" borderId="83" xfId="36" applyNumberFormat="1" applyBorder="1" applyAlignment="1">
      <alignment horizontal="center"/>
    </xf>
    <xf numFmtId="165" fontId="36" fillId="0" borderId="69" xfId="42" applyNumberFormat="1" applyBorder="1"/>
    <xf numFmtId="165" fontId="34" fillId="3" borderId="7" xfId="36" applyNumberFormat="1" applyBorder="1"/>
    <xf numFmtId="165" fontId="34" fillId="3" borderId="33" xfId="8" applyNumberFormat="1" applyFont="1" applyFill="1" applyBorder="1" applyAlignment="1">
      <alignment horizontal="center"/>
    </xf>
    <xf numFmtId="49" fontId="31" fillId="4" borderId="3" xfId="23" applyNumberFormat="1" applyBorder="1" applyAlignment="1">
      <alignment horizontal="center"/>
    </xf>
    <xf numFmtId="49" fontId="34" fillId="3" borderId="74" xfId="36" applyNumberFormat="1" applyBorder="1"/>
    <xf numFmtId="0" fontId="29" fillId="5" borderId="32" xfId="20" applyFill="1" applyBorder="1" applyAlignment="1">
      <alignment horizontal="center"/>
    </xf>
    <xf numFmtId="0" fontId="29" fillId="5" borderId="42" xfId="20" applyFill="1" applyBorder="1" applyAlignment="1">
      <alignment horizontal="center"/>
    </xf>
    <xf numFmtId="49" fontId="27" fillId="0" borderId="1" xfId="18" applyNumberFormat="1" applyBorder="1" applyAlignment="1">
      <alignment wrapText="1"/>
    </xf>
    <xf numFmtId="49" fontId="27" fillId="0" borderId="0" xfId="18" applyNumberFormat="1" applyBorder="1" applyAlignment="1">
      <alignment wrapText="1"/>
    </xf>
    <xf numFmtId="49" fontId="27" fillId="0" borderId="22" xfId="18" applyNumberFormat="1" applyBorder="1" applyAlignment="1">
      <alignment wrapText="1"/>
    </xf>
    <xf numFmtId="49" fontId="27" fillId="0" borderId="18" xfId="18" applyNumberFormat="1" applyBorder="1" applyAlignment="1">
      <alignment wrapText="1"/>
    </xf>
    <xf numFmtId="165" fontId="49" fillId="7" borderId="9" xfId="23" applyNumberFormat="1" applyFont="1" applyFill="1" applyBorder="1"/>
    <xf numFmtId="165" fontId="45" fillId="3" borderId="33" xfId="2" applyNumberFormat="1" applyFont="1" applyFill="1" applyBorder="1" applyAlignment="1">
      <alignment horizontal="center"/>
    </xf>
    <xf numFmtId="0" fontId="50" fillId="0" borderId="17" xfId="0" applyFont="1" applyBorder="1"/>
    <xf numFmtId="165" fontId="7" fillId="7" borderId="32" xfId="23" applyNumberFormat="1" applyFont="1" applyFill="1" applyBorder="1"/>
    <xf numFmtId="0" fontId="29" fillId="5" borderId="33" xfId="20" applyFill="1" applyBorder="1" applyAlignment="1">
      <alignment horizontal="center"/>
    </xf>
    <xf numFmtId="165" fontId="34" fillId="3" borderId="32" xfId="2" applyNumberFormat="1" applyFont="1" applyFill="1" applyBorder="1"/>
    <xf numFmtId="0" fontId="43" fillId="0" borderId="0" xfId="0" applyFont="1"/>
    <xf numFmtId="166" fontId="51" fillId="3" borderId="29" xfId="36" applyNumberFormat="1" applyFont="1" applyBorder="1" applyAlignment="1">
      <alignment horizontal="center"/>
    </xf>
    <xf numFmtId="166" fontId="51" fillId="3" borderId="23" xfId="36" applyNumberFormat="1" applyFont="1" applyBorder="1" applyAlignment="1">
      <alignment horizontal="center"/>
    </xf>
    <xf numFmtId="0" fontId="52" fillId="0" borderId="0" xfId="41" applyFont="1" applyBorder="1" applyAlignment="1">
      <alignment horizontal="left"/>
    </xf>
    <xf numFmtId="0" fontId="29" fillId="5" borderId="49" xfId="20" applyFill="1" applyBorder="1" applyAlignment="1">
      <alignment horizontal="center"/>
    </xf>
    <xf numFmtId="165" fontId="7" fillId="0" borderId="45" xfId="24" applyNumberFormat="1" applyFont="1" applyBorder="1"/>
    <xf numFmtId="0" fontId="29" fillId="5" borderId="50" xfId="20" applyFill="1" applyBorder="1" applyAlignment="1">
      <alignment horizontal="center"/>
    </xf>
    <xf numFmtId="0" fontId="29" fillId="5" borderId="21" xfId="20" applyFill="1" applyBorder="1" applyAlignment="1">
      <alignment horizontal="center"/>
    </xf>
    <xf numFmtId="165" fontId="7" fillId="0" borderId="51" xfId="24" applyNumberFormat="1" applyFont="1" applyBorder="1"/>
    <xf numFmtId="165" fontId="7" fillId="0" borderId="21" xfId="24" applyNumberFormat="1" applyFont="1" applyBorder="1"/>
    <xf numFmtId="165" fontId="36" fillId="0" borderId="84" xfId="42" applyNumberFormat="1" applyBorder="1"/>
    <xf numFmtId="0" fontId="29" fillId="5" borderId="17" xfId="20" applyFill="1" applyBorder="1" applyAlignment="1"/>
    <xf numFmtId="49" fontId="7" fillId="0" borderId="17" xfId="0" applyNumberFormat="1" applyFont="1" applyBorder="1"/>
    <xf numFmtId="49" fontId="7" fillId="0" borderId="30" xfId="0" applyNumberFormat="1" applyFont="1" applyBorder="1"/>
    <xf numFmtId="49" fontId="36" fillId="0" borderId="69" xfId="42" applyNumberFormat="1" applyBorder="1"/>
    <xf numFmtId="49" fontId="34" fillId="3" borderId="85" xfId="36" applyNumberFormat="1" applyBorder="1"/>
    <xf numFmtId="0" fontId="29" fillId="5" borderId="51" xfId="20" applyFill="1" applyBorder="1" applyAlignment="1">
      <alignment horizontal="center"/>
    </xf>
    <xf numFmtId="0" fontId="53" fillId="5" borderId="51" xfId="20" applyFont="1" applyFill="1" applyBorder="1" applyAlignment="1">
      <alignment horizontal="center"/>
    </xf>
    <xf numFmtId="165" fontId="47" fillId="0" borderId="21" xfId="24" applyNumberFormat="1" applyFont="1" applyBorder="1"/>
    <xf numFmtId="166" fontId="36" fillId="3" borderId="86" xfId="36" applyNumberFormat="1" applyFont="1" applyBorder="1" applyAlignment="1">
      <alignment horizontal="center"/>
    </xf>
    <xf numFmtId="0" fontId="29" fillId="5" borderId="52" xfId="20" applyFill="1" applyBorder="1" applyAlignment="1">
      <alignment horizontal="center"/>
    </xf>
    <xf numFmtId="0" fontId="29" fillId="5" borderId="52" xfId="20" applyFill="1" applyBorder="1" applyAlignment="1"/>
    <xf numFmtId="49" fontId="7" fillId="0" borderId="2" xfId="0" applyNumberFormat="1" applyFont="1" applyBorder="1"/>
    <xf numFmtId="49" fontId="36" fillId="0" borderId="81" xfId="42" applyNumberFormat="1" applyBorder="1"/>
    <xf numFmtId="0" fontId="29" fillId="5" borderId="41" xfId="20" applyFill="1" applyBorder="1" applyAlignment="1">
      <alignment horizontal="center"/>
    </xf>
    <xf numFmtId="165" fontId="7" fillId="0" borderId="16" xfId="24" applyNumberFormat="1" applyFont="1" applyBorder="1"/>
    <xf numFmtId="165" fontId="36" fillId="0" borderId="79" xfId="42" applyNumberFormat="1" applyBorder="1"/>
    <xf numFmtId="165" fontId="36" fillId="3" borderId="87" xfId="2" applyNumberFormat="1" applyFont="1" applyFill="1" applyBorder="1"/>
    <xf numFmtId="165" fontId="36" fillId="3" borderId="88" xfId="2" applyNumberFormat="1" applyFont="1" applyFill="1" applyBorder="1" applyAlignment="1">
      <alignment horizontal="center"/>
    </xf>
    <xf numFmtId="165" fontId="36" fillId="5" borderId="89" xfId="2" applyNumberFormat="1" applyFont="1" applyFill="1" applyBorder="1" applyAlignment="1">
      <alignment horizontal="center"/>
    </xf>
    <xf numFmtId="0" fontId="42" fillId="0" borderId="90" xfId="24" applyFont="1" applyBorder="1"/>
    <xf numFmtId="0" fontId="53" fillId="5" borderId="91" xfId="20" applyFont="1" applyFill="1" applyBorder="1" applyAlignment="1">
      <alignment horizontal="center"/>
    </xf>
    <xf numFmtId="165" fontId="47" fillId="0" borderId="92" xfId="24" applyNumberFormat="1" applyFont="1" applyBorder="1"/>
    <xf numFmtId="165" fontId="31" fillId="4" borderId="13" xfId="2" applyNumberFormat="1" applyFont="1" applyFill="1" applyBorder="1"/>
    <xf numFmtId="49" fontId="7" fillId="0" borderId="3" xfId="23" applyNumberFormat="1" applyFont="1" applyFill="1" applyBorder="1" applyAlignment="1">
      <alignment horizontal="right"/>
    </xf>
    <xf numFmtId="49" fontId="36" fillId="0" borderId="0" xfId="42" applyNumberFormat="1" applyBorder="1"/>
    <xf numFmtId="165" fontId="54" fillId="0" borderId="29" xfId="42" applyNumberFormat="1" applyFont="1" applyBorder="1"/>
    <xf numFmtId="0" fontId="54" fillId="0" borderId="1" xfId="42" applyFont="1" applyBorder="1"/>
    <xf numFmtId="165" fontId="7" fillId="0" borderId="0" xfId="0" applyNumberFormat="1" applyFont="1"/>
    <xf numFmtId="167" fontId="55" fillId="0" borderId="13" xfId="0" applyNumberFormat="1" applyFont="1" applyBorder="1"/>
    <xf numFmtId="0" fontId="56" fillId="0" borderId="29" xfId="41" applyFont="1" applyBorder="1" applyAlignment="1">
      <alignment horizontal="center"/>
    </xf>
    <xf numFmtId="168" fontId="15" fillId="0" borderId="0" xfId="0" applyNumberFormat="1" applyFont="1"/>
    <xf numFmtId="168" fontId="14" fillId="0" borderId="53" xfId="0" applyNumberFormat="1" applyFont="1" applyBorder="1"/>
    <xf numFmtId="168" fontId="30" fillId="0" borderId="66" xfId="21" applyNumberFormat="1" applyAlignment="1">
      <alignment horizontal="center" vertical="center" wrapText="1"/>
    </xf>
    <xf numFmtId="168" fontId="15" fillId="0" borderId="4" xfId="0" applyNumberFormat="1" applyFont="1" applyBorder="1" applyAlignment="1">
      <alignment horizontal="center"/>
    </xf>
    <xf numFmtId="168" fontId="7" fillId="0" borderId="0" xfId="0" applyNumberFormat="1" applyFont="1"/>
    <xf numFmtId="165" fontId="6" fillId="7" borderId="15" xfId="23" applyNumberFormat="1" applyFont="1" applyFill="1" applyBorder="1"/>
    <xf numFmtId="165" fontId="46" fillId="0" borderId="5" xfId="42" applyNumberFormat="1" applyFont="1" applyBorder="1"/>
    <xf numFmtId="165" fontId="44" fillId="0" borderId="15" xfId="23" applyNumberFormat="1" applyFont="1" applyFill="1" applyBorder="1"/>
    <xf numFmtId="165" fontId="44" fillId="0" borderId="0" xfId="23" applyNumberFormat="1" applyFont="1" applyFill="1" applyBorder="1"/>
    <xf numFmtId="0" fontId="50" fillId="0" borderId="16" xfId="0" applyFont="1" applyBorder="1"/>
    <xf numFmtId="0" fontId="29" fillId="5" borderId="55" xfId="20" applyFill="1" applyBorder="1" applyAlignment="1">
      <alignment horizontal="center"/>
    </xf>
    <xf numFmtId="165" fontId="34" fillId="3" borderId="36" xfId="7" applyNumberFormat="1" applyFont="1" applyFill="1" applyBorder="1" applyAlignment="1">
      <alignment horizontal="center"/>
    </xf>
    <xf numFmtId="165" fontId="34" fillId="5" borderId="39" xfId="7" applyNumberFormat="1" applyFont="1" applyFill="1" applyBorder="1" applyAlignment="1">
      <alignment horizontal="center"/>
    </xf>
    <xf numFmtId="0" fontId="6" fillId="0" borderId="18" xfId="25" applyFont="1" applyBorder="1"/>
    <xf numFmtId="0" fontId="7" fillId="0" borderId="47" xfId="0" applyFont="1" applyBorder="1"/>
    <xf numFmtId="165" fontId="34" fillId="5" borderId="35" xfId="7" applyNumberFormat="1" applyFont="1" applyFill="1" applyBorder="1" applyAlignment="1">
      <alignment horizontal="center"/>
    </xf>
    <xf numFmtId="0" fontId="6" fillId="0" borderId="49" xfId="25" applyFont="1" applyBorder="1"/>
    <xf numFmtId="165" fontId="44" fillId="0" borderId="93" xfId="23" applyNumberFormat="1" applyFont="1" applyFill="1" applyBorder="1" applyAlignment="1">
      <alignment horizontal="right"/>
    </xf>
    <xf numFmtId="165" fontId="44" fillId="0" borderId="3" xfId="23" applyNumberFormat="1" applyFont="1" applyFill="1" applyBorder="1"/>
    <xf numFmtId="165" fontId="44" fillId="0" borderId="4" xfId="23" applyNumberFormat="1" applyFont="1" applyFill="1" applyBorder="1"/>
    <xf numFmtId="9" fontId="57" fillId="3" borderId="83" xfId="36" applyNumberFormat="1" applyFont="1" applyBorder="1" applyAlignment="1">
      <alignment horizontal="center"/>
    </xf>
    <xf numFmtId="165" fontId="6" fillId="7" borderId="51" xfId="23" applyNumberFormat="1" applyFont="1" applyFill="1" applyBorder="1"/>
    <xf numFmtId="165" fontId="6" fillId="0" borderId="29" xfId="9" applyNumberFormat="1" applyFont="1" applyBorder="1"/>
    <xf numFmtId="0" fontId="29" fillId="5" borderId="56" xfId="20" applyFill="1" applyBorder="1" applyAlignment="1">
      <alignment horizontal="center"/>
    </xf>
    <xf numFmtId="165" fontId="7" fillId="7" borderId="29" xfId="23" applyNumberFormat="1" applyFont="1" applyFill="1" applyBorder="1"/>
    <xf numFmtId="0" fontId="29" fillId="5" borderId="44" xfId="20" applyFill="1" applyBorder="1" applyAlignment="1">
      <alignment horizontal="center"/>
    </xf>
    <xf numFmtId="0" fontId="7" fillId="0" borderId="29" xfId="0" applyFont="1" applyBorder="1"/>
    <xf numFmtId="165" fontId="7" fillId="0" borderId="29" xfId="0" applyNumberFormat="1" applyFont="1" applyBorder="1"/>
    <xf numFmtId="165" fontId="6" fillId="0" borderId="15" xfId="9" applyNumberFormat="1" applyFont="1" applyBorder="1"/>
    <xf numFmtId="0" fontId="58" fillId="5" borderId="5" xfId="20" applyFont="1" applyFill="1" applyBorder="1" applyAlignment="1">
      <alignment horizontal="center"/>
    </xf>
    <xf numFmtId="0" fontId="29" fillId="5" borderId="0" xfId="20" applyFill="1" applyBorder="1" applyAlignment="1">
      <alignment horizontal="center"/>
    </xf>
    <xf numFmtId="15" fontId="31" fillId="4" borderId="13" xfId="23" applyNumberFormat="1" applyBorder="1" applyAlignment="1">
      <alignment horizontal="center"/>
    </xf>
    <xf numFmtId="9" fontId="54" fillId="0" borderId="1" xfId="37" applyFont="1" applyBorder="1"/>
    <xf numFmtId="9" fontId="54" fillId="0" borderId="0" xfId="37" applyFont="1" applyBorder="1"/>
    <xf numFmtId="9" fontId="54" fillId="0" borderId="54" xfId="37" applyFont="1" applyBorder="1"/>
    <xf numFmtId="9" fontId="7" fillId="0" borderId="0" xfId="37" applyFont="1"/>
    <xf numFmtId="9" fontId="34" fillId="3" borderId="83" xfId="37" applyFont="1" applyFill="1" applyBorder="1" applyAlignment="1">
      <alignment horizontal="center"/>
    </xf>
    <xf numFmtId="165" fontId="54" fillId="0" borderId="29" xfId="2" applyNumberFormat="1" applyFont="1" applyBorder="1"/>
    <xf numFmtId="43" fontId="7" fillId="0" borderId="0" xfId="0" applyNumberFormat="1" applyFont="1"/>
    <xf numFmtId="166" fontId="57" fillId="3" borderId="83" xfId="36" applyNumberFormat="1" applyFont="1" applyBorder="1" applyAlignment="1">
      <alignment horizontal="center"/>
    </xf>
    <xf numFmtId="166" fontId="34" fillId="3" borderId="83" xfId="37" applyNumberFormat="1" applyFont="1" applyFill="1" applyBorder="1" applyAlignment="1">
      <alignment horizontal="center"/>
    </xf>
    <xf numFmtId="0" fontId="29" fillId="5" borderId="57" xfId="20" quotePrefix="1" applyFill="1" applyBorder="1" applyAlignment="1">
      <alignment horizontal="center"/>
    </xf>
    <xf numFmtId="165" fontId="6" fillId="0" borderId="15" xfId="2" applyNumberFormat="1" applyFont="1" applyBorder="1"/>
    <xf numFmtId="165" fontId="59" fillId="0" borderId="32" xfId="2" applyNumberFormat="1" applyFont="1" applyBorder="1"/>
    <xf numFmtId="165" fontId="31" fillId="4" borderId="95" xfId="2" applyNumberFormat="1" applyFont="1" applyFill="1" applyBorder="1"/>
    <xf numFmtId="165" fontId="36" fillId="3" borderId="96" xfId="2" applyNumberFormat="1" applyFont="1" applyFill="1" applyBorder="1"/>
    <xf numFmtId="165" fontId="36" fillId="3" borderId="36" xfId="2" applyNumberFormat="1" applyFont="1" applyFill="1" applyBorder="1" applyAlignment="1">
      <alignment horizontal="center"/>
    </xf>
    <xf numFmtId="165" fontId="36" fillId="5" borderId="39" xfId="2" applyNumberFormat="1" applyFont="1" applyFill="1" applyBorder="1" applyAlignment="1">
      <alignment horizontal="center"/>
    </xf>
    <xf numFmtId="0" fontId="42" fillId="0" borderId="5" xfId="24" applyFont="1" applyBorder="1"/>
    <xf numFmtId="0" fontId="53" fillId="5" borderId="55" xfId="20" applyFont="1" applyFill="1" applyBorder="1" applyAlignment="1">
      <alignment horizontal="center"/>
    </xf>
    <xf numFmtId="165" fontId="47" fillId="0" borderId="16" xfId="24" applyNumberFormat="1" applyFont="1" applyBorder="1"/>
    <xf numFmtId="165" fontId="7" fillId="0" borderId="55" xfId="24" applyNumberFormat="1" applyFont="1" applyBorder="1"/>
    <xf numFmtId="165" fontId="54" fillId="0" borderId="1" xfId="42" applyNumberFormat="1" applyFont="1" applyBorder="1"/>
    <xf numFmtId="9" fontId="57" fillId="3" borderId="72" xfId="36" applyNumberFormat="1" applyFont="1" applyBorder="1" applyAlignment="1">
      <alignment horizontal="center"/>
    </xf>
    <xf numFmtId="165" fontId="31" fillId="4" borderId="98" xfId="23" applyNumberFormat="1" applyBorder="1"/>
    <xf numFmtId="165" fontId="36" fillId="3" borderId="58" xfId="2" applyNumberFormat="1" applyFont="1" applyFill="1" applyBorder="1"/>
    <xf numFmtId="165" fontId="36" fillId="5" borderId="58" xfId="2" applyNumberFormat="1" applyFont="1" applyFill="1" applyBorder="1" applyAlignment="1">
      <alignment horizontal="center"/>
    </xf>
    <xf numFmtId="0" fontId="42" fillId="0" borderId="56" xfId="24" applyFont="1" applyBorder="1"/>
    <xf numFmtId="166" fontId="50" fillId="0" borderId="17" xfId="0" applyNumberFormat="1" applyFont="1" applyBorder="1"/>
    <xf numFmtId="165" fontId="44" fillId="0" borderId="3" xfId="23" applyNumberFormat="1" applyFont="1" applyFill="1" applyBorder="1" applyAlignment="1">
      <alignment horizontal="right"/>
    </xf>
    <xf numFmtId="165" fontId="44" fillId="0" borderId="47" xfId="23" applyNumberFormat="1" applyFont="1" applyFill="1" applyBorder="1" applyAlignment="1">
      <alignment horizontal="right"/>
    </xf>
    <xf numFmtId="165" fontId="44" fillId="0" borderId="54" xfId="23" applyNumberFormat="1" applyFont="1" applyFill="1" applyBorder="1" applyAlignment="1">
      <alignment horizontal="right"/>
    </xf>
    <xf numFmtId="165" fontId="7" fillId="0" borderId="5" xfId="2" applyNumberFormat="1" applyFont="1" applyBorder="1"/>
    <xf numFmtId="165" fontId="7" fillId="0" borderId="4" xfId="2" applyNumberFormat="1" applyFont="1" applyBorder="1"/>
    <xf numFmtId="0" fontId="29" fillId="5" borderId="14" xfId="20" applyFill="1" applyBorder="1" applyAlignment="1">
      <alignment horizontal="center"/>
    </xf>
    <xf numFmtId="166" fontId="57" fillId="3" borderId="72" xfId="36" applyNumberFormat="1" applyFont="1" applyBorder="1" applyAlignment="1">
      <alignment horizontal="center"/>
    </xf>
    <xf numFmtId="165" fontId="31" fillId="4" borderId="97" xfId="2" applyNumberFormat="1" applyFont="1" applyFill="1" applyBorder="1"/>
    <xf numFmtId="165" fontId="36" fillId="3" borderId="51" xfId="2" applyNumberFormat="1" applyFont="1" applyFill="1" applyBorder="1" applyAlignment="1">
      <alignment horizontal="center"/>
    </xf>
    <xf numFmtId="165" fontId="31" fillId="4" borderId="100" xfId="2" applyNumberFormat="1" applyFont="1" applyFill="1" applyBorder="1"/>
    <xf numFmtId="0" fontId="29" fillId="5" borderId="99" xfId="20" quotePrefix="1" applyFill="1" applyBorder="1" applyAlignment="1">
      <alignment horizontal="center"/>
    </xf>
    <xf numFmtId="165" fontId="7" fillId="0" borderId="101" xfId="2" applyNumberFormat="1" applyFont="1" applyBorder="1"/>
    <xf numFmtId="165" fontId="36" fillId="0" borderId="102" xfId="42" applyNumberFormat="1" applyBorder="1"/>
    <xf numFmtId="9" fontId="7" fillId="0" borderId="29" xfId="37" applyFont="1" applyBorder="1"/>
    <xf numFmtId="9" fontId="34" fillId="3" borderId="103" xfId="37" applyFont="1" applyFill="1" applyBorder="1" applyAlignment="1">
      <alignment horizontal="center"/>
    </xf>
    <xf numFmtId="0" fontId="29" fillId="5" borderId="99" xfId="20" applyFill="1" applyBorder="1" applyAlignment="1">
      <alignment horizontal="center"/>
    </xf>
    <xf numFmtId="165" fontId="6" fillId="0" borderId="2" xfId="10" applyNumberFormat="1" applyFont="1" applyBorder="1"/>
    <xf numFmtId="165" fontId="6" fillId="0" borderId="9" xfId="10" applyNumberFormat="1" applyFont="1" applyBorder="1"/>
    <xf numFmtId="165" fontId="6" fillId="0" borderId="3" xfId="10" applyNumberFormat="1" applyFont="1" applyBorder="1"/>
    <xf numFmtId="0" fontId="7" fillId="0" borderId="21" xfId="0" applyFont="1" applyBorder="1"/>
    <xf numFmtId="0" fontId="15" fillId="0" borderId="51" xfId="0" applyFont="1" applyBorder="1" applyAlignment="1">
      <alignment horizontal="right"/>
    </xf>
    <xf numFmtId="0" fontId="15" fillId="0" borderId="56" xfId="0" applyFont="1" applyBorder="1" applyAlignment="1">
      <alignment horizontal="right"/>
    </xf>
    <xf numFmtId="0" fontId="36" fillId="0" borderId="84" xfId="42" applyBorder="1" applyAlignment="1">
      <alignment horizontal="right"/>
    </xf>
    <xf numFmtId="0" fontId="45" fillId="3" borderId="29" xfId="36" applyFont="1" applyBorder="1" applyAlignment="1">
      <alignment horizontal="right"/>
    </xf>
    <xf numFmtId="0" fontId="15" fillId="0" borderId="29" xfId="0" applyFont="1" applyBorder="1" applyAlignment="1">
      <alignment horizontal="right"/>
    </xf>
    <xf numFmtId="0" fontId="15" fillId="0" borderId="51" xfId="0" applyFont="1" applyBorder="1"/>
    <xf numFmtId="0" fontId="15" fillId="0" borderId="56" xfId="0" applyFont="1" applyBorder="1"/>
    <xf numFmtId="0" fontId="36" fillId="0" borderId="84" xfId="42" applyBorder="1"/>
    <xf numFmtId="0" fontId="45" fillId="3" borderId="29" xfId="36" applyFont="1" applyBorder="1" applyAlignment="1">
      <alignment wrapText="1"/>
    </xf>
    <xf numFmtId="0" fontId="15" fillId="0" borderId="29" xfId="0" applyFont="1" applyBorder="1"/>
    <xf numFmtId="165" fontId="17" fillId="0" borderId="0" xfId="0" applyNumberFormat="1" applyFont="1"/>
    <xf numFmtId="166" fontId="0" fillId="0" borderId="0" xfId="0" applyNumberFormat="1"/>
    <xf numFmtId="3" fontId="15" fillId="0" borderId="0" xfId="2" applyNumberFormat="1" applyFont="1"/>
    <xf numFmtId="9" fontId="57" fillId="3" borderId="86" xfId="36" applyNumberFormat="1" applyFont="1" applyBorder="1" applyAlignment="1">
      <alignment horizontal="center"/>
    </xf>
    <xf numFmtId="165" fontId="31" fillId="4" borderId="0" xfId="2" applyNumberFormat="1" applyFont="1" applyFill="1" applyBorder="1"/>
    <xf numFmtId="0" fontId="31" fillId="4" borderId="0" xfId="23" applyBorder="1"/>
    <xf numFmtId="0" fontId="35" fillId="0" borderId="0" xfId="41" applyBorder="1" applyAlignment="1">
      <alignment horizontal="center"/>
    </xf>
    <xf numFmtId="165" fontId="31" fillId="4" borderId="29" xfId="2" applyNumberFormat="1" applyFont="1" applyFill="1" applyBorder="1"/>
    <xf numFmtId="168" fontId="15" fillId="0" borderId="13" xfId="0" applyNumberFormat="1" applyFont="1" applyBorder="1" applyAlignment="1">
      <alignment horizontal="center"/>
    </xf>
    <xf numFmtId="165" fontId="61" fillId="0" borderId="21" xfId="24" applyNumberFormat="1" applyFont="1" applyBorder="1"/>
    <xf numFmtId="165" fontId="7" fillId="0" borderId="20" xfId="25" applyNumberFormat="1" applyFont="1" applyBorder="1"/>
    <xf numFmtId="165" fontId="7" fillId="0" borderId="105" xfId="24" applyNumberFormat="1" applyFont="1" applyBorder="1"/>
    <xf numFmtId="165" fontId="47" fillId="0" borderId="105" xfId="24" applyNumberFormat="1" applyFont="1" applyBorder="1"/>
    <xf numFmtId="165" fontId="7" fillId="0" borderId="43" xfId="24" applyNumberFormat="1" applyFont="1" applyBorder="1"/>
    <xf numFmtId="165" fontId="31" fillId="4" borderId="101" xfId="23" applyNumberFormat="1" applyBorder="1"/>
    <xf numFmtId="0" fontId="29" fillId="5" borderId="55" xfId="20" quotePrefix="1" applyFill="1" applyBorder="1" applyAlignment="1">
      <alignment horizontal="center"/>
    </xf>
    <xf numFmtId="0" fontId="29" fillId="5" borderId="23" xfId="20" applyFill="1" applyBorder="1" applyAlignment="1">
      <alignment horizontal="center"/>
    </xf>
    <xf numFmtId="165" fontId="44" fillId="0" borderId="4" xfId="23" applyNumberFormat="1" applyFont="1" applyFill="1" applyBorder="1" applyAlignment="1">
      <alignment horizontal="right"/>
    </xf>
    <xf numFmtId="165" fontId="7" fillId="0" borderId="36" xfId="10" applyNumberFormat="1" applyFont="1" applyBorder="1"/>
    <xf numFmtId="0" fontId="5" fillId="0" borderId="0" xfId="0" applyFont="1"/>
    <xf numFmtId="165" fontId="4" fillId="0" borderId="51" xfId="24" applyNumberFormat="1" applyFont="1" applyBorder="1"/>
    <xf numFmtId="165" fontId="4" fillId="0" borderId="51" xfId="25" applyNumberFormat="1" applyFont="1" applyBorder="1"/>
    <xf numFmtId="165" fontId="4" fillId="7" borderId="29" xfId="23" applyNumberFormat="1" applyFont="1" applyFill="1" applyBorder="1"/>
    <xf numFmtId="165" fontId="4" fillId="0" borderId="23" xfId="24" applyNumberFormat="1" applyFont="1" applyBorder="1"/>
    <xf numFmtId="10" fontId="5" fillId="0" borderId="0" xfId="37" applyNumberFormat="1" applyFont="1"/>
    <xf numFmtId="0" fontId="5" fillId="0" borderId="0" xfId="0" applyFont="1" applyAlignment="1">
      <alignment horizontal="left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65" fontId="31" fillId="0" borderId="36" xfId="2" applyNumberFormat="1" applyFont="1" applyFill="1" applyBorder="1"/>
    <xf numFmtId="165" fontId="31" fillId="0" borderId="0" xfId="2" applyNumberFormat="1" applyFont="1" applyFill="1" applyBorder="1"/>
    <xf numFmtId="165" fontId="31" fillId="0" borderId="94" xfId="23" applyNumberFormat="1" applyFill="1" applyBorder="1"/>
    <xf numFmtId="165" fontId="31" fillId="0" borderId="9" xfId="2" applyNumberFormat="1" applyFont="1" applyFill="1" applyBorder="1"/>
    <xf numFmtId="165" fontId="7" fillId="0" borderId="42" xfId="2" applyNumberFormat="1" applyFont="1" applyBorder="1"/>
    <xf numFmtId="0" fontId="31" fillId="0" borderId="4" xfId="23" applyFill="1" applyBorder="1"/>
    <xf numFmtId="165" fontId="44" fillId="0" borderId="1" xfId="2" applyNumberFormat="1" applyFont="1" applyFill="1" applyBorder="1"/>
    <xf numFmtId="165" fontId="44" fillId="0" borderId="29" xfId="23" applyNumberFormat="1" applyFont="1" applyFill="1" applyBorder="1" applyAlignment="1">
      <alignment horizontal="right"/>
    </xf>
    <xf numFmtId="165" fontId="44" fillId="0" borderId="3" xfId="2" applyNumberFormat="1" applyFont="1" applyFill="1" applyBorder="1"/>
    <xf numFmtId="165" fontId="31" fillId="0" borderId="29" xfId="2" applyNumberFormat="1" applyFont="1" applyFill="1" applyBorder="1"/>
    <xf numFmtId="165" fontId="44" fillId="0" borderId="29" xfId="2" applyNumberFormat="1" applyFont="1" applyFill="1" applyBorder="1"/>
    <xf numFmtId="0" fontId="7" fillId="0" borderId="0" xfId="0" applyFont="1" applyAlignment="1">
      <alignment wrapText="1"/>
    </xf>
    <xf numFmtId="0" fontId="7" fillId="0" borderId="5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4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29" fillId="5" borderId="19" xfId="20" quotePrefix="1" applyFill="1" applyBorder="1" applyAlignment="1">
      <alignment horizontal="center"/>
    </xf>
    <xf numFmtId="0" fontId="40" fillId="0" borderId="1" xfId="42" applyFont="1" applyFill="1" applyBorder="1" applyAlignment="1">
      <alignment horizontal="center"/>
    </xf>
    <xf numFmtId="0" fontId="40" fillId="0" borderId="0" xfId="42" applyFont="1" applyFill="1" applyBorder="1" applyAlignment="1">
      <alignment horizontal="center"/>
    </xf>
    <xf numFmtId="165" fontId="40" fillId="0" borderId="0" xfId="42" applyNumberFormat="1" applyFont="1" applyBorder="1"/>
    <xf numFmtId="165" fontId="51" fillId="0" borderId="0" xfId="42" applyNumberFormat="1" applyFont="1" applyBorder="1"/>
    <xf numFmtId="165" fontId="51" fillId="0" borderId="32" xfId="2" applyNumberFormat="1" applyFont="1" applyBorder="1"/>
    <xf numFmtId="165" fontId="5" fillId="7" borderId="29" xfId="23" applyNumberFormat="1" applyFont="1" applyFill="1" applyBorder="1"/>
    <xf numFmtId="0" fontId="29" fillId="5" borderId="4" xfId="20" quotePrefix="1" applyFill="1" applyBorder="1" applyAlignment="1">
      <alignment horizontal="center"/>
    </xf>
    <xf numFmtId="165" fontId="7" fillId="0" borderId="20" xfId="10" applyNumberFormat="1" applyFont="1" applyBorder="1"/>
    <xf numFmtId="165" fontId="7" fillId="0" borderId="16" xfId="10" applyNumberFormat="1" applyFont="1" applyBorder="1"/>
    <xf numFmtId="165" fontId="7" fillId="0" borderId="61" xfId="10" applyNumberFormat="1" applyFont="1" applyBorder="1"/>
    <xf numFmtId="165" fontId="7" fillId="0" borderId="105" xfId="10" applyNumberFormat="1" applyFont="1" applyBorder="1"/>
    <xf numFmtId="165" fontId="44" fillId="0" borderId="17" xfId="23" applyNumberFormat="1" applyFont="1" applyFill="1" applyBorder="1" applyAlignment="1">
      <alignment horizontal="right"/>
    </xf>
    <xf numFmtId="165" fontId="6" fillId="0" borderId="1" xfId="10" applyNumberFormat="1" applyFont="1" applyBorder="1"/>
    <xf numFmtId="165" fontId="46" fillId="0" borderId="22" xfId="42" applyNumberFormat="1" applyFont="1" applyBorder="1"/>
    <xf numFmtId="165" fontId="46" fillId="0" borderId="18" xfId="42" applyNumberFormat="1" applyFont="1" applyBorder="1"/>
    <xf numFmtId="165" fontId="46" fillId="0" borderId="62" xfId="42" applyNumberFormat="1" applyFont="1" applyBorder="1"/>
    <xf numFmtId="165" fontId="46" fillId="0" borderId="43" xfId="42" applyNumberFormat="1" applyFont="1" applyBorder="1"/>
    <xf numFmtId="165" fontId="36" fillId="0" borderId="43" xfId="42" applyNumberFormat="1" applyBorder="1"/>
    <xf numFmtId="165" fontId="36" fillId="0" borderId="30" xfId="42" applyNumberFormat="1" applyBorder="1"/>
    <xf numFmtId="165" fontId="7" fillId="7" borderId="23" xfId="23" applyNumberFormat="1" applyFont="1" applyFill="1" applyBorder="1"/>
    <xf numFmtId="0" fontId="64" fillId="0" borderId="103" xfId="0" applyFont="1" applyBorder="1" applyAlignment="1">
      <alignment horizontal="right" vertical="center" wrapText="1"/>
    </xf>
    <xf numFmtId="0" fontId="64" fillId="0" borderId="103" xfId="0" applyFont="1" applyBorder="1" applyAlignment="1">
      <alignment horizontal="left" vertical="center"/>
    </xf>
    <xf numFmtId="165" fontId="12" fillId="0" borderId="99" xfId="24" applyNumberFormat="1" applyBorder="1" applyAlignment="1">
      <alignment horizontal="center"/>
    </xf>
    <xf numFmtId="165" fontId="36" fillId="8" borderId="58" xfId="23" applyNumberFormat="1" applyFont="1" applyFill="1" applyBorder="1" applyAlignment="1">
      <alignment horizontal="right" vertical="center" wrapText="1"/>
    </xf>
    <xf numFmtId="165" fontId="36" fillId="8" borderId="58" xfId="23" applyNumberFormat="1" applyFont="1" applyFill="1" applyBorder="1" applyAlignment="1">
      <alignment horizontal="left" vertical="center" wrapText="1"/>
    </xf>
    <xf numFmtId="0" fontId="67" fillId="0" borderId="50" xfId="21" applyFont="1" applyBorder="1" applyAlignment="1">
      <alignment horizontal="center"/>
    </xf>
    <xf numFmtId="0" fontId="67" fillId="0" borderId="60" xfId="21" applyFont="1" applyBorder="1" applyAlignment="1">
      <alignment horizontal="center"/>
    </xf>
    <xf numFmtId="0" fontId="45" fillId="8" borderId="86" xfId="36" applyFont="1" applyFill="1" applyBorder="1" applyAlignment="1">
      <alignment horizontal="right"/>
    </xf>
    <xf numFmtId="0" fontId="45" fillId="8" borderId="86" xfId="36" applyFont="1" applyFill="1" applyBorder="1"/>
    <xf numFmtId="165" fontId="15" fillId="0" borderId="29" xfId="2" applyNumberFormat="1" applyFont="1" applyBorder="1" applyAlignment="1">
      <alignment horizontal="center"/>
    </xf>
    <xf numFmtId="165" fontId="15" fillId="0" borderId="0" xfId="2" applyNumberFormat="1" applyFont="1" applyBorder="1" applyAlignment="1">
      <alignment horizontal="center"/>
    </xf>
    <xf numFmtId="165" fontId="15" fillId="0" borderId="29" xfId="2" applyNumberFormat="1" applyFont="1" applyFill="1" applyBorder="1" applyAlignment="1">
      <alignment horizontal="center"/>
    </xf>
    <xf numFmtId="165" fontId="15" fillId="0" borderId="0" xfId="2" applyNumberFormat="1" applyFont="1" applyFill="1" applyBorder="1" applyAlignment="1">
      <alignment horizontal="center"/>
    </xf>
    <xf numFmtId="165" fontId="45" fillId="0" borderId="102" xfId="42" applyNumberFormat="1" applyFont="1" applyBorder="1" applyAlignment="1">
      <alignment horizontal="center"/>
    </xf>
    <xf numFmtId="165" fontId="45" fillId="0" borderId="68" xfId="42" applyNumberFormat="1" applyFont="1" applyAlignment="1">
      <alignment horizontal="center"/>
    </xf>
    <xf numFmtId="165" fontId="3" fillId="8" borderId="58" xfId="2" applyNumberFormat="1" applyFont="1" applyFill="1" applyBorder="1" applyAlignment="1">
      <alignment horizontal="center" vertical="center"/>
    </xf>
    <xf numFmtId="165" fontId="3" fillId="8" borderId="39" xfId="2" applyNumberFormat="1" applyFont="1" applyFill="1" applyBorder="1" applyAlignment="1">
      <alignment horizontal="center" vertical="center"/>
    </xf>
    <xf numFmtId="165" fontId="64" fillId="0" borderId="29" xfId="2" applyNumberFormat="1" applyFont="1" applyBorder="1" applyAlignment="1">
      <alignment horizontal="center" vertical="center"/>
    </xf>
    <xf numFmtId="165" fontId="64" fillId="0" borderId="0" xfId="2" applyNumberFormat="1" applyFont="1" applyBorder="1" applyAlignment="1">
      <alignment horizontal="center" vertical="center"/>
    </xf>
    <xf numFmtId="165" fontId="36" fillId="8" borderId="58" xfId="23" applyNumberFormat="1" applyFont="1" applyFill="1" applyBorder="1" applyAlignment="1">
      <alignment horizontal="center" vertical="center" wrapText="1"/>
    </xf>
    <xf numFmtId="165" fontId="36" fillId="8" borderId="39" xfId="23" applyNumberFormat="1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/>
    </xf>
    <xf numFmtId="169" fontId="45" fillId="8" borderId="86" xfId="2" applyNumberFormat="1" applyFont="1" applyFill="1" applyBorder="1" applyAlignment="1">
      <alignment horizontal="center"/>
    </xf>
    <xf numFmtId="169" fontId="45" fillId="8" borderId="104" xfId="2" applyNumberFormat="1" applyFont="1" applyFill="1" applyBorder="1" applyAlignment="1">
      <alignment horizontal="center"/>
    </xf>
    <xf numFmtId="165" fontId="0" fillId="0" borderId="99" xfId="24" applyNumberFormat="1" applyFont="1" applyBorder="1" applyAlignment="1">
      <alignment horizontal="center"/>
    </xf>
    <xf numFmtId="165" fontId="12" fillId="0" borderId="22" xfId="24" applyNumberFormat="1" applyBorder="1" applyAlignment="1">
      <alignment horizontal="center"/>
    </xf>
    <xf numFmtId="166" fontId="45" fillId="3" borderId="29" xfId="37" applyNumberFormat="1" applyFont="1" applyFill="1" applyBorder="1" applyAlignment="1">
      <alignment horizontal="center"/>
    </xf>
    <xf numFmtId="166" fontId="45" fillId="3" borderId="0" xfId="37" applyNumberFormat="1" applyFont="1" applyFill="1" applyBorder="1" applyAlignment="1">
      <alignment horizontal="center"/>
    </xf>
    <xf numFmtId="0" fontId="39" fillId="0" borderId="1" xfId="41" applyFont="1" applyBorder="1" applyAlignment="1">
      <alignment horizontal="left"/>
    </xf>
    <xf numFmtId="0" fontId="39" fillId="0" borderId="20" xfId="41" applyFont="1" applyBorder="1" applyAlignment="1">
      <alignment horizontal="left"/>
    </xf>
    <xf numFmtId="165" fontId="31" fillId="0" borderId="95" xfId="2" applyNumberFormat="1" applyFont="1" applyFill="1" applyBorder="1"/>
    <xf numFmtId="0" fontId="31" fillId="0" borderId="0" xfId="23" applyFill="1" applyBorder="1"/>
    <xf numFmtId="0" fontId="2" fillId="8" borderId="97" xfId="23" applyFont="1" applyFill="1" applyBorder="1"/>
    <xf numFmtId="2" fontId="7" fillId="0" borderId="3" xfId="10" applyNumberFormat="1" applyFont="1" applyBorder="1"/>
    <xf numFmtId="0" fontId="7" fillId="0" borderId="28" xfId="0" applyFont="1" applyBorder="1"/>
    <xf numFmtId="165" fontId="7" fillId="0" borderId="49" xfId="24" applyNumberFormat="1" applyFont="1" applyBorder="1"/>
    <xf numFmtId="0" fontId="27" fillId="0" borderId="22" xfId="18" applyFill="1" applyBorder="1" applyAlignment="1">
      <alignment horizontal="center" wrapText="1"/>
    </xf>
    <xf numFmtId="0" fontId="27" fillId="0" borderId="18" xfId="18" applyFill="1" applyBorder="1" applyAlignment="1">
      <alignment horizontal="center" wrapText="1"/>
    </xf>
    <xf numFmtId="0" fontId="27" fillId="0" borderId="30" xfId="18" applyFill="1" applyBorder="1" applyAlignment="1">
      <alignment horizontal="center" wrapText="1"/>
    </xf>
    <xf numFmtId="0" fontId="30" fillId="0" borderId="1" xfId="22" applyBorder="1" applyAlignment="1">
      <alignment horizontal="center"/>
    </xf>
    <xf numFmtId="0" fontId="30" fillId="0" borderId="0" xfId="22" applyBorder="1" applyAlignment="1">
      <alignment horizontal="center"/>
    </xf>
    <xf numFmtId="0" fontId="30" fillId="0" borderId="2" xfId="22" applyBorder="1" applyAlignment="1">
      <alignment horizontal="center"/>
    </xf>
    <xf numFmtId="0" fontId="65" fillId="0" borderId="20" xfId="41" applyFont="1" applyBorder="1" applyAlignment="1">
      <alignment horizontal="center"/>
    </xf>
    <xf numFmtId="0" fontId="65" fillId="0" borderId="16" xfId="41" applyFont="1" applyBorder="1" applyAlignment="1">
      <alignment horizontal="center"/>
    </xf>
    <xf numFmtId="0" fontId="65" fillId="0" borderId="17" xfId="41" applyFont="1" applyBorder="1" applyAlignment="1">
      <alignment horizontal="center"/>
    </xf>
    <xf numFmtId="0" fontId="66" fillId="0" borderId="22" xfId="19" applyFont="1" applyBorder="1" applyAlignment="1">
      <alignment horizontal="center" wrapText="1"/>
    </xf>
    <xf numFmtId="0" fontId="66" fillId="0" borderId="18" xfId="19" applyFont="1" applyBorder="1" applyAlignment="1">
      <alignment horizontal="center" wrapText="1"/>
    </xf>
    <xf numFmtId="0" fontId="66" fillId="0" borderId="30" xfId="19" applyFont="1" applyBorder="1" applyAlignment="1">
      <alignment horizontal="center" wrapText="1"/>
    </xf>
    <xf numFmtId="0" fontId="27" fillId="0" borderId="1" xfId="18" applyBorder="1" applyAlignment="1">
      <alignment horizontal="center" wrapText="1"/>
    </xf>
    <xf numFmtId="0" fontId="27" fillId="0" borderId="0" xfId="18" applyBorder="1" applyAlignment="1">
      <alignment horizontal="center" wrapText="1"/>
    </xf>
    <xf numFmtId="0" fontId="27" fillId="0" borderId="2" xfId="18" applyBorder="1" applyAlignment="1">
      <alignment horizontal="center" wrapText="1"/>
    </xf>
    <xf numFmtId="0" fontId="27" fillId="0" borderId="1" xfId="18" applyFill="1" applyBorder="1" applyAlignment="1">
      <alignment horizontal="center" wrapText="1"/>
    </xf>
    <xf numFmtId="0" fontId="27" fillId="0" borderId="0" xfId="18" applyFill="1" applyBorder="1" applyAlignment="1">
      <alignment horizontal="center" wrapText="1"/>
    </xf>
    <xf numFmtId="0" fontId="27" fillId="0" borderId="2" xfId="18" applyFill="1" applyBorder="1" applyAlignment="1">
      <alignment horizontal="center" wrapText="1"/>
    </xf>
    <xf numFmtId="0" fontId="30" fillId="0" borderId="64" xfId="19" applyFont="1" applyAlignment="1">
      <alignment horizontal="center"/>
    </xf>
    <xf numFmtId="0" fontId="60" fillId="0" borderId="64" xfId="41" applyFont="1" applyBorder="1" applyAlignment="1">
      <alignment horizontal="center"/>
    </xf>
    <xf numFmtId="0" fontId="35" fillId="0" borderId="19" xfId="41" applyBorder="1" applyAlignment="1">
      <alignment horizontal="center"/>
    </xf>
    <xf numFmtId="0" fontId="35" fillId="0" borderId="27" xfId="41" applyBorder="1" applyAlignment="1">
      <alignment horizontal="center"/>
    </xf>
    <xf numFmtId="0" fontId="27" fillId="0" borderId="20" xfId="18" applyBorder="1" applyAlignment="1">
      <alignment horizontal="center" wrapText="1"/>
    </xf>
    <xf numFmtId="0" fontId="27" fillId="0" borderId="16" xfId="18" applyBorder="1" applyAlignment="1">
      <alignment horizontal="center" wrapText="1"/>
    </xf>
    <xf numFmtId="49" fontId="27" fillId="0" borderId="1" xfId="18" applyNumberFormat="1" applyBorder="1" applyAlignment="1">
      <alignment horizontal="center" wrapText="1"/>
    </xf>
    <xf numFmtId="49" fontId="27" fillId="0" borderId="0" xfId="18" applyNumberFormat="1" applyBorder="1" applyAlignment="1">
      <alignment horizontal="center" wrapText="1"/>
    </xf>
    <xf numFmtId="49" fontId="27" fillId="0" borderId="22" xfId="18" applyNumberFormat="1" applyBorder="1" applyAlignment="1">
      <alignment horizontal="center" wrapText="1"/>
    </xf>
    <xf numFmtId="49" fontId="27" fillId="0" borderId="18" xfId="18" applyNumberFormat="1" applyBorder="1" applyAlignment="1">
      <alignment horizontal="center" wrapText="1"/>
    </xf>
    <xf numFmtId="0" fontId="35" fillId="0" borderId="59" xfId="41" applyBorder="1" applyAlignment="1">
      <alignment horizontal="center"/>
    </xf>
    <xf numFmtId="0" fontId="35" fillId="0" borderId="60" xfId="41" applyBorder="1" applyAlignment="1">
      <alignment horizontal="center"/>
    </xf>
    <xf numFmtId="0" fontId="35" fillId="0" borderId="52" xfId="41" applyBorder="1" applyAlignment="1">
      <alignment horizontal="center"/>
    </xf>
    <xf numFmtId="49" fontId="27" fillId="0" borderId="1" xfId="18" applyNumberFormat="1" applyBorder="1" applyAlignment="1">
      <alignment horizontal="left" wrapText="1"/>
    </xf>
    <xf numFmtId="49" fontId="27" fillId="0" borderId="0" xfId="18" applyNumberFormat="1" applyBorder="1" applyAlignment="1">
      <alignment horizontal="left" wrapText="1"/>
    </xf>
    <xf numFmtId="49" fontId="27" fillId="0" borderId="22" xfId="18" applyNumberFormat="1" applyBorder="1" applyAlignment="1">
      <alignment horizontal="left" wrapText="1"/>
    </xf>
    <xf numFmtId="49" fontId="27" fillId="0" borderId="18" xfId="18" applyNumberFormat="1" applyBorder="1" applyAlignment="1">
      <alignment horizontal="left" wrapText="1"/>
    </xf>
    <xf numFmtId="0" fontId="35" fillId="0" borderId="22" xfId="41" applyBorder="1" applyAlignment="1">
      <alignment horizontal="center"/>
    </xf>
    <xf numFmtId="0" fontId="35" fillId="0" borderId="18" xfId="41" applyBorder="1" applyAlignment="1">
      <alignment horizontal="center"/>
    </xf>
    <xf numFmtId="0" fontId="1" fillId="8" borderId="97" xfId="23" applyFont="1" applyFill="1" applyBorder="1" applyAlignment="1">
      <alignment horizontal="right"/>
    </xf>
  </cellXfs>
  <cellStyles count="55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14" xfId="50" xr:uid="{DB875DDE-2A33-42B6-BADF-9436391D1E6E}"/>
    <cellStyle name="Normal 15" xfId="51" xr:uid="{F9FE5B8B-F097-438A-93E5-22A686A57C1A}"/>
    <cellStyle name="Normal 16" xfId="52" xr:uid="{B61702BB-1DC5-4C57-8513-776A0AB1C440}"/>
    <cellStyle name="Normal 17" xfId="53" xr:uid="{04DEAE24-4C79-46B6-8F51-71DDF2EF01A7}"/>
    <cellStyle name="Normal 18" xfId="54" xr:uid="{4BDDDBB4-D1F4-4909-BD29-1E7F5D206E8F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1" defaultTableStyle="TableStyleMedium9" defaultPivotStyle="PivotStyleLight16">
    <tableStyle name="Invisible" pivot="0" table="0" count="0" xr9:uid="{89F0499D-74B8-48DF-BCC6-7B290EA0641C}"/>
  </tableStyles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worksheet" Target="worksheets/sheet8.xml"/><Relationship Id="rId26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21" Type="http://schemas.openxmlformats.org/officeDocument/2006/relationships/chartsheet" Target="chartsheets/sheet13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worksheet" Target="worksheets/sheet7.xml"/><Relationship Id="rId25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chartsheet" Target="chartsheets/sheet12.xml"/><Relationship Id="rId29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chartsheet" Target="chartsheets/sheet10.xml"/><Relationship Id="rId19" Type="http://schemas.openxmlformats.org/officeDocument/2006/relationships/chartsheet" Target="chartsheets/sheet1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048585336524"/>
          <c:y val="9.8373200980209227E-2"/>
          <c:w val="0.87124134262952824"/>
          <c:h val="0.744534638484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maize'!$T$3</c:f>
              <c:strCache>
                <c:ptCount val="1"/>
                <c:pt idx="0">
                  <c:v>2025/26*</c:v>
                </c:pt>
              </c:strCache>
            </c:strRef>
          </c:tx>
          <c:invertIfNegative val="0"/>
          <c:cat>
            <c:numRef>
              <c:f>'Summary -White maize'!$B$18:$B$70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-White maize'!$T$18:$T$69</c:f>
              <c:numCache>
                <c:formatCode>_ * #\ ##0_ ;_ * \-#\ ##0_ ;_ * "-"??_ ;_ @_ </c:formatCode>
                <c:ptCount val="52"/>
                <c:pt idx="0">
                  <c:v>74282</c:v>
                </c:pt>
                <c:pt idx="1">
                  <c:v>45632</c:v>
                </c:pt>
                <c:pt idx="2">
                  <c:v>90900</c:v>
                </c:pt>
                <c:pt idx="3">
                  <c:v>198964</c:v>
                </c:pt>
                <c:pt idx="4">
                  <c:v>251540</c:v>
                </c:pt>
                <c:pt idx="5">
                  <c:v>390495</c:v>
                </c:pt>
                <c:pt idx="6">
                  <c:v>438975</c:v>
                </c:pt>
                <c:pt idx="7">
                  <c:v>543749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maize'!$U$3</c:f>
              <c:strCache>
                <c:ptCount val="1"/>
                <c:pt idx="0">
                  <c:v>5 Yr. AVG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val>
            <c:numRef>
              <c:f>'Summary -White maize'!$U$17:$U$70</c:f>
              <c:numCache>
                <c:formatCode>_ * #\ ##0_ ;_ * \-#\ ##0_ ;_ * "-"??_ ;_ @_ </c:formatCode>
                <c:ptCount val="54"/>
                <c:pt idx="0">
                  <c:v>260392.4</c:v>
                </c:pt>
                <c:pt idx="1">
                  <c:v>81270.600000000006</c:v>
                </c:pt>
                <c:pt idx="2">
                  <c:v>167853.4</c:v>
                </c:pt>
                <c:pt idx="3">
                  <c:v>239537</c:v>
                </c:pt>
                <c:pt idx="4">
                  <c:v>423150.2</c:v>
                </c:pt>
                <c:pt idx="5">
                  <c:v>334862.59999999998</c:v>
                </c:pt>
                <c:pt idx="6">
                  <c:v>419453.8</c:v>
                </c:pt>
                <c:pt idx="7">
                  <c:v>517706.4</c:v>
                </c:pt>
                <c:pt idx="8">
                  <c:v>695422</c:v>
                </c:pt>
                <c:pt idx="9">
                  <c:v>555840</c:v>
                </c:pt>
                <c:pt idx="10">
                  <c:v>482432.2</c:v>
                </c:pt>
                <c:pt idx="11">
                  <c:v>524336.4</c:v>
                </c:pt>
                <c:pt idx="12">
                  <c:v>503841.2</c:v>
                </c:pt>
                <c:pt idx="13">
                  <c:v>513791.6</c:v>
                </c:pt>
                <c:pt idx="14">
                  <c:v>424921</c:v>
                </c:pt>
                <c:pt idx="15">
                  <c:v>306991.8</c:v>
                </c:pt>
                <c:pt idx="16">
                  <c:v>246121.2</c:v>
                </c:pt>
                <c:pt idx="17">
                  <c:v>223273.8</c:v>
                </c:pt>
                <c:pt idx="18">
                  <c:v>171521.6</c:v>
                </c:pt>
                <c:pt idx="19">
                  <c:v>50329</c:v>
                </c:pt>
                <c:pt idx="20">
                  <c:v>49370.2</c:v>
                </c:pt>
                <c:pt idx="21">
                  <c:v>51975.6</c:v>
                </c:pt>
                <c:pt idx="22">
                  <c:v>65926.8</c:v>
                </c:pt>
                <c:pt idx="23">
                  <c:v>22800.2</c:v>
                </c:pt>
                <c:pt idx="24">
                  <c:v>27886.2</c:v>
                </c:pt>
                <c:pt idx="25">
                  <c:v>23279.599999999999</c:v>
                </c:pt>
                <c:pt idx="26">
                  <c:v>32346.6</c:v>
                </c:pt>
                <c:pt idx="27">
                  <c:v>30491.200000000001</c:v>
                </c:pt>
                <c:pt idx="28">
                  <c:v>15921.8</c:v>
                </c:pt>
                <c:pt idx="29">
                  <c:v>13540.6</c:v>
                </c:pt>
                <c:pt idx="30">
                  <c:v>26853</c:v>
                </c:pt>
                <c:pt idx="31">
                  <c:v>18449.8</c:v>
                </c:pt>
                <c:pt idx="32">
                  <c:v>13769.8</c:v>
                </c:pt>
                <c:pt idx="33">
                  <c:v>9839.6</c:v>
                </c:pt>
                <c:pt idx="34">
                  <c:v>7463.4</c:v>
                </c:pt>
                <c:pt idx="35">
                  <c:v>15204.6</c:v>
                </c:pt>
                <c:pt idx="36">
                  <c:v>4165.3999999999996</c:v>
                </c:pt>
                <c:pt idx="37">
                  <c:v>8686.4</c:v>
                </c:pt>
                <c:pt idx="38">
                  <c:v>11456.2</c:v>
                </c:pt>
                <c:pt idx="39">
                  <c:v>24860.6</c:v>
                </c:pt>
                <c:pt idx="40">
                  <c:v>19140.599999999999</c:v>
                </c:pt>
                <c:pt idx="41">
                  <c:v>15727</c:v>
                </c:pt>
                <c:pt idx="42">
                  <c:v>15930.8</c:v>
                </c:pt>
                <c:pt idx="43">
                  <c:v>21146.400000000001</c:v>
                </c:pt>
                <c:pt idx="44">
                  <c:v>17054.8</c:v>
                </c:pt>
                <c:pt idx="45">
                  <c:v>15039</c:v>
                </c:pt>
                <c:pt idx="46">
                  <c:v>23343.8</c:v>
                </c:pt>
                <c:pt idx="47">
                  <c:v>30671.200000000001</c:v>
                </c:pt>
                <c:pt idx="48">
                  <c:v>33641.800000000003</c:v>
                </c:pt>
                <c:pt idx="49">
                  <c:v>16752.400000000001</c:v>
                </c:pt>
                <c:pt idx="50">
                  <c:v>16873</c:v>
                </c:pt>
                <c:pt idx="51">
                  <c:v>31230.6</c:v>
                </c:pt>
                <c:pt idx="52">
                  <c:v>71200.800000000003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505208875322302"/>
              <c:y val="0.89246740292729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733831674124435"/>
          <c:y val="0.93568733859958331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layout>
        <c:manualLayout>
          <c:xMode val="edge"/>
          <c:yMode val="edge"/>
          <c:x val="0.25139091426521326"/>
          <c:y val="1.68509741969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'Summary -Total maize'!$B$16:$B$72</c:f>
              <c:strCache>
                <c:ptCount val="57"/>
                <c:pt idx="0">
                  <c:v>Totale vroee lewerings</c:v>
                </c:pt>
                <c:pt idx="1">
                  <c:v>Bemarkingseisoen week</c:v>
                </c:pt>
                <c:pt idx="2">
                  <c:v>Early Deliveries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54</c:v>
                </c:pt>
              </c:strCache>
            </c:strRef>
          </c:cat>
          <c:val>
            <c:numRef>
              <c:f>'Mielies-Maize'!$G$16:$G$17</c:f>
              <c:numCache>
                <c:formatCode>_ * #\ ##0_ ;_ * \-#\ ##0_ ;_ * "-"??_ ;_ @_ </c:formatCode>
                <c:ptCount val="2"/>
                <c:pt idx="0">
                  <c:v>19971</c:v>
                </c:pt>
                <c:pt idx="1">
                  <c:v>65603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'Summary -Total maize'!$B$16:$B$72</c:f>
              <c:strCache>
                <c:ptCount val="57"/>
                <c:pt idx="0">
                  <c:v>Totale vroee lewerings</c:v>
                </c:pt>
                <c:pt idx="1">
                  <c:v>Bemarkingseisoen week</c:v>
                </c:pt>
                <c:pt idx="2">
                  <c:v>Early Deliveries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54</c:v>
                </c:pt>
              </c:strCache>
            </c:strRef>
          </c:cat>
          <c:val>
            <c:numRef>
              <c:f>'Mielies-Maize'!$K$16:$K$17</c:f>
              <c:numCache>
                <c:formatCode>_ * #\ ##0_ ;_ * \-#\ ##0_ ;_ * "-"??_ ;_ @_ </c:formatCode>
                <c:ptCount val="2"/>
                <c:pt idx="0">
                  <c:v>54311</c:v>
                </c:pt>
                <c:pt idx="1">
                  <c:v>167694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maize'!$B$16:$B$72</c:f>
              <c:strCache>
                <c:ptCount val="57"/>
                <c:pt idx="0">
                  <c:v>Totale vroee lewerings</c:v>
                </c:pt>
                <c:pt idx="1">
                  <c:v>Bemarkingseisoen week</c:v>
                </c:pt>
                <c:pt idx="2">
                  <c:v>Early Deliveries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54</c:v>
                </c:pt>
              </c:strCache>
            </c:strRef>
          </c:cat>
          <c:val>
            <c:numRef>
              <c:f>'Mielies-Maize'!$O$16:$O$17</c:f>
              <c:numCache>
                <c:formatCode>_ * #\ ##0_ ;_ * \-#\ ##0_ ;_ * "-"??_ ;_ @_ </c:formatCode>
                <c:ptCount val="2"/>
                <c:pt idx="0">
                  <c:v>74282</c:v>
                </c:pt>
                <c:pt idx="1">
                  <c:v>233297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overlap val="-6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6.045032106835703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 (2019-2024)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deliveries'!$M$4:$T$4</c:f>
              <c:strCache>
                <c:ptCount val="8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2025/26</c:v>
                </c:pt>
                <c:pt idx="7">
                  <c:v>5 YA</c:v>
                </c:pt>
              </c:strCache>
            </c:strRef>
          </c:cat>
          <c:val>
            <c:numRef>
              <c:f>'Summary- Producer deliveries'!$M$8:$T$8</c:f>
              <c:numCache>
                <c:formatCode>0.0%</c:formatCode>
                <c:ptCount val="8"/>
                <c:pt idx="0">
                  <c:v>1.0022527390900651</c:v>
                </c:pt>
                <c:pt idx="1">
                  <c:v>0.98683070770189185</c:v>
                </c:pt>
                <c:pt idx="2">
                  <c:v>1.0046155036913551</c:v>
                </c:pt>
                <c:pt idx="3">
                  <c:v>1.0012738172813762</c:v>
                </c:pt>
                <c:pt idx="4">
                  <c:v>0.99862051318261458</c:v>
                </c:pt>
                <c:pt idx="5">
                  <c:v>0.9920249787595582</c:v>
                </c:pt>
                <c:pt idx="6">
                  <c:v>0.3054374317507319</c:v>
                </c:pt>
                <c:pt idx="7">
                  <c:v>0.99667310412335919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deliveries'!$M$4:$T$4</c:f>
              <c:strCache>
                <c:ptCount val="8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2025/26</c:v>
                </c:pt>
                <c:pt idx="7">
                  <c:v>5 YA</c:v>
                </c:pt>
              </c:strCache>
            </c:strRef>
          </c:cat>
          <c:val>
            <c:numRef>
              <c:f>'Summary- Producer deliveries'!$M$15:$T$15</c:f>
              <c:numCache>
                <c:formatCode>0.0%</c:formatCode>
                <c:ptCount val="8"/>
                <c:pt idx="0">
                  <c:v>1.0054150557620818</c:v>
                </c:pt>
                <c:pt idx="1">
                  <c:v>1.0027346296150517</c:v>
                </c:pt>
                <c:pt idx="2">
                  <c:v>1.0129337721102427</c:v>
                </c:pt>
                <c:pt idx="3">
                  <c:v>1.0011977869986168</c:v>
                </c:pt>
                <c:pt idx="4">
                  <c:v>1.0122085500036166</c:v>
                </c:pt>
                <c:pt idx="5">
                  <c:v>0.99149582348305754</c:v>
                </c:pt>
                <c:pt idx="6">
                  <c:v>0.41923333531899687</c:v>
                </c:pt>
                <c:pt idx="7">
                  <c:v>1.0041141124421171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'Summary- Producer deliveries'!$M$4:$T$4</c:f>
              <c:strCache>
                <c:ptCount val="8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2025/26</c:v>
                </c:pt>
                <c:pt idx="7">
                  <c:v>5 YA</c:v>
                </c:pt>
              </c:strCache>
            </c:strRef>
          </c:cat>
          <c:val>
            <c:numRef>
              <c:f>'Summary- Producer deliveries'!$M$22:$T$22</c:f>
              <c:numCache>
                <c:formatCode>0.0%</c:formatCode>
                <c:ptCount val="8"/>
                <c:pt idx="0">
                  <c:v>1.0036830469112865</c:v>
                </c:pt>
                <c:pt idx="1">
                  <c:v>0.9933909601220906</c:v>
                </c:pt>
                <c:pt idx="2">
                  <c:v>1.0083814288445605</c:v>
                </c:pt>
                <c:pt idx="3">
                  <c:v>1.0012369321613097</c:v>
                </c:pt>
                <c:pt idx="4">
                  <c:v>1.005060943573822</c:v>
                </c:pt>
                <c:pt idx="5">
                  <c:v>0.88381226060402807</c:v>
                </c:pt>
                <c:pt idx="6">
                  <c:v>0.35550043199971787</c:v>
                </c:pt>
                <c:pt idx="7">
                  <c:v>0.97837650506116225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6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20397663195326396"/>
          <c:y val="1.22708740996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maize'!$G$3:$V$6</c:f>
              <c:strCache>
                <c:ptCount val="16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</c:v>
                </c:pt>
                <c:pt idx="14">
                  <c:v>2025/26*</c:v>
                </c:pt>
                <c:pt idx="15">
                  <c:v>5 Yr. AVG</c:v>
                </c:pt>
              </c:strCache>
            </c:strRef>
          </c:cat>
          <c:val>
            <c:numRef>
              <c:f>'Summary -Total maize'!$G$79:$V$79</c:f>
              <c:numCache>
                <c:formatCode>_ * #\ ##0_ ;_ * \-#\ ##0_ ;_ * "-"??_ ;_ @_ </c:formatCode>
                <c:ptCount val="16"/>
                <c:pt idx="0">
                  <c:v>9731000</c:v>
                </c:pt>
                <c:pt idx="1">
                  <c:v>11016607</c:v>
                </c:pt>
                <c:pt idx="2">
                  <c:v>10495155</c:v>
                </c:pt>
                <c:pt idx="3">
                  <c:v>13275986</c:v>
                </c:pt>
                <c:pt idx="4">
                  <c:v>9057930</c:v>
                </c:pt>
                <c:pt idx="5">
                  <c:v>6675981</c:v>
                </c:pt>
                <c:pt idx="6">
                  <c:v>15385208</c:v>
                </c:pt>
                <c:pt idx="7">
                  <c:v>11720705</c:v>
                </c:pt>
                <c:pt idx="8">
                  <c:v>10537705</c:v>
                </c:pt>
                <c:pt idx="9">
                  <c:v>14317510</c:v>
                </c:pt>
                <c:pt idx="10">
                  <c:v>14865206</c:v>
                </c:pt>
                <c:pt idx="11">
                  <c:v>14507386</c:v>
                </c:pt>
                <c:pt idx="12">
                  <c:v>15126437</c:v>
                </c:pt>
                <c:pt idx="13">
                  <c:v>11409996</c:v>
                </c:pt>
                <c:pt idx="14">
                  <c:v>4409921</c:v>
                </c:pt>
                <c:pt idx="15">
                  <c:v>6812376.25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493-AA9E-87DDF7C509D1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maize'!$G$3:$V$6</c:f>
              <c:strCache>
                <c:ptCount val="16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</c:v>
                </c:pt>
                <c:pt idx="14">
                  <c:v>2025/26*</c:v>
                </c:pt>
                <c:pt idx="15">
                  <c:v>5 Yr. AVG</c:v>
                </c:pt>
              </c:strCache>
            </c:strRef>
          </c:cat>
          <c:val>
            <c:numRef>
              <c:f>'Summary -Total maize'!$G$80:$V$80</c:f>
              <c:numCache>
                <c:formatCode>_ * #\ ##0_ ;_ * \-#\ ##0_ ;_ * "-"??_ ;_ @_ </c:formatCode>
                <c:ptCount val="16"/>
                <c:pt idx="0">
                  <c:v>9913240</c:v>
                </c:pt>
                <c:pt idx="1">
                  <c:v>11770050</c:v>
                </c:pt>
                <c:pt idx="2">
                  <c:v>10921189</c:v>
                </c:pt>
                <c:pt idx="3">
                  <c:v>13754770</c:v>
                </c:pt>
                <c:pt idx="4">
                  <c:v>9599886</c:v>
                </c:pt>
                <c:pt idx="5">
                  <c:v>7496989</c:v>
                </c:pt>
                <c:pt idx="6">
                  <c:v>16189401</c:v>
                </c:pt>
                <c:pt idx="7">
                  <c:v>11960622</c:v>
                </c:pt>
                <c:pt idx="8">
                  <c:v>10804648</c:v>
                </c:pt>
                <c:pt idx="9">
                  <c:v>14665242</c:v>
                </c:pt>
                <c:pt idx="10">
                  <c:v>15822513</c:v>
                </c:pt>
                <c:pt idx="11">
                  <c:v>14921434</c:v>
                </c:pt>
                <c:pt idx="12">
                  <c:v>15829936</c:v>
                </c:pt>
                <c:pt idx="13">
                  <c:v>12517654</c:v>
                </c:pt>
                <c:pt idx="14">
                  <c:v>5040374</c:v>
                </c:pt>
                <c:pt idx="15">
                  <c:v>7300617.25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2012/13</c:v>
              </c:pt>
              <c:pt idx="1">
                <c:v>2013/14</c:v>
              </c:pt>
              <c:pt idx="2">
                <c:v>2014/15</c:v>
              </c:pt>
              <c:pt idx="3">
                <c:v>2015/16</c:v>
              </c:pt>
              <c:pt idx="4">
                <c:v>2016/17</c:v>
              </c:pt>
              <c:pt idx="5">
                <c:v>2017/18</c:v>
              </c:pt>
              <c:pt idx="6">
                <c:v>2018/19</c:v>
              </c:pt>
              <c:pt idx="7">
                <c:v>2019/20</c:v>
              </c:pt>
              <c:pt idx="8">
                <c:v>2020/21</c:v>
              </c:pt>
              <c:pt idx="9">
                <c:v>2021/22</c:v>
              </c:pt>
              <c:pt idx="10">
                <c:v>2022/23*</c:v>
              </c:pt>
              <c:pt idx="11">
                <c:v>2023/24*</c:v>
              </c:pt>
              <c:pt idx="12">
                <c:v>5 Yr. AVG</c:v>
              </c:pt>
            </c:strLit>
          </c:cat>
          <c:val>
            <c:numRef>
              <c:f>'Summary -Total maize'!$G$82:$V$82</c:f>
              <c:numCache>
                <c:formatCode>0%</c:formatCode>
                <c:ptCount val="16"/>
                <c:pt idx="0" formatCode="0.0%">
                  <c:v>1.0027631205742629</c:v>
                </c:pt>
                <c:pt idx="1">
                  <c:v>1.0070951563121411</c:v>
                </c:pt>
                <c:pt idx="2">
                  <c:v>0.96198291010253079</c:v>
                </c:pt>
                <c:pt idx="3">
                  <c:v>1.001778614658666</c:v>
                </c:pt>
                <c:pt idx="4" formatCode="0.0%">
                  <c:v>1.0123824277851656</c:v>
                </c:pt>
                <c:pt idx="5" formatCode="0.0%">
                  <c:v>1.006201360823237</c:v>
                </c:pt>
                <c:pt idx="6" formatCode="0.0%">
                  <c:v>0.99694568631073344</c:v>
                </c:pt>
                <c:pt idx="7" formatCode="0.0%">
                  <c:v>1.0000520066889631</c:v>
                </c:pt>
                <c:pt idx="8" formatCode="0.0%">
                  <c:v>1.0036830469112865</c:v>
                </c:pt>
                <c:pt idx="9">
                  <c:v>0.9933909601220906</c:v>
                </c:pt>
                <c:pt idx="10">
                  <c:v>1.0083814288445605</c:v>
                </c:pt>
                <c:pt idx="11">
                  <c:v>1.0012369321613097</c:v>
                </c:pt>
                <c:pt idx="12">
                  <c:v>1.005060943573822</c:v>
                </c:pt>
                <c:pt idx="13" formatCode="0.0%">
                  <c:v>0.88381226060402807</c:v>
                </c:pt>
                <c:pt idx="14" formatCode="0.0%">
                  <c:v>0.35550043199971787</c:v>
                </c:pt>
                <c:pt idx="15">
                  <c:v>0.50788997765264332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/>
              <a:t>White Maize Deliveries Per Marketing Week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6182038751093"/>
          <c:y val="8.1992239923032451E-2"/>
          <c:w val="0.85794537200380983"/>
          <c:h val="0.7614839485501762"/>
        </c:manualLayout>
      </c:layout>
      <c:barChart>
        <c:barDir val="col"/>
        <c:grouping val="clustered"/>
        <c:varyColors val="0"/>
        <c:ser>
          <c:idx val="1"/>
          <c:order val="0"/>
          <c:tx>
            <c:v>2024/25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val>
            <c:numRef>
              <c:f>'Progressive total 2024'!$G$16:$G$22</c:f>
              <c:numCache>
                <c:formatCode>_ * #\ ##0_ ;_ * \-#\ ##0_ ;_ * "-"??_ ;_ @_ </c:formatCode>
                <c:ptCount val="7"/>
                <c:pt idx="0">
                  <c:v>109240</c:v>
                </c:pt>
                <c:pt idx="1">
                  <c:v>402073</c:v>
                </c:pt>
                <c:pt idx="2">
                  <c:v>768395</c:v>
                </c:pt>
                <c:pt idx="3">
                  <c:v>1240081</c:v>
                </c:pt>
                <c:pt idx="4">
                  <c:v>1681382</c:v>
                </c:pt>
                <c:pt idx="5">
                  <c:v>2074213</c:v>
                </c:pt>
                <c:pt idx="6">
                  <c:v>2530060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A8-4CFB-8219-37C48D4343AF}"/>
            </c:ext>
          </c:extLst>
        </c:ser>
        <c:ser>
          <c:idx val="0"/>
          <c:order val="1"/>
          <c:tx>
            <c:v>2025/26*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val>
            <c:numRef>
              <c:f>'Mielies-Maize'!$G$16:$G$22</c:f>
              <c:numCache>
                <c:formatCode>_ * #\ ##0_ ;_ * \-#\ ##0_ ;_ * "-"??_ ;_ @_ </c:formatCode>
                <c:ptCount val="7"/>
                <c:pt idx="0">
                  <c:v>19971</c:v>
                </c:pt>
                <c:pt idx="1">
                  <c:v>65603</c:v>
                </c:pt>
                <c:pt idx="2">
                  <c:v>156503</c:v>
                </c:pt>
                <c:pt idx="3">
                  <c:v>355467</c:v>
                </c:pt>
                <c:pt idx="4">
                  <c:v>607007</c:v>
                </c:pt>
                <c:pt idx="5">
                  <c:v>997502</c:v>
                </c:pt>
                <c:pt idx="6">
                  <c:v>1436477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8-4CFB-8219-37C48D434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61780720"/>
        <c:axId val="1761787440"/>
      </c:barChart>
      <c:lineChart>
        <c:grouping val="standard"/>
        <c:varyColors val="0"/>
        <c:ser>
          <c:idx val="2"/>
          <c:order val="2"/>
          <c:tx>
            <c:v>5-year average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'Summary -White maize'!$V$18:$V$24</c:f>
              <c:numCache>
                <c:formatCode>_ * #\ ##0_ ;_ * \-#\ ##0_ ;_ * "-"??_ ;_ @_ </c:formatCode>
                <c:ptCount val="7"/>
                <c:pt idx="0">
                  <c:v>81270.600000000006</c:v>
                </c:pt>
                <c:pt idx="1">
                  <c:v>249124</c:v>
                </c:pt>
                <c:pt idx="2">
                  <c:v>488661</c:v>
                </c:pt>
                <c:pt idx="3">
                  <c:v>911811.2</c:v>
                </c:pt>
                <c:pt idx="4">
                  <c:v>1246673.7999999998</c:v>
                </c:pt>
                <c:pt idx="5">
                  <c:v>1666127.5999999999</c:v>
                </c:pt>
                <c:pt idx="6">
                  <c:v>2183834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AA8-4CFB-8219-37C48D434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780720"/>
        <c:axId val="1761787440"/>
      </c:lineChart>
      <c:catAx>
        <c:axId val="176178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/>
                  <a:t>Marketing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787440"/>
        <c:crosses val="autoZero"/>
        <c:auto val="1"/>
        <c:lblAlgn val="ctr"/>
        <c:lblOffset val="100"/>
        <c:noMultiLvlLbl val="0"/>
      </c:catAx>
      <c:valAx>
        <c:axId val="176178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/>
                  <a:t>Tons Delivered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780720"/>
        <c:crosses val="autoZero"/>
        <c:crossBetween val="between"/>
      </c:valAx>
      <c:spPr>
        <a:blipFill>
          <a:blip xmlns:r="http://schemas.openxmlformats.org/officeDocument/2006/relationships" r:embed="rId3">
            <a:alphaModFix amt="20000"/>
          </a:blip>
          <a:stretch>
            <a:fillRect/>
          </a:stretch>
        </a:blipFill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/>
              <a:t>Yellow Maize Deliveries Per Marketing Week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2024/25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val>
            <c:numRef>
              <c:f>'Progressive total 2024'!$K$16:$K$22</c:f>
              <c:numCache>
                <c:formatCode>_ * #\ ##0_ ;_ * \-#\ ##0_ ;_ * "-"??_ ;_ @_ </c:formatCode>
                <c:ptCount val="7"/>
                <c:pt idx="0">
                  <c:v>204611</c:v>
                </c:pt>
                <c:pt idx="1">
                  <c:v>689056</c:v>
                </c:pt>
                <c:pt idx="2">
                  <c:v>1318273</c:v>
                </c:pt>
                <c:pt idx="3">
                  <c:v>2015692</c:v>
                </c:pt>
                <c:pt idx="4">
                  <c:v>2588572</c:v>
                </c:pt>
                <c:pt idx="5">
                  <c:v>3088153</c:v>
                </c:pt>
                <c:pt idx="6">
                  <c:v>3570954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F-4D0C-ACC1-F91AFACEEA4C}"/>
            </c:ext>
          </c:extLst>
        </c:ser>
        <c:ser>
          <c:idx val="0"/>
          <c:order val="1"/>
          <c:tx>
            <c:v>2025/26*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val>
            <c:numRef>
              <c:f>'Mielies-Maize'!$K$16:$K$22</c:f>
              <c:numCache>
                <c:formatCode>_ * #\ ##0_ ;_ * \-#\ ##0_ ;_ * "-"??_ ;_ @_ </c:formatCode>
                <c:ptCount val="7"/>
                <c:pt idx="0">
                  <c:v>54311</c:v>
                </c:pt>
                <c:pt idx="1">
                  <c:v>167694</c:v>
                </c:pt>
                <c:pt idx="2">
                  <c:v>342547</c:v>
                </c:pt>
                <c:pt idx="3">
                  <c:v>603150</c:v>
                </c:pt>
                <c:pt idx="4">
                  <c:v>1013751</c:v>
                </c:pt>
                <c:pt idx="5">
                  <c:v>1499594</c:v>
                </c:pt>
                <c:pt idx="6">
                  <c:v>1916966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F-4D0C-ACC1-F91AFACEE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61780720"/>
        <c:axId val="1761787440"/>
      </c:barChart>
      <c:lineChart>
        <c:grouping val="standard"/>
        <c:varyColors val="0"/>
        <c:ser>
          <c:idx val="2"/>
          <c:order val="2"/>
          <c:tx>
            <c:v>5-year average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'Summary -Yellow maize'!$W$19:$W$25</c:f>
              <c:numCache>
                <c:formatCode>_ * #\ ##0_ ;_ * \-#\ ##0_ ;_ * "-"??_ ;_ @_ </c:formatCode>
                <c:ptCount val="7"/>
                <c:pt idx="0">
                  <c:v>164231.25</c:v>
                </c:pt>
                <c:pt idx="1">
                  <c:v>439933.5</c:v>
                </c:pt>
                <c:pt idx="2">
                  <c:v>798110.75</c:v>
                </c:pt>
                <c:pt idx="3">
                  <c:v>1386119.5</c:v>
                </c:pt>
                <c:pt idx="4">
                  <c:v>1767069.25</c:v>
                </c:pt>
                <c:pt idx="5">
                  <c:v>2292246</c:v>
                </c:pt>
                <c:pt idx="6">
                  <c:v>2876757.75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2DF-4D0C-ACC1-F91AFACEE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780720"/>
        <c:axId val="1761787440"/>
      </c:lineChart>
      <c:catAx>
        <c:axId val="176178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/>
                  <a:t>Marketing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787440"/>
        <c:crosses val="autoZero"/>
        <c:auto val="1"/>
        <c:lblAlgn val="ctr"/>
        <c:lblOffset val="100"/>
        <c:noMultiLvlLbl val="0"/>
      </c:catAx>
      <c:valAx>
        <c:axId val="176178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/>
                  <a:t>Tons Delivered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780720"/>
        <c:crosses val="autoZero"/>
        <c:crossBetween val="between"/>
      </c:valAx>
      <c:spPr>
        <a:blipFill>
          <a:blip xmlns:r="http://schemas.openxmlformats.org/officeDocument/2006/relationships" r:embed="rId3">
            <a:alphaModFix amt="20000"/>
          </a:blip>
          <a:stretch>
            <a:fillRect/>
          </a:stretch>
        </a:blip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070245115133"/>
          <c:y val="9.2254223453959325E-2"/>
          <c:w val="0.87914551633867555"/>
          <c:h val="0.779235975929450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maize'!$U$17</c:f>
              <c:strCache>
                <c:ptCount val="1"/>
                <c:pt idx="0">
                  <c:v>2025/26*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maize'!$U$19:$U$70</c:f>
              <c:numCache>
                <c:formatCode>_ * #\ ##0_ ;_ * \-#\ ##0_ ;_ * "-"??_ ;_ @_ </c:formatCode>
                <c:ptCount val="52"/>
                <c:pt idx="0">
                  <c:v>54311</c:v>
                </c:pt>
                <c:pt idx="1">
                  <c:v>113383</c:v>
                </c:pt>
                <c:pt idx="2">
                  <c:v>174853</c:v>
                </c:pt>
                <c:pt idx="3">
                  <c:v>260603</c:v>
                </c:pt>
                <c:pt idx="4">
                  <c:v>410601</c:v>
                </c:pt>
                <c:pt idx="5">
                  <c:v>485843</c:v>
                </c:pt>
                <c:pt idx="6">
                  <c:v>417372</c:v>
                </c:pt>
                <c:pt idx="7">
                  <c:v>512729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maize'!$V$3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-Yellow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-Yellow maize'!$V$18:$V$71</c:f>
              <c:numCache>
                <c:formatCode>_ * #\ ##0_ ;_ * \-#\ ##0_ ;_ * "-"??_ ;_ @_ </c:formatCode>
                <c:ptCount val="54"/>
                <c:pt idx="0">
                  <c:v>445656.4</c:v>
                </c:pt>
                <c:pt idx="1">
                  <c:v>164231.25</c:v>
                </c:pt>
                <c:pt idx="2">
                  <c:v>275702.25</c:v>
                </c:pt>
                <c:pt idx="3">
                  <c:v>358177.25</c:v>
                </c:pt>
                <c:pt idx="4">
                  <c:v>588008.75</c:v>
                </c:pt>
                <c:pt idx="5">
                  <c:v>380949.75</c:v>
                </c:pt>
                <c:pt idx="6">
                  <c:v>525176.75</c:v>
                </c:pt>
                <c:pt idx="7">
                  <c:v>584511.75</c:v>
                </c:pt>
                <c:pt idx="8">
                  <c:v>701671.75</c:v>
                </c:pt>
                <c:pt idx="9">
                  <c:v>394811.25</c:v>
                </c:pt>
                <c:pt idx="10">
                  <c:v>443101</c:v>
                </c:pt>
                <c:pt idx="11">
                  <c:v>376340.75</c:v>
                </c:pt>
                <c:pt idx="12">
                  <c:v>336409.25</c:v>
                </c:pt>
                <c:pt idx="13">
                  <c:v>329582.75</c:v>
                </c:pt>
                <c:pt idx="14">
                  <c:v>159762.75</c:v>
                </c:pt>
                <c:pt idx="15">
                  <c:v>129442</c:v>
                </c:pt>
                <c:pt idx="16">
                  <c:v>97861.75</c:v>
                </c:pt>
                <c:pt idx="17">
                  <c:v>119004.25</c:v>
                </c:pt>
                <c:pt idx="18">
                  <c:v>44397</c:v>
                </c:pt>
                <c:pt idx="19">
                  <c:v>32793.75</c:v>
                </c:pt>
                <c:pt idx="20">
                  <c:v>28484.75</c:v>
                </c:pt>
                <c:pt idx="21">
                  <c:v>41783</c:v>
                </c:pt>
                <c:pt idx="22">
                  <c:v>45160.75</c:v>
                </c:pt>
                <c:pt idx="23">
                  <c:v>23655.25</c:v>
                </c:pt>
                <c:pt idx="24">
                  <c:v>23356.75</c:v>
                </c:pt>
                <c:pt idx="25">
                  <c:v>20490</c:v>
                </c:pt>
                <c:pt idx="26">
                  <c:v>44496.5</c:v>
                </c:pt>
                <c:pt idx="27">
                  <c:v>14675.5</c:v>
                </c:pt>
                <c:pt idx="28">
                  <c:v>13956.75</c:v>
                </c:pt>
                <c:pt idx="29">
                  <c:v>14002.75</c:v>
                </c:pt>
                <c:pt idx="30">
                  <c:v>36818</c:v>
                </c:pt>
                <c:pt idx="31">
                  <c:v>15082.5</c:v>
                </c:pt>
                <c:pt idx="32">
                  <c:v>13202.25</c:v>
                </c:pt>
                <c:pt idx="33">
                  <c:v>14149.25</c:v>
                </c:pt>
                <c:pt idx="34">
                  <c:v>9327</c:v>
                </c:pt>
                <c:pt idx="35">
                  <c:v>21560.5</c:v>
                </c:pt>
                <c:pt idx="36">
                  <c:v>5143.75</c:v>
                </c:pt>
                <c:pt idx="37">
                  <c:v>9379.75</c:v>
                </c:pt>
                <c:pt idx="38">
                  <c:v>11462.5</c:v>
                </c:pt>
                <c:pt idx="39">
                  <c:v>33278.75</c:v>
                </c:pt>
                <c:pt idx="40">
                  <c:v>23169.25</c:v>
                </c:pt>
                <c:pt idx="41">
                  <c:v>25616.25</c:v>
                </c:pt>
                <c:pt idx="42">
                  <c:v>24722</c:v>
                </c:pt>
                <c:pt idx="43">
                  <c:v>41013.25</c:v>
                </c:pt>
                <c:pt idx="44">
                  <c:v>19486</c:v>
                </c:pt>
                <c:pt idx="45">
                  <c:v>22214.75</c:v>
                </c:pt>
                <c:pt idx="46">
                  <c:v>29668.5</c:v>
                </c:pt>
                <c:pt idx="47">
                  <c:v>50999</c:v>
                </c:pt>
                <c:pt idx="48">
                  <c:v>56040.5</c:v>
                </c:pt>
                <c:pt idx="49">
                  <c:v>42394.25</c:v>
                </c:pt>
                <c:pt idx="50">
                  <c:v>38481.75</c:v>
                </c:pt>
                <c:pt idx="51">
                  <c:v>63034.75</c:v>
                </c:pt>
                <c:pt idx="52">
                  <c:v>151923.75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021338829492909"/>
              <c:y val="0.919305736126094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inorUnit val="3000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550530643753268"/>
          <c:y val="0.93438322720650968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2025 tot April 2026)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'Mielies-Maize'!$F$16:$F$67</c:f>
              <c:numCache>
                <c:formatCode>_ * #\ ##0_ ;_ * \-#\ ##0_ ;_ * "-"??_ ;_ @_ </c:formatCode>
                <c:ptCount val="52"/>
                <c:pt idx="0">
                  <c:v>19971</c:v>
                </c:pt>
                <c:pt idx="1">
                  <c:v>45632</c:v>
                </c:pt>
                <c:pt idx="2">
                  <c:v>90900</c:v>
                </c:pt>
                <c:pt idx="3">
                  <c:v>198964</c:v>
                </c:pt>
                <c:pt idx="4">
                  <c:v>251540</c:v>
                </c:pt>
                <c:pt idx="5">
                  <c:v>390495</c:v>
                </c:pt>
                <c:pt idx="6">
                  <c:v>438975</c:v>
                </c:pt>
                <c:pt idx="7">
                  <c:v>543749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'Mielies-Maize'!$J$16:$J$67</c:f>
              <c:numCache>
                <c:formatCode>_ * #\ ##0_ ;_ * \-#\ ##0_ ;_ * "-"??_ ;_ @_ </c:formatCode>
                <c:ptCount val="52"/>
                <c:pt idx="0">
                  <c:v>54311</c:v>
                </c:pt>
                <c:pt idx="1">
                  <c:v>113383</c:v>
                </c:pt>
                <c:pt idx="2">
                  <c:v>174853</c:v>
                </c:pt>
                <c:pt idx="3">
                  <c:v>260603</c:v>
                </c:pt>
                <c:pt idx="4">
                  <c:v>410601</c:v>
                </c:pt>
                <c:pt idx="5">
                  <c:v>485843</c:v>
                </c:pt>
                <c:pt idx="6">
                  <c:v>417372</c:v>
                </c:pt>
                <c:pt idx="7">
                  <c:v>512729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7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2025 to April 2026)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maize'!$U$17</c:f>
              <c:strCache>
                <c:ptCount val="1"/>
                <c:pt idx="0">
                  <c:v>2025/26*</c:v>
                </c:pt>
              </c:strCache>
            </c:strRef>
          </c:tx>
          <c:invertIfNegative val="0"/>
          <c:cat>
            <c:numRef>
              <c:f>'Summary -Total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-Total maize'!$U$19:$U$70</c:f>
              <c:numCache>
                <c:formatCode>_ * #\ ##0_ ;_ * \-#\ ##0_ ;_ * "-"??_ ;_ @_ </c:formatCode>
                <c:ptCount val="52"/>
                <c:pt idx="0">
                  <c:v>74282</c:v>
                </c:pt>
                <c:pt idx="1">
                  <c:v>159015</c:v>
                </c:pt>
                <c:pt idx="2">
                  <c:v>265753</c:v>
                </c:pt>
                <c:pt idx="3">
                  <c:v>459567</c:v>
                </c:pt>
                <c:pt idx="4">
                  <c:v>662141</c:v>
                </c:pt>
                <c:pt idx="5">
                  <c:v>876338</c:v>
                </c:pt>
                <c:pt idx="6">
                  <c:v>856347</c:v>
                </c:pt>
                <c:pt idx="7">
                  <c:v>1056478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maize'!$V$17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-Total maize'!$B$19:$B$65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'Summary -Total maize'!$V$19:$V$70</c:f>
              <c:numCache>
                <c:formatCode>_ * #\ ##0_ ;_ * \-#\ ##0_ ;_ * "-"??_ ;_ @_ </c:formatCode>
                <c:ptCount val="52"/>
                <c:pt idx="0">
                  <c:v>265210.25</c:v>
                </c:pt>
                <c:pt idx="1">
                  <c:v>476125.5</c:v>
                </c:pt>
                <c:pt idx="2">
                  <c:v>638086.5</c:v>
                </c:pt>
                <c:pt idx="3">
                  <c:v>1082696</c:v>
                </c:pt>
                <c:pt idx="4">
                  <c:v>712870</c:v>
                </c:pt>
                <c:pt idx="5">
                  <c:v>987879</c:v>
                </c:pt>
                <c:pt idx="6">
                  <c:v>1141302.5</c:v>
                </c:pt>
                <c:pt idx="7">
                  <c:v>1508206.5</c:v>
                </c:pt>
                <c:pt idx="8">
                  <c:v>870826.5</c:v>
                </c:pt>
                <c:pt idx="9">
                  <c:v>971823</c:v>
                </c:pt>
                <c:pt idx="10">
                  <c:v>879923.5</c:v>
                </c:pt>
                <c:pt idx="11">
                  <c:v>804004.75</c:v>
                </c:pt>
                <c:pt idx="12">
                  <c:v>794600</c:v>
                </c:pt>
                <c:pt idx="13">
                  <c:v>409958</c:v>
                </c:pt>
                <c:pt idx="14">
                  <c:v>382170.5</c:v>
                </c:pt>
                <c:pt idx="15">
                  <c:v>303751.5</c:v>
                </c:pt>
                <c:pt idx="16">
                  <c:v>327511.25</c:v>
                </c:pt>
                <c:pt idx="17">
                  <c:v>124551.75</c:v>
                </c:pt>
                <c:pt idx="18">
                  <c:v>84875.75</c:v>
                </c:pt>
                <c:pt idx="19">
                  <c:v>70420.25</c:v>
                </c:pt>
                <c:pt idx="20">
                  <c:v>94297</c:v>
                </c:pt>
                <c:pt idx="21">
                  <c:v>80349.5</c:v>
                </c:pt>
                <c:pt idx="22">
                  <c:v>50396.75</c:v>
                </c:pt>
                <c:pt idx="23">
                  <c:v>52896.5</c:v>
                </c:pt>
                <c:pt idx="24">
                  <c:v>45389.75</c:v>
                </c:pt>
                <c:pt idx="25">
                  <c:v>81479</c:v>
                </c:pt>
                <c:pt idx="26">
                  <c:v>32244.25</c:v>
                </c:pt>
                <c:pt idx="27">
                  <c:v>31587.25</c:v>
                </c:pt>
                <c:pt idx="28">
                  <c:v>29012.25</c:v>
                </c:pt>
                <c:pt idx="29">
                  <c:v>68550</c:v>
                </c:pt>
                <c:pt idx="30">
                  <c:v>29128.5</c:v>
                </c:pt>
                <c:pt idx="31">
                  <c:v>29288.25</c:v>
                </c:pt>
                <c:pt idx="32">
                  <c:v>24998</c:v>
                </c:pt>
                <c:pt idx="33">
                  <c:v>17739.25</c:v>
                </c:pt>
                <c:pt idx="34">
                  <c:v>35331</c:v>
                </c:pt>
                <c:pt idx="35">
                  <c:v>10309.5</c:v>
                </c:pt>
                <c:pt idx="36">
                  <c:v>19500.75</c:v>
                </c:pt>
                <c:pt idx="37">
                  <c:v>24379.5</c:v>
                </c:pt>
                <c:pt idx="38">
                  <c:v>62591.5</c:v>
                </c:pt>
                <c:pt idx="39">
                  <c:v>39329.75</c:v>
                </c:pt>
                <c:pt idx="40">
                  <c:v>43791</c:v>
                </c:pt>
                <c:pt idx="41">
                  <c:v>42008.75</c:v>
                </c:pt>
                <c:pt idx="42">
                  <c:v>65212.5</c:v>
                </c:pt>
                <c:pt idx="43">
                  <c:v>33516.25</c:v>
                </c:pt>
                <c:pt idx="44">
                  <c:v>38731.75</c:v>
                </c:pt>
                <c:pt idx="45">
                  <c:v>56041</c:v>
                </c:pt>
                <c:pt idx="46">
                  <c:v>86736.75</c:v>
                </c:pt>
                <c:pt idx="47">
                  <c:v>83234</c:v>
                </c:pt>
                <c:pt idx="48">
                  <c:v>62258.5</c:v>
                </c:pt>
                <c:pt idx="49">
                  <c:v>55071.5</c:v>
                </c:pt>
                <c:pt idx="50">
                  <c:v>91130.5</c:v>
                </c:pt>
                <c:pt idx="51">
                  <c:v>196800.75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  <c:pt idx="1">
                  <c:v> 1 790 568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maize'!$H$79:$V$79</c:f>
              <c:numCache>
                <c:formatCode>_ * #\ ##0_ ;_ * \-#\ ##0_ ;_ * "-"??_ ;_ @_ </c:formatCode>
                <c:ptCount val="15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11409996</c:v>
                </c:pt>
                <c:pt idx="13">
                  <c:v>4409921</c:v>
                </c:pt>
                <c:pt idx="14">
                  <c:v>6812376.25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maize'!$H$80:$V$80</c:f>
              <c:numCache>
                <c:formatCode>_ * #\ ##0_ ;_ * \-#\ ##0_ ;_ * "-"??_ ;_ @_ </c:formatCode>
                <c:ptCount val="15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12517654</c:v>
                </c:pt>
                <c:pt idx="13">
                  <c:v>5040374</c:v>
                </c:pt>
                <c:pt idx="14">
                  <c:v>7300617.25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maize'!$H$77:$V$78</c:f>
              <c:multiLvlStrCache>
                <c:ptCount val="15"/>
                <c:lvl>
                  <c:pt idx="0">
                    <c:v> 753 443 </c:v>
                  </c:pt>
                  <c:pt idx="1">
                    <c:v> 426 034 </c:v>
                  </c:pt>
                  <c:pt idx="2">
                    <c:v> 478 784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703 499 </c:v>
                  </c:pt>
                  <c:pt idx="12">
                    <c:v> 1 107 658 </c:v>
                  </c:pt>
                  <c:pt idx="13">
                    <c:v> 630 453 </c:v>
                  </c:pt>
                  <c:pt idx="14">
                    <c:v> 488 241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</c:v>
                  </c:pt>
                  <c:pt idx="11">
                    <c:v>2023/24</c:v>
                  </c:pt>
                  <c:pt idx="12">
                    <c:v>2024/25*</c:v>
                  </c:pt>
                  <c:pt idx="13">
                    <c:v>2025/26*</c:v>
                  </c:pt>
                  <c:pt idx="14">
                    <c:v>5 Yr. AVG</c:v>
                  </c:pt>
                </c:lvl>
              </c:multiLvlStrCache>
            </c:multiLvlStrRef>
          </c:cat>
          <c:val>
            <c:numRef>
              <c:f>'Summary -Total maize'!$H$82:$V$82</c:f>
              <c:numCache>
                <c:formatCode>0%</c:formatCode>
                <c:ptCount val="15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1.005060943573822</c:v>
                </c:pt>
                <c:pt idx="12" formatCode="0.0%">
                  <c:v>0.88381226060402807</c:v>
                </c:pt>
                <c:pt idx="13" formatCode="0.0%">
                  <c:v>0.35550043199971787</c:v>
                </c:pt>
                <c:pt idx="14">
                  <c:v>0.50788997765264332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maize'!$B$78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maize'!$G$76:$U$76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-White maize'!$G$78:$U$78</c:f>
              <c:numCache>
                <c:formatCode>_ * #\ ##0_ ;_ * \-#\ ##0_ ;_ * "-"??_ ;_ @_ </c:formatCode>
                <c:ptCount val="15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6224103</c:v>
                </c:pt>
                <c:pt idx="7">
                  <c:v>5311233</c:v>
                </c:pt>
                <c:pt idx="8">
                  <c:v>8169298</c:v>
                </c:pt>
                <c:pt idx="9">
                  <c:v>7999725</c:v>
                </c:pt>
                <c:pt idx="10">
                  <c:v>7541586</c:v>
                </c:pt>
                <c:pt idx="11">
                  <c:v>8079331</c:v>
                </c:pt>
                <c:pt idx="12">
                  <c:v>5439775</c:v>
                </c:pt>
                <c:pt idx="13">
                  <c:v>2034537</c:v>
                </c:pt>
                <c:pt idx="14">
                  <c:v>2879256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maize'!$B$79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maize'!$G$76:$U$76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-White maize'!$G$79:$U$79</c:f>
              <c:numCache>
                <c:formatCode>_ * #\ ##0_ ;_ * \-#\ ##0_ ;_ * "-"??_ ;_ @_ </c:formatCode>
                <c:ptCount val="15"/>
                <c:pt idx="0">
                  <c:v>11527005</c:v>
                </c:pt>
                <c:pt idx="1">
                  <c:v>10764932</c:v>
                </c:pt>
                <c:pt idx="2">
                  <c:v>13581109</c:v>
                </c:pt>
                <c:pt idx="3">
                  <c:v>9232766</c:v>
                </c:pt>
                <c:pt idx="4">
                  <c:v>6964037</c:v>
                </c:pt>
                <c:pt idx="5">
                  <c:v>15995627</c:v>
                </c:pt>
                <c:pt idx="6">
                  <c:v>6341472</c:v>
                </c:pt>
                <c:pt idx="7">
                  <c:v>5397131</c:v>
                </c:pt>
                <c:pt idx="8">
                  <c:v>8300539</c:v>
                </c:pt>
                <c:pt idx="9">
                  <c:v>8436761</c:v>
                </c:pt>
                <c:pt idx="10">
                  <c:v>7682774</c:v>
                </c:pt>
                <c:pt idx="11">
                  <c:v>8273536</c:v>
                </c:pt>
                <c:pt idx="12">
                  <c:v>5838067</c:v>
                </c:pt>
                <c:pt idx="13">
                  <c:v>2279617</c:v>
                </c:pt>
                <c:pt idx="14">
                  <c:v>3139648.4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maize'!$B$81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maize'!$G$76:$U$76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-White maize'!$G$81:$U$81</c:f>
              <c:numCache>
                <c:formatCode>0%</c:formatCode>
                <c:ptCount val="15"/>
                <c:pt idx="0">
                  <c:v>1.6977545964325518</c:v>
                </c:pt>
                <c:pt idx="1">
                  <c:v>1.9587354695117669</c:v>
                </c:pt>
                <c:pt idx="2">
                  <c:v>1.7934176646194588</c:v>
                </c:pt>
                <c:pt idx="3" formatCode="0.0%">
                  <c:v>1.9963212098017467</c:v>
                </c:pt>
                <c:pt idx="4" formatCode="0.0%">
                  <c:v>2.0680458911318005</c:v>
                </c:pt>
                <c:pt idx="5" formatCode="0.0%">
                  <c:v>1.6512467224114793</c:v>
                </c:pt>
                <c:pt idx="6" formatCode="0.0%">
                  <c:v>0.9606020395179321</c:v>
                </c:pt>
                <c:pt idx="7" formatCode="0.0%">
                  <c:v>1.0022527390900651</c:v>
                </c:pt>
                <c:pt idx="8">
                  <c:v>0.98683070770189185</c:v>
                </c:pt>
                <c:pt idx="9" formatCode="0.0%">
                  <c:v>1.0046155036913551</c:v>
                </c:pt>
                <c:pt idx="10" formatCode="0.0%">
                  <c:v>1.0012738172813762</c:v>
                </c:pt>
                <c:pt idx="11" formatCode="0.0%">
                  <c:v>0.99862051318261458</c:v>
                </c:pt>
                <c:pt idx="12" formatCode="0.0%">
                  <c:v>0.9920249787595582</c:v>
                </c:pt>
                <c:pt idx="13" formatCode="0.0%">
                  <c:v>0.3054374317507319</c:v>
                </c:pt>
                <c:pt idx="14">
                  <c:v>0.40614018191684703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-Yellow maize'!$H$79:$V$79</c:f>
              <c:numCache>
                <c:formatCode>_ * #\ ##0_ ;_ * \-#\ ##0_ ;_ * "-"??_ ;_ @_ </c:formatCode>
                <c:ptCount val="15"/>
                <c:pt idx="0">
                  <c:v>4480629</c:v>
                </c:pt>
                <c:pt idx="1">
                  <c:v>5328942</c:v>
                </c:pt>
                <c:pt idx="2">
                  <c:v>5861623</c:v>
                </c:pt>
                <c:pt idx="3">
                  <c:v>4538679</c:v>
                </c:pt>
                <c:pt idx="4">
                  <c:v>3622244</c:v>
                </c:pt>
                <c:pt idx="5">
                  <c:v>6234595</c:v>
                </c:pt>
                <c:pt idx="6">
                  <c:v>5495238</c:v>
                </c:pt>
                <c:pt idx="7">
                  <c:v>5228088</c:v>
                </c:pt>
                <c:pt idx="8">
                  <c:v>6152378</c:v>
                </c:pt>
                <c:pt idx="9">
                  <c:v>6867055</c:v>
                </c:pt>
                <c:pt idx="10">
                  <c:v>6965800</c:v>
                </c:pt>
                <c:pt idx="11">
                  <c:v>7047106</c:v>
                </c:pt>
                <c:pt idx="12">
                  <c:v>5581675</c:v>
                </c:pt>
                <c:pt idx="13">
                  <c:v>2429695</c:v>
                </c:pt>
                <c:pt idx="14">
                  <c:v>3578429.5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-Yellow maize'!$H$80:$V$80</c:f>
              <c:numCache>
                <c:formatCode>_ * #\ ##0_ ;_ * \-#\ ##0_ ;_ * "-"??_ ;_ @_ </c:formatCode>
                <c:ptCount val="15"/>
                <c:pt idx="0">
                  <c:v>4723674</c:v>
                </c:pt>
                <c:pt idx="1">
                  <c:v>5855911</c:v>
                </c:pt>
                <c:pt idx="2">
                  <c:v>6035284</c:v>
                </c:pt>
                <c:pt idx="3">
                  <c:v>4905799</c:v>
                </c:pt>
                <c:pt idx="4">
                  <c:v>4072199</c:v>
                </c:pt>
                <c:pt idx="5">
                  <c:v>6535237</c:v>
                </c:pt>
                <c:pt idx="6">
                  <c:v>5617786</c:v>
                </c:pt>
                <c:pt idx="7">
                  <c:v>5409133</c:v>
                </c:pt>
                <c:pt idx="8">
                  <c:v>6368869</c:v>
                </c:pt>
                <c:pt idx="9">
                  <c:v>7387326</c:v>
                </c:pt>
                <c:pt idx="10">
                  <c:v>7238660</c:v>
                </c:pt>
                <c:pt idx="11">
                  <c:v>7556400</c:v>
                </c:pt>
                <c:pt idx="12">
                  <c:v>6291041</c:v>
                </c:pt>
                <c:pt idx="13">
                  <c:v>2815068</c:v>
                </c:pt>
                <c:pt idx="14">
                  <c:v>4024085.9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-Yellow maize'!$H$82:$V$82</c:f>
              <c:numCache>
                <c:formatCode>0.0%</c:formatCode>
                <c:ptCount val="15"/>
                <c:pt idx="0">
                  <c:v>0.96449360897212477</c:v>
                </c:pt>
                <c:pt idx="1">
                  <c:v>0.99982584735930813</c:v>
                </c:pt>
                <c:pt idx="2">
                  <c:v>0.98013640388229428</c:v>
                </c:pt>
                <c:pt idx="3">
                  <c:v>1.0099265477871697</c:v>
                </c:pt>
                <c:pt idx="4">
                  <c:v>0.99727257320974816</c:v>
                </c:pt>
                <c:pt idx="5">
                  <c:v>0.99744154456654455</c:v>
                </c:pt>
                <c:pt idx="6">
                  <c:v>0.99960604982206402</c:v>
                </c:pt>
                <c:pt idx="7">
                  <c:v>1.0054150557620818</c:v>
                </c:pt>
                <c:pt idx="8" formatCode="0%">
                  <c:v>1.0027346296150517</c:v>
                </c:pt>
                <c:pt idx="9">
                  <c:v>1.0129337721102427</c:v>
                </c:pt>
                <c:pt idx="10">
                  <c:v>1.0011977869986168</c:v>
                </c:pt>
                <c:pt idx="11">
                  <c:v>1.0122085500036166</c:v>
                </c:pt>
                <c:pt idx="12">
                  <c:v>0.99149582348305754</c:v>
                </c:pt>
                <c:pt idx="13">
                  <c:v>0.41923333531899687</c:v>
                </c:pt>
                <c:pt idx="14">
                  <c:v>0.58009424023692246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maize'!$L$18:$L$61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maize'!$M$18:$M$61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maize'!$N$18:$N$61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maize'!$O$18:$O$61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maize'!$P$18:$P$30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maize'!$H$79:$V$79</c:f>
              <c:numCache>
                <c:formatCode>_ * #\ ##0_ ;_ * \-#\ ##0_ ;_ * "-"??_ ;_ @_ </c:formatCode>
                <c:ptCount val="15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11409996</c:v>
                </c:pt>
                <c:pt idx="13">
                  <c:v>4409921</c:v>
                </c:pt>
                <c:pt idx="14">
                  <c:v>6812376.25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maize'!$H$80:$V$80</c:f>
              <c:numCache>
                <c:formatCode>_ * #\ ##0_ ;_ * \-#\ ##0_ ;_ * "-"??_ ;_ @_ </c:formatCode>
                <c:ptCount val="15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12517654</c:v>
                </c:pt>
                <c:pt idx="13">
                  <c:v>5040374</c:v>
                </c:pt>
                <c:pt idx="14">
                  <c:v>7300617.25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maize'!$H$82:$V$82</c:f>
              <c:numCache>
                <c:formatCode>0%</c:formatCode>
                <c:ptCount val="15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1.005060943573822</c:v>
                </c:pt>
                <c:pt idx="12" formatCode="0.0%">
                  <c:v>0.88381226060402807</c:v>
                </c:pt>
                <c:pt idx="13" formatCode="0.0%">
                  <c:v>0.35550043199971787</c:v>
                </c:pt>
                <c:pt idx="14">
                  <c:v>0.50788997765264332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 zoomToFit="1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97551E-9A48-48AA-A204-DCD794054D9A}">
  <sheetPr/>
  <sheetViews>
    <sheetView zoomScale="88" workbookViewId="0" zoomToFit="1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F2FE2AF-0DE5-4895-AE0D-6B0635FDC8AA}">
  <sheetPr/>
  <sheetViews>
    <sheetView zoomScale="88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9DC742-B585-4B65-81A9-1B97261484F8}">
  <sheetPr/>
  <sheetViews>
    <sheetView zoomScale="8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8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 zoomToFit="1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 zoomToFit="1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1606005" cy="7557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3</xdr:row>
      <xdr:rowOff>38098</xdr:rowOff>
    </xdr:from>
    <xdr:to>
      <xdr:col>13</xdr:col>
      <xdr:colOff>133350</xdr:colOff>
      <xdr:row>27</xdr:row>
      <xdr:rowOff>133349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823864" cy="78364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E0AD4F-8617-9FE2-00CF-510603A5A2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823864" cy="78364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08BCE-438E-3BF4-89DB-ABB3A54C80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823864" cy="78364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21D2A7-60FC-E4F6-F7F6-74B50F538C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zoomScaleNormal="100" workbookViewId="0">
      <selection activeCell="D9" sqref="D9"/>
    </sheetView>
  </sheetViews>
  <sheetFormatPr defaultRowHeight="13.2" x14ac:dyDescent="0.25"/>
  <cols>
    <col min="2" max="2" width="50.44140625" customWidth="1"/>
    <col min="3" max="5" width="12.88671875" customWidth="1"/>
    <col min="6" max="6" width="56.88671875" customWidth="1"/>
    <col min="7" max="7" width="9.33203125" customWidth="1"/>
    <col min="8" max="8" width="12.33203125" bestFit="1" customWidth="1"/>
    <col min="9" max="9" width="9.33203125" customWidth="1"/>
  </cols>
  <sheetData>
    <row r="1" spans="2:8" ht="13.8" thickBot="1" x14ac:dyDescent="0.3"/>
    <row r="2" spans="2:8" ht="22.8" x14ac:dyDescent="0.4">
      <c r="B2" s="456" t="s">
        <v>125</v>
      </c>
      <c r="C2" s="457"/>
      <c r="D2" s="457"/>
      <c r="E2" s="457"/>
      <c r="F2" s="458"/>
      <c r="G2" s="362"/>
    </row>
    <row r="3" spans="2:8" ht="20.399999999999999" thickBot="1" x14ac:dyDescent="0.45">
      <c r="B3" s="459" t="s">
        <v>128</v>
      </c>
      <c r="C3" s="460"/>
      <c r="D3" s="460"/>
      <c r="E3" s="460"/>
      <c r="F3" s="461"/>
    </row>
    <row r="4" spans="2:8" ht="14.4" x14ac:dyDescent="0.3">
      <c r="B4" s="332"/>
      <c r="C4" s="419" t="s">
        <v>0</v>
      </c>
      <c r="D4" s="420" t="s">
        <v>1</v>
      </c>
      <c r="E4" s="419" t="s">
        <v>2</v>
      </c>
      <c r="F4" s="332"/>
    </row>
    <row r="5" spans="2:8" ht="14.4" x14ac:dyDescent="0.3">
      <c r="B5" s="333" t="s">
        <v>3</v>
      </c>
      <c r="C5" s="423">
        <f>'Summary -White maize'!T15</f>
        <v>245080</v>
      </c>
      <c r="D5" s="424">
        <f>'Summary -Yellow maize'!U16</f>
        <v>385373</v>
      </c>
      <c r="E5" s="423">
        <f>C5+D5</f>
        <v>630453</v>
      </c>
      <c r="F5" s="338" t="s">
        <v>4</v>
      </c>
      <c r="G5" s="362"/>
    </row>
    <row r="6" spans="2:8" ht="13.8" x14ac:dyDescent="0.25">
      <c r="B6" s="334" t="s">
        <v>5</v>
      </c>
      <c r="C6" s="425">
        <f>'Summary -White maize'!T78</f>
        <v>2034537</v>
      </c>
      <c r="D6" s="426">
        <f>'Summary -Yellow maize'!U79</f>
        <v>2429695</v>
      </c>
      <c r="E6" s="423">
        <f>C6+D6</f>
        <v>4464232</v>
      </c>
      <c r="F6" s="339" t="s">
        <v>6</v>
      </c>
      <c r="G6" s="362"/>
    </row>
    <row r="7" spans="2:8" ht="15" thickBot="1" x14ac:dyDescent="0.35">
      <c r="B7" s="335" t="s">
        <v>7</v>
      </c>
      <c r="C7" s="427">
        <f>C5+C6</f>
        <v>2279617</v>
      </c>
      <c r="D7" s="428">
        <f>D5+D6</f>
        <v>2815068</v>
      </c>
      <c r="E7" s="427">
        <f>E5+E6</f>
        <v>5094685</v>
      </c>
      <c r="F7" s="340" t="s">
        <v>8</v>
      </c>
      <c r="H7" s="8"/>
    </row>
    <row r="8" spans="2:8" ht="15" thickTop="1" x14ac:dyDescent="0.3">
      <c r="B8" s="487" t="s">
        <v>138</v>
      </c>
      <c r="C8" s="429">
        <v>7648450</v>
      </c>
      <c r="D8" s="430">
        <v>7134800</v>
      </c>
      <c r="E8" s="429">
        <f>C8+D8</f>
        <v>14783250</v>
      </c>
      <c r="F8" s="446" t="s">
        <v>132</v>
      </c>
      <c r="G8" s="8"/>
      <c r="H8" s="8"/>
    </row>
    <row r="9" spans="2:8" ht="27.6" x14ac:dyDescent="0.25">
      <c r="B9" s="414" t="s">
        <v>124</v>
      </c>
      <c r="C9" s="431">
        <v>185000</v>
      </c>
      <c r="D9" s="432">
        <v>420000</v>
      </c>
      <c r="E9" s="431">
        <f>C9+D9</f>
        <v>605000</v>
      </c>
      <c r="F9" s="415" t="s">
        <v>123</v>
      </c>
    </row>
    <row r="10" spans="2:8" ht="28.8" x14ac:dyDescent="0.25">
      <c r="B10" s="417" t="s">
        <v>9</v>
      </c>
      <c r="C10" s="433">
        <f>C8-C9</f>
        <v>7463450</v>
      </c>
      <c r="D10" s="434">
        <f>D8-D9</f>
        <v>6714800</v>
      </c>
      <c r="E10" s="433">
        <f>E8-E9</f>
        <v>14178250</v>
      </c>
      <c r="F10" s="418" t="s">
        <v>121</v>
      </c>
      <c r="G10" s="14"/>
    </row>
    <row r="11" spans="2:8" ht="14.4" x14ac:dyDescent="0.3">
      <c r="B11" s="336" t="s">
        <v>10</v>
      </c>
      <c r="C11" s="440">
        <f>C7/C10</f>
        <v>0.3054374317507319</v>
      </c>
      <c r="D11" s="441">
        <f>D7/D10</f>
        <v>0.41923333531899687</v>
      </c>
      <c r="E11" s="440">
        <f>E7/E10</f>
        <v>0.35933101757974362</v>
      </c>
      <c r="F11" s="341" t="s">
        <v>11</v>
      </c>
    </row>
    <row r="12" spans="2:8" ht="13.8" x14ac:dyDescent="0.25">
      <c r="B12" s="337" t="s">
        <v>12</v>
      </c>
      <c r="C12" s="423">
        <f>C10-C7</f>
        <v>5183833</v>
      </c>
      <c r="D12" s="424">
        <f>D10-D7</f>
        <v>3899732</v>
      </c>
      <c r="E12" s="423">
        <f>E10-E7</f>
        <v>9083565</v>
      </c>
      <c r="F12" s="342" t="s">
        <v>13</v>
      </c>
    </row>
    <row r="13" spans="2:8" ht="13.8" x14ac:dyDescent="0.25">
      <c r="B13" s="337" t="s">
        <v>14</v>
      </c>
      <c r="C13" s="435">
        <f>52-'Summary -White maize'!B25</f>
        <v>44</v>
      </c>
      <c r="D13" s="435">
        <f>52-'Summary -Yellow maize'!B26</f>
        <v>44</v>
      </c>
      <c r="E13" s="435">
        <f>52-'Summary -Total maize'!B26</f>
        <v>44</v>
      </c>
      <c r="F13" s="342" t="s">
        <v>15</v>
      </c>
    </row>
    <row r="14" spans="2:8" ht="15" thickBot="1" x14ac:dyDescent="0.35">
      <c r="B14" s="421" t="s">
        <v>16</v>
      </c>
      <c r="C14" s="436">
        <f>C12/C13</f>
        <v>117814.38636363637</v>
      </c>
      <c r="D14" s="437">
        <f>D12/D13</f>
        <v>88630.272727272721</v>
      </c>
      <c r="E14" s="436">
        <f>E12/E13</f>
        <v>206444.65909090909</v>
      </c>
      <c r="F14" s="422" t="s">
        <v>17</v>
      </c>
    </row>
    <row r="15" spans="2:8" ht="14.4" x14ac:dyDescent="0.3">
      <c r="B15" s="453" t="s">
        <v>18</v>
      </c>
      <c r="C15" s="454"/>
      <c r="D15" s="454"/>
      <c r="E15" s="454"/>
      <c r="F15" s="455"/>
    </row>
    <row r="16" spans="2:8" ht="14.4" x14ac:dyDescent="0.3">
      <c r="B16" s="462" t="s">
        <v>122</v>
      </c>
      <c r="C16" s="463"/>
      <c r="D16" s="463"/>
      <c r="E16" s="463"/>
      <c r="F16" s="464"/>
    </row>
    <row r="17" spans="2:6" ht="14.4" x14ac:dyDescent="0.3">
      <c r="B17" s="462" t="s">
        <v>19</v>
      </c>
      <c r="C17" s="463"/>
      <c r="D17" s="463"/>
      <c r="E17" s="463"/>
      <c r="F17" s="464"/>
    </row>
    <row r="18" spans="2:6" ht="14.4" x14ac:dyDescent="0.3">
      <c r="B18" s="462" t="s">
        <v>20</v>
      </c>
      <c r="C18" s="463"/>
      <c r="D18" s="463"/>
      <c r="E18" s="463"/>
      <c r="F18" s="464"/>
    </row>
    <row r="19" spans="2:6" ht="14.4" x14ac:dyDescent="0.3">
      <c r="B19" s="465" t="s">
        <v>21</v>
      </c>
      <c r="C19" s="466"/>
      <c r="D19" s="466"/>
      <c r="E19" s="466"/>
      <c r="F19" s="467"/>
    </row>
    <row r="20" spans="2:6" ht="15" thickBot="1" x14ac:dyDescent="0.35">
      <c r="B20" s="450" t="s">
        <v>22</v>
      </c>
      <c r="C20" s="451"/>
      <c r="D20" s="451"/>
      <c r="E20" s="451"/>
      <c r="F20" s="452"/>
    </row>
    <row r="21" spans="2:6" x14ac:dyDescent="0.25">
      <c r="B21" s="15"/>
    </row>
    <row r="22" spans="2:6" x14ac:dyDescent="0.25">
      <c r="E22" s="8"/>
    </row>
    <row r="23" spans="2:6" x14ac:dyDescent="0.25">
      <c r="C23" s="8"/>
      <c r="D23" s="8"/>
    </row>
    <row r="24" spans="2:6" x14ac:dyDescent="0.25">
      <c r="C24" s="114"/>
      <c r="D24" s="114"/>
      <c r="E24" s="174"/>
      <c r="F24" s="175"/>
    </row>
    <row r="25" spans="2:6" x14ac:dyDescent="0.25">
      <c r="C25" s="114"/>
      <c r="D25" s="114"/>
      <c r="E25" s="174"/>
      <c r="F25" s="175"/>
    </row>
    <row r="27" spans="2:6" x14ac:dyDescent="0.25">
      <c r="C27" s="8"/>
      <c r="D27" s="8"/>
    </row>
    <row r="28" spans="2:6" x14ac:dyDescent="0.25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zoomScale="90" zoomScaleNormal="90" workbookViewId="0">
      <pane xSplit="3" ySplit="5" topLeftCell="D16" activePane="bottomRight" state="frozen"/>
      <selection pane="topRight" activeCell="D1" sqref="D1"/>
      <selection pane="bottomLeft" activeCell="A6" sqref="A6"/>
      <selection pane="bottomRight" activeCell="P22" sqref="P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58" bestFit="1" customWidth="1"/>
    <col min="4" max="4" width="13.33203125" style="108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.88671875" style="6" bestFit="1" customWidth="1"/>
    <col min="12" max="12" width="13.33203125" style="108" customWidth="1"/>
    <col min="13" max="13" width="12.44140625" style="108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5" ht="13.8" x14ac:dyDescent="0.25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5" ht="24" customHeight="1" thickBot="1" x14ac:dyDescent="0.3">
      <c r="A2" s="29"/>
      <c r="B2" s="469" t="s">
        <v>23</v>
      </c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</row>
    <row r="3" spans="1:15" s="3" customFormat="1" ht="18.600000000000001" thickTop="1" thickBot="1" x14ac:dyDescent="0.35">
      <c r="A3" s="32"/>
      <c r="B3" s="33"/>
      <c r="C3" s="255"/>
      <c r="D3" s="468" t="s">
        <v>24</v>
      </c>
      <c r="E3" s="468"/>
      <c r="F3" s="468"/>
      <c r="G3" s="468"/>
      <c r="H3" s="468" t="s">
        <v>25</v>
      </c>
      <c r="I3" s="468"/>
      <c r="J3" s="468"/>
      <c r="K3" s="468"/>
      <c r="L3" s="468" t="s">
        <v>26</v>
      </c>
      <c r="M3" s="468"/>
      <c r="N3" s="468"/>
      <c r="O3" s="468"/>
    </row>
    <row r="4" spans="1:15" s="1" customFormat="1" ht="29.4" thickBot="1" x14ac:dyDescent="0.3">
      <c r="A4" s="32"/>
      <c r="B4" s="34" t="s">
        <v>27</v>
      </c>
      <c r="C4" s="256" t="s">
        <v>28</v>
      </c>
      <c r="D4" s="106" t="s">
        <v>29</v>
      </c>
      <c r="E4" s="34" t="s">
        <v>30</v>
      </c>
      <c r="F4" s="34" t="s">
        <v>31</v>
      </c>
      <c r="G4" s="34" t="s">
        <v>32</v>
      </c>
      <c r="H4" s="104" t="s">
        <v>29</v>
      </c>
      <c r="I4" s="106" t="s">
        <v>30</v>
      </c>
      <c r="J4" s="34" t="s">
        <v>31</v>
      </c>
      <c r="K4" s="34" t="s">
        <v>32</v>
      </c>
      <c r="L4" s="106" t="s">
        <v>29</v>
      </c>
      <c r="M4" s="106" t="s">
        <v>30</v>
      </c>
      <c r="N4" s="34" t="s">
        <v>31</v>
      </c>
      <c r="O4" s="34" t="s">
        <v>32</v>
      </c>
    </row>
    <row r="5" spans="1:15" s="1" customFormat="1" ht="29.4" thickBot="1" x14ac:dyDescent="0.3">
      <c r="A5" s="32"/>
      <c r="B5" s="34" t="s">
        <v>33</v>
      </c>
      <c r="C5" s="256" t="s">
        <v>34</v>
      </c>
      <c r="D5" s="106" t="s">
        <v>35</v>
      </c>
      <c r="E5" s="34" t="s">
        <v>36</v>
      </c>
      <c r="F5" s="34" t="s">
        <v>37</v>
      </c>
      <c r="G5" s="34" t="s">
        <v>38</v>
      </c>
      <c r="H5" s="104" t="s">
        <v>35</v>
      </c>
      <c r="I5" s="106" t="s">
        <v>36</v>
      </c>
      <c r="J5" s="34" t="s">
        <v>37</v>
      </c>
      <c r="K5" s="34" t="s">
        <v>38</v>
      </c>
      <c r="L5" s="106" t="s">
        <v>35</v>
      </c>
      <c r="M5" s="106" t="s">
        <v>36</v>
      </c>
      <c r="N5" s="34" t="s">
        <v>37</v>
      </c>
      <c r="O5" s="34" t="s">
        <v>38</v>
      </c>
    </row>
    <row r="6" spans="1:15" ht="14.4" hidden="1" x14ac:dyDescent="0.3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L13" si="3">D6+H6</f>
        <v>50004</v>
      </c>
      <c r="M6" s="246">
        <f t="shared" ref="M6:M12" si="4">E6+I6</f>
        <v>2653</v>
      </c>
      <c r="N6" s="36">
        <f t="shared" ref="N6:N13" si="5">L6+M6</f>
        <v>52657</v>
      </c>
      <c r="O6" s="40">
        <v>15179965</v>
      </c>
    </row>
    <row r="7" spans="1:15" ht="14.4" hidden="1" x14ac:dyDescent="0.3">
      <c r="A7" s="29">
        <f t="shared" si="0"/>
        <v>2</v>
      </c>
      <c r="B7" s="39">
        <v>46</v>
      </c>
      <c r="C7" s="257">
        <f t="shared" ref="C7:C13" si="6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7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8">K6+J7</f>
        <v>7116122</v>
      </c>
      <c r="L7" s="246">
        <f t="shared" si="3"/>
        <v>73345</v>
      </c>
      <c r="M7" s="246">
        <f t="shared" si="4"/>
        <v>-1718</v>
      </c>
      <c r="N7" s="36">
        <f t="shared" si="5"/>
        <v>71627</v>
      </c>
      <c r="O7" s="40">
        <f t="shared" ref="O7:O13" si="9">O6+N7</f>
        <v>15251592</v>
      </c>
    </row>
    <row r="8" spans="1:15" ht="14.4" hidden="1" x14ac:dyDescent="0.3">
      <c r="A8" s="29">
        <f t="shared" si="0"/>
        <v>3</v>
      </c>
      <c r="B8" s="35">
        <v>47</v>
      </c>
      <c r="C8" s="257">
        <f t="shared" si="6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7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8"/>
        <v>7174254</v>
      </c>
      <c r="L8" s="246">
        <f t="shared" si="3"/>
        <v>102096</v>
      </c>
      <c r="M8" s="246">
        <f t="shared" si="4"/>
        <v>-4660</v>
      </c>
      <c r="N8" s="36">
        <f t="shared" si="5"/>
        <v>97436</v>
      </c>
      <c r="O8" s="40">
        <f t="shared" si="9"/>
        <v>15349028</v>
      </c>
    </row>
    <row r="9" spans="1:15" ht="14.4" hidden="1" x14ac:dyDescent="0.3">
      <c r="A9" s="29">
        <f t="shared" si="0"/>
        <v>4</v>
      </c>
      <c r="B9" s="37">
        <v>48</v>
      </c>
      <c r="C9" s="257">
        <f t="shared" si="6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7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8"/>
        <v>7249515</v>
      </c>
      <c r="L9" s="246">
        <f t="shared" si="3"/>
        <v>87458</v>
      </c>
      <c r="M9" s="246">
        <f t="shared" si="4"/>
        <v>24761</v>
      </c>
      <c r="N9" s="36">
        <f t="shared" si="5"/>
        <v>112219</v>
      </c>
      <c r="O9" s="40">
        <f t="shared" si="9"/>
        <v>15461247</v>
      </c>
    </row>
    <row r="10" spans="1:15" ht="14.4" hidden="1" x14ac:dyDescent="0.3">
      <c r="A10" s="29">
        <f t="shared" si="0"/>
        <v>5</v>
      </c>
      <c r="B10" s="37">
        <v>49</v>
      </c>
      <c r="C10" s="257">
        <f t="shared" si="6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7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8"/>
        <v>7308815</v>
      </c>
      <c r="L10" s="246">
        <f t="shared" si="3"/>
        <v>95172</v>
      </c>
      <c r="M10" s="246">
        <f t="shared" si="4"/>
        <v>946</v>
      </c>
      <c r="N10" s="36">
        <f t="shared" si="5"/>
        <v>96118</v>
      </c>
      <c r="O10" s="40">
        <f t="shared" si="9"/>
        <v>15557365</v>
      </c>
    </row>
    <row r="11" spans="1:15" ht="14.4" hidden="1" x14ac:dyDescent="0.3">
      <c r="A11" s="29">
        <f t="shared" si="0"/>
        <v>6</v>
      </c>
      <c r="B11" s="39">
        <v>50</v>
      </c>
      <c r="C11" s="257">
        <f t="shared" si="6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7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8"/>
        <v>7365051</v>
      </c>
      <c r="L11" s="246">
        <f t="shared" si="3"/>
        <v>89711</v>
      </c>
      <c r="M11" s="246">
        <f t="shared" si="4"/>
        <v>435</v>
      </c>
      <c r="N11" s="36">
        <f t="shared" si="5"/>
        <v>90146</v>
      </c>
      <c r="O11" s="40">
        <f t="shared" si="9"/>
        <v>15647511</v>
      </c>
    </row>
    <row r="12" spans="1:15" ht="14.4" hidden="1" x14ac:dyDescent="0.3">
      <c r="A12" s="29">
        <f t="shared" si="0"/>
        <v>7</v>
      </c>
      <c r="B12" s="35">
        <v>51</v>
      </c>
      <c r="C12" s="257">
        <f t="shared" si="6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7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8"/>
        <v>7459499</v>
      </c>
      <c r="L12" s="246">
        <f t="shared" si="3"/>
        <v>142520</v>
      </c>
      <c r="M12" s="246">
        <f t="shared" si="4"/>
        <v>477</v>
      </c>
      <c r="N12" s="36">
        <f t="shared" si="5"/>
        <v>142997</v>
      </c>
      <c r="O12" s="40">
        <f t="shared" si="9"/>
        <v>15790508</v>
      </c>
    </row>
    <row r="13" spans="1:15" ht="14.4" hidden="1" x14ac:dyDescent="0.3">
      <c r="A13" s="29">
        <f t="shared" si="0"/>
        <v>8</v>
      </c>
      <c r="B13" s="37">
        <v>52</v>
      </c>
      <c r="C13" s="257">
        <f t="shared" si="6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7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8"/>
        <v>7638746</v>
      </c>
      <c r="L13" s="246">
        <f t="shared" si="3"/>
        <v>264499</v>
      </c>
      <c r="M13" s="246"/>
      <c r="N13" s="36">
        <f t="shared" si="5"/>
        <v>264499</v>
      </c>
      <c r="O13" s="40">
        <f t="shared" si="9"/>
        <v>16055007</v>
      </c>
    </row>
    <row r="14" spans="1:15" ht="13.8" hidden="1" x14ac:dyDescent="0.25">
      <c r="A14" s="29"/>
      <c r="B14" s="29"/>
      <c r="C14" s="254"/>
      <c r="D14" s="345">
        <f t="shared" ref="D14:O14" si="10">SUM(D6:D13)</f>
        <v>334807</v>
      </c>
      <c r="E14" s="345">
        <f t="shared" si="10"/>
        <v>2342</v>
      </c>
      <c r="F14" s="345">
        <f t="shared" si="10"/>
        <v>337149</v>
      </c>
      <c r="G14" s="345">
        <f t="shared" si="10"/>
        <v>65903289</v>
      </c>
      <c r="H14" s="345">
        <f t="shared" si="10"/>
        <v>569998</v>
      </c>
      <c r="I14" s="345">
        <f t="shared" si="10"/>
        <v>20552</v>
      </c>
      <c r="J14" s="345">
        <f t="shared" si="10"/>
        <v>590550</v>
      </c>
      <c r="K14" s="345">
        <f t="shared" si="10"/>
        <v>58388934</v>
      </c>
      <c r="L14" s="345">
        <f t="shared" si="10"/>
        <v>904805</v>
      </c>
      <c r="M14" s="345">
        <f t="shared" si="10"/>
        <v>22894</v>
      </c>
      <c r="N14" s="345">
        <f t="shared" si="10"/>
        <v>927699</v>
      </c>
      <c r="O14" s="345">
        <f t="shared" si="10"/>
        <v>124292223</v>
      </c>
    </row>
    <row r="15" spans="1:15" ht="13.8" hidden="1" x14ac:dyDescent="0.25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3"/>
    </row>
    <row r="16" spans="1:15" ht="14.4" x14ac:dyDescent="0.3">
      <c r="A16" s="29">
        <v>1</v>
      </c>
      <c r="B16" s="35">
        <v>1</v>
      </c>
      <c r="C16" s="351">
        <v>45779</v>
      </c>
      <c r="D16" s="246">
        <v>15500</v>
      </c>
      <c r="E16" s="246">
        <v>4471</v>
      </c>
      <c r="F16" s="36">
        <f>D16+E16</f>
        <v>19971</v>
      </c>
      <c r="G16" s="40">
        <f>F16</f>
        <v>19971</v>
      </c>
      <c r="H16" s="246">
        <v>50748</v>
      </c>
      <c r="I16" s="246">
        <v>3563</v>
      </c>
      <c r="J16" s="36">
        <f>H16+I16</f>
        <v>54311</v>
      </c>
      <c r="K16" s="40">
        <f>J16</f>
        <v>54311</v>
      </c>
      <c r="L16" s="246">
        <v>66248</v>
      </c>
      <c r="M16" s="246">
        <v>8034</v>
      </c>
      <c r="N16" s="36">
        <f>L16+M16</f>
        <v>74282</v>
      </c>
      <c r="O16" s="40">
        <f>L16+M16</f>
        <v>74282</v>
      </c>
    </row>
    <row r="17" spans="1:15" ht="14.4" x14ac:dyDescent="0.3">
      <c r="A17" s="29">
        <f>A16+1</f>
        <v>2</v>
      </c>
      <c r="B17" s="39">
        <v>2</v>
      </c>
      <c r="C17" s="257">
        <f t="shared" ref="C17:C67" si="11">C16+7</f>
        <v>45786</v>
      </c>
      <c r="D17" s="246">
        <v>42718</v>
      </c>
      <c r="E17" s="246">
        <v>2914</v>
      </c>
      <c r="F17" s="36">
        <f>D17+E17</f>
        <v>45632</v>
      </c>
      <c r="G17" s="40">
        <f>G16+F17</f>
        <v>65603</v>
      </c>
      <c r="H17" s="246">
        <v>108680</v>
      </c>
      <c r="I17" s="246">
        <v>4703</v>
      </c>
      <c r="J17" s="36">
        <f t="shared" ref="J17:J29" si="12">H17+I17</f>
        <v>113383</v>
      </c>
      <c r="K17" s="40">
        <f>K16+J17</f>
        <v>167694</v>
      </c>
      <c r="L17" s="246">
        <v>151398</v>
      </c>
      <c r="M17" s="246">
        <v>7617</v>
      </c>
      <c r="N17" s="36">
        <f t="shared" ref="N17:N18" si="13">L17+M17</f>
        <v>159015</v>
      </c>
      <c r="O17" s="40">
        <f>O16+N17</f>
        <v>233297</v>
      </c>
    </row>
    <row r="18" spans="1:15" ht="14.4" x14ac:dyDescent="0.3">
      <c r="A18" s="29">
        <f t="shared" ref="A18:A67" si="14">A17+1</f>
        <v>3</v>
      </c>
      <c r="B18" s="35">
        <v>3</v>
      </c>
      <c r="C18" s="257">
        <f t="shared" si="11"/>
        <v>45793</v>
      </c>
      <c r="D18" s="246">
        <v>83153</v>
      </c>
      <c r="E18" s="246">
        <v>7747</v>
      </c>
      <c r="F18" s="36">
        <f>D18+E18</f>
        <v>90900</v>
      </c>
      <c r="G18" s="40">
        <f t="shared" ref="G18:G53" si="15">G17+F18</f>
        <v>156503</v>
      </c>
      <c r="H18" s="246">
        <v>168315</v>
      </c>
      <c r="I18" s="246">
        <v>6538</v>
      </c>
      <c r="J18" s="36">
        <f t="shared" si="12"/>
        <v>174853</v>
      </c>
      <c r="K18" s="40">
        <f t="shared" ref="K18:K19" si="16">K17+J18</f>
        <v>342547</v>
      </c>
      <c r="L18" s="246">
        <v>251468</v>
      </c>
      <c r="M18" s="246">
        <v>14285</v>
      </c>
      <c r="N18" s="36">
        <f t="shared" si="13"/>
        <v>265753</v>
      </c>
      <c r="O18" s="40">
        <f t="shared" ref="O18:O67" si="17">O17+N18</f>
        <v>499050</v>
      </c>
    </row>
    <row r="19" spans="1:15" ht="14.4" x14ac:dyDescent="0.3">
      <c r="A19" s="29">
        <f t="shared" si="14"/>
        <v>4</v>
      </c>
      <c r="B19" s="37">
        <v>4</v>
      </c>
      <c r="C19" s="257">
        <f t="shared" si="11"/>
        <v>45800</v>
      </c>
      <c r="D19" s="246">
        <v>187756</v>
      </c>
      <c r="E19" s="246">
        <v>11208</v>
      </c>
      <c r="F19" s="36">
        <f>D19+E19</f>
        <v>198964</v>
      </c>
      <c r="G19" s="40">
        <f t="shared" si="15"/>
        <v>355467</v>
      </c>
      <c r="H19" s="246">
        <v>258540</v>
      </c>
      <c r="I19" s="246">
        <v>2063</v>
      </c>
      <c r="J19" s="36">
        <f t="shared" si="12"/>
        <v>260603</v>
      </c>
      <c r="K19" s="40">
        <f t="shared" si="16"/>
        <v>603150</v>
      </c>
      <c r="L19" s="246">
        <v>446296</v>
      </c>
      <c r="M19" s="246">
        <v>13271</v>
      </c>
      <c r="N19" s="36">
        <f>L19+M19</f>
        <v>459567</v>
      </c>
      <c r="O19" s="40">
        <f t="shared" si="17"/>
        <v>958617</v>
      </c>
    </row>
    <row r="20" spans="1:15" ht="14.4" x14ac:dyDescent="0.3">
      <c r="A20" s="29">
        <f t="shared" si="14"/>
        <v>5</v>
      </c>
      <c r="B20" s="37">
        <v>5</v>
      </c>
      <c r="C20" s="257">
        <f t="shared" si="11"/>
        <v>45807</v>
      </c>
      <c r="D20" s="246">
        <v>232588</v>
      </c>
      <c r="E20" s="246">
        <v>18952</v>
      </c>
      <c r="F20" s="36">
        <f>D20+E20</f>
        <v>251540</v>
      </c>
      <c r="G20" s="40">
        <f t="shared" si="15"/>
        <v>607007</v>
      </c>
      <c r="H20" s="246">
        <v>329256</v>
      </c>
      <c r="I20" s="246">
        <v>81345</v>
      </c>
      <c r="J20" s="36">
        <f t="shared" si="12"/>
        <v>410601</v>
      </c>
      <c r="K20" s="40">
        <f>K19+J20</f>
        <v>1013751</v>
      </c>
      <c r="L20" s="246">
        <v>561844</v>
      </c>
      <c r="M20" s="246">
        <v>100297</v>
      </c>
      <c r="N20" s="36">
        <f>L20+M20</f>
        <v>662141</v>
      </c>
      <c r="O20" s="40">
        <f>O19+N20</f>
        <v>1620758</v>
      </c>
    </row>
    <row r="21" spans="1:15" ht="14.4" x14ac:dyDescent="0.3">
      <c r="A21" s="29">
        <f t="shared" si="14"/>
        <v>6</v>
      </c>
      <c r="B21" s="39">
        <v>6</v>
      </c>
      <c r="C21" s="257">
        <f t="shared" si="11"/>
        <v>45814</v>
      </c>
      <c r="D21" s="246">
        <v>387875</v>
      </c>
      <c r="E21" s="246">
        <v>2620</v>
      </c>
      <c r="F21" s="36">
        <f t="shared" ref="F21:F28" si="18">D21+E21</f>
        <v>390495</v>
      </c>
      <c r="G21" s="40">
        <f t="shared" si="15"/>
        <v>997502</v>
      </c>
      <c r="H21" s="246">
        <v>480623</v>
      </c>
      <c r="I21" s="246">
        <v>5220</v>
      </c>
      <c r="J21" s="36">
        <f t="shared" si="12"/>
        <v>485843</v>
      </c>
      <c r="K21" s="40">
        <f>K20+J21</f>
        <v>1499594</v>
      </c>
      <c r="L21" s="246">
        <v>868498</v>
      </c>
      <c r="M21" s="246">
        <v>7840</v>
      </c>
      <c r="N21" s="36">
        <f t="shared" ref="N21:N22" si="19">L21+M21</f>
        <v>876338</v>
      </c>
      <c r="O21" s="40">
        <f t="shared" si="17"/>
        <v>2497096</v>
      </c>
    </row>
    <row r="22" spans="1:15" ht="14.4" x14ac:dyDescent="0.3">
      <c r="A22" s="29">
        <f t="shared" si="14"/>
        <v>7</v>
      </c>
      <c r="B22" s="35">
        <v>7</v>
      </c>
      <c r="C22" s="257">
        <f t="shared" si="11"/>
        <v>45821</v>
      </c>
      <c r="D22" s="246">
        <v>435167</v>
      </c>
      <c r="E22" s="246">
        <v>3808</v>
      </c>
      <c r="F22" s="36">
        <f t="shared" si="18"/>
        <v>438975</v>
      </c>
      <c r="G22" s="40">
        <f t="shared" si="15"/>
        <v>1436477</v>
      </c>
      <c r="H22" s="246">
        <v>416647</v>
      </c>
      <c r="I22" s="246">
        <v>725</v>
      </c>
      <c r="J22" s="36">
        <f t="shared" si="12"/>
        <v>417372</v>
      </c>
      <c r="K22" s="40">
        <f t="shared" ref="K22:K26" si="20">K21+J22</f>
        <v>1916966</v>
      </c>
      <c r="L22" s="246">
        <v>851814</v>
      </c>
      <c r="M22" s="246">
        <v>4533</v>
      </c>
      <c r="N22" s="36">
        <f t="shared" si="19"/>
        <v>856347</v>
      </c>
      <c r="O22" s="40">
        <f t="shared" si="17"/>
        <v>3353443</v>
      </c>
    </row>
    <row r="23" spans="1:15" ht="14.4" x14ac:dyDescent="0.3">
      <c r="A23" s="29">
        <f t="shared" si="14"/>
        <v>8</v>
      </c>
      <c r="B23" s="37">
        <v>8</v>
      </c>
      <c r="C23" s="257">
        <f t="shared" si="11"/>
        <v>45828</v>
      </c>
      <c r="D23" s="246">
        <v>543749</v>
      </c>
      <c r="E23" s="246">
        <v>0</v>
      </c>
      <c r="F23" s="36">
        <f t="shared" si="18"/>
        <v>543749</v>
      </c>
      <c r="G23" s="40">
        <f t="shared" si="15"/>
        <v>1980226</v>
      </c>
      <c r="H23" s="246">
        <v>512729</v>
      </c>
      <c r="I23" s="246">
        <v>0</v>
      </c>
      <c r="J23" s="36">
        <f t="shared" si="12"/>
        <v>512729</v>
      </c>
      <c r="K23" s="40">
        <f t="shared" si="20"/>
        <v>2429695</v>
      </c>
      <c r="L23" s="246">
        <v>1056478</v>
      </c>
      <c r="M23" s="246">
        <v>0</v>
      </c>
      <c r="N23" s="36">
        <f t="shared" ref="N23:N25" si="21">L23+M23</f>
        <v>1056478</v>
      </c>
      <c r="O23" s="40">
        <f t="shared" si="17"/>
        <v>4409921</v>
      </c>
    </row>
    <row r="24" spans="1:15" ht="14.4" x14ac:dyDescent="0.3">
      <c r="A24" s="29">
        <f t="shared" si="14"/>
        <v>9</v>
      </c>
      <c r="B24" s="37">
        <v>9</v>
      </c>
      <c r="C24" s="257">
        <f t="shared" si="11"/>
        <v>45835</v>
      </c>
      <c r="D24" s="246"/>
      <c r="E24" s="246"/>
      <c r="F24" s="36">
        <f t="shared" si="18"/>
        <v>0</v>
      </c>
      <c r="G24" s="40">
        <f t="shared" si="15"/>
        <v>1980226</v>
      </c>
      <c r="H24" s="246"/>
      <c r="I24" s="246"/>
      <c r="J24" s="36">
        <f t="shared" si="12"/>
        <v>0</v>
      </c>
      <c r="K24" s="40">
        <f t="shared" si="20"/>
        <v>2429695</v>
      </c>
      <c r="L24" s="246"/>
      <c r="M24" s="246">
        <f t="shared" ref="M22:M67" si="22">E24+I24</f>
        <v>0</v>
      </c>
      <c r="N24" s="36">
        <f t="shared" si="21"/>
        <v>0</v>
      </c>
      <c r="O24" s="40">
        <f t="shared" si="17"/>
        <v>4409921</v>
      </c>
    </row>
    <row r="25" spans="1:15" ht="14.4" x14ac:dyDescent="0.3">
      <c r="A25" s="29">
        <f t="shared" si="14"/>
        <v>10</v>
      </c>
      <c r="B25" s="39">
        <v>10</v>
      </c>
      <c r="C25" s="257">
        <f t="shared" si="11"/>
        <v>45842</v>
      </c>
      <c r="D25" s="246"/>
      <c r="E25" s="246"/>
      <c r="F25" s="36">
        <f t="shared" si="18"/>
        <v>0</v>
      </c>
      <c r="G25" s="40">
        <f t="shared" si="15"/>
        <v>1980226</v>
      </c>
      <c r="H25" s="246"/>
      <c r="I25" s="246"/>
      <c r="J25" s="36">
        <f t="shared" si="12"/>
        <v>0</v>
      </c>
      <c r="K25" s="40">
        <f t="shared" si="20"/>
        <v>2429695</v>
      </c>
      <c r="L25" s="246"/>
      <c r="M25" s="246">
        <f t="shared" si="22"/>
        <v>0</v>
      </c>
      <c r="N25" s="36">
        <f t="shared" si="21"/>
        <v>0</v>
      </c>
      <c r="O25" s="40">
        <f t="shared" si="17"/>
        <v>4409921</v>
      </c>
    </row>
    <row r="26" spans="1:15" ht="14.4" x14ac:dyDescent="0.3">
      <c r="A26" s="29">
        <f t="shared" si="14"/>
        <v>11</v>
      </c>
      <c r="B26" s="35">
        <v>11</v>
      </c>
      <c r="C26" s="257">
        <f t="shared" si="11"/>
        <v>45849</v>
      </c>
      <c r="D26" s="246"/>
      <c r="E26" s="246"/>
      <c r="F26" s="36">
        <f t="shared" si="18"/>
        <v>0</v>
      </c>
      <c r="G26" s="40">
        <f t="shared" si="15"/>
        <v>1980226</v>
      </c>
      <c r="H26" s="246"/>
      <c r="I26" s="246"/>
      <c r="J26" s="36">
        <f t="shared" si="12"/>
        <v>0</v>
      </c>
      <c r="K26" s="40">
        <f t="shared" si="20"/>
        <v>2429695</v>
      </c>
      <c r="L26" s="246"/>
      <c r="M26" s="246">
        <f t="shared" si="22"/>
        <v>0</v>
      </c>
      <c r="N26" s="36">
        <f t="shared" ref="N26:N28" si="23">L26+M26</f>
        <v>0</v>
      </c>
      <c r="O26" s="40">
        <f t="shared" si="17"/>
        <v>4409921</v>
      </c>
    </row>
    <row r="27" spans="1:15" ht="14.4" x14ac:dyDescent="0.3">
      <c r="A27" s="29">
        <f t="shared" si="14"/>
        <v>12</v>
      </c>
      <c r="B27" s="37">
        <v>12</v>
      </c>
      <c r="C27" s="257">
        <f t="shared" si="11"/>
        <v>45856</v>
      </c>
      <c r="D27" s="246"/>
      <c r="E27" s="246"/>
      <c r="F27" s="36">
        <f t="shared" si="18"/>
        <v>0</v>
      </c>
      <c r="G27" s="40">
        <f t="shared" si="15"/>
        <v>1980226</v>
      </c>
      <c r="H27" s="246"/>
      <c r="I27" s="246"/>
      <c r="J27" s="36">
        <f t="shared" si="12"/>
        <v>0</v>
      </c>
      <c r="K27" s="40">
        <f t="shared" ref="K27:K53" si="24">K26+J27</f>
        <v>2429695</v>
      </c>
      <c r="L27" s="246"/>
      <c r="M27" s="246">
        <f t="shared" si="22"/>
        <v>0</v>
      </c>
      <c r="N27" s="36">
        <f t="shared" si="23"/>
        <v>0</v>
      </c>
      <c r="O27" s="40">
        <f t="shared" si="17"/>
        <v>4409921</v>
      </c>
    </row>
    <row r="28" spans="1:15" ht="14.4" x14ac:dyDescent="0.3">
      <c r="A28" s="29">
        <f t="shared" si="14"/>
        <v>13</v>
      </c>
      <c r="B28" s="37">
        <v>13</v>
      </c>
      <c r="C28" s="257">
        <f t="shared" si="11"/>
        <v>45863</v>
      </c>
      <c r="D28" s="246"/>
      <c r="E28" s="246"/>
      <c r="F28" s="36">
        <f t="shared" si="18"/>
        <v>0</v>
      </c>
      <c r="G28" s="40">
        <f t="shared" si="15"/>
        <v>1980226</v>
      </c>
      <c r="H28" s="246"/>
      <c r="I28" s="246"/>
      <c r="J28" s="36">
        <f t="shared" si="12"/>
        <v>0</v>
      </c>
      <c r="K28" s="40">
        <f t="shared" si="24"/>
        <v>2429695</v>
      </c>
      <c r="L28" s="246"/>
      <c r="M28" s="246">
        <f t="shared" si="22"/>
        <v>0</v>
      </c>
      <c r="N28" s="36">
        <f t="shared" si="23"/>
        <v>0</v>
      </c>
      <c r="O28" s="40">
        <f t="shared" si="17"/>
        <v>4409921</v>
      </c>
    </row>
    <row r="29" spans="1:15" ht="14.4" x14ac:dyDescent="0.3">
      <c r="A29" s="29">
        <f t="shared" si="14"/>
        <v>14</v>
      </c>
      <c r="B29" s="39">
        <v>14</v>
      </c>
      <c r="C29" s="257">
        <f t="shared" si="11"/>
        <v>45870</v>
      </c>
      <c r="D29" s="246"/>
      <c r="E29" s="246"/>
      <c r="F29" s="36">
        <f t="shared" ref="F29" si="25">D29+E29</f>
        <v>0</v>
      </c>
      <c r="G29" s="40">
        <f t="shared" si="15"/>
        <v>1980226</v>
      </c>
      <c r="H29" s="246"/>
      <c r="I29" s="246"/>
      <c r="J29" s="36">
        <f t="shared" si="12"/>
        <v>0</v>
      </c>
      <c r="K29" s="40">
        <f t="shared" si="24"/>
        <v>2429695</v>
      </c>
      <c r="L29" s="246"/>
      <c r="M29" s="246">
        <f t="shared" si="22"/>
        <v>0</v>
      </c>
      <c r="N29" s="36">
        <f t="shared" ref="N29:N30" si="26">L29+M29</f>
        <v>0</v>
      </c>
      <c r="O29" s="40">
        <f t="shared" si="17"/>
        <v>4409921</v>
      </c>
    </row>
    <row r="30" spans="1:15" ht="14.4" x14ac:dyDescent="0.3">
      <c r="A30" s="29">
        <f t="shared" si="14"/>
        <v>15</v>
      </c>
      <c r="B30" s="35">
        <v>15</v>
      </c>
      <c r="C30" s="257">
        <f t="shared" si="11"/>
        <v>45877</v>
      </c>
      <c r="D30" s="246"/>
      <c r="E30" s="246"/>
      <c r="F30" s="36">
        <f t="shared" ref="F30" si="27">D30+E30</f>
        <v>0</v>
      </c>
      <c r="G30" s="40">
        <f t="shared" si="15"/>
        <v>1980226</v>
      </c>
      <c r="H30" s="246"/>
      <c r="I30" s="246"/>
      <c r="J30" s="36">
        <f t="shared" ref="J30" si="28">H30+I30</f>
        <v>0</v>
      </c>
      <c r="K30" s="40">
        <f t="shared" si="24"/>
        <v>2429695</v>
      </c>
      <c r="L30" s="246"/>
      <c r="M30" s="246">
        <f t="shared" si="22"/>
        <v>0</v>
      </c>
      <c r="N30" s="36">
        <f t="shared" si="26"/>
        <v>0</v>
      </c>
      <c r="O30" s="40">
        <f t="shared" si="17"/>
        <v>4409921</v>
      </c>
    </row>
    <row r="31" spans="1:15" ht="14.4" x14ac:dyDescent="0.3">
      <c r="A31" s="29">
        <f t="shared" si="14"/>
        <v>16</v>
      </c>
      <c r="B31" s="37">
        <v>16</v>
      </c>
      <c r="C31" s="257">
        <f t="shared" si="11"/>
        <v>45884</v>
      </c>
      <c r="D31" s="246"/>
      <c r="E31" s="246"/>
      <c r="F31" s="36">
        <f t="shared" ref="F31" si="29">D31+E31</f>
        <v>0</v>
      </c>
      <c r="G31" s="40">
        <f t="shared" si="15"/>
        <v>1980226</v>
      </c>
      <c r="H31" s="246"/>
      <c r="I31" s="246"/>
      <c r="J31" s="36">
        <f t="shared" ref="J31" si="30">H31+I31</f>
        <v>0</v>
      </c>
      <c r="K31" s="40">
        <f t="shared" si="24"/>
        <v>2429695</v>
      </c>
      <c r="L31" s="246"/>
      <c r="M31" s="246">
        <f t="shared" si="22"/>
        <v>0</v>
      </c>
      <c r="N31" s="36">
        <f t="shared" ref="N31:N32" si="31">L31+M31</f>
        <v>0</v>
      </c>
      <c r="O31" s="40">
        <f t="shared" si="17"/>
        <v>4409921</v>
      </c>
    </row>
    <row r="32" spans="1:15" ht="14.4" x14ac:dyDescent="0.3">
      <c r="A32" s="29">
        <f t="shared" si="14"/>
        <v>17</v>
      </c>
      <c r="B32" s="37">
        <v>17</v>
      </c>
      <c r="C32" s="257">
        <f t="shared" si="11"/>
        <v>45891</v>
      </c>
      <c r="D32" s="246"/>
      <c r="E32" s="246"/>
      <c r="F32" s="36">
        <f t="shared" ref="F32:F33" si="32">D32+E32</f>
        <v>0</v>
      </c>
      <c r="G32" s="40">
        <f t="shared" si="15"/>
        <v>1980226</v>
      </c>
      <c r="H32" s="246"/>
      <c r="I32" s="246"/>
      <c r="J32" s="36">
        <f t="shared" ref="J32" si="33">H32+I32</f>
        <v>0</v>
      </c>
      <c r="K32" s="40">
        <f t="shared" si="24"/>
        <v>2429695</v>
      </c>
      <c r="L32" s="246"/>
      <c r="M32" s="246">
        <f t="shared" si="22"/>
        <v>0</v>
      </c>
      <c r="N32" s="36">
        <f t="shared" si="31"/>
        <v>0</v>
      </c>
      <c r="O32" s="40">
        <f t="shared" si="17"/>
        <v>4409921</v>
      </c>
    </row>
    <row r="33" spans="1:15" ht="14.4" x14ac:dyDescent="0.3">
      <c r="A33" s="29">
        <f t="shared" si="14"/>
        <v>18</v>
      </c>
      <c r="B33" s="39">
        <v>18</v>
      </c>
      <c r="C33" s="257">
        <f t="shared" si="11"/>
        <v>45898</v>
      </c>
      <c r="D33" s="246"/>
      <c r="E33" s="246"/>
      <c r="F33" s="36">
        <f t="shared" si="32"/>
        <v>0</v>
      </c>
      <c r="G33" s="40">
        <f t="shared" si="15"/>
        <v>1980226</v>
      </c>
      <c r="H33" s="246"/>
      <c r="I33" s="246"/>
      <c r="J33" s="36">
        <f t="shared" ref="J33" si="34">H33+I33</f>
        <v>0</v>
      </c>
      <c r="K33" s="40">
        <f t="shared" si="24"/>
        <v>2429695</v>
      </c>
      <c r="L33" s="246"/>
      <c r="M33" s="246">
        <f t="shared" si="22"/>
        <v>0</v>
      </c>
      <c r="N33" s="36">
        <f t="shared" ref="N33" si="35">L33+M33</f>
        <v>0</v>
      </c>
      <c r="O33" s="40">
        <f t="shared" si="17"/>
        <v>4409921</v>
      </c>
    </row>
    <row r="34" spans="1:15" ht="14.4" x14ac:dyDescent="0.3">
      <c r="A34" s="29">
        <f t="shared" si="14"/>
        <v>19</v>
      </c>
      <c r="B34" s="35">
        <v>19</v>
      </c>
      <c r="C34" s="257">
        <f t="shared" si="11"/>
        <v>45905</v>
      </c>
      <c r="D34" s="246"/>
      <c r="E34" s="246"/>
      <c r="F34" s="36">
        <f t="shared" ref="F34:F35" si="36">D34+E34</f>
        <v>0</v>
      </c>
      <c r="G34" s="40">
        <f t="shared" si="15"/>
        <v>1980226</v>
      </c>
      <c r="H34" s="246"/>
      <c r="I34" s="246"/>
      <c r="J34" s="36">
        <f t="shared" ref="J34:J35" si="37">H34+I34</f>
        <v>0</v>
      </c>
      <c r="K34" s="40">
        <f t="shared" si="24"/>
        <v>2429695</v>
      </c>
      <c r="L34" s="246"/>
      <c r="M34" s="246">
        <f t="shared" si="22"/>
        <v>0</v>
      </c>
      <c r="N34" s="36">
        <f t="shared" ref="N34" si="38">L34+M34</f>
        <v>0</v>
      </c>
      <c r="O34" s="40">
        <f t="shared" si="17"/>
        <v>4409921</v>
      </c>
    </row>
    <row r="35" spans="1:15" ht="14.4" x14ac:dyDescent="0.3">
      <c r="A35" s="29">
        <f t="shared" si="14"/>
        <v>20</v>
      </c>
      <c r="B35" s="37">
        <v>20</v>
      </c>
      <c r="C35" s="257">
        <f t="shared" si="11"/>
        <v>45912</v>
      </c>
      <c r="D35" s="246"/>
      <c r="E35" s="246"/>
      <c r="F35" s="36">
        <f t="shared" si="36"/>
        <v>0</v>
      </c>
      <c r="G35" s="40">
        <f t="shared" si="15"/>
        <v>1980226</v>
      </c>
      <c r="H35" s="246"/>
      <c r="I35" s="246"/>
      <c r="J35" s="36">
        <f t="shared" si="37"/>
        <v>0</v>
      </c>
      <c r="K35" s="40">
        <f t="shared" si="24"/>
        <v>2429695</v>
      </c>
      <c r="L35" s="246"/>
      <c r="M35" s="246">
        <f t="shared" si="22"/>
        <v>0</v>
      </c>
      <c r="N35" s="36">
        <f t="shared" ref="N35:N36" si="39">L35+M35</f>
        <v>0</v>
      </c>
      <c r="O35" s="40">
        <f t="shared" si="17"/>
        <v>4409921</v>
      </c>
    </row>
    <row r="36" spans="1:15" ht="14.4" x14ac:dyDescent="0.3">
      <c r="A36" s="29">
        <f t="shared" si="14"/>
        <v>21</v>
      </c>
      <c r="B36" s="37">
        <v>21</v>
      </c>
      <c r="C36" s="257">
        <f t="shared" si="11"/>
        <v>45919</v>
      </c>
      <c r="D36" s="246"/>
      <c r="E36" s="246"/>
      <c r="F36" s="36">
        <f t="shared" ref="F36" si="40">D36+E36</f>
        <v>0</v>
      </c>
      <c r="G36" s="40">
        <f t="shared" si="15"/>
        <v>1980226</v>
      </c>
      <c r="H36" s="246"/>
      <c r="I36" s="246"/>
      <c r="J36" s="36">
        <f t="shared" ref="J36" si="41">H36+I36</f>
        <v>0</v>
      </c>
      <c r="K36" s="40">
        <f t="shared" si="24"/>
        <v>2429695</v>
      </c>
      <c r="L36" s="246"/>
      <c r="M36" s="246">
        <f t="shared" si="22"/>
        <v>0</v>
      </c>
      <c r="N36" s="36">
        <f t="shared" si="39"/>
        <v>0</v>
      </c>
      <c r="O36" s="40">
        <f t="shared" si="17"/>
        <v>4409921</v>
      </c>
    </row>
    <row r="37" spans="1:15" ht="14.4" x14ac:dyDescent="0.3">
      <c r="A37" s="29">
        <f t="shared" si="14"/>
        <v>22</v>
      </c>
      <c r="B37" s="39">
        <v>22</v>
      </c>
      <c r="C37" s="257">
        <f t="shared" si="11"/>
        <v>45926</v>
      </c>
      <c r="D37" s="246"/>
      <c r="E37" s="246"/>
      <c r="F37" s="36">
        <f t="shared" ref="F37" si="42">D37+E37</f>
        <v>0</v>
      </c>
      <c r="G37" s="40">
        <f t="shared" si="15"/>
        <v>1980226</v>
      </c>
      <c r="H37" s="246"/>
      <c r="I37" s="246"/>
      <c r="J37" s="36">
        <f t="shared" ref="J37" si="43">H37+I37</f>
        <v>0</v>
      </c>
      <c r="K37" s="40">
        <f t="shared" si="24"/>
        <v>2429695</v>
      </c>
      <c r="L37" s="246"/>
      <c r="M37" s="246">
        <f t="shared" si="22"/>
        <v>0</v>
      </c>
      <c r="N37" s="36">
        <f t="shared" ref="N37" si="44">L37+M37</f>
        <v>0</v>
      </c>
      <c r="O37" s="40">
        <f t="shared" si="17"/>
        <v>4409921</v>
      </c>
    </row>
    <row r="38" spans="1:15" ht="14.4" x14ac:dyDescent="0.3">
      <c r="A38" s="29">
        <f t="shared" si="14"/>
        <v>23</v>
      </c>
      <c r="B38" s="35">
        <v>23</v>
      </c>
      <c r="C38" s="257">
        <f t="shared" si="11"/>
        <v>45933</v>
      </c>
      <c r="D38" s="246"/>
      <c r="E38" s="246"/>
      <c r="F38" s="36">
        <f t="shared" ref="F38:F40" si="45">D38+E38</f>
        <v>0</v>
      </c>
      <c r="G38" s="40">
        <f t="shared" si="15"/>
        <v>1980226</v>
      </c>
      <c r="H38" s="246"/>
      <c r="I38" s="246"/>
      <c r="J38" s="36">
        <f t="shared" ref="J38:J41" si="46">H38+I38</f>
        <v>0</v>
      </c>
      <c r="K38" s="40">
        <f t="shared" si="24"/>
        <v>2429695</v>
      </c>
      <c r="L38" s="246"/>
      <c r="M38" s="246">
        <f t="shared" si="22"/>
        <v>0</v>
      </c>
      <c r="N38" s="36">
        <f t="shared" ref="N38:N42" si="47">L38+M38</f>
        <v>0</v>
      </c>
      <c r="O38" s="40">
        <f t="shared" si="17"/>
        <v>4409921</v>
      </c>
    </row>
    <row r="39" spans="1:15" ht="14.4" x14ac:dyDescent="0.3">
      <c r="A39" s="29">
        <f t="shared" si="14"/>
        <v>24</v>
      </c>
      <c r="B39" s="37">
        <v>24</v>
      </c>
      <c r="C39" s="257">
        <f t="shared" si="11"/>
        <v>45940</v>
      </c>
      <c r="D39" s="246"/>
      <c r="E39" s="246"/>
      <c r="F39" s="36">
        <f t="shared" si="45"/>
        <v>0</v>
      </c>
      <c r="G39" s="40">
        <f t="shared" si="15"/>
        <v>1980226</v>
      </c>
      <c r="H39" s="246"/>
      <c r="I39" s="246"/>
      <c r="J39" s="36">
        <f t="shared" si="46"/>
        <v>0</v>
      </c>
      <c r="K39" s="40">
        <f t="shared" si="24"/>
        <v>2429695</v>
      </c>
      <c r="L39" s="246"/>
      <c r="M39" s="246">
        <f t="shared" si="22"/>
        <v>0</v>
      </c>
      <c r="N39" s="36">
        <f t="shared" si="47"/>
        <v>0</v>
      </c>
      <c r="O39" s="40">
        <f t="shared" si="17"/>
        <v>4409921</v>
      </c>
    </row>
    <row r="40" spans="1:15" ht="14.4" x14ac:dyDescent="0.3">
      <c r="A40" s="29">
        <f t="shared" si="14"/>
        <v>25</v>
      </c>
      <c r="B40" s="37">
        <v>25</v>
      </c>
      <c r="C40" s="257">
        <f t="shared" si="11"/>
        <v>45947</v>
      </c>
      <c r="D40" s="246"/>
      <c r="E40" s="246"/>
      <c r="F40" s="36">
        <f t="shared" si="45"/>
        <v>0</v>
      </c>
      <c r="G40" s="40">
        <f t="shared" si="15"/>
        <v>1980226</v>
      </c>
      <c r="H40" s="246"/>
      <c r="I40" s="246"/>
      <c r="J40" s="36">
        <f t="shared" si="46"/>
        <v>0</v>
      </c>
      <c r="K40" s="40">
        <f t="shared" si="24"/>
        <v>2429695</v>
      </c>
      <c r="L40" s="246"/>
      <c r="M40" s="246">
        <f t="shared" si="22"/>
        <v>0</v>
      </c>
      <c r="N40" s="36">
        <f t="shared" si="47"/>
        <v>0</v>
      </c>
      <c r="O40" s="40">
        <f t="shared" si="17"/>
        <v>4409921</v>
      </c>
    </row>
    <row r="41" spans="1:15" ht="14.4" x14ac:dyDescent="0.3">
      <c r="A41" s="29">
        <f t="shared" si="14"/>
        <v>26</v>
      </c>
      <c r="B41" s="39">
        <v>26</v>
      </c>
      <c r="C41" s="257">
        <f t="shared" si="11"/>
        <v>45954</v>
      </c>
      <c r="D41" s="246"/>
      <c r="E41" s="246"/>
      <c r="F41" s="36">
        <f t="shared" ref="F41:F50" si="48">D41+E41</f>
        <v>0</v>
      </c>
      <c r="G41" s="40">
        <f t="shared" si="15"/>
        <v>1980226</v>
      </c>
      <c r="H41" s="246"/>
      <c r="I41" s="246"/>
      <c r="J41" s="36">
        <f t="shared" si="46"/>
        <v>0</v>
      </c>
      <c r="K41" s="40">
        <f t="shared" si="24"/>
        <v>2429695</v>
      </c>
      <c r="L41" s="246"/>
      <c r="M41" s="246">
        <f t="shared" si="22"/>
        <v>0</v>
      </c>
      <c r="N41" s="36">
        <f t="shared" si="47"/>
        <v>0</v>
      </c>
      <c r="O41" s="40">
        <f t="shared" si="17"/>
        <v>4409921</v>
      </c>
    </row>
    <row r="42" spans="1:15" ht="14.4" x14ac:dyDescent="0.3">
      <c r="A42" s="29">
        <f t="shared" si="14"/>
        <v>27</v>
      </c>
      <c r="B42" s="35">
        <v>27</v>
      </c>
      <c r="C42" s="257">
        <f t="shared" si="11"/>
        <v>45961</v>
      </c>
      <c r="D42" s="246"/>
      <c r="E42" s="246"/>
      <c r="F42" s="36">
        <f t="shared" si="48"/>
        <v>0</v>
      </c>
      <c r="G42" s="40">
        <f t="shared" si="15"/>
        <v>1980226</v>
      </c>
      <c r="H42" s="246"/>
      <c r="I42" s="246"/>
      <c r="J42" s="36">
        <f t="shared" ref="J42:J51" si="49">H42+I42</f>
        <v>0</v>
      </c>
      <c r="K42" s="40">
        <f t="shared" si="24"/>
        <v>2429695</v>
      </c>
      <c r="L42" s="246"/>
      <c r="M42" s="246">
        <f t="shared" si="22"/>
        <v>0</v>
      </c>
      <c r="N42" s="36">
        <f t="shared" si="47"/>
        <v>0</v>
      </c>
      <c r="O42" s="40">
        <f t="shared" si="17"/>
        <v>4409921</v>
      </c>
    </row>
    <row r="43" spans="1:15" ht="14.4" x14ac:dyDescent="0.3">
      <c r="A43" s="29">
        <f t="shared" si="14"/>
        <v>28</v>
      </c>
      <c r="B43" s="37">
        <v>28</v>
      </c>
      <c r="C43" s="257">
        <f t="shared" si="11"/>
        <v>45968</v>
      </c>
      <c r="D43" s="246"/>
      <c r="E43" s="246"/>
      <c r="F43" s="36">
        <f t="shared" si="48"/>
        <v>0</v>
      </c>
      <c r="G43" s="40">
        <f t="shared" si="15"/>
        <v>1980226</v>
      </c>
      <c r="H43" s="246"/>
      <c r="I43" s="246"/>
      <c r="J43" s="36">
        <f t="shared" si="49"/>
        <v>0</v>
      </c>
      <c r="K43" s="40">
        <f t="shared" si="24"/>
        <v>2429695</v>
      </c>
      <c r="L43" s="246"/>
      <c r="M43" s="246">
        <f t="shared" si="22"/>
        <v>0</v>
      </c>
      <c r="N43" s="36">
        <f t="shared" ref="N43:N50" si="50">L43+M43</f>
        <v>0</v>
      </c>
      <c r="O43" s="40">
        <f t="shared" si="17"/>
        <v>4409921</v>
      </c>
    </row>
    <row r="44" spans="1:15" ht="14.4" x14ac:dyDescent="0.3">
      <c r="A44" s="29">
        <f t="shared" si="14"/>
        <v>29</v>
      </c>
      <c r="B44" s="37">
        <v>29</v>
      </c>
      <c r="C44" s="257">
        <f t="shared" si="11"/>
        <v>45975</v>
      </c>
      <c r="D44" s="246"/>
      <c r="E44" s="246"/>
      <c r="F44" s="36">
        <f t="shared" si="48"/>
        <v>0</v>
      </c>
      <c r="G44" s="40">
        <f t="shared" si="15"/>
        <v>1980226</v>
      </c>
      <c r="H44" s="246"/>
      <c r="I44" s="246"/>
      <c r="J44" s="36">
        <f t="shared" si="49"/>
        <v>0</v>
      </c>
      <c r="K44" s="40">
        <f t="shared" si="24"/>
        <v>2429695</v>
      </c>
      <c r="L44" s="246"/>
      <c r="M44" s="246">
        <f t="shared" si="22"/>
        <v>0</v>
      </c>
      <c r="N44" s="36">
        <f t="shared" si="50"/>
        <v>0</v>
      </c>
      <c r="O44" s="40">
        <f t="shared" si="17"/>
        <v>4409921</v>
      </c>
    </row>
    <row r="45" spans="1:15" ht="14.4" x14ac:dyDescent="0.3">
      <c r="A45" s="29">
        <f t="shared" si="14"/>
        <v>30</v>
      </c>
      <c r="B45" s="39">
        <v>30</v>
      </c>
      <c r="C45" s="257">
        <f t="shared" si="11"/>
        <v>45982</v>
      </c>
      <c r="D45" s="246"/>
      <c r="E45" s="246"/>
      <c r="F45" s="36">
        <f t="shared" si="48"/>
        <v>0</v>
      </c>
      <c r="G45" s="40">
        <f t="shared" si="15"/>
        <v>1980226</v>
      </c>
      <c r="H45" s="246"/>
      <c r="I45" s="246"/>
      <c r="J45" s="36">
        <f t="shared" si="49"/>
        <v>0</v>
      </c>
      <c r="K45" s="40">
        <f t="shared" si="24"/>
        <v>2429695</v>
      </c>
      <c r="L45" s="246"/>
      <c r="M45" s="246">
        <f t="shared" si="22"/>
        <v>0</v>
      </c>
      <c r="N45" s="36">
        <f t="shared" si="50"/>
        <v>0</v>
      </c>
      <c r="O45" s="40">
        <f t="shared" si="17"/>
        <v>4409921</v>
      </c>
    </row>
    <row r="46" spans="1:15" ht="14.4" x14ac:dyDescent="0.3">
      <c r="A46" s="29">
        <f t="shared" si="14"/>
        <v>31</v>
      </c>
      <c r="B46" s="35">
        <v>31</v>
      </c>
      <c r="C46" s="257">
        <f t="shared" si="11"/>
        <v>45989</v>
      </c>
      <c r="D46" s="246"/>
      <c r="E46" s="246"/>
      <c r="F46" s="36">
        <f t="shared" si="48"/>
        <v>0</v>
      </c>
      <c r="G46" s="40">
        <f t="shared" si="15"/>
        <v>1980226</v>
      </c>
      <c r="H46" s="246"/>
      <c r="I46" s="246"/>
      <c r="J46" s="36">
        <f t="shared" si="49"/>
        <v>0</v>
      </c>
      <c r="K46" s="40">
        <f t="shared" si="24"/>
        <v>2429695</v>
      </c>
      <c r="L46" s="246"/>
      <c r="M46" s="246">
        <f t="shared" si="22"/>
        <v>0</v>
      </c>
      <c r="N46" s="36">
        <f t="shared" si="50"/>
        <v>0</v>
      </c>
      <c r="O46" s="40">
        <f t="shared" si="17"/>
        <v>4409921</v>
      </c>
    </row>
    <row r="47" spans="1:15" ht="14.4" x14ac:dyDescent="0.3">
      <c r="A47" s="29">
        <f t="shared" si="14"/>
        <v>32</v>
      </c>
      <c r="B47" s="37">
        <v>32</v>
      </c>
      <c r="C47" s="257">
        <f t="shared" si="11"/>
        <v>45996</v>
      </c>
      <c r="D47" s="246"/>
      <c r="E47" s="246"/>
      <c r="F47" s="36">
        <f t="shared" si="48"/>
        <v>0</v>
      </c>
      <c r="G47" s="40">
        <f t="shared" si="15"/>
        <v>1980226</v>
      </c>
      <c r="H47" s="246"/>
      <c r="I47" s="246"/>
      <c r="J47" s="36">
        <f t="shared" si="49"/>
        <v>0</v>
      </c>
      <c r="K47" s="40">
        <f t="shared" si="24"/>
        <v>2429695</v>
      </c>
      <c r="L47" s="246"/>
      <c r="M47" s="246">
        <f t="shared" si="22"/>
        <v>0</v>
      </c>
      <c r="N47" s="36">
        <f t="shared" si="50"/>
        <v>0</v>
      </c>
      <c r="O47" s="40">
        <f t="shared" si="17"/>
        <v>4409921</v>
      </c>
    </row>
    <row r="48" spans="1:15" ht="14.4" x14ac:dyDescent="0.3">
      <c r="A48" s="29">
        <f t="shared" si="14"/>
        <v>33</v>
      </c>
      <c r="B48" s="37">
        <v>33</v>
      </c>
      <c r="C48" s="257">
        <f t="shared" si="11"/>
        <v>46003</v>
      </c>
      <c r="D48" s="246"/>
      <c r="E48" s="246"/>
      <c r="F48" s="36">
        <f t="shared" si="48"/>
        <v>0</v>
      </c>
      <c r="G48" s="40">
        <f t="shared" si="15"/>
        <v>1980226</v>
      </c>
      <c r="H48" s="246"/>
      <c r="I48" s="246"/>
      <c r="J48" s="36">
        <f t="shared" si="49"/>
        <v>0</v>
      </c>
      <c r="K48" s="40">
        <f t="shared" si="24"/>
        <v>2429695</v>
      </c>
      <c r="L48" s="246"/>
      <c r="M48" s="246">
        <f t="shared" si="22"/>
        <v>0</v>
      </c>
      <c r="N48" s="36">
        <f t="shared" si="50"/>
        <v>0</v>
      </c>
      <c r="O48" s="40">
        <f t="shared" si="17"/>
        <v>4409921</v>
      </c>
    </row>
    <row r="49" spans="1:15" ht="14.4" x14ac:dyDescent="0.3">
      <c r="A49" s="29">
        <f t="shared" si="14"/>
        <v>34</v>
      </c>
      <c r="B49" s="39">
        <v>34</v>
      </c>
      <c r="C49" s="257">
        <f t="shared" si="11"/>
        <v>46010</v>
      </c>
      <c r="D49" s="246"/>
      <c r="E49" s="246"/>
      <c r="F49" s="36">
        <f t="shared" si="48"/>
        <v>0</v>
      </c>
      <c r="G49" s="40">
        <f t="shared" si="15"/>
        <v>1980226</v>
      </c>
      <c r="H49" s="246"/>
      <c r="I49" s="246"/>
      <c r="J49" s="36">
        <f t="shared" si="49"/>
        <v>0</v>
      </c>
      <c r="K49" s="40">
        <f t="shared" si="24"/>
        <v>2429695</v>
      </c>
      <c r="L49" s="246"/>
      <c r="M49" s="246">
        <f t="shared" si="22"/>
        <v>0</v>
      </c>
      <c r="N49" s="36">
        <f t="shared" si="50"/>
        <v>0</v>
      </c>
      <c r="O49" s="40">
        <f t="shared" si="17"/>
        <v>4409921</v>
      </c>
    </row>
    <row r="50" spans="1:15" ht="14.4" x14ac:dyDescent="0.3">
      <c r="A50" s="29">
        <f t="shared" si="14"/>
        <v>35</v>
      </c>
      <c r="B50" s="35">
        <v>35</v>
      </c>
      <c r="C50" s="257">
        <f t="shared" si="11"/>
        <v>46017</v>
      </c>
      <c r="D50" s="246"/>
      <c r="E50" s="246"/>
      <c r="F50" s="36">
        <f t="shared" si="48"/>
        <v>0</v>
      </c>
      <c r="G50" s="40">
        <f t="shared" si="15"/>
        <v>1980226</v>
      </c>
      <c r="H50" s="246"/>
      <c r="I50" s="246"/>
      <c r="J50" s="36">
        <f t="shared" si="49"/>
        <v>0</v>
      </c>
      <c r="K50" s="40">
        <f t="shared" si="24"/>
        <v>2429695</v>
      </c>
      <c r="L50" s="246"/>
      <c r="M50" s="246">
        <f t="shared" si="22"/>
        <v>0</v>
      </c>
      <c r="N50" s="36">
        <f t="shared" si="50"/>
        <v>0</v>
      </c>
      <c r="O50" s="40">
        <f t="shared" si="17"/>
        <v>4409921</v>
      </c>
    </row>
    <row r="51" spans="1:15" ht="14.4" x14ac:dyDescent="0.3">
      <c r="A51" s="29">
        <f t="shared" si="14"/>
        <v>36</v>
      </c>
      <c r="B51" s="37">
        <v>36</v>
      </c>
      <c r="C51" s="257">
        <f t="shared" si="11"/>
        <v>46024</v>
      </c>
      <c r="D51" s="246"/>
      <c r="E51" s="246"/>
      <c r="F51" s="36">
        <f t="shared" ref="F51:F53" si="51">D51+E51</f>
        <v>0</v>
      </c>
      <c r="G51" s="40">
        <f t="shared" si="15"/>
        <v>1980226</v>
      </c>
      <c r="H51" s="246"/>
      <c r="I51" s="246"/>
      <c r="J51" s="36">
        <f t="shared" si="49"/>
        <v>0</v>
      </c>
      <c r="K51" s="40">
        <f t="shared" si="24"/>
        <v>2429695</v>
      </c>
      <c r="L51" s="246"/>
      <c r="M51" s="246">
        <f t="shared" si="22"/>
        <v>0</v>
      </c>
      <c r="N51" s="36">
        <f t="shared" ref="N51:N53" si="52">L51+M51</f>
        <v>0</v>
      </c>
      <c r="O51" s="40">
        <f t="shared" si="17"/>
        <v>4409921</v>
      </c>
    </row>
    <row r="52" spans="1:15" ht="14.4" x14ac:dyDescent="0.3">
      <c r="A52" s="29">
        <f t="shared" si="14"/>
        <v>37</v>
      </c>
      <c r="B52" s="37">
        <v>37</v>
      </c>
      <c r="C52" s="257">
        <f t="shared" si="11"/>
        <v>46031</v>
      </c>
      <c r="D52" s="246"/>
      <c r="E52" s="246"/>
      <c r="F52" s="36">
        <f t="shared" si="51"/>
        <v>0</v>
      </c>
      <c r="G52" s="40">
        <f t="shared" si="15"/>
        <v>1980226</v>
      </c>
      <c r="H52" s="246"/>
      <c r="I52" s="246"/>
      <c r="J52" s="36">
        <f t="shared" ref="J52:J53" si="53">H52+I52</f>
        <v>0</v>
      </c>
      <c r="K52" s="40">
        <f t="shared" si="24"/>
        <v>2429695</v>
      </c>
      <c r="L52" s="246"/>
      <c r="M52" s="246">
        <f t="shared" si="22"/>
        <v>0</v>
      </c>
      <c r="N52" s="36">
        <f t="shared" si="52"/>
        <v>0</v>
      </c>
      <c r="O52" s="40">
        <f t="shared" si="17"/>
        <v>4409921</v>
      </c>
    </row>
    <row r="53" spans="1:15" ht="14.4" x14ac:dyDescent="0.3">
      <c r="A53" s="29">
        <f t="shared" si="14"/>
        <v>38</v>
      </c>
      <c r="B53" s="39">
        <v>38</v>
      </c>
      <c r="C53" s="257">
        <f t="shared" si="11"/>
        <v>46038</v>
      </c>
      <c r="D53" s="246"/>
      <c r="E53" s="246"/>
      <c r="F53" s="36">
        <f t="shared" si="51"/>
        <v>0</v>
      </c>
      <c r="G53" s="40">
        <f t="shared" si="15"/>
        <v>1980226</v>
      </c>
      <c r="H53" s="246"/>
      <c r="I53" s="246"/>
      <c r="J53" s="36">
        <f t="shared" si="53"/>
        <v>0</v>
      </c>
      <c r="K53" s="40">
        <f t="shared" si="24"/>
        <v>2429695</v>
      </c>
      <c r="L53" s="246"/>
      <c r="M53" s="246">
        <f t="shared" si="22"/>
        <v>0</v>
      </c>
      <c r="N53" s="36">
        <f t="shared" si="52"/>
        <v>0</v>
      </c>
      <c r="O53" s="40">
        <f t="shared" si="17"/>
        <v>4409921</v>
      </c>
    </row>
    <row r="54" spans="1:15" ht="14.4" x14ac:dyDescent="0.3">
      <c r="A54" s="29">
        <f t="shared" si="14"/>
        <v>39</v>
      </c>
      <c r="B54" s="35">
        <v>39</v>
      </c>
      <c r="C54" s="257">
        <f t="shared" si="11"/>
        <v>46045</v>
      </c>
      <c r="D54" s="246"/>
      <c r="E54" s="246"/>
      <c r="F54" s="36">
        <f t="shared" ref="F54" si="54">D54+E54</f>
        <v>0</v>
      </c>
      <c r="G54" s="40">
        <f>G53+F54</f>
        <v>1980226</v>
      </c>
      <c r="H54" s="246"/>
      <c r="I54" s="246"/>
      <c r="J54" s="36">
        <f t="shared" ref="J54:J55" si="55">H54+I54</f>
        <v>0</v>
      </c>
      <c r="K54" s="40">
        <f>K53+J54</f>
        <v>2429695</v>
      </c>
      <c r="L54" s="246"/>
      <c r="M54" s="246">
        <f t="shared" si="22"/>
        <v>0</v>
      </c>
      <c r="N54" s="36">
        <f t="shared" ref="N54" si="56">L54+M54</f>
        <v>0</v>
      </c>
      <c r="O54" s="40">
        <f t="shared" si="17"/>
        <v>4409921</v>
      </c>
    </row>
    <row r="55" spans="1:15" ht="14.4" x14ac:dyDescent="0.3">
      <c r="A55" s="29">
        <f t="shared" si="14"/>
        <v>40</v>
      </c>
      <c r="B55" s="37">
        <v>40</v>
      </c>
      <c r="C55" s="257">
        <f t="shared" si="11"/>
        <v>46052</v>
      </c>
      <c r="D55" s="246"/>
      <c r="E55" s="246"/>
      <c r="F55" s="36">
        <f t="shared" ref="F55" si="57">D55+E55</f>
        <v>0</v>
      </c>
      <c r="G55" s="40">
        <f>G54+F55</f>
        <v>1980226</v>
      </c>
      <c r="H55" s="246"/>
      <c r="I55" s="246"/>
      <c r="J55" s="36">
        <f t="shared" si="55"/>
        <v>0</v>
      </c>
      <c r="K55" s="40">
        <f>K54+J55</f>
        <v>2429695</v>
      </c>
      <c r="L55" s="246"/>
      <c r="M55" s="246">
        <f t="shared" si="22"/>
        <v>0</v>
      </c>
      <c r="N55" s="36">
        <f t="shared" ref="N55" si="58">L55+M55</f>
        <v>0</v>
      </c>
      <c r="O55" s="40">
        <f t="shared" si="17"/>
        <v>4409921</v>
      </c>
    </row>
    <row r="56" spans="1:15" ht="14.4" x14ac:dyDescent="0.3">
      <c r="A56" s="29">
        <f t="shared" si="14"/>
        <v>41</v>
      </c>
      <c r="B56" s="37">
        <v>41</v>
      </c>
      <c r="C56" s="257">
        <f t="shared" si="11"/>
        <v>46059</v>
      </c>
      <c r="D56" s="246"/>
      <c r="E56" s="246"/>
      <c r="F56" s="36">
        <f t="shared" ref="F56:F57" si="59">D56+E56</f>
        <v>0</v>
      </c>
      <c r="G56" s="40">
        <f t="shared" ref="G56:G58" si="60">G55+F56</f>
        <v>1980226</v>
      </c>
      <c r="H56" s="246"/>
      <c r="I56" s="246"/>
      <c r="J56" s="36">
        <f t="shared" ref="J56:J58" si="61">H56+I56</f>
        <v>0</v>
      </c>
      <c r="K56" s="40">
        <f t="shared" ref="K56:K58" si="62">K55+J56</f>
        <v>2429695</v>
      </c>
      <c r="L56" s="246"/>
      <c r="M56" s="246">
        <f t="shared" si="22"/>
        <v>0</v>
      </c>
      <c r="N56" s="36">
        <f t="shared" ref="N56" si="63">L56+M56</f>
        <v>0</v>
      </c>
      <c r="O56" s="40">
        <f t="shared" si="17"/>
        <v>4409921</v>
      </c>
    </row>
    <row r="57" spans="1:15" ht="14.4" x14ac:dyDescent="0.3">
      <c r="A57" s="29">
        <f t="shared" si="14"/>
        <v>42</v>
      </c>
      <c r="B57" s="39">
        <v>42</v>
      </c>
      <c r="C57" s="257">
        <f t="shared" si="11"/>
        <v>46066</v>
      </c>
      <c r="D57" s="246"/>
      <c r="E57" s="246"/>
      <c r="F57" s="36">
        <f t="shared" si="59"/>
        <v>0</v>
      </c>
      <c r="G57" s="40">
        <f t="shared" si="60"/>
        <v>1980226</v>
      </c>
      <c r="H57" s="246"/>
      <c r="I57" s="246"/>
      <c r="J57" s="36">
        <f t="shared" si="61"/>
        <v>0</v>
      </c>
      <c r="K57" s="40">
        <f t="shared" si="62"/>
        <v>2429695</v>
      </c>
      <c r="L57" s="246"/>
      <c r="M57" s="246">
        <f t="shared" si="22"/>
        <v>0</v>
      </c>
      <c r="N57" s="36">
        <f t="shared" ref="N57:N58" si="64">L57+M57</f>
        <v>0</v>
      </c>
      <c r="O57" s="40">
        <f t="shared" si="17"/>
        <v>4409921</v>
      </c>
    </row>
    <row r="58" spans="1:15" ht="14.4" x14ac:dyDescent="0.3">
      <c r="A58" s="29">
        <f t="shared" si="14"/>
        <v>43</v>
      </c>
      <c r="B58" s="35">
        <v>43</v>
      </c>
      <c r="C58" s="257">
        <f t="shared" si="11"/>
        <v>46073</v>
      </c>
      <c r="D58" s="246"/>
      <c r="E58" s="246"/>
      <c r="F58" s="36">
        <f t="shared" ref="F58" si="65">D58+E58</f>
        <v>0</v>
      </c>
      <c r="G58" s="40">
        <f t="shared" si="60"/>
        <v>1980226</v>
      </c>
      <c r="H58" s="246"/>
      <c r="I58" s="246"/>
      <c r="J58" s="36">
        <f t="shared" si="61"/>
        <v>0</v>
      </c>
      <c r="K58" s="40">
        <f t="shared" si="62"/>
        <v>2429695</v>
      </c>
      <c r="L58" s="246"/>
      <c r="M58" s="246">
        <f t="shared" si="22"/>
        <v>0</v>
      </c>
      <c r="N58" s="36">
        <f t="shared" si="64"/>
        <v>0</v>
      </c>
      <c r="O58" s="40">
        <f t="shared" si="17"/>
        <v>4409921</v>
      </c>
    </row>
    <row r="59" spans="1:15" ht="14.4" x14ac:dyDescent="0.3">
      <c r="A59" s="29">
        <f t="shared" si="14"/>
        <v>44</v>
      </c>
      <c r="B59" s="37">
        <v>44</v>
      </c>
      <c r="C59" s="257">
        <f t="shared" si="11"/>
        <v>46080</v>
      </c>
      <c r="D59" s="246"/>
      <c r="E59" s="246"/>
      <c r="F59" s="36">
        <f t="shared" ref="F59" si="66">D59+E59</f>
        <v>0</v>
      </c>
      <c r="G59" s="40">
        <f>G58+F59</f>
        <v>1980226</v>
      </c>
      <c r="H59" s="246"/>
      <c r="I59" s="246"/>
      <c r="J59" s="36">
        <f t="shared" ref="J59" si="67">H59+I59</f>
        <v>0</v>
      </c>
      <c r="K59" s="40">
        <f t="shared" ref="K59:K67" si="68">K58+J59</f>
        <v>2429695</v>
      </c>
      <c r="L59" s="246"/>
      <c r="M59" s="246">
        <f t="shared" si="22"/>
        <v>0</v>
      </c>
      <c r="N59" s="36">
        <f t="shared" ref="N59:N61" si="69">L59+M59</f>
        <v>0</v>
      </c>
      <c r="O59" s="40">
        <f t="shared" si="17"/>
        <v>4409921</v>
      </c>
    </row>
    <row r="60" spans="1:15" ht="14.4" x14ac:dyDescent="0.3">
      <c r="A60" s="29">
        <f t="shared" si="14"/>
        <v>45</v>
      </c>
      <c r="B60" s="37">
        <v>45</v>
      </c>
      <c r="C60" s="257">
        <f t="shared" si="11"/>
        <v>46087</v>
      </c>
      <c r="D60" s="246"/>
      <c r="E60" s="246"/>
      <c r="F60" s="36">
        <f t="shared" ref="F60" si="70">D60+E60</f>
        <v>0</v>
      </c>
      <c r="G60" s="40">
        <f t="shared" ref="G60:G67" si="71">G59+F60</f>
        <v>1980226</v>
      </c>
      <c r="H60" s="246"/>
      <c r="I60" s="246"/>
      <c r="J60" s="36">
        <f t="shared" ref="J60:J61" si="72">H60+I60</f>
        <v>0</v>
      </c>
      <c r="K60" s="40">
        <f t="shared" si="68"/>
        <v>2429695</v>
      </c>
      <c r="L60" s="246"/>
      <c r="M60" s="246">
        <f t="shared" si="22"/>
        <v>0</v>
      </c>
      <c r="N60" s="36">
        <f t="shared" si="69"/>
        <v>0</v>
      </c>
      <c r="O60" s="40">
        <f t="shared" si="17"/>
        <v>4409921</v>
      </c>
    </row>
    <row r="61" spans="1:15" ht="14.4" x14ac:dyDescent="0.3">
      <c r="A61" s="29">
        <f t="shared" si="14"/>
        <v>46</v>
      </c>
      <c r="B61" s="39">
        <v>46</v>
      </c>
      <c r="C61" s="257">
        <f t="shared" si="11"/>
        <v>46094</v>
      </c>
      <c r="D61" s="246"/>
      <c r="E61" s="246"/>
      <c r="F61" s="36">
        <f t="shared" ref="F61" si="73">D61+E61</f>
        <v>0</v>
      </c>
      <c r="G61" s="40">
        <f t="shared" si="71"/>
        <v>1980226</v>
      </c>
      <c r="H61" s="246"/>
      <c r="I61" s="246"/>
      <c r="J61" s="36">
        <f t="shared" si="72"/>
        <v>0</v>
      </c>
      <c r="K61" s="40">
        <f t="shared" si="68"/>
        <v>2429695</v>
      </c>
      <c r="L61" s="246"/>
      <c r="M61" s="246">
        <f t="shared" si="22"/>
        <v>0</v>
      </c>
      <c r="N61" s="36">
        <f t="shared" si="69"/>
        <v>0</v>
      </c>
      <c r="O61" s="40">
        <f t="shared" si="17"/>
        <v>4409921</v>
      </c>
    </row>
    <row r="62" spans="1:15" ht="14.4" x14ac:dyDescent="0.3">
      <c r="A62" s="29">
        <f t="shared" si="14"/>
        <v>47</v>
      </c>
      <c r="B62" s="35">
        <v>47</v>
      </c>
      <c r="C62" s="257">
        <f t="shared" si="11"/>
        <v>46101</v>
      </c>
      <c r="D62" s="246"/>
      <c r="E62" s="246"/>
      <c r="F62" s="36">
        <f t="shared" ref="F62" si="74">D62+E62</f>
        <v>0</v>
      </c>
      <c r="G62" s="40">
        <f t="shared" si="71"/>
        <v>1980226</v>
      </c>
      <c r="H62" s="246"/>
      <c r="I62" s="246"/>
      <c r="J62" s="36">
        <f t="shared" ref="J62:J65" si="75">H62+I62</f>
        <v>0</v>
      </c>
      <c r="K62" s="40">
        <f t="shared" si="68"/>
        <v>2429695</v>
      </c>
      <c r="L62" s="246"/>
      <c r="M62" s="246">
        <f t="shared" si="22"/>
        <v>0</v>
      </c>
      <c r="N62" s="36">
        <f t="shared" ref="N62" si="76">L62+M62</f>
        <v>0</v>
      </c>
      <c r="O62" s="40">
        <f t="shared" si="17"/>
        <v>4409921</v>
      </c>
    </row>
    <row r="63" spans="1:15" ht="14.4" x14ac:dyDescent="0.3">
      <c r="A63" s="29">
        <f t="shared" si="14"/>
        <v>48</v>
      </c>
      <c r="B63" s="37">
        <v>48</v>
      </c>
      <c r="C63" s="257">
        <f t="shared" si="11"/>
        <v>46108</v>
      </c>
      <c r="D63" s="246"/>
      <c r="E63" s="246"/>
      <c r="F63" s="36">
        <f t="shared" ref="F63" si="77">D63+E63</f>
        <v>0</v>
      </c>
      <c r="G63" s="40">
        <f t="shared" si="71"/>
        <v>1980226</v>
      </c>
      <c r="H63" s="246"/>
      <c r="I63" s="246"/>
      <c r="J63" s="36">
        <f t="shared" si="75"/>
        <v>0</v>
      </c>
      <c r="K63" s="40">
        <f t="shared" si="68"/>
        <v>2429695</v>
      </c>
      <c r="L63" s="246"/>
      <c r="M63" s="246">
        <f t="shared" si="22"/>
        <v>0</v>
      </c>
      <c r="N63" s="36">
        <f t="shared" ref="N63" si="78">L63+M63</f>
        <v>0</v>
      </c>
      <c r="O63" s="40">
        <f t="shared" si="17"/>
        <v>4409921</v>
      </c>
    </row>
    <row r="64" spans="1:15" ht="14.4" x14ac:dyDescent="0.3">
      <c r="A64" s="29">
        <f t="shared" si="14"/>
        <v>49</v>
      </c>
      <c r="B64" s="37">
        <v>49</v>
      </c>
      <c r="C64" s="257">
        <f t="shared" si="11"/>
        <v>46115</v>
      </c>
      <c r="D64" s="246"/>
      <c r="E64" s="246"/>
      <c r="F64" s="36">
        <f t="shared" ref="F64" si="79">D64+E64</f>
        <v>0</v>
      </c>
      <c r="G64" s="40">
        <f t="shared" si="71"/>
        <v>1980226</v>
      </c>
      <c r="H64" s="246"/>
      <c r="I64" s="246"/>
      <c r="J64" s="36">
        <f t="shared" si="75"/>
        <v>0</v>
      </c>
      <c r="K64" s="40">
        <f t="shared" si="68"/>
        <v>2429695</v>
      </c>
      <c r="L64" s="246"/>
      <c r="M64" s="246">
        <f t="shared" si="22"/>
        <v>0</v>
      </c>
      <c r="N64" s="36">
        <f t="shared" ref="N64" si="80">L64+M64</f>
        <v>0</v>
      </c>
      <c r="O64" s="40">
        <f t="shared" si="17"/>
        <v>4409921</v>
      </c>
    </row>
    <row r="65" spans="1:15" ht="14.4" x14ac:dyDescent="0.3">
      <c r="A65" s="29">
        <f t="shared" si="14"/>
        <v>50</v>
      </c>
      <c r="B65" s="39">
        <v>50</v>
      </c>
      <c r="C65" s="257">
        <f t="shared" si="11"/>
        <v>46122</v>
      </c>
      <c r="D65" s="246"/>
      <c r="E65" s="246"/>
      <c r="F65" s="36">
        <f t="shared" ref="F65:F66" si="81">D65+E65</f>
        <v>0</v>
      </c>
      <c r="G65" s="40">
        <f t="shared" si="71"/>
        <v>1980226</v>
      </c>
      <c r="H65" s="246"/>
      <c r="I65" s="246"/>
      <c r="J65" s="36">
        <f t="shared" si="75"/>
        <v>0</v>
      </c>
      <c r="K65" s="40">
        <f t="shared" si="68"/>
        <v>2429695</v>
      </c>
      <c r="L65" s="246"/>
      <c r="M65" s="246">
        <f t="shared" si="22"/>
        <v>0</v>
      </c>
      <c r="N65" s="36">
        <f t="shared" ref="N65" si="82">L65+M65</f>
        <v>0</v>
      </c>
      <c r="O65" s="40">
        <f t="shared" si="17"/>
        <v>4409921</v>
      </c>
    </row>
    <row r="66" spans="1:15" ht="14.4" x14ac:dyDescent="0.3">
      <c r="A66" s="29">
        <f t="shared" si="14"/>
        <v>51</v>
      </c>
      <c r="B66" s="35">
        <v>51</v>
      </c>
      <c r="C66" s="257">
        <f t="shared" si="11"/>
        <v>46129</v>
      </c>
      <c r="D66" s="246"/>
      <c r="E66" s="246"/>
      <c r="F66" s="36">
        <f t="shared" si="81"/>
        <v>0</v>
      </c>
      <c r="G66" s="40">
        <f t="shared" si="71"/>
        <v>1980226</v>
      </c>
      <c r="H66" s="246"/>
      <c r="I66" s="246"/>
      <c r="J66" s="36">
        <f t="shared" ref="J66" si="83">H66+I66</f>
        <v>0</v>
      </c>
      <c r="K66" s="40">
        <f t="shared" si="68"/>
        <v>2429695</v>
      </c>
      <c r="L66" s="246"/>
      <c r="M66" s="246">
        <f t="shared" si="22"/>
        <v>0</v>
      </c>
      <c r="N66" s="36">
        <f t="shared" ref="N66" si="84">L66+M66</f>
        <v>0</v>
      </c>
      <c r="O66" s="40">
        <f t="shared" si="17"/>
        <v>4409921</v>
      </c>
    </row>
    <row r="67" spans="1:15" ht="14.4" x14ac:dyDescent="0.3">
      <c r="A67" s="29">
        <f t="shared" si="14"/>
        <v>52</v>
      </c>
      <c r="B67" s="37">
        <v>52</v>
      </c>
      <c r="C67" s="257">
        <f t="shared" si="11"/>
        <v>46136</v>
      </c>
      <c r="D67" s="246"/>
      <c r="E67" s="246"/>
      <c r="F67" s="36">
        <f t="shared" ref="F67" si="85">D67+E67</f>
        <v>0</v>
      </c>
      <c r="G67" s="40">
        <f t="shared" si="71"/>
        <v>1980226</v>
      </c>
      <c r="H67" s="246"/>
      <c r="I67" s="246"/>
      <c r="J67" s="36">
        <f t="shared" ref="J67" si="86">H67+I67</f>
        <v>0</v>
      </c>
      <c r="K67" s="40">
        <f t="shared" si="68"/>
        <v>2429695</v>
      </c>
      <c r="L67" s="246"/>
      <c r="M67" s="246">
        <f t="shared" si="22"/>
        <v>0</v>
      </c>
      <c r="N67" s="36">
        <f t="shared" ref="N67" si="87">L67+M67</f>
        <v>0</v>
      </c>
      <c r="O67" s="40">
        <f t="shared" si="17"/>
        <v>4409921</v>
      </c>
    </row>
    <row r="68" spans="1:15" ht="14.4" x14ac:dyDescent="0.3">
      <c r="E68" s="376"/>
    </row>
  </sheetData>
  <mergeCells count="4">
    <mergeCell ref="L3:O3"/>
    <mergeCell ref="H3:K3"/>
    <mergeCell ref="D3:G3"/>
    <mergeCell ref="B2:O2"/>
  </mergeCells>
  <phoneticPr fontId="11" type="noConversion"/>
  <pageMargins left="0.75" right="0.75" top="1" bottom="1" header="0.5" footer="0.5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Y84"/>
  <sheetViews>
    <sheetView showGridLines="0" showWhiteSpace="0" zoomScale="85" zoomScaleNormal="95" workbookViewId="0">
      <pane xSplit="3" ySplit="3" topLeftCell="S56" activePane="bottomRight" state="frozen"/>
      <selection pane="topRight" activeCell="D1" sqref="D1"/>
      <selection pane="bottomLeft" activeCell="A4" sqref="A4"/>
      <selection pane="bottomRight" activeCell="T72" sqref="T72"/>
    </sheetView>
  </sheetViews>
  <sheetFormatPr defaultColWidth="9.109375" defaultRowHeight="11.4" x14ac:dyDescent="0.2"/>
  <cols>
    <col min="1" max="1" width="8.88671875" style="2" customWidth="1"/>
    <col min="2" max="2" width="26.6640625" style="2" customWidth="1"/>
    <col min="3" max="3" width="23.88671875" style="4" customWidth="1"/>
    <col min="4" max="4" width="15.33203125" style="4" customWidth="1"/>
    <col min="5" max="5" width="14.5546875" style="4" customWidth="1"/>
    <col min="6" max="6" width="15.109375" style="2" customWidth="1"/>
    <col min="7" max="7" width="14.5546875" style="2" customWidth="1"/>
    <col min="8" max="8" width="14.88671875" style="77" customWidth="1"/>
    <col min="9" max="9" width="14.33203125" style="2" customWidth="1"/>
    <col min="10" max="10" width="15.33203125" style="2" customWidth="1"/>
    <col min="11" max="11" width="15.5546875" style="2" customWidth="1"/>
    <col min="12" max="14" width="17.109375" style="2" customWidth="1"/>
    <col min="15" max="15" width="14.44140625" style="2" customWidth="1"/>
    <col min="16" max="17" width="14.44140625" style="2" bestFit="1" customWidth="1"/>
    <col min="18" max="20" width="14.44140625" style="2" customWidth="1"/>
    <col min="21" max="21" width="13.5546875" style="2" customWidth="1"/>
    <col min="22" max="22" width="16.6640625" style="2" bestFit="1" customWidth="1"/>
    <col min="23" max="23" width="9.44140625" style="2" bestFit="1" customWidth="1"/>
    <col min="24" max="16384" width="9.109375" style="2"/>
  </cols>
  <sheetData>
    <row r="1" spans="2:22" ht="12" thickBot="1" x14ac:dyDescent="0.25"/>
    <row r="2" spans="2:22" ht="23.4" thickBot="1" x14ac:dyDescent="0.45">
      <c r="B2" s="470" t="s">
        <v>39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48"/>
    </row>
    <row r="3" spans="2:22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42</v>
      </c>
      <c r="G3" s="201" t="s">
        <v>43</v>
      </c>
      <c r="H3" s="190" t="s">
        <v>44</v>
      </c>
      <c r="I3" s="190" t="s">
        <v>45</v>
      </c>
      <c r="J3" s="202" t="s">
        <v>46</v>
      </c>
      <c r="K3" s="202" t="s">
        <v>47</v>
      </c>
      <c r="L3" s="202" t="s">
        <v>48</v>
      </c>
      <c r="M3" s="318" t="s">
        <v>49</v>
      </c>
      <c r="N3" s="158" t="s">
        <v>50</v>
      </c>
      <c r="O3" s="295" t="s">
        <v>51</v>
      </c>
      <c r="P3" s="295" t="s">
        <v>52</v>
      </c>
      <c r="Q3" s="295" t="s">
        <v>96</v>
      </c>
      <c r="R3" s="295" t="s">
        <v>97</v>
      </c>
      <c r="S3" s="295" t="s">
        <v>115</v>
      </c>
      <c r="T3" s="295" t="s">
        <v>126</v>
      </c>
      <c r="U3" s="219" t="s">
        <v>55</v>
      </c>
      <c r="V3" s="219" t="s">
        <v>133</v>
      </c>
    </row>
    <row r="4" spans="2:22" ht="14.4" hidden="1" x14ac:dyDescent="0.3">
      <c r="B4" s="26">
        <v>45</v>
      </c>
      <c r="C4" s="126" t="s">
        <v>108</v>
      </c>
      <c r="D4" s="21">
        <v>14000</v>
      </c>
      <c r="E4" s="21">
        <v>9000</v>
      </c>
      <c r="F4" s="49">
        <v>27000</v>
      </c>
      <c r="G4" s="18">
        <v>53181</v>
      </c>
      <c r="H4" s="148">
        <v>17466</v>
      </c>
      <c r="I4" s="143">
        <v>28346</v>
      </c>
      <c r="J4" s="146">
        <v>29898</v>
      </c>
      <c r="K4" s="146">
        <v>36209</v>
      </c>
      <c r="L4" s="146">
        <v>13326</v>
      </c>
      <c r="M4" s="146">
        <v>5160</v>
      </c>
      <c r="N4" s="146">
        <v>7344</v>
      </c>
      <c r="O4" s="315">
        <v>9127</v>
      </c>
      <c r="P4" s="315">
        <v>8444</v>
      </c>
      <c r="Q4" s="315">
        <v>20073</v>
      </c>
      <c r="R4" s="315">
        <v>22481</v>
      </c>
      <c r="S4" s="315">
        <v>23921</v>
      </c>
      <c r="T4" s="315">
        <v>23921</v>
      </c>
      <c r="U4" s="278">
        <f>AVERAGE(M4:R4)</f>
        <v>12104.833333333334</v>
      </c>
      <c r="V4" s="278"/>
    </row>
    <row r="5" spans="2:22" s="1" customFormat="1" ht="14.4" hidden="1" x14ac:dyDescent="0.3">
      <c r="B5" s="26">
        <v>46</v>
      </c>
      <c r="C5" s="126" t="s">
        <v>109</v>
      </c>
      <c r="D5" s="21">
        <v>81000</v>
      </c>
      <c r="E5" s="21">
        <v>3000</v>
      </c>
      <c r="F5" s="49">
        <v>42000</v>
      </c>
      <c r="G5" s="18">
        <v>58073</v>
      </c>
      <c r="H5" s="148">
        <v>16832</v>
      </c>
      <c r="I5" s="143">
        <v>36727</v>
      </c>
      <c r="J5" s="146">
        <v>44640</v>
      </c>
      <c r="K5" s="146">
        <v>77684</v>
      </c>
      <c r="L5" s="146">
        <v>17827</v>
      </c>
      <c r="M5" s="146">
        <v>1635</v>
      </c>
      <c r="N5" s="146">
        <v>4120</v>
      </c>
      <c r="O5" s="315">
        <v>11229</v>
      </c>
      <c r="P5" s="315">
        <v>7408</v>
      </c>
      <c r="Q5" s="315">
        <v>22482</v>
      </c>
      <c r="R5" s="315">
        <v>31801</v>
      </c>
      <c r="S5" s="315">
        <v>32437</v>
      </c>
      <c r="T5" s="315">
        <v>32437</v>
      </c>
      <c r="U5" s="278">
        <f t="shared" ref="U5:U10" si="0">AVERAGE(M5:R5)</f>
        <v>13112.5</v>
      </c>
      <c r="V5" s="278"/>
    </row>
    <row r="6" spans="2:22" s="1" customFormat="1" ht="14.4" hidden="1" x14ac:dyDescent="0.3">
      <c r="B6" s="26">
        <v>47</v>
      </c>
      <c r="C6" s="126" t="s">
        <v>110</v>
      </c>
      <c r="D6" s="126" t="s">
        <v>59</v>
      </c>
      <c r="E6" s="126" t="s">
        <v>60</v>
      </c>
      <c r="F6" s="49">
        <v>40000</v>
      </c>
      <c r="G6" s="18">
        <v>92058</v>
      </c>
      <c r="H6" s="148">
        <v>30836</v>
      </c>
      <c r="I6" s="143">
        <v>34682</v>
      </c>
      <c r="J6" s="146">
        <v>38794</v>
      </c>
      <c r="K6" s="146">
        <v>76354</v>
      </c>
      <c r="L6" s="146">
        <v>8388</v>
      </c>
      <c r="M6" s="146">
        <v>1951</v>
      </c>
      <c r="N6" s="146">
        <v>7498</v>
      </c>
      <c r="O6" s="315">
        <v>10015</v>
      </c>
      <c r="P6" s="315">
        <v>46816</v>
      </c>
      <c r="Q6" s="315">
        <v>15725</v>
      </c>
      <c r="R6" s="315">
        <v>35220</v>
      </c>
      <c r="S6" s="315">
        <v>39304</v>
      </c>
      <c r="T6" s="315">
        <v>39304</v>
      </c>
      <c r="U6" s="278">
        <f t="shared" si="0"/>
        <v>19537.5</v>
      </c>
      <c r="V6" s="278"/>
    </row>
    <row r="7" spans="2:22" s="1" customFormat="1" ht="14.4" hidden="1" x14ac:dyDescent="0.3">
      <c r="B7" s="26">
        <v>48</v>
      </c>
      <c r="C7" s="126" t="s">
        <v>111</v>
      </c>
      <c r="D7" s="21">
        <v>6000</v>
      </c>
      <c r="E7" s="21">
        <v>2000</v>
      </c>
      <c r="F7" s="49">
        <v>52000</v>
      </c>
      <c r="G7" s="18">
        <v>44272</v>
      </c>
      <c r="H7" s="148">
        <v>87845</v>
      </c>
      <c r="I7" s="143">
        <v>100063</v>
      </c>
      <c r="J7" s="146">
        <v>134526</v>
      </c>
      <c r="K7" s="146">
        <v>174620</v>
      </c>
      <c r="L7" s="146">
        <v>58012</v>
      </c>
      <c r="M7" s="146">
        <v>25298</v>
      </c>
      <c r="N7" s="146">
        <v>29514</v>
      </c>
      <c r="O7" s="315">
        <v>57924</v>
      </c>
      <c r="P7" s="315">
        <v>1726</v>
      </c>
      <c r="Q7" s="315">
        <v>28193</v>
      </c>
      <c r="R7" s="315">
        <v>85657</v>
      </c>
      <c r="S7" s="315">
        <v>36958</v>
      </c>
      <c r="T7" s="315">
        <v>36958</v>
      </c>
      <c r="U7" s="278">
        <f t="shared" si="0"/>
        <v>38052</v>
      </c>
      <c r="V7" s="278"/>
    </row>
    <row r="8" spans="2:22" s="1" customFormat="1" ht="14.4" hidden="1" x14ac:dyDescent="0.3">
      <c r="B8" s="26">
        <v>49</v>
      </c>
      <c r="C8" s="126" t="s">
        <v>112</v>
      </c>
      <c r="D8" s="21">
        <v>7000</v>
      </c>
      <c r="E8" s="21">
        <v>3000</v>
      </c>
      <c r="F8" s="49">
        <v>35000</v>
      </c>
      <c r="G8" s="18">
        <v>40598</v>
      </c>
      <c r="H8" s="148">
        <v>34657</v>
      </c>
      <c r="I8" s="143">
        <v>27403</v>
      </c>
      <c r="J8" s="146">
        <v>22890</v>
      </c>
      <c r="K8" s="146">
        <v>90941</v>
      </c>
      <c r="L8" s="146">
        <v>7089</v>
      </c>
      <c r="M8" s="146">
        <v>6254</v>
      </c>
      <c r="N8" s="146">
        <v>3059</v>
      </c>
      <c r="O8" s="315">
        <v>3074</v>
      </c>
      <c r="P8" s="315">
        <v>16362</v>
      </c>
      <c r="Q8" s="315">
        <v>9429</v>
      </c>
      <c r="R8" s="315">
        <v>41051</v>
      </c>
      <c r="S8" s="315">
        <v>36818</v>
      </c>
      <c r="T8" s="315">
        <v>36818</v>
      </c>
      <c r="U8" s="278">
        <f t="shared" si="0"/>
        <v>13204.833333333334</v>
      </c>
      <c r="V8" s="278"/>
    </row>
    <row r="9" spans="2:22" s="1" customFormat="1" ht="14.4" hidden="1" x14ac:dyDescent="0.3">
      <c r="B9" s="26">
        <v>50</v>
      </c>
      <c r="C9" s="126" t="s">
        <v>113</v>
      </c>
      <c r="D9" s="21">
        <v>10000</v>
      </c>
      <c r="E9" s="21">
        <v>38000</v>
      </c>
      <c r="F9" s="49">
        <v>93000</v>
      </c>
      <c r="G9" s="18">
        <v>94097</v>
      </c>
      <c r="H9" s="148">
        <v>51986</v>
      </c>
      <c r="I9" s="143">
        <v>33877</v>
      </c>
      <c r="J9" s="146">
        <v>70188</v>
      </c>
      <c r="K9" s="146">
        <v>46810</v>
      </c>
      <c r="L9" s="146">
        <v>17603</v>
      </c>
      <c r="M9" s="146">
        <v>9992</v>
      </c>
      <c r="N9" s="146">
        <v>5994</v>
      </c>
      <c r="O9" s="315">
        <v>16900</v>
      </c>
      <c r="P9" s="315">
        <v>5462</v>
      </c>
      <c r="Q9" s="315">
        <v>13497</v>
      </c>
      <c r="R9" s="315">
        <v>50927</v>
      </c>
      <c r="S9" s="315">
        <v>33811</v>
      </c>
      <c r="T9" s="315">
        <v>33811</v>
      </c>
      <c r="U9" s="278">
        <f t="shared" si="0"/>
        <v>17128.666666666668</v>
      </c>
      <c r="V9" s="278"/>
    </row>
    <row r="10" spans="2:22" ht="14.4" hidden="1" x14ac:dyDescent="0.3">
      <c r="B10" s="26">
        <v>51</v>
      </c>
      <c r="C10" s="126" t="s">
        <v>114</v>
      </c>
      <c r="D10" s="21">
        <v>0</v>
      </c>
      <c r="E10" s="21">
        <v>33000</v>
      </c>
      <c r="F10" s="49">
        <v>144000</v>
      </c>
      <c r="G10" s="18">
        <v>181300</v>
      </c>
      <c r="H10" s="148">
        <v>47621</v>
      </c>
      <c r="I10" s="143">
        <v>72371</v>
      </c>
      <c r="J10" s="146">
        <v>95688</v>
      </c>
      <c r="K10" s="146">
        <v>89128</v>
      </c>
      <c r="L10" s="146">
        <v>22826</v>
      </c>
      <c r="M10" s="146">
        <v>11219</v>
      </c>
      <c r="N10" s="146">
        <v>10341</v>
      </c>
      <c r="O10" s="315">
        <v>43770</v>
      </c>
      <c r="P10" s="315">
        <v>8259</v>
      </c>
      <c r="Q10" s="315">
        <v>26981</v>
      </c>
      <c r="R10" s="315">
        <v>89194</v>
      </c>
      <c r="S10" s="315">
        <v>47444</v>
      </c>
      <c r="T10" s="315">
        <v>47444</v>
      </c>
      <c r="U10" s="278">
        <f t="shared" si="0"/>
        <v>31627.333333333332</v>
      </c>
      <c r="V10" s="278"/>
    </row>
    <row r="11" spans="2:22" ht="14.4" hidden="1" x14ac:dyDescent="0.3">
      <c r="B11" s="27"/>
      <c r="C11" s="285"/>
      <c r="D11" s="125"/>
      <c r="E11" s="128">
        <v>14000</v>
      </c>
      <c r="F11" s="125">
        <v>50000</v>
      </c>
      <c r="G11" s="128">
        <v>144835</v>
      </c>
      <c r="H11" s="191">
        <v>77847</v>
      </c>
      <c r="I11" s="191">
        <v>19472</v>
      </c>
      <c r="J11" s="191"/>
      <c r="K11" s="210"/>
      <c r="L11" s="191"/>
      <c r="M11" s="273"/>
      <c r="N11" s="273"/>
      <c r="O11" s="317"/>
      <c r="P11" s="316"/>
      <c r="Q11" s="191"/>
      <c r="R11" s="317">
        <v>143557</v>
      </c>
      <c r="S11" s="316">
        <v>143326</v>
      </c>
      <c r="T11" s="316">
        <v>143326</v>
      </c>
      <c r="U11" s="308"/>
      <c r="V11" s="308"/>
    </row>
    <row r="12" spans="2:22" ht="13.8" x14ac:dyDescent="0.25">
      <c r="B12" s="176" t="s">
        <v>129</v>
      </c>
      <c r="C12" s="101"/>
      <c r="D12" s="170"/>
      <c r="E12" s="169"/>
      <c r="F12" s="169"/>
      <c r="G12" s="169"/>
      <c r="H12" s="169"/>
      <c r="I12" s="169"/>
      <c r="J12" s="169"/>
      <c r="K12" s="189"/>
      <c r="L12" s="207"/>
      <c r="M12" s="259"/>
      <c r="N12" s="259">
        <v>0</v>
      </c>
      <c r="O12" s="77"/>
      <c r="P12" s="77"/>
      <c r="Q12" s="77"/>
      <c r="R12" s="77"/>
      <c r="S12" s="77"/>
      <c r="T12" s="77"/>
      <c r="U12" s="275"/>
      <c r="V12" s="275"/>
    </row>
    <row r="13" spans="2:22" ht="12" x14ac:dyDescent="0.25">
      <c r="B13" s="176" t="s">
        <v>131</v>
      </c>
      <c r="C13" s="10"/>
      <c r="D13" s="157">
        <v>80337</v>
      </c>
      <c r="E13" s="140">
        <v>49813</v>
      </c>
      <c r="F13" s="157">
        <f>SUM(F5:F8)</f>
        <v>169000</v>
      </c>
      <c r="G13" s="157">
        <f>SUM(G5:G8)</f>
        <v>235001</v>
      </c>
      <c r="H13" s="157">
        <f>SUM(H5:H8)</f>
        <v>170170</v>
      </c>
      <c r="I13" s="157">
        <f>SUM(I5:I8)</f>
        <v>198875</v>
      </c>
      <c r="J13" s="157">
        <f>SUM(J5:J8)</f>
        <v>240850</v>
      </c>
      <c r="K13" s="157">
        <v>128632</v>
      </c>
      <c r="L13" s="157">
        <v>280641</v>
      </c>
      <c r="M13" s="157">
        <v>49811</v>
      </c>
      <c r="N13" s="282">
        <v>35104</v>
      </c>
      <c r="O13" s="296">
        <v>48476</v>
      </c>
      <c r="P13" s="296">
        <v>88582</v>
      </c>
      <c r="Q13" s="296">
        <v>68189</v>
      </c>
      <c r="R13" s="296">
        <v>97033</v>
      </c>
      <c r="S13" s="296">
        <v>136965</v>
      </c>
      <c r="T13" s="296">
        <v>141957</v>
      </c>
      <c r="U13" s="276">
        <f>AVERAGE(O13:S13)</f>
        <v>87849</v>
      </c>
      <c r="V13" s="276"/>
    </row>
    <row r="14" spans="2:22" ht="12" x14ac:dyDescent="0.25">
      <c r="B14" s="176" t="s">
        <v>130</v>
      </c>
      <c r="C14" s="10"/>
      <c r="D14" s="157">
        <v>248004</v>
      </c>
      <c r="E14" s="140">
        <v>65890</v>
      </c>
      <c r="F14" s="157">
        <f>SUM(F9:F10)</f>
        <v>237000</v>
      </c>
      <c r="G14" s="157">
        <f>SUM(G9:G10)</f>
        <v>275397</v>
      </c>
      <c r="H14" s="157">
        <f>SUM(H9:H10)</f>
        <v>99607</v>
      </c>
      <c r="I14" s="157">
        <f>SUM(I9:I10)</f>
        <v>106248</v>
      </c>
      <c r="J14" s="157">
        <f>SUM(J9:J10)</f>
        <v>165876</v>
      </c>
      <c r="K14" s="157">
        <v>159424</v>
      </c>
      <c r="L14" s="157">
        <v>222910</v>
      </c>
      <c r="M14" s="157">
        <v>67558</v>
      </c>
      <c r="N14" s="282">
        <v>50794</v>
      </c>
      <c r="O14" s="296">
        <v>82765</v>
      </c>
      <c r="P14" s="296">
        <v>348454</v>
      </c>
      <c r="Q14" s="296">
        <v>72999</v>
      </c>
      <c r="R14" s="296">
        <v>97172</v>
      </c>
      <c r="S14" s="296">
        <v>261327</v>
      </c>
      <c r="T14" s="296">
        <v>103123</v>
      </c>
      <c r="U14" s="276">
        <f>AVERAGE(O14:S14)</f>
        <v>172543.4</v>
      </c>
      <c r="V14" s="276"/>
    </row>
    <row r="15" spans="2:22" ht="15" thickBot="1" x14ac:dyDescent="0.35">
      <c r="B15" s="177" t="s">
        <v>66</v>
      </c>
      <c r="C15" s="121"/>
      <c r="D15" s="159">
        <f t="shared" ref="D15:I15" si="1">SUM(D13:D14)</f>
        <v>328341</v>
      </c>
      <c r="E15" s="141">
        <f t="shared" si="1"/>
        <v>115703</v>
      </c>
      <c r="F15" s="141">
        <f t="shared" si="1"/>
        <v>406000</v>
      </c>
      <c r="G15" s="173">
        <f t="shared" si="1"/>
        <v>510398</v>
      </c>
      <c r="H15" s="141">
        <f t="shared" si="1"/>
        <v>269777</v>
      </c>
      <c r="I15" s="173">
        <f t="shared" si="1"/>
        <v>305123</v>
      </c>
      <c r="J15" s="161">
        <v>174836</v>
      </c>
      <c r="K15" s="159">
        <f>K13+K14</f>
        <v>288056</v>
      </c>
      <c r="L15" s="159">
        <v>610419</v>
      </c>
      <c r="M15" s="260">
        <v>117369</v>
      </c>
      <c r="N15" s="260">
        <v>85898</v>
      </c>
      <c r="O15" s="297">
        <v>131241</v>
      </c>
      <c r="P15" s="297">
        <f>P12+P13+P14</f>
        <v>437036</v>
      </c>
      <c r="Q15" s="297">
        <f>Q12+Q13+Q14</f>
        <v>141188</v>
      </c>
      <c r="R15" s="297">
        <f>SUM(R12:R14)</f>
        <v>194205</v>
      </c>
      <c r="S15" s="297">
        <f>SUM(S12:S14)</f>
        <v>398292</v>
      </c>
      <c r="T15" s="297">
        <f>SUM(T12:T14)</f>
        <v>245080</v>
      </c>
      <c r="U15" s="276">
        <f>U13+U14</f>
        <v>260392.4</v>
      </c>
      <c r="V15" s="276"/>
    </row>
    <row r="16" spans="2:22" ht="17.399999999999999" x14ac:dyDescent="0.35">
      <c r="B16" s="133" t="s">
        <v>27</v>
      </c>
      <c r="C16" s="117" t="s">
        <v>28</v>
      </c>
      <c r="D16" s="119" t="s">
        <v>40</v>
      </c>
      <c r="E16" s="116" t="s">
        <v>41</v>
      </c>
      <c r="F16" s="116" t="str">
        <f>F3</f>
        <v>2011/12</v>
      </c>
      <c r="G16" s="119" t="str">
        <f>G3</f>
        <v>2012/13</v>
      </c>
      <c r="H16" s="116" t="str">
        <f>H3</f>
        <v>2013/14</v>
      </c>
      <c r="I16" s="147" t="s">
        <v>45</v>
      </c>
      <c r="J16" s="147" t="s">
        <v>46</v>
      </c>
      <c r="K16" s="147" t="s">
        <v>47</v>
      </c>
      <c r="L16" s="119" t="s">
        <v>48</v>
      </c>
      <c r="M16" s="119" t="s">
        <v>49</v>
      </c>
      <c r="N16" s="201" t="str">
        <f t="shared" ref="N16:S16" si="2">N3</f>
        <v>2019/20</v>
      </c>
      <c r="O16" s="201" t="str">
        <f t="shared" si="2"/>
        <v>2020/21</v>
      </c>
      <c r="P16" s="201" t="str">
        <f t="shared" si="2"/>
        <v>2021/22</v>
      </c>
      <c r="Q16" s="201" t="str">
        <f t="shared" si="2"/>
        <v>2022/23</v>
      </c>
      <c r="R16" s="201" t="str">
        <f t="shared" si="2"/>
        <v>2023/24</v>
      </c>
      <c r="S16" s="201" t="str">
        <f t="shared" si="2"/>
        <v>2024/25*</v>
      </c>
      <c r="T16" s="201" t="str">
        <f t="shared" ref="T16" si="3">T3</f>
        <v>2025/26*</v>
      </c>
      <c r="U16" s="219" t="s">
        <v>55</v>
      </c>
      <c r="V16" s="219"/>
    </row>
    <row r="17" spans="2:25" ht="14.4" x14ac:dyDescent="0.3">
      <c r="B17" s="75" t="s">
        <v>67</v>
      </c>
      <c r="C17" s="48" t="s">
        <v>67</v>
      </c>
      <c r="D17" s="13">
        <f t="shared" ref="D17:K17" si="4">D15</f>
        <v>328341</v>
      </c>
      <c r="E17" s="24">
        <f t="shared" si="4"/>
        <v>115703</v>
      </c>
      <c r="F17" s="24">
        <f t="shared" si="4"/>
        <v>406000</v>
      </c>
      <c r="G17" s="24">
        <f t="shared" si="4"/>
        <v>510398</v>
      </c>
      <c r="H17" s="24">
        <f t="shared" si="4"/>
        <v>269777</v>
      </c>
      <c r="I17" s="24">
        <f t="shared" si="4"/>
        <v>305123</v>
      </c>
      <c r="J17" s="24">
        <f t="shared" si="4"/>
        <v>174836</v>
      </c>
      <c r="K17" s="24">
        <f t="shared" si="4"/>
        <v>288056</v>
      </c>
      <c r="L17" s="24">
        <f>L15</f>
        <v>610419</v>
      </c>
      <c r="M17" s="24">
        <f t="shared" ref="M17:R17" si="5">M15</f>
        <v>117369</v>
      </c>
      <c r="N17" s="24">
        <f t="shared" si="5"/>
        <v>85898</v>
      </c>
      <c r="O17" s="24">
        <f t="shared" si="5"/>
        <v>131241</v>
      </c>
      <c r="P17" s="24">
        <f t="shared" si="5"/>
        <v>437036</v>
      </c>
      <c r="Q17" s="24">
        <f t="shared" si="5"/>
        <v>141188</v>
      </c>
      <c r="R17" s="24">
        <f t="shared" si="5"/>
        <v>194205</v>
      </c>
      <c r="S17" s="24">
        <f>S15</f>
        <v>398292</v>
      </c>
      <c r="T17" s="24">
        <f>T15</f>
        <v>245080</v>
      </c>
      <c r="U17" s="315">
        <f t="shared" ref="U17" si="6">U15</f>
        <v>260392.4</v>
      </c>
      <c r="V17" s="315"/>
    </row>
    <row r="18" spans="2:25" ht="14.4" x14ac:dyDescent="0.3">
      <c r="B18" s="19">
        <v>1</v>
      </c>
      <c r="C18" s="285">
        <v>45779</v>
      </c>
      <c r="D18" s="21">
        <v>117000</v>
      </c>
      <c r="E18" s="21">
        <v>53000</v>
      </c>
      <c r="F18" s="21">
        <v>26000</v>
      </c>
      <c r="G18" s="18">
        <v>178088</v>
      </c>
      <c r="H18" s="148">
        <v>240174</v>
      </c>
      <c r="I18" s="143">
        <v>85572</v>
      </c>
      <c r="J18" s="146">
        <v>23074</v>
      </c>
      <c r="K18" s="146">
        <v>156766</v>
      </c>
      <c r="L18" s="146">
        <v>168068</v>
      </c>
      <c r="M18" s="146">
        <v>14616</v>
      </c>
      <c r="N18" s="146">
        <v>8464</v>
      </c>
      <c r="O18" s="315">
        <v>2437</v>
      </c>
      <c r="P18" s="315">
        <v>208526</v>
      </c>
      <c r="Q18" s="315">
        <v>14497</v>
      </c>
      <c r="R18" s="382">
        <v>71653</v>
      </c>
      <c r="S18" s="382">
        <v>109240</v>
      </c>
      <c r="T18" s="298">
        <f>'Mielies-Maize'!N16</f>
        <v>74282</v>
      </c>
      <c r="U18" s="315">
        <f>AVERAGE(O18:S18)</f>
        <v>81270.600000000006</v>
      </c>
      <c r="V18" s="315">
        <f>U18</f>
        <v>81270.600000000006</v>
      </c>
      <c r="W18" s="251"/>
    </row>
    <row r="19" spans="2:25" ht="14.4" x14ac:dyDescent="0.3">
      <c r="B19" s="19">
        <v>2</v>
      </c>
      <c r="C19" s="285">
        <f t="shared" ref="C19:C69" si="7">C18+7</f>
        <v>45786</v>
      </c>
      <c r="D19" s="21">
        <v>204000</v>
      </c>
      <c r="E19" s="21">
        <v>67000</v>
      </c>
      <c r="F19" s="21">
        <v>45000</v>
      </c>
      <c r="G19" s="18">
        <v>408805</v>
      </c>
      <c r="H19" s="148">
        <v>473735</v>
      </c>
      <c r="I19" s="143">
        <v>167878</v>
      </c>
      <c r="J19" s="146">
        <v>214667</v>
      </c>
      <c r="K19" s="146">
        <v>234124</v>
      </c>
      <c r="L19" s="146">
        <v>341357</v>
      </c>
      <c r="M19" s="146">
        <v>52953</v>
      </c>
      <c r="N19" s="146">
        <v>24331</v>
      </c>
      <c r="O19" s="315">
        <v>37574</v>
      </c>
      <c r="P19" s="315">
        <v>379158</v>
      </c>
      <c r="Q19" s="315">
        <v>43617</v>
      </c>
      <c r="R19" s="382">
        <v>86085</v>
      </c>
      <c r="S19" s="382">
        <v>292833</v>
      </c>
      <c r="T19" s="298">
        <f>'Mielies-Maize'!F17</f>
        <v>45632</v>
      </c>
      <c r="U19" s="315">
        <f t="shared" ref="U19:U69" si="8">AVERAGE(O19:S19)</f>
        <v>167853.4</v>
      </c>
      <c r="V19" s="315">
        <f>V18+U19</f>
        <v>249124</v>
      </c>
      <c r="W19" s="251"/>
    </row>
    <row r="20" spans="2:25" ht="14.25" customHeight="1" x14ac:dyDescent="0.3">
      <c r="B20" s="19">
        <v>3</v>
      </c>
      <c r="C20" s="285">
        <f t="shared" si="7"/>
        <v>45793</v>
      </c>
      <c r="D20" s="21">
        <v>351000</v>
      </c>
      <c r="E20" s="21">
        <v>160000</v>
      </c>
      <c r="F20" s="21">
        <v>65000</v>
      </c>
      <c r="G20" s="18">
        <v>564639</v>
      </c>
      <c r="H20" s="148">
        <v>420829</v>
      </c>
      <c r="I20" s="143">
        <v>356538</v>
      </c>
      <c r="J20" s="146">
        <v>352169</v>
      </c>
      <c r="K20" s="146">
        <v>185344</v>
      </c>
      <c r="L20" s="146">
        <v>317183</v>
      </c>
      <c r="M20" s="146">
        <v>64090</v>
      </c>
      <c r="N20" s="146">
        <v>52807</v>
      </c>
      <c r="O20" s="315">
        <v>78048</v>
      </c>
      <c r="P20" s="315">
        <v>545824</v>
      </c>
      <c r="Q20" s="315">
        <v>74947</v>
      </c>
      <c r="R20" s="382">
        <v>132544</v>
      </c>
      <c r="S20" s="382">
        <v>366322</v>
      </c>
      <c r="T20" s="298">
        <f>'Mielies-Maize'!F18</f>
        <v>90900</v>
      </c>
      <c r="U20" s="315">
        <f t="shared" si="8"/>
        <v>239537</v>
      </c>
      <c r="V20" s="315">
        <f t="shared" ref="V20:V24" si="9">V19+U20</f>
        <v>488661</v>
      </c>
    </row>
    <row r="21" spans="2:25" ht="14.4" x14ac:dyDescent="0.3">
      <c r="B21" s="19">
        <v>4</v>
      </c>
      <c r="C21" s="285">
        <f t="shared" si="7"/>
        <v>45800</v>
      </c>
      <c r="D21" s="21">
        <v>190000</v>
      </c>
      <c r="E21" s="21">
        <v>243000</v>
      </c>
      <c r="F21" s="21">
        <v>202000</v>
      </c>
      <c r="G21" s="18">
        <v>762180</v>
      </c>
      <c r="H21" s="148">
        <v>692760</v>
      </c>
      <c r="I21" s="143">
        <v>485417</v>
      </c>
      <c r="J21" s="146">
        <v>624450</v>
      </c>
      <c r="K21" s="146">
        <v>529960</v>
      </c>
      <c r="L21" s="146">
        <v>1582136</v>
      </c>
      <c r="M21" s="146">
        <v>200841</v>
      </c>
      <c r="N21" s="146">
        <v>97674</v>
      </c>
      <c r="O21" s="315">
        <v>136426</v>
      </c>
      <c r="P21" s="315">
        <v>988629</v>
      </c>
      <c r="Q21" s="315">
        <v>177511</v>
      </c>
      <c r="R21" s="382">
        <v>341499</v>
      </c>
      <c r="S21" s="382">
        <v>471686</v>
      </c>
      <c r="T21" s="298">
        <f>'Mielies-Maize'!F19</f>
        <v>198964</v>
      </c>
      <c r="U21" s="315">
        <f t="shared" si="8"/>
        <v>423150.2</v>
      </c>
      <c r="V21" s="315">
        <f t="shared" si="9"/>
        <v>911811.2</v>
      </c>
    </row>
    <row r="22" spans="2:25" ht="14.4" x14ac:dyDescent="0.3">
      <c r="B22" s="19">
        <v>5</v>
      </c>
      <c r="C22" s="285">
        <f t="shared" si="7"/>
        <v>45807</v>
      </c>
      <c r="D22" s="21">
        <v>254000</v>
      </c>
      <c r="E22" s="21">
        <v>392000</v>
      </c>
      <c r="F22" s="21">
        <v>361000</v>
      </c>
      <c r="G22" s="18">
        <v>887960</v>
      </c>
      <c r="H22" s="148">
        <v>1075357</v>
      </c>
      <c r="I22" s="143">
        <v>859721</v>
      </c>
      <c r="J22" s="146">
        <v>928449</v>
      </c>
      <c r="K22" s="146">
        <v>353984</v>
      </c>
      <c r="L22" s="146">
        <v>873543</v>
      </c>
      <c r="M22" s="146">
        <v>17570</v>
      </c>
      <c r="N22" s="146">
        <v>202885</v>
      </c>
      <c r="O22" s="315">
        <v>346632</v>
      </c>
      <c r="P22" s="315">
        <v>441451</v>
      </c>
      <c r="Q22" s="315">
        <v>110061</v>
      </c>
      <c r="R22" s="382">
        <v>334868</v>
      </c>
      <c r="S22" s="382">
        <v>441301</v>
      </c>
      <c r="T22" s="298">
        <f>'Mielies-Maize'!F20</f>
        <v>251540</v>
      </c>
      <c r="U22" s="315">
        <f t="shared" si="8"/>
        <v>334862.59999999998</v>
      </c>
      <c r="V22" s="315">
        <f t="shared" si="9"/>
        <v>1246673.7999999998</v>
      </c>
      <c r="W22" s="251"/>
      <c r="X22" s="251"/>
      <c r="Y22" s="251"/>
    </row>
    <row r="23" spans="2:25" ht="14.4" x14ac:dyDescent="0.3">
      <c r="B23" s="19">
        <v>6</v>
      </c>
      <c r="C23" s="285">
        <f t="shared" si="7"/>
        <v>45814</v>
      </c>
      <c r="D23" s="21">
        <v>340000</v>
      </c>
      <c r="E23" s="21">
        <v>113000</v>
      </c>
      <c r="F23" s="21">
        <v>344000</v>
      </c>
      <c r="G23" s="18">
        <v>902569</v>
      </c>
      <c r="H23" s="148">
        <v>961341</v>
      </c>
      <c r="I23" s="143">
        <v>835609</v>
      </c>
      <c r="J23" s="146">
        <v>739886</v>
      </c>
      <c r="K23" s="146">
        <v>524754</v>
      </c>
      <c r="L23" s="146">
        <v>1028568</v>
      </c>
      <c r="M23" s="146">
        <v>168613</v>
      </c>
      <c r="N23" s="146">
        <v>192390</v>
      </c>
      <c r="O23" s="315">
        <v>246460</v>
      </c>
      <c r="P23" s="315">
        <v>542973</v>
      </c>
      <c r="Q23" s="315">
        <v>272309</v>
      </c>
      <c r="R23" s="382">
        <v>642696</v>
      </c>
      <c r="S23" s="382">
        <v>392831</v>
      </c>
      <c r="T23" s="298">
        <f>'Mielies-Maize'!F21</f>
        <v>390495</v>
      </c>
      <c r="U23" s="315">
        <f t="shared" si="8"/>
        <v>419453.8</v>
      </c>
      <c r="V23" s="315">
        <f t="shared" si="9"/>
        <v>1666127.5999999999</v>
      </c>
      <c r="W23" s="251"/>
    </row>
    <row r="24" spans="2:25" ht="15" customHeight="1" x14ac:dyDescent="0.3">
      <c r="B24" s="19">
        <v>7</v>
      </c>
      <c r="C24" s="285">
        <f t="shared" si="7"/>
        <v>45821</v>
      </c>
      <c r="D24" s="21">
        <v>504000</v>
      </c>
      <c r="E24" s="21">
        <v>389000</v>
      </c>
      <c r="F24" s="21">
        <v>460000</v>
      </c>
      <c r="G24" s="18">
        <v>939355</v>
      </c>
      <c r="H24" s="148">
        <v>1042900</v>
      </c>
      <c r="I24" s="143">
        <v>1153598</v>
      </c>
      <c r="J24" s="146">
        <v>817476</v>
      </c>
      <c r="K24" s="146">
        <v>279998</v>
      </c>
      <c r="L24" s="146">
        <v>1097136</v>
      </c>
      <c r="M24" s="146">
        <v>265473</v>
      </c>
      <c r="N24" s="146">
        <v>227929</v>
      </c>
      <c r="O24" s="315">
        <v>361369</v>
      </c>
      <c r="P24" s="315">
        <v>626127</v>
      </c>
      <c r="Q24" s="315">
        <v>365759</v>
      </c>
      <c r="R24" s="382">
        <v>779430</v>
      </c>
      <c r="S24" s="382">
        <v>455847</v>
      </c>
      <c r="T24" s="298">
        <f>'Mielies-Maize'!F22</f>
        <v>438975</v>
      </c>
      <c r="U24" s="315">
        <f t="shared" si="8"/>
        <v>517706.4</v>
      </c>
      <c r="V24" s="315">
        <f t="shared" si="9"/>
        <v>2183834</v>
      </c>
    </row>
    <row r="25" spans="2:25" ht="15" customHeight="1" x14ac:dyDescent="0.3">
      <c r="B25" s="19">
        <v>8</v>
      </c>
      <c r="C25" s="285">
        <f t="shared" si="7"/>
        <v>45828</v>
      </c>
      <c r="D25" s="21">
        <v>562000</v>
      </c>
      <c r="E25" s="21">
        <v>505000</v>
      </c>
      <c r="F25" s="21">
        <v>714000</v>
      </c>
      <c r="G25" s="18">
        <v>890770</v>
      </c>
      <c r="H25" s="148">
        <v>861146</v>
      </c>
      <c r="I25" s="143">
        <v>1152050</v>
      </c>
      <c r="J25" s="146">
        <v>640917</v>
      </c>
      <c r="K25" s="146">
        <v>903668</v>
      </c>
      <c r="L25" s="146">
        <v>1361854</v>
      </c>
      <c r="M25" s="146">
        <v>346775</v>
      </c>
      <c r="N25" s="146">
        <v>216564</v>
      </c>
      <c r="O25" s="315">
        <v>250828</v>
      </c>
      <c r="P25" s="315">
        <v>1439020</v>
      </c>
      <c r="Q25" s="315">
        <v>483246</v>
      </c>
      <c r="R25" s="382">
        <v>904464</v>
      </c>
      <c r="S25" s="382">
        <v>399552</v>
      </c>
      <c r="T25" s="298">
        <f>'Mielies-Maize'!F23</f>
        <v>543749</v>
      </c>
      <c r="U25" s="315">
        <f>AVERAGE(O25:S25)</f>
        <v>695422</v>
      </c>
      <c r="V25" s="315">
        <f t="shared" ref="V25:V69" si="10">V24+U25</f>
        <v>2879256</v>
      </c>
    </row>
    <row r="26" spans="2:25" ht="15" customHeight="1" x14ac:dyDescent="0.3">
      <c r="B26" s="19">
        <v>9</v>
      </c>
      <c r="C26" s="285">
        <f t="shared" si="7"/>
        <v>45835</v>
      </c>
      <c r="D26" s="21">
        <v>1463000</v>
      </c>
      <c r="E26" s="21">
        <v>610000</v>
      </c>
      <c r="F26" s="21">
        <v>829000</v>
      </c>
      <c r="G26" s="18">
        <v>469630</v>
      </c>
      <c r="H26" s="148">
        <v>1144150</v>
      </c>
      <c r="I26" s="143">
        <v>1816173</v>
      </c>
      <c r="J26" s="146">
        <v>1341444</v>
      </c>
      <c r="K26" s="146">
        <v>371663</v>
      </c>
      <c r="L26" s="146">
        <v>1642548</v>
      </c>
      <c r="M26" s="146">
        <v>524275</v>
      </c>
      <c r="N26" s="146">
        <v>356391</v>
      </c>
      <c r="O26" s="315">
        <v>875139</v>
      </c>
      <c r="P26" s="315">
        <v>147268</v>
      </c>
      <c r="Q26" s="315">
        <v>322437</v>
      </c>
      <c r="R26" s="382">
        <v>932955</v>
      </c>
      <c r="S26" s="382">
        <v>501401</v>
      </c>
      <c r="T26" s="298">
        <f>'Mielies-Maize'!F24</f>
        <v>0</v>
      </c>
      <c r="U26" s="315">
        <f t="shared" si="8"/>
        <v>555840</v>
      </c>
      <c r="V26" s="315">
        <f t="shared" si="10"/>
        <v>3435096</v>
      </c>
    </row>
    <row r="27" spans="2:25" ht="15" customHeight="1" x14ac:dyDescent="0.3">
      <c r="B27" s="19">
        <v>10</v>
      </c>
      <c r="C27" s="285">
        <f t="shared" si="7"/>
        <v>45842</v>
      </c>
      <c r="D27" s="21">
        <v>635000</v>
      </c>
      <c r="E27" s="21">
        <v>640000</v>
      </c>
      <c r="F27" s="21">
        <v>770000</v>
      </c>
      <c r="G27" s="18">
        <v>758221</v>
      </c>
      <c r="H27" s="148">
        <v>623266</v>
      </c>
      <c r="I27" s="143">
        <v>1139974</v>
      </c>
      <c r="J27" s="146">
        <v>413705</v>
      </c>
      <c r="K27" s="146">
        <v>356246</v>
      </c>
      <c r="L27" s="146">
        <v>1110309</v>
      </c>
      <c r="M27" s="146">
        <v>481953</v>
      </c>
      <c r="N27" s="146">
        <v>193466</v>
      </c>
      <c r="O27" s="315">
        <v>297273</v>
      </c>
      <c r="P27" s="315">
        <v>497494</v>
      </c>
      <c r="Q27" s="315">
        <v>456040</v>
      </c>
      <c r="R27" s="382">
        <v>795904</v>
      </c>
      <c r="S27" s="382">
        <v>365450</v>
      </c>
      <c r="T27" s="298">
        <f>'Mielies-Maize'!F25</f>
        <v>0</v>
      </c>
      <c r="U27" s="315">
        <f t="shared" si="8"/>
        <v>482432.2</v>
      </c>
      <c r="V27" s="315">
        <f t="shared" si="10"/>
        <v>3917528.2</v>
      </c>
    </row>
    <row r="28" spans="2:25" ht="15" customHeight="1" x14ac:dyDescent="0.3">
      <c r="B28" s="19">
        <v>11</v>
      </c>
      <c r="C28" s="285">
        <f t="shared" si="7"/>
        <v>45849</v>
      </c>
      <c r="D28" s="21">
        <v>726000</v>
      </c>
      <c r="E28" s="21">
        <v>769000</v>
      </c>
      <c r="F28" s="21">
        <v>1102000</v>
      </c>
      <c r="G28" s="18">
        <v>738207</v>
      </c>
      <c r="H28" s="148">
        <v>533619</v>
      </c>
      <c r="I28" s="143">
        <v>1050299</v>
      </c>
      <c r="J28" s="146">
        <v>462585</v>
      </c>
      <c r="K28" s="146">
        <v>398989</v>
      </c>
      <c r="L28" s="146">
        <v>1089664</v>
      </c>
      <c r="M28" s="146">
        <v>439673</v>
      </c>
      <c r="N28" s="146">
        <v>241903</v>
      </c>
      <c r="O28" s="315">
        <v>607351</v>
      </c>
      <c r="P28" s="315">
        <v>404669</v>
      </c>
      <c r="Q28" s="315">
        <v>585518</v>
      </c>
      <c r="R28" s="382">
        <v>690994</v>
      </c>
      <c r="S28" s="382">
        <v>333150</v>
      </c>
      <c r="T28" s="298">
        <f>'Mielies-Maize'!F26</f>
        <v>0</v>
      </c>
      <c r="U28" s="315">
        <f t="shared" si="8"/>
        <v>524336.4</v>
      </c>
      <c r="V28" s="315">
        <f t="shared" si="10"/>
        <v>4441864.6000000006</v>
      </c>
    </row>
    <row r="29" spans="2:25" ht="15" customHeight="1" x14ac:dyDescent="0.3">
      <c r="B29" s="19">
        <v>12</v>
      </c>
      <c r="C29" s="285">
        <f t="shared" si="7"/>
        <v>45856</v>
      </c>
      <c r="D29" s="247">
        <v>172000</v>
      </c>
      <c r="E29" s="247">
        <v>594000</v>
      </c>
      <c r="F29" s="21">
        <v>882000</v>
      </c>
      <c r="G29" s="18">
        <v>826931</v>
      </c>
      <c r="H29" s="148">
        <v>430147</v>
      </c>
      <c r="I29" s="143">
        <v>953879</v>
      </c>
      <c r="J29" s="146">
        <v>468955</v>
      </c>
      <c r="K29" s="146">
        <v>432805</v>
      </c>
      <c r="L29" s="146">
        <v>967142</v>
      </c>
      <c r="M29" s="146">
        <v>478746</v>
      </c>
      <c r="N29" s="146">
        <v>306192</v>
      </c>
      <c r="O29" s="315">
        <v>648824</v>
      </c>
      <c r="P29" s="315">
        <v>316250</v>
      </c>
      <c r="Q29" s="315">
        <v>725676</v>
      </c>
      <c r="R29" s="382">
        <v>572702</v>
      </c>
      <c r="S29" s="382">
        <v>255754</v>
      </c>
      <c r="T29" s="298">
        <f>'Mielies-Maize'!F27</f>
        <v>0</v>
      </c>
      <c r="U29" s="315">
        <f t="shared" si="8"/>
        <v>503841.2</v>
      </c>
      <c r="V29" s="315">
        <f t="shared" si="10"/>
        <v>4945705.8000000007</v>
      </c>
    </row>
    <row r="30" spans="2:25" ht="15" customHeight="1" x14ac:dyDescent="0.3">
      <c r="B30" s="19">
        <v>13</v>
      </c>
      <c r="C30" s="285">
        <f t="shared" si="7"/>
        <v>45863</v>
      </c>
      <c r="D30" s="247">
        <v>258000</v>
      </c>
      <c r="E30" s="247">
        <v>481000</v>
      </c>
      <c r="F30" s="21">
        <v>687000</v>
      </c>
      <c r="G30" s="18">
        <v>487471</v>
      </c>
      <c r="H30" s="148">
        <v>755689</v>
      </c>
      <c r="I30" s="143">
        <v>1294925</v>
      </c>
      <c r="J30" s="146">
        <v>311891</v>
      </c>
      <c r="K30" s="146">
        <v>211246</v>
      </c>
      <c r="L30" s="146">
        <v>1290753</v>
      </c>
      <c r="M30" s="146">
        <v>880017</v>
      </c>
      <c r="N30" s="146">
        <v>792531</v>
      </c>
      <c r="O30" s="315">
        <v>708707</v>
      </c>
      <c r="P30" s="315">
        <v>576087</v>
      </c>
      <c r="Q30" s="315">
        <v>651105</v>
      </c>
      <c r="R30" s="382">
        <v>423281</v>
      </c>
      <c r="S30" s="382">
        <v>209778</v>
      </c>
      <c r="T30" s="298">
        <f>'Mielies-Maize'!F28</f>
        <v>0</v>
      </c>
      <c r="U30" s="315">
        <f t="shared" si="8"/>
        <v>513791.6</v>
      </c>
      <c r="V30" s="315">
        <f t="shared" si="10"/>
        <v>5459497.4000000004</v>
      </c>
    </row>
    <row r="31" spans="2:25" ht="15" customHeight="1" x14ac:dyDescent="0.3">
      <c r="B31" s="19">
        <v>14</v>
      </c>
      <c r="C31" s="285">
        <f t="shared" si="7"/>
        <v>45870</v>
      </c>
      <c r="D31" s="21">
        <v>313000</v>
      </c>
      <c r="E31" s="21">
        <v>274000</v>
      </c>
      <c r="F31" s="21">
        <v>591000</v>
      </c>
      <c r="G31" s="18">
        <v>368426</v>
      </c>
      <c r="H31" s="148">
        <v>212992</v>
      </c>
      <c r="I31" s="143">
        <v>504763</v>
      </c>
      <c r="J31" s="146">
        <v>439925</v>
      </c>
      <c r="K31" s="146">
        <v>202635</v>
      </c>
      <c r="L31" s="146">
        <v>424468</v>
      </c>
      <c r="M31" s="146">
        <v>323511</v>
      </c>
      <c r="N31" s="146">
        <v>150209</v>
      </c>
      <c r="O31" s="315">
        <v>1123824</v>
      </c>
      <c r="P31" s="315">
        <v>110022</v>
      </c>
      <c r="Q31" s="315">
        <v>527746</v>
      </c>
      <c r="R31" s="382">
        <v>268695</v>
      </c>
      <c r="S31" s="382">
        <v>94318</v>
      </c>
      <c r="T31" s="298">
        <f>'Mielies-Maize'!F29</f>
        <v>0</v>
      </c>
      <c r="U31" s="315">
        <f t="shared" si="8"/>
        <v>424921</v>
      </c>
      <c r="V31" s="315">
        <f t="shared" si="10"/>
        <v>5884418.4000000004</v>
      </c>
    </row>
    <row r="32" spans="2:25" ht="15" customHeight="1" x14ac:dyDescent="0.3">
      <c r="B32" s="19">
        <v>15</v>
      </c>
      <c r="C32" s="285">
        <f t="shared" si="7"/>
        <v>45877</v>
      </c>
      <c r="D32" s="21">
        <v>219000</v>
      </c>
      <c r="E32" s="21">
        <v>244000</v>
      </c>
      <c r="F32" s="21">
        <v>739000</v>
      </c>
      <c r="G32" s="18">
        <v>234835</v>
      </c>
      <c r="H32" s="148">
        <v>179734</v>
      </c>
      <c r="I32" s="143">
        <v>362593</v>
      </c>
      <c r="J32" s="146">
        <v>168925</v>
      </c>
      <c r="K32" s="146">
        <v>240817</v>
      </c>
      <c r="L32" s="146">
        <v>373057</v>
      </c>
      <c r="M32" s="146">
        <v>454227</v>
      </c>
      <c r="N32" s="146">
        <v>399397</v>
      </c>
      <c r="O32" s="315">
        <v>524045</v>
      </c>
      <c r="P32" s="315">
        <v>65453</v>
      </c>
      <c r="Q32" s="315">
        <v>673300</v>
      </c>
      <c r="R32" s="382">
        <v>215371</v>
      </c>
      <c r="S32" s="382">
        <v>56790</v>
      </c>
      <c r="T32" s="298">
        <f>'Mielies-Maize'!F30</f>
        <v>0</v>
      </c>
      <c r="U32" s="315">
        <f t="shared" si="8"/>
        <v>306991.8</v>
      </c>
      <c r="V32" s="315">
        <f t="shared" si="10"/>
        <v>6191410.2000000002</v>
      </c>
    </row>
    <row r="33" spans="2:22" ht="15" customHeight="1" x14ac:dyDescent="0.3">
      <c r="B33" s="19">
        <v>16</v>
      </c>
      <c r="C33" s="285">
        <f t="shared" si="7"/>
        <v>45884</v>
      </c>
      <c r="D33" s="21">
        <v>166000</v>
      </c>
      <c r="E33" s="21">
        <v>427000</v>
      </c>
      <c r="F33" s="21">
        <v>370000</v>
      </c>
      <c r="G33" s="18">
        <v>167767</v>
      </c>
      <c r="H33" s="148">
        <v>114233</v>
      </c>
      <c r="I33" s="143">
        <v>255864</v>
      </c>
      <c r="J33" s="146">
        <v>98053</v>
      </c>
      <c r="K33" s="146">
        <v>210093</v>
      </c>
      <c r="L33" s="146">
        <v>267093</v>
      </c>
      <c r="M33" s="146">
        <v>395364</v>
      </c>
      <c r="N33" s="146">
        <v>409560</v>
      </c>
      <c r="O33" s="315">
        <v>407047</v>
      </c>
      <c r="P33" s="315">
        <v>45098</v>
      </c>
      <c r="Q33" s="315">
        <v>574911</v>
      </c>
      <c r="R33" s="382">
        <v>151442</v>
      </c>
      <c r="S33" s="382">
        <v>52108</v>
      </c>
      <c r="T33" s="298">
        <f>'Mielies-Maize'!F31</f>
        <v>0</v>
      </c>
      <c r="U33" s="315">
        <f t="shared" si="8"/>
        <v>246121.2</v>
      </c>
      <c r="V33" s="315">
        <f t="shared" si="10"/>
        <v>6437531.4000000004</v>
      </c>
    </row>
    <row r="34" spans="2:22" ht="15" customHeight="1" x14ac:dyDescent="0.3">
      <c r="B34" s="19">
        <v>17</v>
      </c>
      <c r="C34" s="285">
        <f t="shared" si="7"/>
        <v>45891</v>
      </c>
      <c r="D34" s="21">
        <v>92000</v>
      </c>
      <c r="E34" s="21">
        <v>113000</v>
      </c>
      <c r="F34" s="21">
        <v>287000</v>
      </c>
      <c r="G34" s="18">
        <v>451116</v>
      </c>
      <c r="H34" s="148">
        <v>82164</v>
      </c>
      <c r="I34" s="143">
        <v>157937</v>
      </c>
      <c r="J34" s="146">
        <v>82483</v>
      </c>
      <c r="K34" s="146">
        <v>341856</v>
      </c>
      <c r="L34" s="146">
        <v>532914</v>
      </c>
      <c r="M34" s="146">
        <v>281975</v>
      </c>
      <c r="N34" s="146">
        <v>325385</v>
      </c>
      <c r="O34" s="315">
        <v>281706</v>
      </c>
      <c r="P34" s="315">
        <v>156418</v>
      </c>
      <c r="Q34" s="315">
        <v>515378</v>
      </c>
      <c r="R34" s="382">
        <v>124539</v>
      </c>
      <c r="S34" s="382">
        <v>38328</v>
      </c>
      <c r="T34" s="298">
        <f>'Mielies-Maize'!F32</f>
        <v>0</v>
      </c>
      <c r="U34" s="315">
        <f t="shared" si="8"/>
        <v>223273.8</v>
      </c>
      <c r="V34" s="315">
        <f t="shared" si="10"/>
        <v>6660805.2000000002</v>
      </c>
    </row>
    <row r="35" spans="2:22" ht="15" customHeight="1" x14ac:dyDescent="0.3">
      <c r="B35" s="19">
        <v>18</v>
      </c>
      <c r="C35" s="285">
        <f t="shared" si="7"/>
        <v>45898</v>
      </c>
      <c r="D35" s="21">
        <v>42000</v>
      </c>
      <c r="E35" s="21">
        <v>51000</v>
      </c>
      <c r="F35" s="21">
        <v>195000</v>
      </c>
      <c r="G35" s="18">
        <v>89872</v>
      </c>
      <c r="H35" s="148">
        <v>-71193</v>
      </c>
      <c r="I35" s="143">
        <v>-232246</v>
      </c>
      <c r="J35" s="146">
        <v>122267</v>
      </c>
      <c r="K35" s="146">
        <v>64967</v>
      </c>
      <c r="L35" s="146">
        <v>48381</v>
      </c>
      <c r="M35" s="146">
        <v>326477</v>
      </c>
      <c r="N35" s="146">
        <v>490962</v>
      </c>
      <c r="O35" s="315">
        <v>536989</v>
      </c>
      <c r="P35" s="315">
        <v>11064</v>
      </c>
      <c r="Q35" s="315">
        <v>209949</v>
      </c>
      <c r="R35" s="382">
        <v>51685</v>
      </c>
      <c r="S35" s="382">
        <v>47921</v>
      </c>
      <c r="T35" s="298">
        <f>'Mielies-Maize'!F33</f>
        <v>0</v>
      </c>
      <c r="U35" s="315">
        <f t="shared" si="8"/>
        <v>171521.6</v>
      </c>
      <c r="V35" s="315">
        <f t="shared" si="10"/>
        <v>6832326.7999999998</v>
      </c>
    </row>
    <row r="36" spans="2:22" ht="15" customHeight="1" x14ac:dyDescent="0.3">
      <c r="B36" s="19">
        <v>19</v>
      </c>
      <c r="C36" s="285">
        <f t="shared" si="7"/>
        <v>45905</v>
      </c>
      <c r="D36" s="21">
        <v>27000</v>
      </c>
      <c r="E36" s="21">
        <v>32000</v>
      </c>
      <c r="F36" s="21">
        <v>109000</v>
      </c>
      <c r="G36" s="18">
        <v>59131</v>
      </c>
      <c r="H36" s="148">
        <v>39460</v>
      </c>
      <c r="I36" s="143">
        <v>57937</v>
      </c>
      <c r="J36" s="146">
        <v>34177</v>
      </c>
      <c r="K36" s="146">
        <v>69387</v>
      </c>
      <c r="L36" s="146">
        <v>44994</v>
      </c>
      <c r="M36" s="146">
        <v>96902</v>
      </c>
      <c r="N36" s="146">
        <v>126550</v>
      </c>
      <c r="O36" s="315">
        <v>43317</v>
      </c>
      <c r="P36" s="315">
        <v>21477</v>
      </c>
      <c r="Q36" s="315">
        <v>115242</v>
      </c>
      <c r="R36" s="382">
        <v>37560</v>
      </c>
      <c r="S36" s="382">
        <v>34049</v>
      </c>
      <c r="T36" s="298">
        <f>'Mielies-Maize'!F34</f>
        <v>0</v>
      </c>
      <c r="U36" s="315">
        <f t="shared" si="8"/>
        <v>50329</v>
      </c>
      <c r="V36" s="315">
        <f t="shared" si="10"/>
        <v>6882655.7999999998</v>
      </c>
    </row>
    <row r="37" spans="2:22" ht="15" customHeight="1" x14ac:dyDescent="0.3">
      <c r="B37" s="19">
        <v>20</v>
      </c>
      <c r="C37" s="285">
        <f t="shared" si="7"/>
        <v>45912</v>
      </c>
      <c r="D37" s="21">
        <v>20000</v>
      </c>
      <c r="E37" s="21">
        <v>95000</v>
      </c>
      <c r="F37" s="124">
        <v>392000</v>
      </c>
      <c r="G37" s="18">
        <v>39818</v>
      </c>
      <c r="H37" s="148">
        <v>37537</v>
      </c>
      <c r="I37" s="143">
        <v>41398</v>
      </c>
      <c r="J37" s="146">
        <v>47685</v>
      </c>
      <c r="K37" s="146">
        <v>50479</v>
      </c>
      <c r="L37" s="146">
        <v>51137</v>
      </c>
      <c r="M37" s="146">
        <v>65235</v>
      </c>
      <c r="N37" s="146">
        <v>75557</v>
      </c>
      <c r="O37" s="315">
        <v>79109</v>
      </c>
      <c r="P37" s="315">
        <v>22903</v>
      </c>
      <c r="Q37" s="315">
        <v>78862</v>
      </c>
      <c r="R37" s="382">
        <v>32463</v>
      </c>
      <c r="S37" s="382">
        <v>33514</v>
      </c>
      <c r="T37" s="298">
        <f>'Mielies-Maize'!F35</f>
        <v>0</v>
      </c>
      <c r="U37" s="315">
        <f t="shared" si="8"/>
        <v>49370.2</v>
      </c>
      <c r="V37" s="315">
        <f t="shared" si="10"/>
        <v>6932026</v>
      </c>
    </row>
    <row r="38" spans="2:22" ht="15" customHeight="1" x14ac:dyDescent="0.3">
      <c r="B38" s="19">
        <v>21</v>
      </c>
      <c r="C38" s="285">
        <f t="shared" si="7"/>
        <v>45919</v>
      </c>
      <c r="D38" s="21">
        <v>12000</v>
      </c>
      <c r="E38" s="21">
        <v>15000</v>
      </c>
      <c r="F38" s="124">
        <v>120000</v>
      </c>
      <c r="G38" s="18">
        <v>156902</v>
      </c>
      <c r="H38" s="148">
        <v>30093</v>
      </c>
      <c r="I38" s="143">
        <v>36189</v>
      </c>
      <c r="J38" s="146">
        <v>31184</v>
      </c>
      <c r="K38" s="146">
        <v>39178</v>
      </c>
      <c r="L38" s="146">
        <v>38075</v>
      </c>
      <c r="M38" s="146">
        <v>34947</v>
      </c>
      <c r="N38" s="146">
        <v>36755</v>
      </c>
      <c r="O38" s="315">
        <v>49822</v>
      </c>
      <c r="P38" s="315">
        <v>96972</v>
      </c>
      <c r="Q38" s="315">
        <v>41930</v>
      </c>
      <c r="R38" s="382">
        <v>37423</v>
      </c>
      <c r="S38" s="382">
        <v>33731</v>
      </c>
      <c r="T38" s="298">
        <f>'Mielies-Maize'!F36</f>
        <v>0</v>
      </c>
      <c r="U38" s="315">
        <f t="shared" si="8"/>
        <v>51975.6</v>
      </c>
      <c r="V38" s="315">
        <f t="shared" si="10"/>
        <v>6984001.5999999996</v>
      </c>
    </row>
    <row r="39" spans="2:22" ht="15" customHeight="1" x14ac:dyDescent="0.3">
      <c r="B39" s="19">
        <v>22</v>
      </c>
      <c r="C39" s="285">
        <f t="shared" si="7"/>
        <v>45926</v>
      </c>
      <c r="D39" s="21">
        <v>10000</v>
      </c>
      <c r="E39" s="21">
        <v>12000</v>
      </c>
      <c r="F39" s="124">
        <v>36000</v>
      </c>
      <c r="G39" s="18">
        <v>30795</v>
      </c>
      <c r="H39" s="148">
        <v>65360</v>
      </c>
      <c r="I39" s="143">
        <v>89673</v>
      </c>
      <c r="J39" s="146">
        <v>63650</v>
      </c>
      <c r="K39" s="146">
        <v>46687</v>
      </c>
      <c r="L39" s="146">
        <v>116821</v>
      </c>
      <c r="M39" s="146">
        <v>79799</v>
      </c>
      <c r="N39" s="146">
        <v>81290</v>
      </c>
      <c r="O39" s="315">
        <v>188879</v>
      </c>
      <c r="P39" s="315">
        <v>3840</v>
      </c>
      <c r="Q39" s="315">
        <v>66901</v>
      </c>
      <c r="R39" s="382">
        <v>31392</v>
      </c>
      <c r="S39" s="382">
        <v>38622</v>
      </c>
      <c r="T39" s="298">
        <f>'Mielies-Maize'!F37</f>
        <v>0</v>
      </c>
      <c r="U39" s="315">
        <f t="shared" si="8"/>
        <v>65926.8</v>
      </c>
      <c r="V39" s="315">
        <f t="shared" si="10"/>
        <v>7049928.3999999994</v>
      </c>
    </row>
    <row r="40" spans="2:22" ht="15" customHeight="1" x14ac:dyDescent="0.3">
      <c r="B40" s="19">
        <v>23</v>
      </c>
      <c r="C40" s="285">
        <f t="shared" si="7"/>
        <v>45933</v>
      </c>
      <c r="D40" s="21">
        <v>13000</v>
      </c>
      <c r="E40" s="21">
        <v>13000</v>
      </c>
      <c r="F40" s="124">
        <v>17000</v>
      </c>
      <c r="G40" s="18">
        <v>26612</v>
      </c>
      <c r="H40" s="148">
        <v>23565</v>
      </c>
      <c r="I40" s="143">
        <v>8545</v>
      </c>
      <c r="J40" s="146">
        <v>23462</v>
      </c>
      <c r="K40" s="146">
        <v>18255</v>
      </c>
      <c r="L40" s="146">
        <v>27298</v>
      </c>
      <c r="M40" s="146">
        <v>12605</v>
      </c>
      <c r="N40" s="146">
        <v>15478</v>
      </c>
      <c r="O40" s="315">
        <v>7035</v>
      </c>
      <c r="P40" s="315">
        <v>13913</v>
      </c>
      <c r="Q40" s="315">
        <v>32315</v>
      </c>
      <c r="R40" s="382">
        <v>29181</v>
      </c>
      <c r="S40" s="382">
        <v>31557</v>
      </c>
      <c r="T40" s="298">
        <f>'Mielies-Maize'!F38</f>
        <v>0</v>
      </c>
      <c r="U40" s="315">
        <f t="shared" si="8"/>
        <v>22800.2</v>
      </c>
      <c r="V40" s="315">
        <f t="shared" si="10"/>
        <v>7072728.5999999996</v>
      </c>
    </row>
    <row r="41" spans="2:22" ht="15" customHeight="1" x14ac:dyDescent="0.3">
      <c r="B41" s="19">
        <v>24</v>
      </c>
      <c r="C41" s="285">
        <f t="shared" si="7"/>
        <v>45940</v>
      </c>
      <c r="D41" s="21">
        <v>17000</v>
      </c>
      <c r="E41" s="21">
        <v>97000</v>
      </c>
      <c r="F41" s="21">
        <v>28000</v>
      </c>
      <c r="G41" s="18">
        <v>26031</v>
      </c>
      <c r="H41" s="148">
        <v>28713</v>
      </c>
      <c r="I41" s="143">
        <v>28007</v>
      </c>
      <c r="J41" s="146">
        <v>26319</v>
      </c>
      <c r="K41" s="146">
        <v>18585</v>
      </c>
      <c r="L41" s="146">
        <v>31469</v>
      </c>
      <c r="M41" s="146">
        <v>17419</v>
      </c>
      <c r="N41" s="146">
        <v>15220</v>
      </c>
      <c r="O41" s="315">
        <v>21272</v>
      </c>
      <c r="P41" s="315">
        <v>19297</v>
      </c>
      <c r="Q41" s="315">
        <v>30361</v>
      </c>
      <c r="R41" s="382">
        <v>32072</v>
      </c>
      <c r="S41" s="382">
        <v>36429</v>
      </c>
      <c r="T41" s="298">
        <f>'Mielies-Maize'!F39</f>
        <v>0</v>
      </c>
      <c r="U41" s="315">
        <f t="shared" si="8"/>
        <v>27886.2</v>
      </c>
      <c r="V41" s="315">
        <f t="shared" si="10"/>
        <v>7100614.7999999998</v>
      </c>
    </row>
    <row r="42" spans="2:22" ht="15" customHeight="1" x14ac:dyDescent="0.3">
      <c r="B42" s="19">
        <v>25</v>
      </c>
      <c r="C42" s="285">
        <f t="shared" si="7"/>
        <v>45947</v>
      </c>
      <c r="D42" s="21">
        <v>161000</v>
      </c>
      <c r="E42" s="21">
        <v>21000</v>
      </c>
      <c r="F42" s="21">
        <v>32000</v>
      </c>
      <c r="G42" s="18">
        <v>54077</v>
      </c>
      <c r="H42" s="148">
        <v>28012</v>
      </c>
      <c r="I42" s="143">
        <v>19090</v>
      </c>
      <c r="J42" s="146">
        <v>29270</v>
      </c>
      <c r="K42" s="146">
        <v>11610</v>
      </c>
      <c r="L42" s="146">
        <v>29200</v>
      </c>
      <c r="M42" s="146">
        <v>14841</v>
      </c>
      <c r="N42" s="146">
        <v>16496</v>
      </c>
      <c r="O42" s="315">
        <v>16799</v>
      </c>
      <c r="P42" s="315">
        <v>14908</v>
      </c>
      <c r="Q42" s="315">
        <v>24609</v>
      </c>
      <c r="R42" s="382">
        <v>28965</v>
      </c>
      <c r="S42" s="382">
        <v>31117</v>
      </c>
      <c r="T42" s="298">
        <f>'Mielies-Maize'!F40</f>
        <v>0</v>
      </c>
      <c r="U42" s="315">
        <f t="shared" si="8"/>
        <v>23279.599999999999</v>
      </c>
      <c r="V42" s="315">
        <f t="shared" si="10"/>
        <v>7123894.3999999994</v>
      </c>
    </row>
    <row r="43" spans="2:22" ht="15" customHeight="1" x14ac:dyDescent="0.3">
      <c r="B43" s="19">
        <v>26</v>
      </c>
      <c r="C43" s="285">
        <f t="shared" si="7"/>
        <v>45954</v>
      </c>
      <c r="D43" s="21">
        <v>13000</v>
      </c>
      <c r="E43" s="21">
        <v>15000</v>
      </c>
      <c r="F43" s="21">
        <v>29000</v>
      </c>
      <c r="G43" s="18">
        <v>23623</v>
      </c>
      <c r="H43" s="148">
        <v>63648</v>
      </c>
      <c r="I43" s="143">
        <v>18634</v>
      </c>
      <c r="J43" s="146">
        <v>27236</v>
      </c>
      <c r="K43" s="146">
        <v>34106</v>
      </c>
      <c r="L43" s="146">
        <v>106412</v>
      </c>
      <c r="M43" s="146">
        <v>59172</v>
      </c>
      <c r="N43" s="146">
        <v>70549</v>
      </c>
      <c r="O43" s="315">
        <v>13803</v>
      </c>
      <c r="P43" s="315">
        <v>63150</v>
      </c>
      <c r="Q43" s="315">
        <v>25788</v>
      </c>
      <c r="R43" s="382">
        <v>24947</v>
      </c>
      <c r="S43" s="382">
        <v>34045</v>
      </c>
      <c r="T43" s="298">
        <f>'Mielies-Maize'!F41</f>
        <v>0</v>
      </c>
      <c r="U43" s="315">
        <f t="shared" si="8"/>
        <v>32346.6</v>
      </c>
      <c r="V43" s="315">
        <f t="shared" si="10"/>
        <v>7156240.9999999991</v>
      </c>
    </row>
    <row r="44" spans="2:22" ht="15" customHeight="1" x14ac:dyDescent="0.3">
      <c r="B44" s="19">
        <v>27</v>
      </c>
      <c r="C44" s="285">
        <f t="shared" si="7"/>
        <v>45961</v>
      </c>
      <c r="D44" s="21">
        <v>15000</v>
      </c>
      <c r="E44" s="21">
        <v>10000</v>
      </c>
      <c r="F44" s="49">
        <v>21000</v>
      </c>
      <c r="G44" s="18">
        <v>16866</v>
      </c>
      <c r="H44" s="148">
        <v>22275</v>
      </c>
      <c r="I44" s="143">
        <v>77905</v>
      </c>
      <c r="J44" s="146">
        <v>39533</v>
      </c>
      <c r="K44" s="146">
        <v>7178</v>
      </c>
      <c r="L44" s="146">
        <v>10783</v>
      </c>
      <c r="M44" s="146">
        <v>3633</v>
      </c>
      <c r="N44" s="146">
        <v>2158</v>
      </c>
      <c r="O44" s="315">
        <v>82181</v>
      </c>
      <c r="P44" s="315">
        <v>7407</v>
      </c>
      <c r="Q44" s="315">
        <v>25015</v>
      </c>
      <c r="R44" s="382">
        <v>15885</v>
      </c>
      <c r="S44" s="382">
        <v>21968</v>
      </c>
      <c r="T44" s="298">
        <f>'Mielies-Maize'!F42</f>
        <v>0</v>
      </c>
      <c r="U44" s="315">
        <f t="shared" si="8"/>
        <v>30491.200000000001</v>
      </c>
      <c r="V44" s="315">
        <f t="shared" si="10"/>
        <v>7186732.1999999993</v>
      </c>
    </row>
    <row r="45" spans="2:22" ht="15" customHeight="1" x14ac:dyDescent="0.3">
      <c r="B45" s="19">
        <v>28</v>
      </c>
      <c r="C45" s="285">
        <f t="shared" si="7"/>
        <v>45968</v>
      </c>
      <c r="D45" s="21">
        <v>8000</v>
      </c>
      <c r="E45" s="21">
        <v>11000</v>
      </c>
      <c r="F45" s="49">
        <v>12000</v>
      </c>
      <c r="G45" s="18">
        <v>21766</v>
      </c>
      <c r="H45" s="148">
        <v>15295</v>
      </c>
      <c r="I45" s="143">
        <v>16901</v>
      </c>
      <c r="J45" s="146">
        <v>19255</v>
      </c>
      <c r="K45" s="146">
        <v>6845</v>
      </c>
      <c r="L45" s="146">
        <v>17414</v>
      </c>
      <c r="M45" s="146">
        <v>8399</v>
      </c>
      <c r="N45" s="146">
        <v>11652</v>
      </c>
      <c r="O45" s="315">
        <v>9087</v>
      </c>
      <c r="P45" s="315">
        <v>9496</v>
      </c>
      <c r="Q45" s="315">
        <v>20335</v>
      </c>
      <c r="R45" s="382">
        <v>16800</v>
      </c>
      <c r="S45" s="382">
        <v>23891</v>
      </c>
      <c r="T45" s="298">
        <f>'Mielies-Maize'!F43</f>
        <v>0</v>
      </c>
      <c r="U45" s="315">
        <f t="shared" si="8"/>
        <v>15921.8</v>
      </c>
      <c r="V45" s="315">
        <f t="shared" si="10"/>
        <v>7202653.9999999991</v>
      </c>
    </row>
    <row r="46" spans="2:22" ht="15" customHeight="1" x14ac:dyDescent="0.3">
      <c r="B46" s="19">
        <v>29</v>
      </c>
      <c r="C46" s="285">
        <f t="shared" si="7"/>
        <v>45975</v>
      </c>
      <c r="D46" s="21">
        <v>11000</v>
      </c>
      <c r="E46" s="21">
        <v>11000</v>
      </c>
      <c r="F46" s="49">
        <v>28000</v>
      </c>
      <c r="G46" s="18">
        <v>19043</v>
      </c>
      <c r="H46" s="148">
        <v>-4197</v>
      </c>
      <c r="I46" s="143">
        <v>16145</v>
      </c>
      <c r="J46" s="146">
        <v>20508</v>
      </c>
      <c r="K46" s="146">
        <v>9858</v>
      </c>
      <c r="L46" s="146">
        <v>17344</v>
      </c>
      <c r="M46" s="146">
        <v>9140</v>
      </c>
      <c r="N46" s="146">
        <v>9598</v>
      </c>
      <c r="O46" s="315">
        <v>7665</v>
      </c>
      <c r="P46" s="315">
        <v>7032</v>
      </c>
      <c r="Q46" s="315">
        <v>23398</v>
      </c>
      <c r="R46" s="382">
        <v>12207</v>
      </c>
      <c r="S46" s="382">
        <v>17401</v>
      </c>
      <c r="T46" s="298">
        <f>'Mielies-Maize'!F44</f>
        <v>0</v>
      </c>
      <c r="U46" s="315">
        <f t="shared" si="8"/>
        <v>13540.6</v>
      </c>
      <c r="V46" s="315">
        <f t="shared" si="10"/>
        <v>7216194.5999999987</v>
      </c>
    </row>
    <row r="47" spans="2:22" ht="15" customHeight="1" x14ac:dyDescent="0.3">
      <c r="B47" s="19">
        <v>30</v>
      </c>
      <c r="C47" s="285">
        <f t="shared" si="7"/>
        <v>45982</v>
      </c>
      <c r="D47" s="21">
        <v>8000</v>
      </c>
      <c r="E47" s="21">
        <v>11000</v>
      </c>
      <c r="F47" s="49">
        <v>48000</v>
      </c>
      <c r="G47" s="18">
        <v>57876</v>
      </c>
      <c r="H47" s="148">
        <v>15132</v>
      </c>
      <c r="I47" s="143">
        <v>16187</v>
      </c>
      <c r="J47" s="146">
        <v>11077</v>
      </c>
      <c r="K47" s="146">
        <v>58749</v>
      </c>
      <c r="L47" s="146">
        <v>107653</v>
      </c>
      <c r="M47" s="146">
        <v>7591</v>
      </c>
      <c r="N47" s="146">
        <v>5910</v>
      </c>
      <c r="O47" s="315">
        <v>7429</v>
      </c>
      <c r="P47" s="315">
        <v>44652</v>
      </c>
      <c r="Q47" s="315">
        <v>33268</v>
      </c>
      <c r="R47" s="382">
        <v>32350</v>
      </c>
      <c r="S47" s="382">
        <v>16566</v>
      </c>
      <c r="T47" s="298">
        <f>'Mielies-Maize'!F45</f>
        <v>0</v>
      </c>
      <c r="U47" s="315">
        <f t="shared" si="8"/>
        <v>26853</v>
      </c>
      <c r="V47" s="315">
        <f t="shared" si="10"/>
        <v>7243047.5999999987</v>
      </c>
    </row>
    <row r="48" spans="2:22" ht="15" customHeight="1" x14ac:dyDescent="0.3">
      <c r="B48" s="19">
        <v>31</v>
      </c>
      <c r="C48" s="285">
        <f t="shared" si="7"/>
        <v>45989</v>
      </c>
      <c r="D48" s="21">
        <v>11000</v>
      </c>
      <c r="E48" s="21">
        <v>5000</v>
      </c>
      <c r="F48" s="49">
        <v>15000</v>
      </c>
      <c r="G48" s="18">
        <v>23769</v>
      </c>
      <c r="H48" s="148">
        <v>43649</v>
      </c>
      <c r="I48" s="143">
        <v>53618</v>
      </c>
      <c r="J48" s="146">
        <v>43075</v>
      </c>
      <c r="K48" s="146">
        <v>6854</v>
      </c>
      <c r="L48" s="146">
        <v>10642</v>
      </c>
      <c r="M48" s="146">
        <v>32389</v>
      </c>
      <c r="N48" s="146">
        <v>38201</v>
      </c>
      <c r="O48" s="315">
        <v>36065</v>
      </c>
      <c r="P48" s="315">
        <v>4654</v>
      </c>
      <c r="Q48" s="315">
        <v>9108</v>
      </c>
      <c r="R48" s="382">
        <v>15451</v>
      </c>
      <c r="S48" s="382">
        <v>26971</v>
      </c>
      <c r="T48" s="298">
        <f>'Mielies-Maize'!F46</f>
        <v>0</v>
      </c>
      <c r="U48" s="315">
        <f t="shared" si="8"/>
        <v>18449.8</v>
      </c>
      <c r="V48" s="315">
        <f t="shared" si="10"/>
        <v>7261497.3999999985</v>
      </c>
    </row>
    <row r="49" spans="2:22" ht="15" customHeight="1" x14ac:dyDescent="0.3">
      <c r="B49" s="19">
        <v>32</v>
      </c>
      <c r="C49" s="285">
        <f t="shared" si="7"/>
        <v>45996</v>
      </c>
      <c r="D49" s="21">
        <v>23000</v>
      </c>
      <c r="E49" s="21">
        <v>11000</v>
      </c>
      <c r="F49" s="49">
        <v>30000</v>
      </c>
      <c r="G49" s="18">
        <v>20991</v>
      </c>
      <c r="H49" s="148">
        <v>13905</v>
      </c>
      <c r="I49" s="143">
        <v>16735</v>
      </c>
      <c r="J49" s="146">
        <v>12352</v>
      </c>
      <c r="K49" s="146">
        <v>0</v>
      </c>
      <c r="L49" s="146">
        <v>9794</v>
      </c>
      <c r="M49" s="146">
        <v>3944</v>
      </c>
      <c r="N49" s="146">
        <v>3259</v>
      </c>
      <c r="O49" s="315">
        <v>4505</v>
      </c>
      <c r="P49" s="315">
        <v>7313</v>
      </c>
      <c r="Q49" s="315">
        <v>14534</v>
      </c>
      <c r="R49" s="382">
        <v>18470</v>
      </c>
      <c r="S49" s="382">
        <v>24027</v>
      </c>
      <c r="T49" s="298">
        <f>'Mielies-Maize'!F47</f>
        <v>0</v>
      </c>
      <c r="U49" s="315">
        <f t="shared" si="8"/>
        <v>13769.8</v>
      </c>
      <c r="V49" s="315">
        <f t="shared" si="10"/>
        <v>7275267.1999999983</v>
      </c>
    </row>
    <row r="50" spans="2:22" ht="15" customHeight="1" x14ac:dyDescent="0.3">
      <c r="B50" s="19">
        <v>33</v>
      </c>
      <c r="C50" s="285">
        <f t="shared" si="7"/>
        <v>46003</v>
      </c>
      <c r="D50" s="21">
        <v>0</v>
      </c>
      <c r="E50" s="21">
        <v>33000</v>
      </c>
      <c r="F50" s="49">
        <v>0</v>
      </c>
      <c r="G50" s="18">
        <v>0</v>
      </c>
      <c r="H50" s="148">
        <v>0</v>
      </c>
      <c r="I50" s="143">
        <v>0</v>
      </c>
      <c r="J50" s="146">
        <v>0</v>
      </c>
      <c r="K50" s="146">
        <v>0</v>
      </c>
      <c r="L50" s="146">
        <v>0</v>
      </c>
      <c r="M50" s="146">
        <v>4144</v>
      </c>
      <c r="N50" s="146">
        <v>1457</v>
      </c>
      <c r="O50" s="315">
        <v>5803</v>
      </c>
      <c r="P50" s="315">
        <v>5887</v>
      </c>
      <c r="Q50" s="315">
        <v>8452</v>
      </c>
      <c r="R50" s="382">
        <v>11520</v>
      </c>
      <c r="S50" s="382">
        <v>17536</v>
      </c>
      <c r="T50" s="298">
        <f>'Mielies-Maize'!F48</f>
        <v>0</v>
      </c>
      <c r="U50" s="315">
        <f t="shared" si="8"/>
        <v>9839.6</v>
      </c>
      <c r="V50" s="315">
        <f t="shared" si="10"/>
        <v>7285106.799999998</v>
      </c>
    </row>
    <row r="51" spans="2:22" ht="15" customHeight="1" x14ac:dyDescent="0.3">
      <c r="B51" s="19">
        <v>34</v>
      </c>
      <c r="C51" s="285">
        <f t="shared" si="7"/>
        <v>46010</v>
      </c>
      <c r="D51" s="21">
        <v>0</v>
      </c>
      <c r="E51" s="21">
        <v>0</v>
      </c>
      <c r="F51" s="49">
        <v>0</v>
      </c>
      <c r="G51" s="18">
        <v>0</v>
      </c>
      <c r="H51" s="148">
        <v>0</v>
      </c>
      <c r="I51" s="143">
        <v>0</v>
      </c>
      <c r="J51" s="146">
        <v>0</v>
      </c>
      <c r="K51" s="146">
        <v>0</v>
      </c>
      <c r="L51" s="146">
        <v>0</v>
      </c>
      <c r="M51" s="146">
        <v>2931</v>
      </c>
      <c r="N51" s="146">
        <v>2369</v>
      </c>
      <c r="O51" s="315">
        <v>3668</v>
      </c>
      <c r="P51" s="315">
        <v>4338</v>
      </c>
      <c r="Q51" s="315">
        <v>7816</v>
      </c>
      <c r="R51" s="382">
        <v>8778</v>
      </c>
      <c r="S51" s="382">
        <v>12717</v>
      </c>
      <c r="T51" s="298">
        <f>'Mielies-Maize'!F49</f>
        <v>0</v>
      </c>
      <c r="U51" s="315">
        <f t="shared" si="8"/>
        <v>7463.4</v>
      </c>
      <c r="V51" s="315">
        <f t="shared" si="10"/>
        <v>7292570.1999999983</v>
      </c>
    </row>
    <row r="52" spans="2:22" ht="15" customHeight="1" x14ac:dyDescent="0.3">
      <c r="B52" s="19">
        <v>35</v>
      </c>
      <c r="C52" s="285">
        <f t="shared" si="7"/>
        <v>46017</v>
      </c>
      <c r="D52" s="21">
        <v>5000</v>
      </c>
      <c r="E52" s="21">
        <v>0</v>
      </c>
      <c r="F52" s="49">
        <v>15000</v>
      </c>
      <c r="G52" s="18">
        <v>75763</v>
      </c>
      <c r="H52" s="148">
        <v>46907</v>
      </c>
      <c r="I52" s="143">
        <v>68533</v>
      </c>
      <c r="J52" s="146">
        <v>57507</v>
      </c>
      <c r="K52" s="146">
        <v>40486</v>
      </c>
      <c r="L52" s="146">
        <v>61431</v>
      </c>
      <c r="M52" s="146">
        <v>9201</v>
      </c>
      <c r="N52" s="146">
        <v>15225</v>
      </c>
      <c r="O52" s="315">
        <v>20941</v>
      </c>
      <c r="P52" s="315">
        <v>24475</v>
      </c>
      <c r="Q52" s="315">
        <v>14301</v>
      </c>
      <c r="R52" s="382">
        <v>11283</v>
      </c>
      <c r="S52" s="382">
        <v>5023</v>
      </c>
      <c r="T52" s="298">
        <f>'Mielies-Maize'!F50</f>
        <v>0</v>
      </c>
      <c r="U52" s="315">
        <f t="shared" si="8"/>
        <v>15204.6</v>
      </c>
      <c r="V52" s="315">
        <f t="shared" si="10"/>
        <v>7307774.799999998</v>
      </c>
    </row>
    <row r="53" spans="2:22" ht="15" customHeight="1" x14ac:dyDescent="0.3">
      <c r="B53" s="19">
        <v>36</v>
      </c>
      <c r="C53" s="285">
        <f t="shared" si="7"/>
        <v>46024</v>
      </c>
      <c r="D53" s="21">
        <v>26000</v>
      </c>
      <c r="E53" s="21">
        <v>5000</v>
      </c>
      <c r="F53" s="49">
        <v>10000</v>
      </c>
      <c r="G53" s="18">
        <v>4419</v>
      </c>
      <c r="H53" s="148">
        <v>7173</v>
      </c>
      <c r="I53" s="143">
        <v>5394</v>
      </c>
      <c r="J53" s="146">
        <v>3773</v>
      </c>
      <c r="K53" s="146">
        <v>2678</v>
      </c>
      <c r="L53" s="146">
        <v>6295</v>
      </c>
      <c r="M53" s="146">
        <v>605</v>
      </c>
      <c r="N53" s="146">
        <v>247</v>
      </c>
      <c r="O53" s="315">
        <v>164</v>
      </c>
      <c r="P53" s="315">
        <v>3593</v>
      </c>
      <c r="Q53" s="315">
        <v>5068</v>
      </c>
      <c r="R53" s="382">
        <v>7088</v>
      </c>
      <c r="S53" s="382">
        <v>4914</v>
      </c>
      <c r="T53" s="298">
        <f>'Mielies-Maize'!F51</f>
        <v>0</v>
      </c>
      <c r="U53" s="315">
        <f t="shared" si="8"/>
        <v>4165.3999999999996</v>
      </c>
      <c r="V53" s="315">
        <f t="shared" si="10"/>
        <v>7311940.1999999983</v>
      </c>
    </row>
    <row r="54" spans="2:22" ht="15" customHeight="1" x14ac:dyDescent="0.3">
      <c r="B54" s="19">
        <v>37</v>
      </c>
      <c r="C54" s="285">
        <f t="shared" si="7"/>
        <v>46031</v>
      </c>
      <c r="D54" s="21">
        <v>3000</v>
      </c>
      <c r="E54" s="21">
        <v>8000</v>
      </c>
      <c r="F54" s="49">
        <v>13000</v>
      </c>
      <c r="G54" s="18">
        <v>11178</v>
      </c>
      <c r="H54" s="148">
        <v>11752</v>
      </c>
      <c r="I54" s="143">
        <v>10088</v>
      </c>
      <c r="J54" s="146">
        <v>6980</v>
      </c>
      <c r="K54" s="146">
        <v>10518</v>
      </c>
      <c r="L54" s="146">
        <v>10667</v>
      </c>
      <c r="M54" s="146">
        <v>2895</v>
      </c>
      <c r="N54" s="146">
        <v>2079</v>
      </c>
      <c r="O54" s="315">
        <v>2948</v>
      </c>
      <c r="P54" s="315">
        <v>6261</v>
      </c>
      <c r="Q54" s="315">
        <v>12109</v>
      </c>
      <c r="R54" s="382">
        <v>8503</v>
      </c>
      <c r="S54" s="382">
        <v>13611</v>
      </c>
      <c r="T54" s="298">
        <f>'Mielies-Maize'!F52</f>
        <v>0</v>
      </c>
      <c r="U54" s="315">
        <f t="shared" si="8"/>
        <v>8686.4</v>
      </c>
      <c r="V54" s="315">
        <f t="shared" si="10"/>
        <v>7320626.5999999987</v>
      </c>
    </row>
    <row r="55" spans="2:22" ht="14.25" customHeight="1" x14ac:dyDescent="0.3">
      <c r="B55" s="19">
        <v>38</v>
      </c>
      <c r="C55" s="285">
        <f t="shared" si="7"/>
        <v>46038</v>
      </c>
      <c r="D55" s="21">
        <v>8000</v>
      </c>
      <c r="E55" s="21">
        <v>5000</v>
      </c>
      <c r="F55" s="49">
        <v>14000</v>
      </c>
      <c r="G55" s="18">
        <v>9457</v>
      </c>
      <c r="H55" s="148">
        <v>12500</v>
      </c>
      <c r="I55" s="143">
        <v>16621</v>
      </c>
      <c r="J55" s="146">
        <v>14135</v>
      </c>
      <c r="K55" s="146">
        <v>16958</v>
      </c>
      <c r="L55" s="146">
        <v>9207</v>
      </c>
      <c r="M55" s="146">
        <v>1078</v>
      </c>
      <c r="N55" s="146">
        <v>6752</v>
      </c>
      <c r="O55" s="315">
        <v>5613</v>
      </c>
      <c r="P55" s="315">
        <v>7804</v>
      </c>
      <c r="Q55" s="315">
        <v>13215</v>
      </c>
      <c r="R55" s="382">
        <v>14459</v>
      </c>
      <c r="S55" s="382">
        <v>16190</v>
      </c>
      <c r="T55" s="298">
        <f>'Mielies-Maize'!F53</f>
        <v>0</v>
      </c>
      <c r="U55" s="315">
        <f t="shared" si="8"/>
        <v>11456.2</v>
      </c>
      <c r="V55" s="315">
        <f t="shared" si="10"/>
        <v>7332082.7999999989</v>
      </c>
    </row>
    <row r="56" spans="2:22" ht="14.25" customHeight="1" x14ac:dyDescent="0.3">
      <c r="B56" s="19">
        <v>39</v>
      </c>
      <c r="C56" s="285">
        <f t="shared" si="7"/>
        <v>46045</v>
      </c>
      <c r="D56" s="21">
        <v>6000</v>
      </c>
      <c r="E56" s="21">
        <v>9000</v>
      </c>
      <c r="F56" s="49">
        <v>14000</v>
      </c>
      <c r="G56" s="18">
        <v>31329</v>
      </c>
      <c r="H56" s="148">
        <v>28954</v>
      </c>
      <c r="I56" s="143">
        <v>18997</v>
      </c>
      <c r="J56" s="146">
        <v>21957</v>
      </c>
      <c r="K56" s="146">
        <v>55917</v>
      </c>
      <c r="L56" s="146">
        <v>67194</v>
      </c>
      <c r="M56" s="146">
        <v>13637</v>
      </c>
      <c r="N56" s="146">
        <v>9442</v>
      </c>
      <c r="O56" s="315">
        <v>7152</v>
      </c>
      <c r="P56" s="315">
        <v>51784</v>
      </c>
      <c r="Q56" s="315">
        <v>27961</v>
      </c>
      <c r="R56" s="382">
        <v>24477</v>
      </c>
      <c r="S56" s="382">
        <v>12929</v>
      </c>
      <c r="T56" s="298">
        <f>'Mielies-Maize'!F54</f>
        <v>0</v>
      </c>
      <c r="U56" s="315">
        <f t="shared" si="8"/>
        <v>24860.6</v>
      </c>
      <c r="V56" s="315">
        <f t="shared" si="10"/>
        <v>7356943.3999999985</v>
      </c>
    </row>
    <row r="57" spans="2:22" ht="14.25" customHeight="1" x14ac:dyDescent="0.3">
      <c r="B57" s="19">
        <v>40</v>
      </c>
      <c r="C57" s="285">
        <f t="shared" si="7"/>
        <v>46052</v>
      </c>
      <c r="D57" s="21">
        <v>10000</v>
      </c>
      <c r="E57" s="21">
        <v>5000</v>
      </c>
      <c r="F57" s="49">
        <v>8000</v>
      </c>
      <c r="G57" s="18">
        <v>14541</v>
      </c>
      <c r="H57" s="148">
        <v>44177</v>
      </c>
      <c r="I57" s="143">
        <v>73924</v>
      </c>
      <c r="J57" s="146">
        <v>70882</v>
      </c>
      <c r="K57" s="146">
        <v>8794</v>
      </c>
      <c r="L57" s="146">
        <v>2672</v>
      </c>
      <c r="M57" s="146">
        <v>91</v>
      </c>
      <c r="N57" s="146">
        <v>24062</v>
      </c>
      <c r="O57" s="315">
        <v>31061</v>
      </c>
      <c r="P57" s="315">
        <v>4869</v>
      </c>
      <c r="Q57" s="315">
        <v>24603</v>
      </c>
      <c r="R57" s="382">
        <v>18483</v>
      </c>
      <c r="S57" s="382">
        <v>16687</v>
      </c>
      <c r="T57" s="298">
        <f>'Mielies-Maize'!F55</f>
        <v>0</v>
      </c>
      <c r="U57" s="315">
        <f t="shared" si="8"/>
        <v>19140.599999999999</v>
      </c>
      <c r="V57" s="315">
        <f t="shared" si="10"/>
        <v>7376083.9999999981</v>
      </c>
    </row>
    <row r="58" spans="2:22" ht="14.25" customHeight="1" x14ac:dyDescent="0.3">
      <c r="B58" s="19">
        <v>41</v>
      </c>
      <c r="C58" s="285">
        <f t="shared" si="7"/>
        <v>46059</v>
      </c>
      <c r="D58" s="21">
        <v>9000</v>
      </c>
      <c r="E58" s="21">
        <v>9000</v>
      </c>
      <c r="F58" s="49">
        <v>6000</v>
      </c>
      <c r="G58" s="18">
        <v>18083</v>
      </c>
      <c r="H58" s="148">
        <v>24623</v>
      </c>
      <c r="I58" s="143">
        <v>24978</v>
      </c>
      <c r="J58" s="146">
        <v>33366</v>
      </c>
      <c r="K58" s="146">
        <v>27581</v>
      </c>
      <c r="L58" s="146">
        <v>11706</v>
      </c>
      <c r="M58" s="146">
        <v>2095</v>
      </c>
      <c r="N58" s="146">
        <v>7466</v>
      </c>
      <c r="O58" s="315">
        <v>5936</v>
      </c>
      <c r="P58" s="315">
        <v>10413</v>
      </c>
      <c r="Q58" s="315">
        <v>26466</v>
      </c>
      <c r="R58" s="382">
        <v>17202</v>
      </c>
      <c r="S58" s="382">
        <v>18618</v>
      </c>
      <c r="T58" s="298">
        <f>'Mielies-Maize'!F56</f>
        <v>0</v>
      </c>
      <c r="U58" s="315">
        <f t="shared" si="8"/>
        <v>15727</v>
      </c>
      <c r="V58" s="315">
        <f t="shared" si="10"/>
        <v>7391810.9999999981</v>
      </c>
    </row>
    <row r="59" spans="2:22" ht="14.25" customHeight="1" x14ac:dyDescent="0.3">
      <c r="B59" s="19">
        <v>42</v>
      </c>
      <c r="C59" s="285">
        <f t="shared" si="7"/>
        <v>46066</v>
      </c>
      <c r="D59" s="21">
        <v>9000</v>
      </c>
      <c r="E59" s="21">
        <v>21000</v>
      </c>
      <c r="F59" s="49">
        <v>33000</v>
      </c>
      <c r="G59" s="18">
        <v>24607</v>
      </c>
      <c r="H59" s="148">
        <v>29549</v>
      </c>
      <c r="I59" s="143">
        <v>32476</v>
      </c>
      <c r="J59" s="146">
        <v>45464</v>
      </c>
      <c r="K59" s="146">
        <v>46977</v>
      </c>
      <c r="L59" s="146">
        <v>9435</v>
      </c>
      <c r="M59" s="146">
        <v>1001</v>
      </c>
      <c r="N59" s="146">
        <v>11480</v>
      </c>
      <c r="O59" s="315">
        <v>10507</v>
      </c>
      <c r="P59" s="315">
        <v>5984</v>
      </c>
      <c r="Q59" s="315">
        <v>25662</v>
      </c>
      <c r="R59" s="382">
        <v>23555</v>
      </c>
      <c r="S59" s="382">
        <v>13946</v>
      </c>
      <c r="T59" s="298">
        <f>'Mielies-Maize'!F57</f>
        <v>0</v>
      </c>
      <c r="U59" s="315">
        <f t="shared" si="8"/>
        <v>15930.8</v>
      </c>
      <c r="V59" s="315">
        <f t="shared" si="10"/>
        <v>7407741.799999998</v>
      </c>
    </row>
    <row r="60" spans="2:22" ht="14.25" customHeight="1" x14ac:dyDescent="0.3">
      <c r="B60" s="19">
        <v>43</v>
      </c>
      <c r="C60" s="285">
        <f t="shared" si="7"/>
        <v>46073</v>
      </c>
      <c r="D60" s="21">
        <v>6000</v>
      </c>
      <c r="E60" s="21">
        <v>6000</v>
      </c>
      <c r="F60" s="49">
        <v>18000</v>
      </c>
      <c r="G60" s="18">
        <v>74611</v>
      </c>
      <c r="H60" s="148">
        <v>37777</v>
      </c>
      <c r="I60" s="143">
        <v>35813</v>
      </c>
      <c r="J60" s="146">
        <v>34233</v>
      </c>
      <c r="K60" s="146">
        <v>75833</v>
      </c>
      <c r="L60" s="146">
        <v>68018</v>
      </c>
      <c r="M60" s="146">
        <v>22200</v>
      </c>
      <c r="N60" s="146">
        <v>9084</v>
      </c>
      <c r="O60" s="315">
        <v>8705</v>
      </c>
      <c r="P60" s="315">
        <v>30251</v>
      </c>
      <c r="Q60" s="315">
        <v>30709</v>
      </c>
      <c r="R60" s="382">
        <v>29986</v>
      </c>
      <c r="S60" s="382">
        <v>6081</v>
      </c>
      <c r="T60" s="298">
        <f>'Mielies-Maize'!F58</f>
        <v>0</v>
      </c>
      <c r="U60" s="315">
        <f t="shared" si="8"/>
        <v>21146.400000000001</v>
      </c>
      <c r="V60" s="315">
        <f t="shared" si="10"/>
        <v>7428888.1999999983</v>
      </c>
    </row>
    <row r="61" spans="2:22" ht="14.25" customHeight="1" x14ac:dyDescent="0.3">
      <c r="B61" s="19">
        <v>44</v>
      </c>
      <c r="C61" s="285">
        <f t="shared" si="7"/>
        <v>46080</v>
      </c>
      <c r="D61" s="21">
        <v>8000</v>
      </c>
      <c r="E61" s="21">
        <v>9000</v>
      </c>
      <c r="F61" s="156">
        <v>14000</v>
      </c>
      <c r="G61" s="155">
        <v>48477</v>
      </c>
      <c r="H61" s="148">
        <v>56253</v>
      </c>
      <c r="I61" s="143">
        <v>91654</v>
      </c>
      <c r="J61" s="146">
        <v>89529</v>
      </c>
      <c r="K61" s="146">
        <v>12553</v>
      </c>
      <c r="L61" s="146">
        <v>3373</v>
      </c>
      <c r="M61" s="146">
        <v>1060</v>
      </c>
      <c r="N61" s="146">
        <v>23857</v>
      </c>
      <c r="O61" s="315">
        <v>29153</v>
      </c>
      <c r="P61" s="315">
        <v>5521</v>
      </c>
      <c r="Q61" s="315">
        <v>19551</v>
      </c>
      <c r="R61" s="382">
        <v>18024</v>
      </c>
      <c r="S61" s="382">
        <v>13025</v>
      </c>
      <c r="T61" s="298">
        <f>'Mielies-Maize'!F59</f>
        <v>0</v>
      </c>
      <c r="U61" s="315">
        <f t="shared" si="8"/>
        <v>17054.8</v>
      </c>
      <c r="V61" s="315">
        <f t="shared" si="10"/>
        <v>7445942.9999999981</v>
      </c>
    </row>
    <row r="62" spans="2:22" ht="14.25" customHeight="1" x14ac:dyDescent="0.3">
      <c r="B62" s="19">
        <v>45</v>
      </c>
      <c r="C62" s="285">
        <f t="shared" si="7"/>
        <v>46087</v>
      </c>
      <c r="D62" s="21">
        <v>14000</v>
      </c>
      <c r="E62" s="21">
        <v>9000</v>
      </c>
      <c r="F62" s="49">
        <v>27000</v>
      </c>
      <c r="G62" s="18">
        <v>53181</v>
      </c>
      <c r="H62" s="148">
        <v>17466</v>
      </c>
      <c r="I62" s="143">
        <v>28346</v>
      </c>
      <c r="J62" s="146">
        <v>29898</v>
      </c>
      <c r="K62" s="146">
        <v>36209</v>
      </c>
      <c r="L62" s="146">
        <v>13326</v>
      </c>
      <c r="M62" s="146">
        <v>5160</v>
      </c>
      <c r="N62" s="146">
        <v>7344</v>
      </c>
      <c r="O62" s="315">
        <v>9127</v>
      </c>
      <c r="P62" s="315">
        <v>8444</v>
      </c>
      <c r="Q62" s="315">
        <v>20073</v>
      </c>
      <c r="R62" s="382">
        <v>23921</v>
      </c>
      <c r="S62" s="382">
        <v>13630</v>
      </c>
      <c r="T62" s="298">
        <f>'Mielies-Maize'!F60</f>
        <v>0</v>
      </c>
      <c r="U62" s="315">
        <f t="shared" si="8"/>
        <v>15039</v>
      </c>
      <c r="V62" s="315">
        <f t="shared" si="10"/>
        <v>7460981.9999999981</v>
      </c>
    </row>
    <row r="63" spans="2:22" ht="14.25" customHeight="1" x14ac:dyDescent="0.3">
      <c r="B63" s="19">
        <v>46</v>
      </c>
      <c r="C63" s="285">
        <f t="shared" si="7"/>
        <v>46094</v>
      </c>
      <c r="D63" s="21">
        <v>81000</v>
      </c>
      <c r="E63" s="21">
        <v>3000</v>
      </c>
      <c r="F63" s="49">
        <v>42000</v>
      </c>
      <c r="G63" s="18">
        <v>58073</v>
      </c>
      <c r="H63" s="148">
        <v>16832</v>
      </c>
      <c r="I63" s="143">
        <v>36727</v>
      </c>
      <c r="J63" s="146">
        <v>44640</v>
      </c>
      <c r="K63" s="146">
        <v>77684</v>
      </c>
      <c r="L63" s="146">
        <v>17827</v>
      </c>
      <c r="M63" s="146">
        <v>1635</v>
      </c>
      <c r="N63" s="146">
        <v>4120</v>
      </c>
      <c r="O63" s="315">
        <v>11229</v>
      </c>
      <c r="P63" s="315">
        <v>7408</v>
      </c>
      <c r="Q63" s="315">
        <v>22482</v>
      </c>
      <c r="R63" s="382">
        <v>32437</v>
      </c>
      <c r="S63" s="382">
        <v>43163</v>
      </c>
      <c r="T63" s="298">
        <f>'Mielies-Maize'!F61</f>
        <v>0</v>
      </c>
      <c r="U63" s="315">
        <f t="shared" si="8"/>
        <v>23343.8</v>
      </c>
      <c r="V63" s="315">
        <f t="shared" si="10"/>
        <v>7484325.799999998</v>
      </c>
    </row>
    <row r="64" spans="2:22" ht="14.25" customHeight="1" x14ac:dyDescent="0.3">
      <c r="B64" s="19">
        <v>47</v>
      </c>
      <c r="C64" s="285">
        <f t="shared" si="7"/>
        <v>46101</v>
      </c>
      <c r="D64" s="447">
        <v>10000</v>
      </c>
      <c r="E64" s="21">
        <v>6000</v>
      </c>
      <c r="F64" s="49">
        <v>40000</v>
      </c>
      <c r="G64" s="18">
        <v>92058</v>
      </c>
      <c r="H64" s="148">
        <v>30836</v>
      </c>
      <c r="I64" s="143">
        <v>34682</v>
      </c>
      <c r="J64" s="146">
        <v>38794</v>
      </c>
      <c r="K64" s="146">
        <v>76354</v>
      </c>
      <c r="L64" s="146">
        <v>8388</v>
      </c>
      <c r="M64" s="146">
        <v>1951</v>
      </c>
      <c r="N64" s="146">
        <v>7498</v>
      </c>
      <c r="O64" s="315">
        <v>10015</v>
      </c>
      <c r="P64" s="315">
        <v>46816</v>
      </c>
      <c r="Q64" s="315">
        <v>15725</v>
      </c>
      <c r="R64" s="382">
        <v>39304</v>
      </c>
      <c r="S64" s="382">
        <v>41496</v>
      </c>
      <c r="T64" s="298">
        <f>'Mielies-Maize'!F62</f>
        <v>0</v>
      </c>
      <c r="U64" s="315">
        <f t="shared" si="8"/>
        <v>30671.200000000001</v>
      </c>
      <c r="V64" s="315">
        <f t="shared" si="10"/>
        <v>7514996.9999999981</v>
      </c>
    </row>
    <row r="65" spans="2:22" ht="14.25" customHeight="1" x14ac:dyDescent="0.3">
      <c r="B65" s="19">
        <v>48</v>
      </c>
      <c r="C65" s="285">
        <f t="shared" si="7"/>
        <v>46108</v>
      </c>
      <c r="D65" s="21">
        <v>6000</v>
      </c>
      <c r="E65" s="21">
        <v>2000</v>
      </c>
      <c r="F65" s="49">
        <v>52000</v>
      </c>
      <c r="G65" s="18">
        <v>44272</v>
      </c>
      <c r="H65" s="148">
        <v>87845</v>
      </c>
      <c r="I65" s="143">
        <v>100063</v>
      </c>
      <c r="J65" s="146">
        <v>134526</v>
      </c>
      <c r="K65" s="146">
        <v>174620</v>
      </c>
      <c r="L65" s="146">
        <v>58012</v>
      </c>
      <c r="M65" s="146">
        <v>25298</v>
      </c>
      <c r="N65" s="146">
        <v>29514</v>
      </c>
      <c r="O65" s="315">
        <v>57924</v>
      </c>
      <c r="P65" s="315">
        <v>1726</v>
      </c>
      <c r="Q65" s="315">
        <v>28193</v>
      </c>
      <c r="R65" s="382">
        <v>36958</v>
      </c>
      <c r="S65" s="382">
        <v>43408</v>
      </c>
      <c r="T65" s="298">
        <f>'Mielies-Maize'!F63</f>
        <v>0</v>
      </c>
      <c r="U65" s="315">
        <f t="shared" si="8"/>
        <v>33641.800000000003</v>
      </c>
      <c r="V65" s="315">
        <f t="shared" si="10"/>
        <v>7548638.799999998</v>
      </c>
    </row>
    <row r="66" spans="2:22" ht="14.25" customHeight="1" x14ac:dyDescent="0.3">
      <c r="B66" s="19">
        <v>49</v>
      </c>
      <c r="C66" s="285">
        <f t="shared" si="7"/>
        <v>46115</v>
      </c>
      <c r="D66" s="21">
        <v>7000</v>
      </c>
      <c r="E66" s="21">
        <v>3000</v>
      </c>
      <c r="F66" s="49">
        <v>35000</v>
      </c>
      <c r="G66" s="18">
        <v>40598</v>
      </c>
      <c r="H66" s="148">
        <v>34657</v>
      </c>
      <c r="I66" s="143">
        <v>27403</v>
      </c>
      <c r="J66" s="146">
        <v>22890</v>
      </c>
      <c r="K66" s="146">
        <v>90941</v>
      </c>
      <c r="L66" s="146">
        <v>7089</v>
      </c>
      <c r="M66" s="146">
        <v>6254</v>
      </c>
      <c r="N66" s="146">
        <v>3059</v>
      </c>
      <c r="O66" s="315">
        <v>3074</v>
      </c>
      <c r="P66" s="315">
        <v>16362</v>
      </c>
      <c r="Q66" s="315">
        <v>9429</v>
      </c>
      <c r="R66" s="382">
        <v>36818</v>
      </c>
      <c r="S66" s="382">
        <v>18079</v>
      </c>
      <c r="T66" s="298">
        <f>'Mielies-Maize'!F64</f>
        <v>0</v>
      </c>
      <c r="U66" s="315">
        <f t="shared" si="8"/>
        <v>16752.400000000001</v>
      </c>
      <c r="V66" s="315">
        <f t="shared" si="10"/>
        <v>7565391.1999999983</v>
      </c>
    </row>
    <row r="67" spans="2:22" ht="14.25" customHeight="1" x14ac:dyDescent="0.3">
      <c r="B67" s="19">
        <v>50</v>
      </c>
      <c r="C67" s="285">
        <f t="shared" si="7"/>
        <v>46122</v>
      </c>
      <c r="D67" s="21">
        <v>10000</v>
      </c>
      <c r="E67" s="21">
        <v>38000</v>
      </c>
      <c r="F67" s="49">
        <v>93000</v>
      </c>
      <c r="G67" s="18">
        <v>94097</v>
      </c>
      <c r="H67" s="148">
        <v>51986</v>
      </c>
      <c r="I67" s="143">
        <v>33877</v>
      </c>
      <c r="J67" s="146">
        <v>70188</v>
      </c>
      <c r="K67" s="146">
        <v>46810</v>
      </c>
      <c r="L67" s="146">
        <v>17603</v>
      </c>
      <c r="M67" s="146">
        <v>9992</v>
      </c>
      <c r="N67" s="146">
        <v>5994</v>
      </c>
      <c r="O67" s="315">
        <v>16900</v>
      </c>
      <c r="P67" s="315">
        <v>5462</v>
      </c>
      <c r="Q67" s="315">
        <v>13497</v>
      </c>
      <c r="R67" s="382">
        <v>33811</v>
      </c>
      <c r="S67" s="382">
        <v>14695</v>
      </c>
      <c r="T67" s="298">
        <f>'Mielies-Maize'!F65</f>
        <v>0</v>
      </c>
      <c r="U67" s="315">
        <f t="shared" si="8"/>
        <v>16873</v>
      </c>
      <c r="V67" s="315">
        <f t="shared" si="10"/>
        <v>7582264.1999999983</v>
      </c>
    </row>
    <row r="68" spans="2:22" ht="14.25" customHeight="1" x14ac:dyDescent="0.3">
      <c r="B68" s="19">
        <v>51</v>
      </c>
      <c r="C68" s="285">
        <f t="shared" si="7"/>
        <v>46129</v>
      </c>
      <c r="D68" s="21">
        <v>0</v>
      </c>
      <c r="E68" s="21">
        <v>33000</v>
      </c>
      <c r="F68" s="49">
        <v>144000</v>
      </c>
      <c r="G68" s="18">
        <v>181300</v>
      </c>
      <c r="H68" s="148">
        <v>47621</v>
      </c>
      <c r="I68" s="143">
        <v>72371</v>
      </c>
      <c r="J68" s="146">
        <v>95688</v>
      </c>
      <c r="K68" s="146">
        <v>89128</v>
      </c>
      <c r="L68" s="146">
        <v>22826</v>
      </c>
      <c r="M68" s="146">
        <v>11219</v>
      </c>
      <c r="N68" s="146">
        <v>10341</v>
      </c>
      <c r="O68" s="315">
        <v>43770</v>
      </c>
      <c r="P68" s="315">
        <v>8259</v>
      </c>
      <c r="Q68" s="315">
        <v>26981</v>
      </c>
      <c r="R68" s="382">
        <v>47444</v>
      </c>
      <c r="S68" s="382">
        <v>29699</v>
      </c>
      <c r="T68" s="298">
        <f>'Mielies-Maize'!F66</f>
        <v>0</v>
      </c>
      <c r="U68" s="315">
        <f t="shared" si="8"/>
        <v>31230.6</v>
      </c>
      <c r="V68" s="315">
        <f t="shared" si="10"/>
        <v>7613494.799999998</v>
      </c>
    </row>
    <row r="69" spans="2:22" ht="14.25" customHeight="1" x14ac:dyDescent="0.3">
      <c r="B69" s="19">
        <v>52</v>
      </c>
      <c r="C69" s="285">
        <f t="shared" si="7"/>
        <v>46136</v>
      </c>
      <c r="D69" s="21">
        <v>14000</v>
      </c>
      <c r="E69" s="21">
        <v>49000</v>
      </c>
      <c r="F69" s="49">
        <v>92000</v>
      </c>
      <c r="G69" s="18">
        <v>349127</v>
      </c>
      <c r="H69" s="148">
        <v>209597</v>
      </c>
      <c r="I69" s="143">
        <v>76631</v>
      </c>
      <c r="J69" s="146">
        <v>98505</v>
      </c>
      <c r="K69" s="146">
        <v>129651</v>
      </c>
      <c r="L69" s="146">
        <v>24557</v>
      </c>
      <c r="M69" s="146">
        <v>23329</v>
      </c>
      <c r="N69" s="146">
        <v>63371</v>
      </c>
      <c r="O69" s="315">
        <v>91574</v>
      </c>
      <c r="P69" s="315">
        <v>41190</v>
      </c>
      <c r="Q69" s="315">
        <v>45674</v>
      </c>
      <c r="R69" s="382">
        <v>143326</v>
      </c>
      <c r="S69" s="382">
        <v>34240</v>
      </c>
      <c r="T69" s="298">
        <f>'Mielies-Maize'!F67</f>
        <v>0</v>
      </c>
      <c r="U69" s="315">
        <f t="shared" si="8"/>
        <v>71200.800000000003</v>
      </c>
      <c r="V69" s="315">
        <f t="shared" si="10"/>
        <v>7684695.5999999978</v>
      </c>
    </row>
    <row r="70" spans="2:22" ht="14.25" customHeight="1" x14ac:dyDescent="0.3">
      <c r="B70" s="19">
        <v>53</v>
      </c>
      <c r="C70" s="285"/>
      <c r="D70" s="21"/>
      <c r="E70" s="21"/>
      <c r="F70" s="21"/>
      <c r="G70" s="21"/>
      <c r="H70" s="146"/>
      <c r="I70" s="146"/>
      <c r="J70" s="146"/>
      <c r="K70" s="144"/>
      <c r="L70" s="146"/>
      <c r="M70" s="261"/>
      <c r="N70" s="261"/>
      <c r="O70" s="146"/>
      <c r="P70" s="146"/>
      <c r="Q70" s="315"/>
      <c r="R70" s="383"/>
      <c r="S70" s="444"/>
      <c r="T70" s="298"/>
      <c r="U70" s="278"/>
      <c r="V70" s="278"/>
    </row>
    <row r="71" spans="2:22" ht="14.25" customHeight="1" x14ac:dyDescent="0.3">
      <c r="B71" s="19">
        <v>54</v>
      </c>
      <c r="C71" s="126"/>
      <c r="D71" s="28"/>
      <c r="E71" s="28"/>
      <c r="F71" s="28"/>
      <c r="G71" s="28"/>
      <c r="H71" s="191"/>
      <c r="I71" s="191"/>
      <c r="J71" s="191"/>
      <c r="K71" s="210"/>
      <c r="L71" s="191"/>
      <c r="M71" s="262"/>
      <c r="N71" s="262"/>
      <c r="O71" s="144"/>
      <c r="P71" s="146"/>
      <c r="Q71" s="315"/>
      <c r="R71" s="315"/>
      <c r="S71" s="445"/>
      <c r="T71" s="348"/>
      <c r="U71" s="278"/>
      <c r="V71" s="278"/>
    </row>
    <row r="72" spans="2:22" ht="14.25" customHeight="1" x14ac:dyDescent="0.3">
      <c r="B72" s="137" t="s">
        <v>68</v>
      </c>
      <c r="C72" s="200"/>
      <c r="D72" s="113">
        <v>7480000</v>
      </c>
      <c r="E72" s="112">
        <v>6775000</v>
      </c>
      <c r="F72" s="111">
        <v>6052000</v>
      </c>
      <c r="G72" s="78">
        <v>6903656</v>
      </c>
      <c r="H72" s="78">
        <v>5606800</v>
      </c>
      <c r="I72" s="110">
        <v>7710000</v>
      </c>
      <c r="J72" s="78">
        <v>4735000</v>
      </c>
      <c r="K72" s="78">
        <v>3408500</v>
      </c>
      <c r="L72" s="212">
        <v>9916000</v>
      </c>
      <c r="M72" s="240">
        <v>6801560</v>
      </c>
      <c r="N72" s="240">
        <v>5545000</v>
      </c>
      <c r="O72" s="299">
        <v>8666310</v>
      </c>
      <c r="P72" s="299">
        <v>8600000</v>
      </c>
      <c r="Q72" s="299">
        <v>7850000</v>
      </c>
      <c r="R72" s="299">
        <v>8499965</v>
      </c>
      <c r="S72" s="299">
        <v>6055000</v>
      </c>
      <c r="T72" s="299">
        <f>'Table-SAGIS deliver vs CEC est'!C8</f>
        <v>7648450</v>
      </c>
      <c r="U72" s="309">
        <f>AVERAGE(O72:S72)</f>
        <v>7934255</v>
      </c>
      <c r="V72" s="309"/>
    </row>
    <row r="73" spans="2:22" ht="14.25" customHeight="1" x14ac:dyDescent="0.3">
      <c r="B73" s="178" t="s">
        <v>69</v>
      </c>
      <c r="C73" s="149"/>
      <c r="D73" s="85">
        <v>119893</v>
      </c>
      <c r="E73" s="87">
        <v>114890</v>
      </c>
      <c r="F73" s="87">
        <v>100312</v>
      </c>
      <c r="G73" s="87">
        <v>114097</v>
      </c>
      <c r="H73" s="87">
        <v>110942</v>
      </c>
      <c r="I73" s="87">
        <v>137247</v>
      </c>
      <c r="J73" s="87">
        <v>94200</v>
      </c>
      <c r="K73" s="87">
        <v>41052</v>
      </c>
      <c r="L73" s="208">
        <f>212100+16900</f>
        <v>229000</v>
      </c>
      <c r="M73" s="241">
        <v>200000</v>
      </c>
      <c r="N73" s="241">
        <v>160000</v>
      </c>
      <c r="O73" s="300">
        <v>255000</v>
      </c>
      <c r="P73" s="300">
        <v>202000</v>
      </c>
      <c r="Q73" s="300">
        <v>177000</v>
      </c>
      <c r="R73" s="300">
        <v>215000</v>
      </c>
      <c r="S73" s="300">
        <v>170000</v>
      </c>
      <c r="T73" s="300">
        <v>185000</v>
      </c>
      <c r="U73" s="309">
        <f>AVERAGE(O73:S73)</f>
        <v>203800</v>
      </c>
      <c r="V73" s="309"/>
    </row>
    <row r="74" spans="2:22" ht="14.25" customHeight="1" x14ac:dyDescent="0.3">
      <c r="B74" s="179" t="s">
        <v>70</v>
      </c>
      <c r="C74" s="152"/>
      <c r="D74" s="88">
        <f t="shared" ref="D74:I74" si="11">D72-D73</f>
        <v>7360107</v>
      </c>
      <c r="E74" s="88">
        <f t="shared" si="11"/>
        <v>6660110</v>
      </c>
      <c r="F74" s="88">
        <f t="shared" si="11"/>
        <v>5951688</v>
      </c>
      <c r="G74" s="88">
        <f t="shared" si="11"/>
        <v>6789559</v>
      </c>
      <c r="H74" s="88">
        <f t="shared" si="11"/>
        <v>5495858</v>
      </c>
      <c r="I74" s="88">
        <f t="shared" si="11"/>
        <v>7572753</v>
      </c>
      <c r="J74" s="88">
        <v>4624890</v>
      </c>
      <c r="K74" s="88">
        <v>3367448</v>
      </c>
      <c r="L74" s="88">
        <f>L72-L73</f>
        <v>9687000</v>
      </c>
      <c r="M74" s="242">
        <f>M72-M73</f>
        <v>6601560</v>
      </c>
      <c r="N74" s="242">
        <f>N72-N73</f>
        <v>5385000</v>
      </c>
      <c r="O74" s="242">
        <f t="shared" ref="O74:Q74" si="12">O72-O73</f>
        <v>8411310</v>
      </c>
      <c r="P74" s="242">
        <f t="shared" si="12"/>
        <v>8398000</v>
      </c>
      <c r="Q74" s="242">
        <f t="shared" si="12"/>
        <v>7673000</v>
      </c>
      <c r="R74" s="242">
        <f>R72-R73</f>
        <v>8284965</v>
      </c>
      <c r="S74" s="242">
        <f>S72-S73</f>
        <v>5885000</v>
      </c>
      <c r="T74" s="242">
        <f>T72-T73</f>
        <v>7463450</v>
      </c>
      <c r="U74" s="309">
        <f>AVERAGE(O74:S74)</f>
        <v>7730455</v>
      </c>
      <c r="V74" s="309"/>
    </row>
    <row r="75" spans="2:22" ht="12" x14ac:dyDescent="0.25">
      <c r="B75" s="16"/>
      <c r="D75" s="86"/>
      <c r="E75" s="81"/>
      <c r="F75" s="81"/>
      <c r="G75" s="82"/>
      <c r="H75" s="83"/>
      <c r="I75" s="82"/>
      <c r="J75" s="162"/>
      <c r="K75" s="162"/>
      <c r="L75" s="180"/>
      <c r="M75" s="243"/>
      <c r="N75" s="243"/>
      <c r="O75" s="302"/>
      <c r="P75" s="302"/>
      <c r="Q75" s="302"/>
      <c r="R75" s="302"/>
      <c r="S75" s="302"/>
      <c r="T75" s="302"/>
      <c r="U75" s="311"/>
      <c r="V75" s="311"/>
    </row>
    <row r="76" spans="2:22" ht="18" thickBot="1" x14ac:dyDescent="0.4">
      <c r="B76" s="129" t="s">
        <v>71</v>
      </c>
      <c r="C76" s="130"/>
      <c r="D76" s="131" t="s">
        <v>40</v>
      </c>
      <c r="E76" s="237" t="s">
        <v>41</v>
      </c>
      <c r="F76" s="229" t="s">
        <v>42</v>
      </c>
      <c r="G76" s="229" t="s">
        <v>43</v>
      </c>
      <c r="H76" s="229" t="s">
        <v>44</v>
      </c>
      <c r="I76" s="229" t="s">
        <v>45</v>
      </c>
      <c r="J76" s="229" t="s">
        <v>46</v>
      </c>
      <c r="K76" s="229" t="s">
        <v>47</v>
      </c>
      <c r="L76" s="230" t="s">
        <v>48</v>
      </c>
      <c r="M76" s="244" t="str">
        <f>M3</f>
        <v>2018/19</v>
      </c>
      <c r="N76" s="283" t="s">
        <v>50</v>
      </c>
      <c r="O76" s="303" t="str">
        <f t="shared" ref="O76:T76" si="13">O3</f>
        <v>2020/21</v>
      </c>
      <c r="P76" s="303" t="str">
        <f t="shared" si="13"/>
        <v>2021/22</v>
      </c>
      <c r="Q76" s="303" t="str">
        <f t="shared" si="13"/>
        <v>2022/23</v>
      </c>
      <c r="R76" s="303" t="str">
        <f t="shared" si="13"/>
        <v>2023/24</v>
      </c>
      <c r="S76" s="303" t="str">
        <f t="shared" si="13"/>
        <v>2024/25*</v>
      </c>
      <c r="T76" s="303" t="str">
        <f t="shared" si="13"/>
        <v>2025/26*</v>
      </c>
      <c r="U76" s="277" t="s">
        <v>55</v>
      </c>
      <c r="V76" s="277"/>
    </row>
    <row r="77" spans="2:22" x14ac:dyDescent="0.2">
      <c r="B77" s="16" t="s">
        <v>72</v>
      </c>
      <c r="C77" s="45"/>
      <c r="D77" s="23">
        <f t="shared" ref="D77:I77" si="14">D15</f>
        <v>328341</v>
      </c>
      <c r="E77" s="238">
        <f t="shared" si="14"/>
        <v>115703</v>
      </c>
      <c r="F77" s="222">
        <f t="shared" si="14"/>
        <v>406000</v>
      </c>
      <c r="G77" s="222">
        <f t="shared" si="14"/>
        <v>510398</v>
      </c>
      <c r="H77" s="222">
        <f t="shared" si="14"/>
        <v>269777</v>
      </c>
      <c r="I77" s="222">
        <f t="shared" si="14"/>
        <v>305123</v>
      </c>
      <c r="J77" s="231">
        <f t="shared" ref="J77" si="15">J17</f>
        <v>174836</v>
      </c>
      <c r="K77" s="231">
        <f>K17</f>
        <v>288056</v>
      </c>
      <c r="L77" s="231">
        <f>L17</f>
        <v>610419</v>
      </c>
      <c r="M77" s="245">
        <f t="shared" ref="M77:O77" si="16">M17</f>
        <v>117369</v>
      </c>
      <c r="N77" s="245">
        <f>N17</f>
        <v>85898</v>
      </c>
      <c r="O77" s="304">
        <f t="shared" si="16"/>
        <v>131241</v>
      </c>
      <c r="P77" s="304">
        <f t="shared" ref="P77:U77" si="17">P17</f>
        <v>437036</v>
      </c>
      <c r="Q77" s="304">
        <f t="shared" si="17"/>
        <v>141188</v>
      </c>
      <c r="R77" s="304">
        <f t="shared" si="17"/>
        <v>194205</v>
      </c>
      <c r="S77" s="304">
        <f t="shared" si="17"/>
        <v>398292</v>
      </c>
      <c r="T77" s="304">
        <f t="shared" si="17"/>
        <v>245080</v>
      </c>
      <c r="U77" s="231">
        <f t="shared" si="17"/>
        <v>260392.4</v>
      </c>
      <c r="V77" s="231"/>
    </row>
    <row r="78" spans="2:22" ht="12" thickBot="1" x14ac:dyDescent="0.25">
      <c r="B78" s="16" t="s">
        <v>73</v>
      </c>
      <c r="C78" s="47"/>
      <c r="D78" s="305">
        <f t="shared" ref="D78:E78" si="18">SUM(D18:D24)</f>
        <v>1960000</v>
      </c>
      <c r="E78" s="305">
        <f t="shared" si="18"/>
        <v>1417000</v>
      </c>
      <c r="F78" s="305">
        <f t="shared" ref="F78:J78" si="19">SUM(F18:F61)</f>
        <v>9731000</v>
      </c>
      <c r="G78" s="305">
        <f t="shared" si="19"/>
        <v>11016607</v>
      </c>
      <c r="H78" s="305">
        <f t="shared" si="19"/>
        <v>10495155</v>
      </c>
      <c r="I78" s="305">
        <f t="shared" si="19"/>
        <v>13275986</v>
      </c>
      <c r="J78" s="305">
        <f t="shared" si="19"/>
        <v>9057930</v>
      </c>
      <c r="K78" s="305">
        <f t="shared" ref="K78:U78" si="20">SUM(K18:K61)</f>
        <v>6675981</v>
      </c>
      <c r="L78" s="305">
        <f t="shared" si="20"/>
        <v>15385208</v>
      </c>
      <c r="M78" s="305">
        <f t="shared" si="20"/>
        <v>6224103</v>
      </c>
      <c r="N78" s="305">
        <f t="shared" si="20"/>
        <v>5311233</v>
      </c>
      <c r="O78" s="305">
        <f t="shared" si="20"/>
        <v>8169298</v>
      </c>
      <c r="P78" s="305">
        <f t="shared" si="20"/>
        <v>7999725</v>
      </c>
      <c r="Q78" s="305">
        <f t="shared" si="20"/>
        <v>7541586</v>
      </c>
      <c r="R78" s="305">
        <f t="shared" si="20"/>
        <v>8079331</v>
      </c>
      <c r="S78" s="305">
        <f>SUM(S18:S61)</f>
        <v>5439775</v>
      </c>
      <c r="T78" s="305">
        <f>SUM(T18:T25)</f>
        <v>2034537</v>
      </c>
      <c r="U78" s="305">
        <f>SUM(U18:U25)</f>
        <v>2879256</v>
      </c>
      <c r="V78" s="305"/>
    </row>
    <row r="79" spans="2:22" ht="15" thickBot="1" x14ac:dyDescent="0.35">
      <c r="B79" s="115" t="s">
        <v>74</v>
      </c>
      <c r="C79" s="132"/>
      <c r="D79" s="168">
        <f t="shared" ref="D79:K79" si="21">SUM(D77:D78)</f>
        <v>2288341</v>
      </c>
      <c r="E79" s="239">
        <f t="shared" si="21"/>
        <v>1532703</v>
      </c>
      <c r="F79" s="223">
        <f t="shared" si="21"/>
        <v>10137000</v>
      </c>
      <c r="G79" s="223">
        <f t="shared" si="21"/>
        <v>11527005</v>
      </c>
      <c r="H79" s="223">
        <f t="shared" si="21"/>
        <v>10764932</v>
      </c>
      <c r="I79" s="223">
        <f t="shared" si="21"/>
        <v>13581109</v>
      </c>
      <c r="J79" s="223">
        <f t="shared" si="21"/>
        <v>9232766</v>
      </c>
      <c r="K79" s="223">
        <f t="shared" si="21"/>
        <v>6964037</v>
      </c>
      <c r="L79" s="223">
        <f t="shared" ref="L79:U79" si="22">SUM(L77:L78)</f>
        <v>15995627</v>
      </c>
      <c r="M79" s="196">
        <f t="shared" si="22"/>
        <v>6341472</v>
      </c>
      <c r="N79" s="196">
        <f>SUM(N77:N78)</f>
        <v>5397131</v>
      </c>
      <c r="O79" s="239">
        <f t="shared" si="22"/>
        <v>8300539</v>
      </c>
      <c r="P79" s="239">
        <f>SUM(P77:P78)</f>
        <v>8436761</v>
      </c>
      <c r="Q79" s="239">
        <f>SUM(Q77:Q78)</f>
        <v>7682774</v>
      </c>
      <c r="R79" s="239">
        <f>SUM(R77:R78)</f>
        <v>8273536</v>
      </c>
      <c r="S79" s="239">
        <f>SUM(S77:S78)</f>
        <v>5838067</v>
      </c>
      <c r="T79" s="239">
        <f>SUM(T77:T78)</f>
        <v>2279617</v>
      </c>
      <c r="U79" s="223">
        <f t="shared" si="22"/>
        <v>3139648.4</v>
      </c>
      <c r="V79" s="223"/>
    </row>
    <row r="80" spans="2:22" ht="15" thickTop="1" x14ac:dyDescent="0.3">
      <c r="B80" s="250" t="s">
        <v>75</v>
      </c>
      <c r="C80" s="248"/>
      <c r="D80" s="249">
        <f t="shared" ref="D80:K80" si="23">SUM(D17:D61)</f>
        <v>7375341</v>
      </c>
      <c r="E80" s="249">
        <f t="shared" si="23"/>
        <v>6709703</v>
      </c>
      <c r="F80" s="249">
        <f t="shared" si="23"/>
        <v>10137000</v>
      </c>
      <c r="G80" s="249">
        <f t="shared" si="23"/>
        <v>11527005</v>
      </c>
      <c r="H80" s="249">
        <f t="shared" si="23"/>
        <v>10764932</v>
      </c>
      <c r="I80" s="249">
        <f t="shared" si="23"/>
        <v>13581109</v>
      </c>
      <c r="J80" s="249">
        <f t="shared" si="23"/>
        <v>9232766</v>
      </c>
      <c r="K80" s="249">
        <f t="shared" si="23"/>
        <v>6964037</v>
      </c>
      <c r="L80" s="249">
        <f>SUM(L17:L61)</f>
        <v>15995627</v>
      </c>
      <c r="M80" s="249"/>
      <c r="N80" s="249"/>
      <c r="O80" s="306"/>
      <c r="P80" s="306"/>
      <c r="Q80" s="306"/>
      <c r="R80" s="306"/>
      <c r="S80" s="306"/>
      <c r="T80" s="306"/>
      <c r="U80" s="249"/>
      <c r="V80" s="249"/>
    </row>
    <row r="81" spans="2:22" ht="15" thickBot="1" x14ac:dyDescent="0.35">
      <c r="B81" s="137" t="s">
        <v>76</v>
      </c>
      <c r="C81" s="153"/>
      <c r="D81" s="232">
        <f>D79/D80</f>
        <v>0.31026917941828047</v>
      </c>
      <c r="E81" s="232">
        <f>E79/E80</f>
        <v>0.22843082622285965</v>
      </c>
      <c r="F81" s="274">
        <f>F79/F74</f>
        <v>1.7032142813937827</v>
      </c>
      <c r="G81" s="274">
        <f t="shared" ref="G81:M81" si="24">G79/G74</f>
        <v>1.6977545964325518</v>
      </c>
      <c r="H81" s="274">
        <f t="shared" si="24"/>
        <v>1.9587354695117669</v>
      </c>
      <c r="I81" s="274">
        <f t="shared" si="24"/>
        <v>1.7934176646194588</v>
      </c>
      <c r="J81" s="293">
        <f>J79/J74</f>
        <v>1.9963212098017467</v>
      </c>
      <c r="K81" s="293">
        <f t="shared" si="24"/>
        <v>2.0680458911318005</v>
      </c>
      <c r="L81" s="293">
        <f>L79/L74</f>
        <v>1.6512467224114793</v>
      </c>
      <c r="M81" s="293">
        <f t="shared" si="24"/>
        <v>0.9606020395179321</v>
      </c>
      <c r="N81" s="293">
        <f t="shared" ref="N81:P81" si="25">N79/N74</f>
        <v>1.0022527390900651</v>
      </c>
      <c r="O81" s="307">
        <f t="shared" si="25"/>
        <v>0.98683070770189185</v>
      </c>
      <c r="P81" s="319">
        <f t="shared" si="25"/>
        <v>1.0046155036913551</v>
      </c>
      <c r="Q81" s="319">
        <f>Q79/Q74</f>
        <v>1.0012738172813762</v>
      </c>
      <c r="R81" s="319">
        <f>R79/R74</f>
        <v>0.99862051318261458</v>
      </c>
      <c r="S81" s="319">
        <f>S79/S74</f>
        <v>0.9920249787595582</v>
      </c>
      <c r="T81" s="319">
        <f>T79/T74</f>
        <v>0.3054374317507319</v>
      </c>
      <c r="U81" s="346">
        <f>U79/U74</f>
        <v>0.40614018191684703</v>
      </c>
      <c r="V81" s="346"/>
    </row>
    <row r="82" spans="2:22" ht="15" customHeight="1" x14ac:dyDescent="0.3">
      <c r="B82" s="184" t="s">
        <v>77</v>
      </c>
      <c r="C82" s="185"/>
      <c r="D82" s="185"/>
      <c r="E82" s="185"/>
      <c r="F82" s="185"/>
      <c r="G82" s="185"/>
      <c r="H82" s="185"/>
      <c r="I82" s="185"/>
      <c r="J82" s="99"/>
      <c r="K82" s="99"/>
      <c r="L82" s="99"/>
      <c r="M82" s="263"/>
      <c r="N82" s="263"/>
      <c r="O82" s="209"/>
      <c r="P82" s="209"/>
      <c r="Q82" s="209"/>
      <c r="R82" s="209"/>
      <c r="S82" s="209"/>
      <c r="T82" s="209"/>
      <c r="U82" s="312"/>
      <c r="V82" s="312"/>
    </row>
    <row r="83" spans="2:22" ht="15" customHeight="1" x14ac:dyDescent="0.3">
      <c r="B83" s="203" t="s">
        <v>78</v>
      </c>
      <c r="C83" s="204"/>
      <c r="D83" s="204"/>
      <c r="E83" s="204"/>
      <c r="F83" s="204"/>
      <c r="G83" s="204"/>
      <c r="H83" s="204"/>
      <c r="I83" s="204"/>
      <c r="O83" s="17"/>
      <c r="P83" s="17"/>
      <c r="Q83" s="17"/>
      <c r="R83" s="17"/>
      <c r="S83" s="17"/>
      <c r="T83" s="17"/>
      <c r="U83" s="17"/>
      <c r="V83" s="17"/>
    </row>
    <row r="84" spans="2:22" ht="15.75" customHeight="1" thickBot="1" x14ac:dyDescent="0.35">
      <c r="B84" s="205" t="s">
        <v>79</v>
      </c>
      <c r="C84" s="206"/>
      <c r="D84" s="206"/>
      <c r="E84" s="206"/>
      <c r="F84" s="206"/>
      <c r="G84" s="206"/>
      <c r="H84" s="206"/>
      <c r="I84" s="206"/>
      <c r="J84" s="100"/>
      <c r="K84" s="100"/>
      <c r="L84" s="100"/>
      <c r="M84" s="100"/>
      <c r="N84" s="100"/>
      <c r="O84" s="95"/>
      <c r="P84" s="95"/>
      <c r="Q84" s="95"/>
      <c r="R84" s="95"/>
      <c r="S84" s="95"/>
      <c r="T84" s="95"/>
      <c r="U84" s="95"/>
      <c r="V84" s="95"/>
    </row>
  </sheetData>
  <mergeCells count="1">
    <mergeCell ref="B2:U2"/>
  </mergeCells>
  <phoneticPr fontId="25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W85"/>
  <sheetViews>
    <sheetView showGridLines="0" tabSelected="1" showWhiteSpace="0" zoomScale="98" zoomScaleNormal="98" workbookViewId="0">
      <pane xSplit="3" ySplit="3" topLeftCell="T14" activePane="bottomRight" state="frozen"/>
      <selection pane="topRight" activeCell="D1" sqref="D1"/>
      <selection pane="bottomLeft" activeCell="A4" sqref="A4"/>
      <selection pane="bottomRight" activeCell="W83" sqref="W83"/>
    </sheetView>
  </sheetViews>
  <sheetFormatPr defaultColWidth="9.109375" defaultRowHeight="11.4" x14ac:dyDescent="0.2"/>
  <cols>
    <col min="1" max="1" width="8.88671875" style="2" customWidth="1"/>
    <col min="2" max="2" width="27.33203125" style="2" customWidth="1"/>
    <col min="3" max="3" width="23.88671875" style="4" customWidth="1"/>
    <col min="4" max="6" width="14.44140625" style="4" customWidth="1"/>
    <col min="7" max="7" width="14.44140625" style="2" customWidth="1"/>
    <col min="8" max="8" width="14.109375" style="2" customWidth="1"/>
    <col min="9" max="9" width="14" style="2" customWidth="1"/>
    <col min="10" max="10" width="14.5546875" style="2" customWidth="1"/>
    <col min="11" max="12" width="15" style="2" customWidth="1"/>
    <col min="13" max="14" width="13.33203125" style="2" customWidth="1"/>
    <col min="15" max="15" width="13.109375" style="2" customWidth="1"/>
    <col min="16" max="16" width="12.44140625" style="2" customWidth="1"/>
    <col min="17" max="17" width="12.44140625" style="2" bestFit="1" customWidth="1"/>
    <col min="18" max="18" width="14.44140625" style="2" bestFit="1" customWidth="1"/>
    <col min="19" max="19" width="14.44140625" style="2" customWidth="1"/>
    <col min="20" max="21" width="12.6640625" style="2" customWidth="1"/>
    <col min="22" max="22" width="11.109375" style="2" bestFit="1" customWidth="1"/>
    <col min="23" max="23" width="16.5546875" style="17" bestFit="1" customWidth="1"/>
    <col min="24" max="16384" width="9.109375" style="2"/>
  </cols>
  <sheetData>
    <row r="1" spans="2:23" ht="12" thickBot="1" x14ac:dyDescent="0.25">
      <c r="W1" s="100"/>
    </row>
    <row r="2" spans="2:23" ht="22.8" x14ac:dyDescent="0.4">
      <c r="B2" s="478" t="s">
        <v>80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80"/>
    </row>
    <row r="3" spans="2:23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81</v>
      </c>
      <c r="G3" s="190" t="s">
        <v>42</v>
      </c>
      <c r="H3" s="190" t="s">
        <v>43</v>
      </c>
      <c r="I3" s="190" t="s">
        <v>44</v>
      </c>
      <c r="J3" s="190" t="s">
        <v>45</v>
      </c>
      <c r="K3" s="190" t="s">
        <v>46</v>
      </c>
      <c r="L3" s="194" t="s">
        <v>47</v>
      </c>
      <c r="M3" s="145" t="s">
        <v>48</v>
      </c>
      <c r="N3" s="201" t="s">
        <v>49</v>
      </c>
      <c r="O3" s="284" t="s">
        <v>50</v>
      </c>
      <c r="P3" s="145" t="s">
        <v>51</v>
      </c>
      <c r="Q3" s="145" t="s">
        <v>52</v>
      </c>
      <c r="R3" s="145" t="s">
        <v>96</v>
      </c>
      <c r="S3" s="211" t="s">
        <v>97</v>
      </c>
      <c r="T3" s="211" t="s">
        <v>115</v>
      </c>
      <c r="U3" s="211" t="s">
        <v>126</v>
      </c>
      <c r="V3" s="279" t="s">
        <v>55</v>
      </c>
      <c r="W3" s="279" t="s">
        <v>133</v>
      </c>
    </row>
    <row r="4" spans="2:23" ht="14.4" hidden="1" x14ac:dyDescent="0.3">
      <c r="B4" s="26">
        <v>45</v>
      </c>
      <c r="C4" s="126" t="s">
        <v>56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4">
        <v>9892</v>
      </c>
      <c r="J4" s="146">
        <v>20915</v>
      </c>
      <c r="K4" s="146">
        <v>12600</v>
      </c>
      <c r="L4" s="146">
        <v>10424</v>
      </c>
      <c r="M4" s="146">
        <v>7988</v>
      </c>
      <c r="N4" s="272">
        <v>0</v>
      </c>
      <c r="O4" s="272"/>
      <c r="P4" s="313">
        <v>7876</v>
      </c>
      <c r="Q4" s="313">
        <v>18346</v>
      </c>
      <c r="R4" s="313">
        <v>21904</v>
      </c>
      <c r="S4" s="379"/>
      <c r="T4" s="377"/>
      <c r="U4" s="377"/>
      <c r="V4" s="278">
        <f t="shared" ref="V4:V11" si="0">AVERAGE(N4:R4)</f>
        <v>12031.5</v>
      </c>
      <c r="W4" s="278"/>
    </row>
    <row r="5" spans="2:23" s="1" customFormat="1" ht="14.4" hidden="1" x14ac:dyDescent="0.3">
      <c r="B5" s="26">
        <v>46</v>
      </c>
      <c r="C5" s="126" t="s">
        <v>57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4">
        <v>11779</v>
      </c>
      <c r="J5" s="146">
        <v>29975</v>
      </c>
      <c r="K5" s="146">
        <v>21498</v>
      </c>
      <c r="L5" s="146">
        <v>17466</v>
      </c>
      <c r="M5" s="146">
        <v>9412</v>
      </c>
      <c r="N5" s="272">
        <v>0</v>
      </c>
      <c r="O5" s="272"/>
      <c r="P5" s="313">
        <v>16682</v>
      </c>
      <c r="Q5" s="313">
        <v>14757</v>
      </c>
      <c r="R5" s="313">
        <v>32455</v>
      </c>
      <c r="S5" s="379"/>
      <c r="T5" s="377"/>
      <c r="U5" s="377"/>
      <c r="V5" s="278">
        <f t="shared" si="0"/>
        <v>15973.5</v>
      </c>
      <c r="W5" s="278"/>
    </row>
    <row r="6" spans="2:23" s="1" customFormat="1" ht="14.4" hidden="1" x14ac:dyDescent="0.3">
      <c r="B6" s="26">
        <v>47</v>
      </c>
      <c r="C6" s="126" t="s">
        <v>58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4">
        <v>23253</v>
      </c>
      <c r="J6" s="146">
        <v>28053</v>
      </c>
      <c r="K6" s="146">
        <v>18258</v>
      </c>
      <c r="L6" s="146">
        <v>15982</v>
      </c>
      <c r="M6" s="146">
        <v>4102</v>
      </c>
      <c r="N6" s="272">
        <v>0</v>
      </c>
      <c r="O6" s="272"/>
      <c r="P6" s="313">
        <v>18448</v>
      </c>
      <c r="Q6" s="313">
        <v>74380</v>
      </c>
      <c r="R6" s="313">
        <v>35509</v>
      </c>
      <c r="S6" s="379"/>
      <c r="T6" s="377"/>
      <c r="U6" s="377"/>
      <c r="V6" s="278">
        <f t="shared" si="0"/>
        <v>32084.25</v>
      </c>
      <c r="W6" s="278"/>
    </row>
    <row r="7" spans="2:23" s="1" customFormat="1" ht="14.4" hidden="1" x14ac:dyDescent="0.3">
      <c r="B7" s="26">
        <v>48</v>
      </c>
      <c r="C7" s="126" t="s">
        <v>61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4">
        <v>50319</v>
      </c>
      <c r="J7" s="146">
        <v>49480</v>
      </c>
      <c r="K7" s="146">
        <v>68852</v>
      </c>
      <c r="L7" s="146">
        <v>54677</v>
      </c>
      <c r="M7" s="146">
        <v>30391</v>
      </c>
      <c r="N7" s="272">
        <v>0</v>
      </c>
      <c r="O7" s="272"/>
      <c r="P7" s="313">
        <v>63932</v>
      </c>
      <c r="Q7" s="313">
        <v>4224</v>
      </c>
      <c r="R7" s="313">
        <v>51940</v>
      </c>
      <c r="S7" s="379"/>
      <c r="T7" s="377"/>
      <c r="U7" s="377"/>
      <c r="V7" s="278">
        <f t="shared" si="0"/>
        <v>30024</v>
      </c>
      <c r="W7" s="278"/>
    </row>
    <row r="8" spans="2:23" s="1" customFormat="1" ht="14.4" hidden="1" x14ac:dyDescent="0.3">
      <c r="B8" s="26">
        <v>49</v>
      </c>
      <c r="C8" s="126" t="s">
        <v>62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4">
        <v>24511</v>
      </c>
      <c r="J8" s="146">
        <v>19256</v>
      </c>
      <c r="K8" s="146">
        <v>13097</v>
      </c>
      <c r="L8" s="146">
        <v>39179</v>
      </c>
      <c r="M8" s="146">
        <v>4779</v>
      </c>
      <c r="N8" s="272">
        <v>0</v>
      </c>
      <c r="O8" s="272"/>
      <c r="P8" s="313">
        <v>3552</v>
      </c>
      <c r="Q8" s="313">
        <v>30131</v>
      </c>
      <c r="R8" s="313">
        <v>38828</v>
      </c>
      <c r="S8" s="379"/>
      <c r="T8" s="377"/>
      <c r="U8" s="377"/>
      <c r="V8" s="278">
        <f t="shared" si="0"/>
        <v>18127.75</v>
      </c>
      <c r="W8" s="278"/>
    </row>
    <row r="9" spans="2:23" s="1" customFormat="1" ht="14.4" hidden="1" x14ac:dyDescent="0.3">
      <c r="B9" s="26">
        <v>50</v>
      </c>
      <c r="C9" s="126" t="s">
        <v>63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4">
        <v>36503</v>
      </c>
      <c r="J9" s="146">
        <v>25982</v>
      </c>
      <c r="K9" s="146">
        <v>47363</v>
      </c>
      <c r="L9" s="146">
        <v>24428</v>
      </c>
      <c r="M9" s="146">
        <v>10763</v>
      </c>
      <c r="N9" s="272">
        <v>0</v>
      </c>
      <c r="O9" s="272">
        <v>0</v>
      </c>
      <c r="P9" s="313">
        <v>27872</v>
      </c>
      <c r="Q9" s="313">
        <v>13966</v>
      </c>
      <c r="R9" s="313">
        <v>52148</v>
      </c>
      <c r="S9" s="379"/>
      <c r="T9" s="377"/>
      <c r="U9" s="377"/>
      <c r="V9" s="278">
        <f t="shared" si="0"/>
        <v>18797.2</v>
      </c>
      <c r="W9" s="278"/>
    </row>
    <row r="10" spans="2:23" ht="14.4" hidden="1" x14ac:dyDescent="0.3">
      <c r="B10" s="26">
        <v>51</v>
      </c>
      <c r="C10" s="126" t="s">
        <v>64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4">
        <v>32842</v>
      </c>
      <c r="J10" s="146">
        <v>51132</v>
      </c>
      <c r="K10" s="146">
        <v>65527</v>
      </c>
      <c r="L10" s="146">
        <v>36667</v>
      </c>
      <c r="M10" s="146">
        <v>14403</v>
      </c>
      <c r="N10" s="272">
        <v>0</v>
      </c>
      <c r="O10" s="272">
        <v>0</v>
      </c>
      <c r="P10" s="313">
        <v>50254</v>
      </c>
      <c r="Q10" s="313">
        <v>16527</v>
      </c>
      <c r="R10" s="313">
        <v>88355</v>
      </c>
      <c r="S10" s="379"/>
      <c r="T10" s="377"/>
      <c r="U10" s="377"/>
      <c r="V10" s="278">
        <f t="shared" si="0"/>
        <v>31027.200000000001</v>
      </c>
      <c r="W10" s="278"/>
    </row>
    <row r="11" spans="2:23" ht="14.4" hidden="1" x14ac:dyDescent="0.3">
      <c r="B11" s="26">
        <v>52</v>
      </c>
      <c r="C11" s="126" t="s">
        <v>65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6">
        <v>131750</v>
      </c>
      <c r="J11" s="146">
        <v>57159</v>
      </c>
      <c r="K11" s="146">
        <v>66227</v>
      </c>
      <c r="L11" s="146">
        <v>61905</v>
      </c>
      <c r="M11" s="146">
        <v>12156</v>
      </c>
      <c r="N11" s="272">
        <v>0</v>
      </c>
      <c r="O11" s="272">
        <v>0</v>
      </c>
      <c r="P11" s="313">
        <v>96502</v>
      </c>
      <c r="Q11" s="313">
        <v>31423</v>
      </c>
      <c r="R11" s="313">
        <v>103266</v>
      </c>
      <c r="S11" s="379"/>
      <c r="T11" s="377"/>
      <c r="U11" s="377"/>
      <c r="V11" s="278">
        <f t="shared" si="0"/>
        <v>46238.2</v>
      </c>
      <c r="W11" s="278"/>
    </row>
    <row r="12" spans="2:23" ht="14.4" hidden="1" x14ac:dyDescent="0.3">
      <c r="B12" s="27"/>
      <c r="C12" s="285"/>
      <c r="D12" s="28"/>
      <c r="E12" s="28"/>
      <c r="F12" s="125">
        <v>16000</v>
      </c>
      <c r="G12" s="125"/>
      <c r="H12" s="125"/>
      <c r="I12" s="128"/>
      <c r="J12" s="191"/>
      <c r="K12" s="191"/>
      <c r="L12" s="191"/>
      <c r="M12" s="191"/>
      <c r="N12" s="191"/>
      <c r="O12" s="210"/>
      <c r="P12" s="210"/>
      <c r="Q12" s="210"/>
      <c r="R12" s="360"/>
      <c r="S12" s="380"/>
      <c r="T12" s="316"/>
      <c r="U12" s="316"/>
      <c r="V12" s="378"/>
      <c r="W12" s="378"/>
    </row>
    <row r="13" spans="2:23" ht="13.8" hidden="1" x14ac:dyDescent="0.25">
      <c r="B13" s="176" t="s">
        <v>118</v>
      </c>
      <c r="C13" s="101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361"/>
      <c r="V13" s="280"/>
      <c r="W13" s="280"/>
    </row>
    <row r="14" spans="2:23" ht="12" x14ac:dyDescent="0.25">
      <c r="B14" s="176" t="s">
        <v>131</v>
      </c>
      <c r="C14" s="10"/>
      <c r="D14" s="76">
        <v>103095</v>
      </c>
      <c r="E14" s="76">
        <v>75732</v>
      </c>
      <c r="F14" s="76">
        <f>SUM(F4:F8)</f>
        <v>69000</v>
      </c>
      <c r="G14" s="76">
        <f>SUM(G4:G8)</f>
        <v>129000</v>
      </c>
      <c r="H14" s="76">
        <f>SUM(H4:H8)</f>
        <v>185734</v>
      </c>
      <c r="I14" s="76">
        <f>SUM(I4:I8)</f>
        <v>119754</v>
      </c>
      <c r="J14" s="76">
        <f>SUM(J4:J8)</f>
        <v>147679</v>
      </c>
      <c r="K14" s="76">
        <v>132693</v>
      </c>
      <c r="L14" s="76">
        <v>121129</v>
      </c>
      <c r="M14" s="76">
        <v>104061</v>
      </c>
      <c r="N14" s="76">
        <v>53582</v>
      </c>
      <c r="O14" s="76">
        <v>64402</v>
      </c>
      <c r="P14" s="76">
        <v>82264</v>
      </c>
      <c r="Q14" s="76">
        <v>109521</v>
      </c>
      <c r="R14" s="76">
        <v>116718</v>
      </c>
      <c r="S14" s="76">
        <v>182443</v>
      </c>
      <c r="T14" s="76">
        <v>207738</v>
      </c>
      <c r="U14" s="76">
        <v>144941</v>
      </c>
      <c r="V14" s="278">
        <f>AVERAGE(P14:T14)</f>
        <v>139736.79999999999</v>
      </c>
      <c r="W14" s="278"/>
    </row>
    <row r="15" spans="2:23" ht="12" x14ac:dyDescent="0.25">
      <c r="B15" s="176" t="s">
        <v>130</v>
      </c>
      <c r="C15" s="10"/>
      <c r="D15" s="76">
        <v>237597</v>
      </c>
      <c r="E15" s="76">
        <v>160284</v>
      </c>
      <c r="F15" s="76">
        <f>F9</f>
        <v>22500</v>
      </c>
      <c r="G15" s="76">
        <f>G9</f>
        <v>53000</v>
      </c>
      <c r="H15" s="76">
        <f>H9</f>
        <v>57311</v>
      </c>
      <c r="I15" s="76">
        <f>I9</f>
        <v>36503</v>
      </c>
      <c r="J15" s="76">
        <f>J9</f>
        <v>25982</v>
      </c>
      <c r="K15" s="76">
        <v>234427</v>
      </c>
      <c r="L15" s="76">
        <v>328826</v>
      </c>
      <c r="M15" s="76">
        <v>196581</v>
      </c>
      <c r="N15" s="76">
        <v>68966</v>
      </c>
      <c r="O15" s="76">
        <v>116643</v>
      </c>
      <c r="P15" s="76">
        <v>134227</v>
      </c>
      <c r="Q15" s="76">
        <v>410750</v>
      </c>
      <c r="R15" s="76">
        <v>156142</v>
      </c>
      <c r="S15" s="76">
        <v>326851</v>
      </c>
      <c r="T15" s="76">
        <v>501628</v>
      </c>
      <c r="U15" s="76">
        <v>240432</v>
      </c>
      <c r="V15" s="278">
        <f>AVERAGE(P15:T15)</f>
        <v>305919.59999999998</v>
      </c>
      <c r="W15" s="278"/>
    </row>
    <row r="16" spans="2:23" s="362" customFormat="1" ht="13.8" x14ac:dyDescent="0.3">
      <c r="B16" s="394" t="s">
        <v>66</v>
      </c>
      <c r="C16" s="395"/>
      <c r="D16" s="396">
        <f>SUM(D14:D15)</f>
        <v>340692</v>
      </c>
      <c r="E16" s="396">
        <f>SUM(E14:E15)</f>
        <v>236016</v>
      </c>
      <c r="F16" s="396">
        <f>SUM(F14:F15)</f>
        <v>91500</v>
      </c>
      <c r="G16" s="396">
        <f t="shared" ref="G16:N16" si="1">SUM(G14:G15)</f>
        <v>182000</v>
      </c>
      <c r="H16" s="396">
        <f t="shared" si="1"/>
        <v>243045</v>
      </c>
      <c r="I16" s="397">
        <f t="shared" si="1"/>
        <v>156257</v>
      </c>
      <c r="J16" s="397">
        <f t="shared" si="1"/>
        <v>173661</v>
      </c>
      <c r="K16" s="397">
        <f t="shared" si="1"/>
        <v>367120</v>
      </c>
      <c r="L16" s="397">
        <f t="shared" si="1"/>
        <v>449955</v>
      </c>
      <c r="M16" s="397">
        <f t="shared" si="1"/>
        <v>300642</v>
      </c>
      <c r="N16" s="397">
        <f t="shared" si="1"/>
        <v>122548</v>
      </c>
      <c r="O16" s="396">
        <v>181045</v>
      </c>
      <c r="P16" s="396">
        <f t="shared" ref="P16:U16" si="2">P13+P14+P15</f>
        <v>216491</v>
      </c>
      <c r="Q16" s="396">
        <f t="shared" si="2"/>
        <v>520271</v>
      </c>
      <c r="R16" s="398">
        <f t="shared" si="2"/>
        <v>272860</v>
      </c>
      <c r="S16" s="398">
        <f t="shared" si="2"/>
        <v>509294</v>
      </c>
      <c r="T16" s="398">
        <f t="shared" si="2"/>
        <v>709366</v>
      </c>
      <c r="U16" s="398">
        <f t="shared" si="2"/>
        <v>385373</v>
      </c>
      <c r="V16" s="399">
        <f>AVERAGE(P16:T16)</f>
        <v>445656.4</v>
      </c>
      <c r="W16" s="399"/>
    </row>
    <row r="17" spans="2:23" ht="17.399999999999999" x14ac:dyDescent="0.35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16" t="str">
        <f>G3</f>
        <v>2011/12</v>
      </c>
      <c r="H17" s="120" t="str">
        <f>H3</f>
        <v>2012/13</v>
      </c>
      <c r="I17" s="116" t="str">
        <f>I3</f>
        <v>2013/14</v>
      </c>
      <c r="J17" s="147" t="s">
        <v>45</v>
      </c>
      <c r="K17" s="147" t="s">
        <v>46</v>
      </c>
      <c r="L17" s="147" t="s">
        <v>47</v>
      </c>
      <c r="M17" s="147" t="s">
        <v>48</v>
      </c>
      <c r="N17" s="119" t="str">
        <f t="shared" ref="N17:S17" si="3">N3</f>
        <v>2018/19</v>
      </c>
      <c r="O17" s="119" t="str">
        <f t="shared" si="3"/>
        <v>2019/20</v>
      </c>
      <c r="P17" s="119" t="str">
        <f t="shared" si="3"/>
        <v>2020/21</v>
      </c>
      <c r="Q17" s="119" t="str">
        <f t="shared" si="3"/>
        <v>2021/22</v>
      </c>
      <c r="R17" s="119" t="str">
        <f t="shared" si="3"/>
        <v>2022/23</v>
      </c>
      <c r="S17" s="119" t="str">
        <f t="shared" si="3"/>
        <v>2023/24</v>
      </c>
      <c r="T17" s="211" t="s">
        <v>115</v>
      </c>
      <c r="U17" s="211" t="str">
        <f>U3</f>
        <v>2025/26*</v>
      </c>
      <c r="V17" s="277" t="s">
        <v>55</v>
      </c>
      <c r="W17" s="277"/>
    </row>
    <row r="18" spans="2:23" x14ac:dyDescent="0.2">
      <c r="B18" s="75" t="s">
        <v>67</v>
      </c>
      <c r="C18" s="48" t="s">
        <v>67</v>
      </c>
      <c r="D18" s="13">
        <f t="shared" ref="D18:I18" si="4">D16</f>
        <v>340692</v>
      </c>
      <c r="E18" s="24">
        <f t="shared" si="4"/>
        <v>236016</v>
      </c>
      <c r="F18" s="13">
        <f t="shared" si="4"/>
        <v>91500</v>
      </c>
      <c r="G18" s="24">
        <f t="shared" si="4"/>
        <v>182000</v>
      </c>
      <c r="H18" s="80">
        <f t="shared" si="4"/>
        <v>243045</v>
      </c>
      <c r="I18" s="13">
        <f t="shared" si="4"/>
        <v>156257</v>
      </c>
      <c r="J18" s="142">
        <f>J78</f>
        <v>173661</v>
      </c>
      <c r="K18" s="192">
        <f>K16</f>
        <v>367120</v>
      </c>
      <c r="L18" s="192">
        <f>L16</f>
        <v>449955</v>
      </c>
      <c r="M18" s="192">
        <f>M16</f>
        <v>300642</v>
      </c>
      <c r="N18" s="192">
        <f>N16</f>
        <v>122548</v>
      </c>
      <c r="O18" s="192">
        <f t="shared" ref="O18:U18" si="5">O16</f>
        <v>181045</v>
      </c>
      <c r="P18" s="192">
        <f t="shared" si="5"/>
        <v>216491</v>
      </c>
      <c r="Q18" s="192">
        <f t="shared" si="5"/>
        <v>520271</v>
      </c>
      <c r="R18" s="192">
        <f t="shared" si="5"/>
        <v>272860</v>
      </c>
      <c r="S18" s="192">
        <f t="shared" si="5"/>
        <v>509294</v>
      </c>
      <c r="T18" s="192">
        <f t="shared" si="5"/>
        <v>709366</v>
      </c>
      <c r="U18" s="192">
        <f t="shared" si="5"/>
        <v>385373</v>
      </c>
      <c r="V18" s="281">
        <f>V16</f>
        <v>445656.4</v>
      </c>
      <c r="W18" s="281"/>
    </row>
    <row r="19" spans="2:23" ht="14.4" x14ac:dyDescent="0.3">
      <c r="B19" s="19">
        <v>1</v>
      </c>
      <c r="C19" s="285">
        <v>45779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384">
        <v>148131</v>
      </c>
      <c r="T19" s="384">
        <v>204611</v>
      </c>
      <c r="U19" s="347">
        <f>'Mielies-Maize'!J16</f>
        <v>54311</v>
      </c>
      <c r="V19" s="278">
        <f>AVERAGE(Q19:T19)</f>
        <v>164231.25</v>
      </c>
      <c r="W19" s="278">
        <f>V19</f>
        <v>164231.25</v>
      </c>
    </row>
    <row r="20" spans="2:23" ht="14.4" x14ac:dyDescent="0.3">
      <c r="B20" s="19">
        <v>2</v>
      </c>
      <c r="C20" s="285">
        <f t="shared" ref="C20:C70" si="6">C19+7</f>
        <v>45786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384">
        <v>139672</v>
      </c>
      <c r="T20" s="384">
        <v>484445</v>
      </c>
      <c r="U20" s="347">
        <f>'Mielies-Maize'!J17</f>
        <v>113383</v>
      </c>
      <c r="V20" s="278">
        <f t="shared" ref="V19:V24" si="7">AVERAGE(Q20:T20)</f>
        <v>275702.25</v>
      </c>
      <c r="W20" s="278">
        <f>W19+V20</f>
        <v>439933.5</v>
      </c>
    </row>
    <row r="21" spans="2:23" ht="14.4" x14ac:dyDescent="0.3">
      <c r="B21" s="19">
        <v>3</v>
      </c>
      <c r="C21" s="285">
        <f t="shared" si="6"/>
        <v>45793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384">
        <v>108358</v>
      </c>
      <c r="T21" s="384">
        <v>629217</v>
      </c>
      <c r="U21" s="347">
        <f>'Mielies-Maize'!J18</f>
        <v>174853</v>
      </c>
      <c r="V21" s="278">
        <f t="shared" si="7"/>
        <v>358177.25</v>
      </c>
      <c r="W21" s="278">
        <f t="shared" ref="W21:W25" si="8">W20+V21</f>
        <v>798110.75</v>
      </c>
    </row>
    <row r="22" spans="2:23" ht="14.4" x14ac:dyDescent="0.3">
      <c r="B22" s="19">
        <v>4</v>
      </c>
      <c r="C22" s="285">
        <f t="shared" si="6"/>
        <v>45800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384">
        <v>343069</v>
      </c>
      <c r="T22" s="384">
        <v>697419</v>
      </c>
      <c r="U22" s="347">
        <f>'Mielies-Maize'!J19</f>
        <v>260603</v>
      </c>
      <c r="V22" s="278">
        <f t="shared" si="7"/>
        <v>588008.75</v>
      </c>
      <c r="W22" s="278">
        <f t="shared" si="8"/>
        <v>1386119.5</v>
      </c>
    </row>
    <row r="23" spans="2:23" ht="14.4" x14ac:dyDescent="0.3">
      <c r="B23" s="19">
        <v>5</v>
      </c>
      <c r="C23" s="285">
        <f t="shared" si="6"/>
        <v>45807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384">
        <v>433857</v>
      </c>
      <c r="T23" s="384">
        <v>572880</v>
      </c>
      <c r="U23" s="347">
        <f>'Mielies-Maize'!J20</f>
        <v>410601</v>
      </c>
      <c r="V23" s="278">
        <f t="shared" si="7"/>
        <v>380949.75</v>
      </c>
      <c r="W23" s="278">
        <f t="shared" si="8"/>
        <v>1767069.25</v>
      </c>
    </row>
    <row r="24" spans="2:23" ht="14.4" x14ac:dyDescent="0.3">
      <c r="B24" s="19">
        <v>6</v>
      </c>
      <c r="C24" s="285">
        <f t="shared" si="6"/>
        <v>45814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384">
        <v>578864</v>
      </c>
      <c r="T24" s="384">
        <v>499581</v>
      </c>
      <c r="U24" s="347">
        <f>'Mielies-Maize'!J21</f>
        <v>485843</v>
      </c>
      <c r="V24" s="278">
        <f t="shared" si="7"/>
        <v>525176.75</v>
      </c>
      <c r="W24" s="278">
        <f t="shared" si="8"/>
        <v>2292246</v>
      </c>
    </row>
    <row r="25" spans="2:23" ht="14.4" x14ac:dyDescent="0.3">
      <c r="B25" s="19">
        <v>7</v>
      </c>
      <c r="C25" s="285">
        <f t="shared" si="6"/>
        <v>45821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384">
        <v>646244</v>
      </c>
      <c r="T25" s="384">
        <v>482801</v>
      </c>
      <c r="U25" s="347">
        <f>'Mielies-Maize'!J22</f>
        <v>417372</v>
      </c>
      <c r="V25" s="278">
        <f>AVERAGE(Q25:T25)</f>
        <v>584511.75</v>
      </c>
      <c r="W25" s="278">
        <f t="shared" si="8"/>
        <v>2876757.75</v>
      </c>
    </row>
    <row r="26" spans="2:23" ht="14.25" customHeight="1" x14ac:dyDescent="0.3">
      <c r="B26" s="19">
        <v>8</v>
      </c>
      <c r="C26" s="285">
        <f t="shared" si="6"/>
        <v>45828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384">
        <v>671146</v>
      </c>
      <c r="T26" s="384">
        <v>328700</v>
      </c>
      <c r="U26" s="347">
        <f>'Mielies-Maize'!J23</f>
        <v>512729</v>
      </c>
      <c r="V26" s="278">
        <f t="shared" ref="V26:V70" si="9">AVERAGE(Q26:T26)</f>
        <v>701671.75</v>
      </c>
      <c r="W26" s="278">
        <f t="shared" ref="W26:W70" si="10">W25+V26</f>
        <v>3578429.5</v>
      </c>
    </row>
    <row r="27" spans="2:23" ht="15" customHeight="1" x14ac:dyDescent="0.3">
      <c r="B27" s="19">
        <v>9</v>
      </c>
      <c r="C27" s="285">
        <f t="shared" si="6"/>
        <v>45835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384">
        <v>735502</v>
      </c>
      <c r="T27" s="384">
        <v>352335</v>
      </c>
      <c r="U27" s="347">
        <f>'Mielies-Maize'!J24</f>
        <v>0</v>
      </c>
      <c r="V27" s="278">
        <f t="shared" si="9"/>
        <v>394811.25</v>
      </c>
      <c r="W27" s="278">
        <f t="shared" si="10"/>
        <v>3973240.75</v>
      </c>
    </row>
    <row r="28" spans="2:23" ht="15" customHeight="1" x14ac:dyDescent="0.3">
      <c r="B28" s="19">
        <v>10</v>
      </c>
      <c r="C28" s="285">
        <f t="shared" si="6"/>
        <v>45842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384">
        <v>661817</v>
      </c>
      <c r="T28" s="384">
        <v>176627</v>
      </c>
      <c r="U28" s="347">
        <f>'Mielies-Maize'!J25</f>
        <v>0</v>
      </c>
      <c r="V28" s="278">
        <f t="shared" si="9"/>
        <v>443101</v>
      </c>
      <c r="W28" s="278">
        <f t="shared" si="10"/>
        <v>4416341.75</v>
      </c>
    </row>
    <row r="29" spans="2:23" ht="15" customHeight="1" x14ac:dyDescent="0.3">
      <c r="B29" s="19">
        <v>11</v>
      </c>
      <c r="C29" s="285">
        <f t="shared" si="6"/>
        <v>45849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384">
        <v>505406</v>
      </c>
      <c r="T29" s="384">
        <v>140353</v>
      </c>
      <c r="U29" s="347">
        <f>'Mielies-Maize'!J26</f>
        <v>0</v>
      </c>
      <c r="V29" s="278">
        <f t="shared" si="9"/>
        <v>376340.75</v>
      </c>
      <c r="W29" s="278">
        <f t="shared" si="10"/>
        <v>4792682.5</v>
      </c>
    </row>
    <row r="30" spans="2:23" ht="15" customHeight="1" x14ac:dyDescent="0.3">
      <c r="B30" s="19">
        <v>12</v>
      </c>
      <c r="C30" s="285">
        <f t="shared" si="6"/>
        <v>45856</v>
      </c>
      <c r="D30" s="21"/>
      <c r="E30" s="21"/>
      <c r="F30" s="127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384">
        <v>424110</v>
      </c>
      <c r="T30" s="384">
        <v>105751</v>
      </c>
      <c r="U30" s="347">
        <f>'Mielies-Maize'!J27</f>
        <v>0</v>
      </c>
      <c r="V30" s="278">
        <f t="shared" si="9"/>
        <v>336409.25</v>
      </c>
      <c r="W30" s="278">
        <f t="shared" si="10"/>
        <v>5129091.75</v>
      </c>
    </row>
    <row r="31" spans="2:23" ht="15" customHeight="1" x14ac:dyDescent="0.3">
      <c r="B31" s="19">
        <v>13</v>
      </c>
      <c r="C31" s="285">
        <f t="shared" si="6"/>
        <v>45863</v>
      </c>
      <c r="D31" s="21"/>
      <c r="E31" s="21"/>
      <c r="F31" s="127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384">
        <v>364948</v>
      </c>
      <c r="T31" s="384">
        <v>104823</v>
      </c>
      <c r="U31" s="347">
        <f>'Mielies-Maize'!J28</f>
        <v>0</v>
      </c>
      <c r="V31" s="278">
        <f t="shared" si="9"/>
        <v>329582.75</v>
      </c>
      <c r="W31" s="278">
        <f t="shared" si="10"/>
        <v>5458674.5</v>
      </c>
    </row>
    <row r="32" spans="2:23" ht="15" customHeight="1" x14ac:dyDescent="0.3">
      <c r="B32" s="19">
        <v>14</v>
      </c>
      <c r="C32" s="285">
        <f t="shared" si="6"/>
        <v>45870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384">
        <v>208614</v>
      </c>
      <c r="T32" s="384">
        <v>58177</v>
      </c>
      <c r="U32" s="347">
        <f>'Mielies-Maize'!J29</f>
        <v>0</v>
      </c>
      <c r="V32" s="278">
        <f t="shared" si="9"/>
        <v>159762.75</v>
      </c>
      <c r="W32" s="278">
        <f t="shared" si="10"/>
        <v>5618437.25</v>
      </c>
    </row>
    <row r="33" spans="2:23" ht="15" customHeight="1" x14ac:dyDescent="0.3">
      <c r="B33" s="19">
        <v>15</v>
      </c>
      <c r="C33" s="285">
        <f t="shared" si="6"/>
        <v>45877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384">
        <v>150070</v>
      </c>
      <c r="T33" s="384">
        <v>41572</v>
      </c>
      <c r="U33" s="347">
        <f>'Mielies-Maize'!J30</f>
        <v>0</v>
      </c>
      <c r="V33" s="278">
        <f t="shared" si="9"/>
        <v>129442</v>
      </c>
      <c r="W33" s="278">
        <f t="shared" si="10"/>
        <v>5747879.25</v>
      </c>
    </row>
    <row r="34" spans="2:23" ht="15" customHeight="1" x14ac:dyDescent="0.3">
      <c r="B34" s="19">
        <v>16</v>
      </c>
      <c r="C34" s="285">
        <f t="shared" si="6"/>
        <v>45884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384">
        <v>101002</v>
      </c>
      <c r="T34" s="384">
        <v>46143</v>
      </c>
      <c r="U34" s="347">
        <f>'Mielies-Maize'!J31</f>
        <v>0</v>
      </c>
      <c r="V34" s="278">
        <f t="shared" si="9"/>
        <v>97861.75</v>
      </c>
      <c r="W34" s="278">
        <f t="shared" si="10"/>
        <v>5845741</v>
      </c>
    </row>
    <row r="35" spans="2:23" ht="15" customHeight="1" x14ac:dyDescent="0.3">
      <c r="B35" s="19">
        <v>17</v>
      </c>
      <c r="C35" s="285">
        <f t="shared" si="6"/>
        <v>45891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384">
        <v>115427</v>
      </c>
      <c r="T35" s="384">
        <v>32363</v>
      </c>
      <c r="U35" s="347">
        <f>'Mielies-Maize'!J32</f>
        <v>0</v>
      </c>
      <c r="V35" s="278">
        <f t="shared" si="9"/>
        <v>119004.25</v>
      </c>
      <c r="W35" s="278">
        <f t="shared" si="10"/>
        <v>5964745.25</v>
      </c>
    </row>
    <row r="36" spans="2:23" ht="15" customHeight="1" x14ac:dyDescent="0.3">
      <c r="B36" s="19">
        <v>18</v>
      </c>
      <c r="C36" s="285">
        <f t="shared" si="6"/>
        <v>45898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384">
        <v>38391</v>
      </c>
      <c r="T36" s="384">
        <v>47979</v>
      </c>
      <c r="U36" s="347">
        <f>'Mielies-Maize'!J33</f>
        <v>0</v>
      </c>
      <c r="V36" s="278">
        <f t="shared" si="9"/>
        <v>44397</v>
      </c>
      <c r="W36" s="278">
        <f t="shared" si="10"/>
        <v>6009142.25</v>
      </c>
    </row>
    <row r="37" spans="2:23" ht="15" customHeight="1" x14ac:dyDescent="0.3">
      <c r="B37" s="19">
        <v>19</v>
      </c>
      <c r="C37" s="285">
        <f t="shared" si="6"/>
        <v>45905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384">
        <v>32471</v>
      </c>
      <c r="T37" s="384">
        <v>29781</v>
      </c>
      <c r="U37" s="347">
        <f>'Mielies-Maize'!J34</f>
        <v>0</v>
      </c>
      <c r="V37" s="278">
        <f t="shared" si="9"/>
        <v>32793.75</v>
      </c>
      <c r="W37" s="278">
        <f t="shared" si="10"/>
        <v>6041936</v>
      </c>
    </row>
    <row r="38" spans="2:23" ht="15" customHeight="1" x14ac:dyDescent="0.3">
      <c r="B38" s="19">
        <v>20</v>
      </c>
      <c r="C38" s="285">
        <f t="shared" si="6"/>
        <v>45912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384">
        <v>31264</v>
      </c>
      <c r="T38" s="384">
        <v>29436</v>
      </c>
      <c r="U38" s="347">
        <f>'Mielies-Maize'!J35</f>
        <v>0</v>
      </c>
      <c r="V38" s="278">
        <f t="shared" si="9"/>
        <v>28484.75</v>
      </c>
      <c r="W38" s="278">
        <f t="shared" si="10"/>
        <v>6070420.75</v>
      </c>
    </row>
    <row r="39" spans="2:23" ht="15" customHeight="1" x14ac:dyDescent="0.3">
      <c r="B39" s="19">
        <v>21</v>
      </c>
      <c r="C39" s="285">
        <f t="shared" si="6"/>
        <v>45919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384">
        <v>25770</v>
      </c>
      <c r="T39" s="384">
        <v>25813</v>
      </c>
      <c r="U39" s="347">
        <f>'Mielies-Maize'!J36</f>
        <v>0</v>
      </c>
      <c r="V39" s="278">
        <f t="shared" si="9"/>
        <v>41783</v>
      </c>
      <c r="W39" s="278">
        <f t="shared" si="10"/>
        <v>6112203.75</v>
      </c>
    </row>
    <row r="40" spans="2:23" ht="15" customHeight="1" x14ac:dyDescent="0.3">
      <c r="B40" s="19">
        <v>22</v>
      </c>
      <c r="C40" s="285">
        <f t="shared" si="6"/>
        <v>45926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384">
        <v>60212</v>
      </c>
      <c r="T40" s="384">
        <v>36305</v>
      </c>
      <c r="U40" s="347">
        <f>'Mielies-Maize'!J37</f>
        <v>0</v>
      </c>
      <c r="V40" s="278">
        <f t="shared" si="9"/>
        <v>45160.75</v>
      </c>
      <c r="W40" s="278">
        <f t="shared" si="10"/>
        <v>6157364.5</v>
      </c>
    </row>
    <row r="41" spans="2:23" ht="15" customHeight="1" x14ac:dyDescent="0.3">
      <c r="B41" s="19">
        <v>23</v>
      </c>
      <c r="C41" s="285">
        <f t="shared" si="6"/>
        <v>45933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384">
        <v>27372</v>
      </c>
      <c r="T41" s="384">
        <v>25307</v>
      </c>
      <c r="U41" s="347">
        <f>'Mielies-Maize'!J38</f>
        <v>0</v>
      </c>
      <c r="V41" s="278">
        <f t="shared" si="9"/>
        <v>23655.25</v>
      </c>
      <c r="W41" s="278">
        <f t="shared" si="10"/>
        <v>6181019.75</v>
      </c>
    </row>
    <row r="42" spans="2:23" ht="15" customHeight="1" x14ac:dyDescent="0.3">
      <c r="B42" s="19">
        <v>24</v>
      </c>
      <c r="C42" s="285">
        <f t="shared" si="6"/>
        <v>45940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384">
        <v>24314</v>
      </c>
      <c r="T42" s="384">
        <v>28878</v>
      </c>
      <c r="U42" s="347">
        <f>'Mielies-Maize'!J39</f>
        <v>0</v>
      </c>
      <c r="V42" s="278">
        <f t="shared" si="9"/>
        <v>23356.75</v>
      </c>
      <c r="W42" s="278">
        <f t="shared" si="10"/>
        <v>6204376.5</v>
      </c>
    </row>
    <row r="43" spans="2:23" ht="15" customHeight="1" x14ac:dyDescent="0.3">
      <c r="B43" s="19">
        <v>25</v>
      </c>
      <c r="C43" s="285">
        <f t="shared" si="6"/>
        <v>45947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384">
        <v>19519</v>
      </c>
      <c r="T43" s="384">
        <v>23000</v>
      </c>
      <c r="U43" s="347">
        <f>'Mielies-Maize'!J40</f>
        <v>0</v>
      </c>
      <c r="V43" s="278">
        <f t="shared" si="9"/>
        <v>20490</v>
      </c>
      <c r="W43" s="278">
        <f t="shared" si="10"/>
        <v>6224866.5</v>
      </c>
    </row>
    <row r="44" spans="2:23" ht="15" customHeight="1" x14ac:dyDescent="0.3">
      <c r="B44" s="19">
        <v>26</v>
      </c>
      <c r="C44" s="285">
        <f t="shared" si="6"/>
        <v>45954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384">
        <v>49780</v>
      </c>
      <c r="T44" s="384">
        <v>32799</v>
      </c>
      <c r="U44" s="347">
        <f>'Mielies-Maize'!J41</f>
        <v>0</v>
      </c>
      <c r="V44" s="278">
        <f t="shared" si="9"/>
        <v>44496.5</v>
      </c>
      <c r="W44" s="278">
        <f t="shared" si="10"/>
        <v>6269363</v>
      </c>
    </row>
    <row r="45" spans="2:23" ht="15" customHeight="1" x14ac:dyDescent="0.3">
      <c r="B45" s="19">
        <v>27</v>
      </c>
      <c r="C45" s="285">
        <f t="shared" si="6"/>
        <v>45961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384">
        <v>13420</v>
      </c>
      <c r="T45" s="384">
        <v>19662</v>
      </c>
      <c r="U45" s="347">
        <f>'Mielies-Maize'!J42</f>
        <v>0</v>
      </c>
      <c r="V45" s="278">
        <f t="shared" si="9"/>
        <v>14675.5</v>
      </c>
      <c r="W45" s="278">
        <f t="shared" si="10"/>
        <v>6284038.5</v>
      </c>
    </row>
    <row r="46" spans="2:23" ht="15" customHeight="1" x14ac:dyDescent="0.3">
      <c r="B46" s="19">
        <v>28</v>
      </c>
      <c r="C46" s="285">
        <f t="shared" si="6"/>
        <v>45968</v>
      </c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384">
        <v>13023</v>
      </c>
      <c r="T46" s="384">
        <v>16769</v>
      </c>
      <c r="U46" s="347">
        <f>'Mielies-Maize'!J43</f>
        <v>0</v>
      </c>
      <c r="V46" s="278">
        <f t="shared" si="9"/>
        <v>13956.75</v>
      </c>
      <c r="W46" s="278">
        <f t="shared" si="10"/>
        <v>6297995.25</v>
      </c>
    </row>
    <row r="47" spans="2:23" ht="14.25" customHeight="1" x14ac:dyDescent="0.3">
      <c r="B47" s="19">
        <v>29</v>
      </c>
      <c r="C47" s="285">
        <f t="shared" si="6"/>
        <v>45975</v>
      </c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384">
        <v>14387</v>
      </c>
      <c r="T47" s="384">
        <v>17328</v>
      </c>
      <c r="U47" s="347">
        <f>'Mielies-Maize'!J44</f>
        <v>0</v>
      </c>
      <c r="V47" s="278">
        <f t="shared" si="9"/>
        <v>14002.75</v>
      </c>
      <c r="W47" s="278">
        <f t="shared" si="10"/>
        <v>6311998</v>
      </c>
    </row>
    <row r="48" spans="2:23" ht="15" customHeight="1" x14ac:dyDescent="0.3">
      <c r="B48" s="19">
        <v>30</v>
      </c>
      <c r="C48" s="285">
        <f t="shared" si="6"/>
        <v>45982</v>
      </c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384">
        <v>44364</v>
      </c>
      <c r="T48" s="384">
        <v>17442</v>
      </c>
      <c r="U48" s="347">
        <f>'Mielies-Maize'!J45</f>
        <v>0</v>
      </c>
      <c r="V48" s="278">
        <f t="shared" si="9"/>
        <v>36818</v>
      </c>
      <c r="W48" s="278">
        <f t="shared" si="10"/>
        <v>6348816</v>
      </c>
    </row>
    <row r="49" spans="2:23" ht="15" customHeight="1" x14ac:dyDescent="0.3">
      <c r="B49" s="19">
        <v>31</v>
      </c>
      <c r="C49" s="285">
        <f t="shared" si="6"/>
        <v>45989</v>
      </c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384">
        <v>18905</v>
      </c>
      <c r="T49" s="384">
        <v>33021</v>
      </c>
      <c r="U49" s="347">
        <f>'Mielies-Maize'!J46</f>
        <v>0</v>
      </c>
      <c r="V49" s="278">
        <f t="shared" si="9"/>
        <v>15082.5</v>
      </c>
      <c r="W49" s="278">
        <f t="shared" si="10"/>
        <v>6363898.5</v>
      </c>
    </row>
    <row r="50" spans="2:23" ht="15" customHeight="1" x14ac:dyDescent="0.3">
      <c r="B50" s="19">
        <v>32</v>
      </c>
      <c r="C50" s="285">
        <f t="shared" si="6"/>
        <v>45996</v>
      </c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384">
        <v>15594</v>
      </c>
      <c r="T50" s="384">
        <v>18784</v>
      </c>
      <c r="U50" s="347">
        <f>'Mielies-Maize'!J47</f>
        <v>0</v>
      </c>
      <c r="V50" s="278">
        <f t="shared" si="9"/>
        <v>13202.25</v>
      </c>
      <c r="W50" s="278">
        <f t="shared" si="10"/>
        <v>6377100.75</v>
      </c>
    </row>
    <row r="51" spans="2:23" ht="15" customHeight="1" x14ac:dyDescent="0.3">
      <c r="B51" s="19">
        <v>33</v>
      </c>
      <c r="C51" s="285">
        <f t="shared" si="6"/>
        <v>46003</v>
      </c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384">
        <v>19670</v>
      </c>
      <c r="T51" s="384">
        <v>21053</v>
      </c>
      <c r="U51" s="347">
        <f>'Mielies-Maize'!J48</f>
        <v>0</v>
      </c>
      <c r="V51" s="278">
        <f t="shared" si="9"/>
        <v>14149.25</v>
      </c>
      <c r="W51" s="278">
        <f t="shared" si="10"/>
        <v>6391250</v>
      </c>
    </row>
    <row r="52" spans="2:23" ht="15" customHeight="1" x14ac:dyDescent="0.3">
      <c r="B52" s="19">
        <v>34</v>
      </c>
      <c r="C52" s="285">
        <f t="shared" si="6"/>
        <v>46010</v>
      </c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384">
        <v>12340</v>
      </c>
      <c r="T52" s="384">
        <v>14830</v>
      </c>
      <c r="U52" s="347">
        <f>'Mielies-Maize'!J49</f>
        <v>0</v>
      </c>
      <c r="V52" s="278">
        <f t="shared" si="9"/>
        <v>9327</v>
      </c>
      <c r="W52" s="278">
        <f t="shared" si="10"/>
        <v>6400577</v>
      </c>
    </row>
    <row r="53" spans="2:23" ht="15" customHeight="1" x14ac:dyDescent="0.3">
      <c r="B53" s="19">
        <v>35</v>
      </c>
      <c r="C53" s="285">
        <f t="shared" si="6"/>
        <v>46017</v>
      </c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384">
        <v>20236</v>
      </c>
      <c r="T53" s="384">
        <v>10646</v>
      </c>
      <c r="U53" s="347">
        <f>'Mielies-Maize'!J50</f>
        <v>0</v>
      </c>
      <c r="V53" s="278">
        <f t="shared" si="9"/>
        <v>21560.5</v>
      </c>
      <c r="W53" s="278">
        <f t="shared" si="10"/>
        <v>6422137.5</v>
      </c>
    </row>
    <row r="54" spans="2:23" ht="15" customHeight="1" x14ac:dyDescent="0.3">
      <c r="B54" s="19">
        <v>36</v>
      </c>
      <c r="C54" s="285">
        <f t="shared" si="6"/>
        <v>46024</v>
      </c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384">
        <v>7725</v>
      </c>
      <c r="T54" s="384">
        <v>5682</v>
      </c>
      <c r="U54" s="347">
        <f>'Mielies-Maize'!J51</f>
        <v>0</v>
      </c>
      <c r="V54" s="278">
        <f t="shared" si="9"/>
        <v>5143.75</v>
      </c>
      <c r="W54" s="278">
        <f t="shared" si="10"/>
        <v>6427281.25</v>
      </c>
    </row>
    <row r="55" spans="2:23" ht="15" customHeight="1" x14ac:dyDescent="0.3">
      <c r="B55" s="19">
        <v>37</v>
      </c>
      <c r="C55" s="285">
        <f t="shared" si="6"/>
        <v>46031</v>
      </c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384">
        <v>13856</v>
      </c>
      <c r="T55" s="384">
        <v>9668</v>
      </c>
      <c r="U55" s="347">
        <f>'Mielies-Maize'!J52</f>
        <v>0</v>
      </c>
      <c r="V55" s="278">
        <f t="shared" si="9"/>
        <v>9379.75</v>
      </c>
      <c r="W55" s="278">
        <f t="shared" si="10"/>
        <v>6436661</v>
      </c>
    </row>
    <row r="56" spans="2:23" ht="15" customHeight="1" x14ac:dyDescent="0.3">
      <c r="B56" s="19">
        <v>38</v>
      </c>
      <c r="C56" s="285">
        <f t="shared" si="6"/>
        <v>46038</v>
      </c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384">
        <v>13437</v>
      </c>
      <c r="T56" s="384">
        <v>13742</v>
      </c>
      <c r="U56" s="347">
        <f>'Mielies-Maize'!J53</f>
        <v>0</v>
      </c>
      <c r="V56" s="278">
        <f t="shared" si="9"/>
        <v>11462.5</v>
      </c>
      <c r="W56" s="278">
        <f t="shared" si="10"/>
        <v>6448123.5</v>
      </c>
    </row>
    <row r="57" spans="2:23" ht="15" customHeight="1" x14ac:dyDescent="0.3">
      <c r="B57" s="19">
        <v>39</v>
      </c>
      <c r="C57" s="285">
        <f t="shared" si="6"/>
        <v>46045</v>
      </c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384">
        <v>36083</v>
      </c>
      <c r="T57" s="384">
        <v>13035</v>
      </c>
      <c r="U57" s="347">
        <f>'Mielies-Maize'!J54</f>
        <v>0</v>
      </c>
      <c r="V57" s="278">
        <f t="shared" si="9"/>
        <v>33278.75</v>
      </c>
      <c r="W57" s="278">
        <f t="shared" si="10"/>
        <v>6481402.25</v>
      </c>
    </row>
    <row r="58" spans="2:23" ht="15" customHeight="1" x14ac:dyDescent="0.3">
      <c r="B58" s="19">
        <v>40</v>
      </c>
      <c r="C58" s="285">
        <f t="shared" si="6"/>
        <v>46052</v>
      </c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384">
        <v>26222</v>
      </c>
      <c r="T58" s="384">
        <v>36373</v>
      </c>
      <c r="U58" s="347">
        <f>'Mielies-Maize'!J55</f>
        <v>0</v>
      </c>
      <c r="V58" s="278">
        <f t="shared" si="9"/>
        <v>23169.25</v>
      </c>
      <c r="W58" s="278">
        <f t="shared" si="10"/>
        <v>6504571.5</v>
      </c>
    </row>
    <row r="59" spans="2:23" ht="15" customHeight="1" x14ac:dyDescent="0.3">
      <c r="B59" s="19">
        <v>41</v>
      </c>
      <c r="C59" s="285">
        <f t="shared" si="6"/>
        <v>46059</v>
      </c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384">
        <v>28913</v>
      </c>
      <c r="T59" s="384">
        <v>31762</v>
      </c>
      <c r="U59" s="347">
        <f>'Mielies-Maize'!J56</f>
        <v>0</v>
      </c>
      <c r="V59" s="278">
        <f t="shared" si="9"/>
        <v>25616.25</v>
      </c>
      <c r="W59" s="278">
        <f t="shared" si="10"/>
        <v>6530187.75</v>
      </c>
    </row>
    <row r="60" spans="2:23" ht="15" customHeight="1" x14ac:dyDescent="0.3">
      <c r="B60" s="19">
        <v>42</v>
      </c>
      <c r="C60" s="285">
        <f t="shared" si="6"/>
        <v>46066</v>
      </c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384">
        <v>30649</v>
      </c>
      <c r="T60" s="384">
        <v>28394</v>
      </c>
      <c r="U60" s="347">
        <f>'Mielies-Maize'!J57</f>
        <v>0</v>
      </c>
      <c r="V60" s="278">
        <f t="shared" si="9"/>
        <v>24722</v>
      </c>
      <c r="W60" s="278">
        <f t="shared" si="10"/>
        <v>6554909.75</v>
      </c>
    </row>
    <row r="61" spans="2:23" ht="15" customHeight="1" x14ac:dyDescent="0.3">
      <c r="B61" s="19">
        <v>43</v>
      </c>
      <c r="C61" s="285">
        <f t="shared" si="6"/>
        <v>46073</v>
      </c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384">
        <v>46085</v>
      </c>
      <c r="T61" s="384">
        <v>12746</v>
      </c>
      <c r="U61" s="347">
        <f>'Mielies-Maize'!J58</f>
        <v>0</v>
      </c>
      <c r="V61" s="278">
        <f t="shared" si="9"/>
        <v>41013.25</v>
      </c>
      <c r="W61" s="278">
        <f t="shared" si="10"/>
        <v>6595923</v>
      </c>
    </row>
    <row r="62" spans="2:23" ht="15" customHeight="1" x14ac:dyDescent="0.3">
      <c r="B62" s="19">
        <v>44</v>
      </c>
      <c r="C62" s="285">
        <f t="shared" si="6"/>
        <v>46080</v>
      </c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384">
        <v>26867</v>
      </c>
      <c r="T62" s="384">
        <v>23642</v>
      </c>
      <c r="U62" s="347">
        <f>'Mielies-Maize'!J59</f>
        <v>0</v>
      </c>
      <c r="V62" s="278">
        <f>AVERAGE(Q62:T62)</f>
        <v>19486</v>
      </c>
      <c r="W62" s="278">
        <f t="shared" si="10"/>
        <v>6615409</v>
      </c>
    </row>
    <row r="63" spans="2:23" ht="15" customHeight="1" x14ac:dyDescent="0.3">
      <c r="B63" s="19">
        <v>45</v>
      </c>
      <c r="C63" s="285">
        <f t="shared" si="6"/>
        <v>46087</v>
      </c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384">
        <v>28795</v>
      </c>
      <c r="T63" s="384">
        <v>19237</v>
      </c>
      <c r="U63" s="347">
        <f>'Mielies-Maize'!J60</f>
        <v>0</v>
      </c>
      <c r="V63" s="278">
        <f t="shared" si="9"/>
        <v>22214.75</v>
      </c>
      <c r="W63" s="278">
        <f t="shared" si="10"/>
        <v>6637623.75</v>
      </c>
    </row>
    <row r="64" spans="2:23" ht="15" customHeight="1" x14ac:dyDescent="0.3">
      <c r="B64" s="19">
        <v>46</v>
      </c>
      <c r="C64" s="285">
        <f t="shared" si="6"/>
        <v>46094</v>
      </c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384">
        <v>39164</v>
      </c>
      <c r="T64" s="384">
        <v>32952</v>
      </c>
      <c r="U64" s="347">
        <f>'Mielies-Maize'!J61</f>
        <v>0</v>
      </c>
      <c r="V64" s="278">
        <f t="shared" si="9"/>
        <v>29668.5</v>
      </c>
      <c r="W64" s="278">
        <f t="shared" si="10"/>
        <v>6667292.25</v>
      </c>
    </row>
    <row r="65" spans="2:23" ht="15" customHeight="1" x14ac:dyDescent="0.3">
      <c r="B65" s="19">
        <v>47</v>
      </c>
      <c r="C65" s="285">
        <f t="shared" si="6"/>
        <v>46101</v>
      </c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384">
        <v>58161</v>
      </c>
      <c r="T65" s="384">
        <v>35745</v>
      </c>
      <c r="U65" s="347">
        <f>'Mielies-Maize'!J62</f>
        <v>0</v>
      </c>
      <c r="V65" s="278">
        <f t="shared" si="9"/>
        <v>50999</v>
      </c>
      <c r="W65" s="278">
        <f t="shared" si="10"/>
        <v>6718291.25</v>
      </c>
    </row>
    <row r="66" spans="2:23" ht="15" customHeight="1" x14ac:dyDescent="0.3">
      <c r="B66" s="19">
        <v>48</v>
      </c>
      <c r="C66" s="285">
        <f t="shared" si="6"/>
        <v>46108</v>
      </c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384">
        <v>74645</v>
      </c>
      <c r="T66" s="384">
        <v>58125</v>
      </c>
      <c r="U66" s="347">
        <f>'Mielies-Maize'!J63</f>
        <v>0</v>
      </c>
      <c r="V66" s="278">
        <f t="shared" si="9"/>
        <v>56040.5</v>
      </c>
      <c r="W66" s="278">
        <f t="shared" si="10"/>
        <v>6774331.75</v>
      </c>
    </row>
    <row r="67" spans="2:23" ht="15" customHeight="1" x14ac:dyDescent="0.3">
      <c r="B67" s="19">
        <v>49</v>
      </c>
      <c r="C67" s="285">
        <f t="shared" si="6"/>
        <v>46115</v>
      </c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384">
        <v>59393</v>
      </c>
      <c r="T67" s="384">
        <v>37771</v>
      </c>
      <c r="U67" s="347">
        <f>'Mielies-Maize'!J64</f>
        <v>0</v>
      </c>
      <c r="V67" s="278">
        <f t="shared" si="9"/>
        <v>42394.25</v>
      </c>
      <c r="W67" s="278">
        <f t="shared" si="10"/>
        <v>6816726</v>
      </c>
    </row>
    <row r="68" spans="2:23" ht="15" customHeight="1" x14ac:dyDescent="0.3">
      <c r="B68" s="19">
        <v>50</v>
      </c>
      <c r="C68" s="285">
        <f t="shared" si="6"/>
        <v>46122</v>
      </c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384">
        <v>57683</v>
      </c>
      <c r="T68" s="384">
        <v>30245</v>
      </c>
      <c r="U68" s="347">
        <f>'Mielies-Maize'!J65</f>
        <v>0</v>
      </c>
      <c r="V68" s="278">
        <f t="shared" si="9"/>
        <v>38481.75</v>
      </c>
      <c r="W68" s="278">
        <f t="shared" si="10"/>
        <v>6855207.75</v>
      </c>
    </row>
    <row r="69" spans="2:23" ht="15" customHeight="1" x14ac:dyDescent="0.3">
      <c r="B69" s="19">
        <v>51</v>
      </c>
      <c r="C69" s="285">
        <f t="shared" si="6"/>
        <v>46129</v>
      </c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384">
        <v>93632</v>
      </c>
      <c r="T69" s="384">
        <v>52786</v>
      </c>
      <c r="U69" s="347">
        <f>'Mielies-Maize'!J66</f>
        <v>0</v>
      </c>
      <c r="V69" s="278">
        <f t="shared" si="9"/>
        <v>63034.75</v>
      </c>
      <c r="W69" s="278">
        <f t="shared" si="10"/>
        <v>6918242.5</v>
      </c>
    </row>
    <row r="70" spans="2:23" ht="15" customHeight="1" x14ac:dyDescent="0.3">
      <c r="B70" s="19">
        <v>52</v>
      </c>
      <c r="C70" s="285">
        <f t="shared" si="6"/>
        <v>46136</v>
      </c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384">
        <v>291006</v>
      </c>
      <c r="T70" s="384">
        <v>83368</v>
      </c>
      <c r="U70" s="347">
        <f>'Mielies-Maize'!J67</f>
        <v>0</v>
      </c>
      <c r="V70" s="278">
        <f t="shared" si="9"/>
        <v>151923.75</v>
      </c>
      <c r="W70" s="278">
        <f t="shared" si="10"/>
        <v>7070166.25</v>
      </c>
    </row>
    <row r="71" spans="2:23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384"/>
      <c r="T71" s="384"/>
      <c r="U71" s="347">
        <f>'Mielies-Maize'!J68</f>
        <v>0</v>
      </c>
      <c r="V71" s="278"/>
      <c r="W71" s="278"/>
    </row>
    <row r="72" spans="2:23" ht="14.25" customHeight="1" x14ac:dyDescent="0.3">
      <c r="B72" s="19">
        <v>54</v>
      </c>
      <c r="C72" s="126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381"/>
      <c r="T72" s="384"/>
      <c r="U72" s="347">
        <f>'Mielies-Maize'!J69</f>
        <v>0</v>
      </c>
      <c r="V72" s="278"/>
      <c r="W72" s="278"/>
    </row>
    <row r="73" spans="2:23" ht="14.4" x14ac:dyDescent="0.3">
      <c r="B73" s="137" t="s">
        <v>68</v>
      </c>
      <c r="C73" s="138"/>
      <c r="D73" s="66" t="s">
        <v>82</v>
      </c>
      <c r="E73" s="66">
        <v>5275000</v>
      </c>
      <c r="F73" s="66">
        <v>4985000</v>
      </c>
      <c r="G73" s="66">
        <v>4308000</v>
      </c>
      <c r="H73" s="67">
        <v>5217000</v>
      </c>
      <c r="I73" s="150">
        <v>6203800</v>
      </c>
      <c r="J73" s="150">
        <v>6540000</v>
      </c>
      <c r="K73" s="96">
        <v>5220000</v>
      </c>
      <c r="L73" s="193">
        <v>4370000</v>
      </c>
      <c r="M73" s="96">
        <v>6904000</v>
      </c>
      <c r="N73" s="96">
        <v>6129650</v>
      </c>
      <c r="O73" s="96">
        <v>5730000</v>
      </c>
      <c r="P73" s="96">
        <v>6752500</v>
      </c>
      <c r="Q73" s="96">
        <v>7715000</v>
      </c>
      <c r="R73" s="299">
        <v>7620000</v>
      </c>
      <c r="S73" s="299">
        <v>7895260</v>
      </c>
      <c r="T73" s="299">
        <v>6795000</v>
      </c>
      <c r="U73" s="299">
        <f>'Table-SAGIS deliver vs CEC est'!D8</f>
        <v>7134800</v>
      </c>
      <c r="V73" s="309">
        <f>AVERAGE(P73:T73)</f>
        <v>7355552</v>
      </c>
      <c r="W73" s="309"/>
    </row>
    <row r="74" spans="2:23" ht="14.25" customHeight="1" x14ac:dyDescent="0.3">
      <c r="B74" s="178" t="s">
        <v>69</v>
      </c>
      <c r="C74" s="149"/>
      <c r="D74" s="85">
        <v>433883</v>
      </c>
      <c r="E74" s="87">
        <v>309666</v>
      </c>
      <c r="F74" s="87">
        <v>408213</v>
      </c>
      <c r="G74" s="87">
        <v>373764</v>
      </c>
      <c r="H74" s="87">
        <v>319431</v>
      </c>
      <c r="I74" s="87">
        <v>346869</v>
      </c>
      <c r="J74" s="87">
        <v>382404</v>
      </c>
      <c r="K74" s="97">
        <v>362420</v>
      </c>
      <c r="L74" s="198">
        <v>286664</v>
      </c>
      <c r="M74" s="97">
        <f>338900+13100</f>
        <v>352000</v>
      </c>
      <c r="N74" s="97">
        <v>350000</v>
      </c>
      <c r="O74" s="97">
        <v>354000</v>
      </c>
      <c r="P74" s="97">
        <v>401000</v>
      </c>
      <c r="Q74" s="97">
        <v>422000</v>
      </c>
      <c r="R74" s="300">
        <v>390000</v>
      </c>
      <c r="S74" s="300">
        <v>430000</v>
      </c>
      <c r="T74" s="300">
        <v>450000</v>
      </c>
      <c r="U74" s="300">
        <v>420000</v>
      </c>
      <c r="V74" s="309">
        <f>AVERAGE(P74:T74)</f>
        <v>418600</v>
      </c>
      <c r="W74" s="309"/>
    </row>
    <row r="75" spans="2:23" ht="14.25" customHeight="1" x14ac:dyDescent="0.3">
      <c r="B75" s="179" t="s">
        <v>70</v>
      </c>
      <c r="C75" s="152"/>
      <c r="D75" s="88">
        <f t="shared" ref="D75:J75" si="11">D73-D74</f>
        <v>4786117</v>
      </c>
      <c r="E75" s="88">
        <f t="shared" si="11"/>
        <v>4965334</v>
      </c>
      <c r="F75" s="88">
        <f t="shared" si="11"/>
        <v>4576787</v>
      </c>
      <c r="G75" s="88">
        <f t="shared" si="11"/>
        <v>3934236</v>
      </c>
      <c r="H75" s="88">
        <f t="shared" si="11"/>
        <v>4897569</v>
      </c>
      <c r="I75" s="88">
        <f t="shared" si="11"/>
        <v>5856931</v>
      </c>
      <c r="J75" s="88">
        <f t="shared" si="11"/>
        <v>6157596</v>
      </c>
      <c r="K75" s="98">
        <f>K73-K74</f>
        <v>4857580</v>
      </c>
      <c r="L75" s="98">
        <f>L73-L74</f>
        <v>4083336</v>
      </c>
      <c r="M75" s="98">
        <f>M73-M74</f>
        <v>6552000</v>
      </c>
      <c r="N75" s="98">
        <v>5620000</v>
      </c>
      <c r="O75" s="98">
        <v>5380000</v>
      </c>
      <c r="P75" s="98">
        <f>P73-P74</f>
        <v>6351500</v>
      </c>
      <c r="Q75" s="98">
        <f t="shared" ref="Q75:S75" si="12">Q73-Q74</f>
        <v>7293000</v>
      </c>
      <c r="R75" s="301">
        <f t="shared" si="12"/>
        <v>7230000</v>
      </c>
      <c r="S75" s="301">
        <f t="shared" si="12"/>
        <v>7465260</v>
      </c>
      <c r="T75" s="301">
        <f>T73-T74</f>
        <v>6345000</v>
      </c>
      <c r="U75" s="301">
        <f>U73-U74</f>
        <v>6714800</v>
      </c>
      <c r="V75" s="309">
        <f>AVERAGE(P75:T75)</f>
        <v>6936952</v>
      </c>
      <c r="W75" s="309"/>
    </row>
    <row r="76" spans="2:23" ht="12.6" thickBot="1" x14ac:dyDescent="0.3">
      <c r="B76" s="84"/>
      <c r="C76" s="47"/>
      <c r="D76" s="79"/>
      <c r="E76" s="79"/>
      <c r="F76" s="79"/>
      <c r="G76" s="79"/>
      <c r="H76" s="79"/>
      <c r="I76" s="79"/>
      <c r="J76" s="79"/>
      <c r="K76" s="163"/>
      <c r="L76" s="163"/>
      <c r="M76" s="163"/>
      <c r="N76" s="163"/>
      <c r="O76" s="163"/>
      <c r="P76" s="163"/>
      <c r="Q76" s="163"/>
      <c r="R76" s="302"/>
      <c r="S76" s="302"/>
      <c r="T76" s="86"/>
      <c r="U76" s="86"/>
      <c r="V76" s="280"/>
      <c r="W76" s="280"/>
    </row>
    <row r="77" spans="2:23" ht="18" thickBot="1" x14ac:dyDescent="0.4">
      <c r="B77" s="186" t="s">
        <v>71</v>
      </c>
      <c r="C77" s="224"/>
      <c r="D77" s="187" t="s">
        <v>40</v>
      </c>
      <c r="E77" s="220" t="s">
        <v>41</v>
      </c>
      <c r="F77" s="220" t="s">
        <v>81</v>
      </c>
      <c r="G77" s="220" t="s">
        <v>42</v>
      </c>
      <c r="H77" s="220" t="s">
        <v>43</v>
      </c>
      <c r="I77" s="220" t="s">
        <v>44</v>
      </c>
      <c r="J77" s="220" t="s">
        <v>45</v>
      </c>
      <c r="K77" s="220" t="s">
        <v>46</v>
      </c>
      <c r="L77" s="220" t="s">
        <v>47</v>
      </c>
      <c r="M77" s="220" t="s">
        <v>48</v>
      </c>
      <c r="N77" s="187" t="s">
        <v>49</v>
      </c>
      <c r="O77" s="187" t="s">
        <v>50</v>
      </c>
      <c r="P77" s="145" t="s">
        <v>51</v>
      </c>
      <c r="Q77" s="145" t="s">
        <v>52</v>
      </c>
      <c r="R77" s="303" t="str">
        <f>R3</f>
        <v>2022/23</v>
      </c>
      <c r="S77" s="303" t="str">
        <f>S3</f>
        <v>2023/24</v>
      </c>
      <c r="T77" s="211" t="s">
        <v>115</v>
      </c>
      <c r="U77" s="211" t="str">
        <f>U3</f>
        <v>2025/26*</v>
      </c>
      <c r="V77" s="277" t="s">
        <v>55</v>
      </c>
      <c r="W77" s="277"/>
    </row>
    <row r="78" spans="2:23" x14ac:dyDescent="0.2">
      <c r="B78" s="16" t="s">
        <v>72</v>
      </c>
      <c r="C78" s="225"/>
      <c r="D78" s="46">
        <f>D16</f>
        <v>340692</v>
      </c>
      <c r="E78" s="222">
        <f>E16</f>
        <v>236016</v>
      </c>
      <c r="F78" s="222">
        <f>F16</f>
        <v>91500</v>
      </c>
      <c r="G78" s="222">
        <f>G16</f>
        <v>182000</v>
      </c>
      <c r="H78" s="222">
        <f>H16</f>
        <v>243045</v>
      </c>
      <c r="I78" s="353">
        <v>526969</v>
      </c>
      <c r="J78" s="354">
        <f>J16</f>
        <v>173661</v>
      </c>
      <c r="K78" s="354">
        <f>K16</f>
        <v>367120</v>
      </c>
      <c r="L78" s="354">
        <f t="shared" ref="L78:P78" si="13">L18</f>
        <v>449955</v>
      </c>
      <c r="M78" s="354">
        <f t="shared" si="13"/>
        <v>300642</v>
      </c>
      <c r="N78" s="354">
        <f t="shared" si="13"/>
        <v>122548</v>
      </c>
      <c r="O78" s="354">
        <f t="shared" si="13"/>
        <v>181045</v>
      </c>
      <c r="P78" s="354">
        <f t="shared" si="13"/>
        <v>216491</v>
      </c>
      <c r="Q78" s="354">
        <f>Q18</f>
        <v>520271</v>
      </c>
      <c r="R78" s="355">
        <f>R18</f>
        <v>272860</v>
      </c>
      <c r="S78" s="355">
        <f>S16</f>
        <v>509294</v>
      </c>
      <c r="T78" s="355">
        <f>T16</f>
        <v>709366</v>
      </c>
      <c r="U78" s="355">
        <f>U16</f>
        <v>385373</v>
      </c>
      <c r="V78" s="183">
        <f>V18</f>
        <v>445656.4</v>
      </c>
      <c r="W78" s="183"/>
    </row>
    <row r="79" spans="2:23" ht="12" thickBot="1" x14ac:dyDescent="0.25">
      <c r="B79" s="16" t="s">
        <v>73</v>
      </c>
      <c r="C79" s="226"/>
      <c r="D79" s="305">
        <f>SUM(D19:D25)</f>
        <v>66000</v>
      </c>
      <c r="E79" s="305">
        <f>SUM(E19:E25)</f>
        <v>61000</v>
      </c>
      <c r="F79" s="305">
        <f>SUM(F19:F25)</f>
        <v>23000</v>
      </c>
      <c r="G79" s="356">
        <f t="shared" ref="G79:R79" si="14">SUM(G19:G62)</f>
        <v>3862943</v>
      </c>
      <c r="H79" s="356">
        <f t="shared" si="14"/>
        <v>4480629</v>
      </c>
      <c r="I79" s="356">
        <f t="shared" si="14"/>
        <v>5328942</v>
      </c>
      <c r="J79" s="356">
        <f t="shared" si="14"/>
        <v>5861623</v>
      </c>
      <c r="K79" s="356">
        <f t="shared" si="14"/>
        <v>4538679</v>
      </c>
      <c r="L79" s="356">
        <f t="shared" si="14"/>
        <v>3622244</v>
      </c>
      <c r="M79" s="356">
        <f t="shared" si="14"/>
        <v>6234595</v>
      </c>
      <c r="N79" s="356">
        <f t="shared" si="14"/>
        <v>5495238</v>
      </c>
      <c r="O79" s="356">
        <f t="shared" si="14"/>
        <v>5228088</v>
      </c>
      <c r="P79" s="356">
        <f t="shared" si="14"/>
        <v>6152378</v>
      </c>
      <c r="Q79" s="356">
        <f t="shared" si="14"/>
        <v>6867055</v>
      </c>
      <c r="R79" s="356">
        <f t="shared" si="14"/>
        <v>6965800</v>
      </c>
      <c r="S79" s="356">
        <f>SUM(S19:S62)</f>
        <v>7047106</v>
      </c>
      <c r="T79" s="356">
        <f>SUM(T19:T62)</f>
        <v>5581675</v>
      </c>
      <c r="U79" s="356">
        <f>SUM(U19:U26)</f>
        <v>2429695</v>
      </c>
      <c r="V79" s="356">
        <f>SUM(V19:V26)</f>
        <v>3578429.5</v>
      </c>
      <c r="W79" s="449"/>
    </row>
    <row r="80" spans="2:23" ht="15" thickBot="1" x14ac:dyDescent="0.35">
      <c r="B80" s="115" t="s">
        <v>74</v>
      </c>
      <c r="C80" s="227"/>
      <c r="D80" s="196">
        <f t="shared" ref="D80:J80" si="15">SUM(D78:D79)</f>
        <v>406692</v>
      </c>
      <c r="E80" s="223">
        <f t="shared" si="15"/>
        <v>297016</v>
      </c>
      <c r="F80" s="223">
        <f t="shared" si="15"/>
        <v>114500</v>
      </c>
      <c r="G80" s="223">
        <f t="shared" si="15"/>
        <v>4044943</v>
      </c>
      <c r="H80" s="223">
        <f t="shared" si="15"/>
        <v>4723674</v>
      </c>
      <c r="I80" s="223">
        <f t="shared" si="15"/>
        <v>5855911</v>
      </c>
      <c r="J80" s="223">
        <f t="shared" si="15"/>
        <v>6035284</v>
      </c>
      <c r="K80" s="223">
        <f t="shared" ref="K80:P80" si="16">SUM(K78:K79)</f>
        <v>4905799</v>
      </c>
      <c r="L80" s="223">
        <f t="shared" si="16"/>
        <v>4072199</v>
      </c>
      <c r="M80" s="223">
        <f t="shared" si="16"/>
        <v>6535237</v>
      </c>
      <c r="N80" s="196">
        <f t="shared" si="16"/>
        <v>5617786</v>
      </c>
      <c r="O80" s="196">
        <f t="shared" si="16"/>
        <v>5409133</v>
      </c>
      <c r="P80" s="196">
        <f t="shared" si="16"/>
        <v>6368869</v>
      </c>
      <c r="Q80" s="196">
        <f t="shared" ref="Q80:V80" si="17">SUM(Q78:Q79)</f>
        <v>7387326</v>
      </c>
      <c r="R80" s="239">
        <f t="shared" si="17"/>
        <v>7238660</v>
      </c>
      <c r="S80" s="239">
        <f t="shared" si="17"/>
        <v>7556400</v>
      </c>
      <c r="T80" s="239">
        <f t="shared" si="17"/>
        <v>6291041</v>
      </c>
      <c r="U80" s="239">
        <f t="shared" si="17"/>
        <v>2815068</v>
      </c>
      <c r="V80" s="196">
        <f t="shared" si="17"/>
        <v>4024085.9</v>
      </c>
      <c r="W80" s="196"/>
    </row>
    <row r="81" spans="2:23" ht="15" thickTop="1" x14ac:dyDescent="0.3">
      <c r="B81" s="250"/>
      <c r="C81" s="248"/>
      <c r="D81" s="249"/>
      <c r="E81" s="249"/>
      <c r="F81" s="249"/>
      <c r="G81" s="249"/>
      <c r="H81" s="249"/>
      <c r="I81" s="249"/>
      <c r="J81" s="249"/>
      <c r="K81" s="252"/>
      <c r="L81" s="249"/>
      <c r="M81" s="249"/>
      <c r="N81" s="249"/>
      <c r="O81" s="249"/>
      <c r="P81" s="249"/>
      <c r="Q81" s="249"/>
      <c r="R81" s="306"/>
      <c r="S81" s="306"/>
      <c r="T81" s="306"/>
      <c r="U81" s="306"/>
      <c r="V81" s="249"/>
      <c r="W81" s="249"/>
    </row>
    <row r="82" spans="2:23" ht="15" thickBot="1" x14ac:dyDescent="0.35">
      <c r="B82" s="137" t="s">
        <v>76</v>
      </c>
      <c r="C82" s="228"/>
      <c r="D82" s="293">
        <f t="shared" ref="D82:G82" si="18">D80/D75</f>
        <v>8.4973267473402767E-2</v>
      </c>
      <c r="E82" s="293">
        <f t="shared" si="18"/>
        <v>5.981792966998796E-2</v>
      </c>
      <c r="F82" s="293">
        <f t="shared" si="18"/>
        <v>2.5017550521796186E-2</v>
      </c>
      <c r="G82" s="293">
        <f t="shared" si="18"/>
        <v>1.028139389706159</v>
      </c>
      <c r="H82" s="293">
        <f>H80/H75</f>
        <v>0.96449360897212477</v>
      </c>
      <c r="I82" s="293">
        <f t="shared" ref="I82:M82" si="19">I80/I75</f>
        <v>0.99982584735930813</v>
      </c>
      <c r="J82" s="293">
        <f t="shared" si="19"/>
        <v>0.98013640388229428</v>
      </c>
      <c r="K82" s="293">
        <f t="shared" si="19"/>
        <v>1.0099265477871697</v>
      </c>
      <c r="L82" s="293">
        <f>L80/L75</f>
        <v>0.99727257320974816</v>
      </c>
      <c r="M82" s="293">
        <f t="shared" si="19"/>
        <v>0.99744154456654455</v>
      </c>
      <c r="N82" s="293">
        <f t="shared" ref="N82:R82" si="20">N80/N75</f>
        <v>0.99960604982206402</v>
      </c>
      <c r="O82" s="293">
        <f t="shared" si="20"/>
        <v>1.0054150557620818</v>
      </c>
      <c r="P82" s="274">
        <f t="shared" si="20"/>
        <v>1.0027346296150517</v>
      </c>
      <c r="Q82" s="293">
        <f>Q80/Q75</f>
        <v>1.0129337721102427</v>
      </c>
      <c r="R82" s="319">
        <f t="shared" si="20"/>
        <v>1.0011977869986168</v>
      </c>
      <c r="S82" s="319">
        <f>S80/S75</f>
        <v>1.0122085500036166</v>
      </c>
      <c r="T82" s="319">
        <f>T80/T75</f>
        <v>0.99149582348305754</v>
      </c>
      <c r="U82" s="319">
        <f>U80/U75</f>
        <v>0.41923333531899687</v>
      </c>
      <c r="V82" s="293">
        <f>V80/V75</f>
        <v>0.58009424023692246</v>
      </c>
      <c r="W82" s="293"/>
    </row>
    <row r="83" spans="2:23" ht="14.4" x14ac:dyDescent="0.3">
      <c r="B83" s="472" t="s">
        <v>77</v>
      </c>
      <c r="C83" s="473"/>
      <c r="D83" s="473"/>
      <c r="E83" s="473"/>
      <c r="F83" s="473"/>
      <c r="G83" s="473"/>
      <c r="H83" s="473"/>
      <c r="I83" s="473"/>
      <c r="J83" s="473"/>
      <c r="K83" s="473"/>
      <c r="L83" s="473"/>
      <c r="M83" s="473"/>
      <c r="N83" s="94"/>
      <c r="O83" s="94"/>
      <c r="P83" s="94"/>
      <c r="Q83" s="94"/>
      <c r="R83" s="209"/>
      <c r="S83" s="209"/>
      <c r="T83" s="209"/>
      <c r="U83" s="209"/>
      <c r="V83" s="94"/>
      <c r="W83" s="94"/>
    </row>
    <row r="84" spans="2:23" ht="15" customHeight="1" x14ac:dyDescent="0.3">
      <c r="B84" s="474" t="s">
        <v>78</v>
      </c>
      <c r="C84" s="475"/>
      <c r="D84" s="475"/>
      <c r="E84" s="475"/>
      <c r="F84" s="475"/>
      <c r="G84" s="475"/>
      <c r="H84" s="475"/>
      <c r="I84" s="475"/>
      <c r="J84" s="475"/>
      <c r="K84" s="475"/>
      <c r="L84" s="475"/>
      <c r="M84" s="475"/>
      <c r="N84" s="17"/>
      <c r="O84" s="17"/>
      <c r="P84" s="17"/>
      <c r="Q84" s="17"/>
      <c r="R84" s="17"/>
      <c r="S84" s="17"/>
      <c r="T84" s="17"/>
      <c r="U84" s="17"/>
      <c r="V84" s="17"/>
    </row>
    <row r="85" spans="2:23" ht="15.75" customHeight="1" thickBot="1" x14ac:dyDescent="0.35">
      <c r="B85" s="476" t="s">
        <v>79</v>
      </c>
      <c r="C85" s="477"/>
      <c r="D85" s="477"/>
      <c r="E85" s="477"/>
      <c r="F85" s="477"/>
      <c r="G85" s="477"/>
      <c r="H85" s="477"/>
      <c r="I85" s="477"/>
      <c r="J85" s="477"/>
      <c r="K85" s="477"/>
      <c r="L85" s="477"/>
      <c r="M85" s="477"/>
      <c r="N85" s="95"/>
      <c r="O85" s="95"/>
      <c r="P85" s="95"/>
      <c r="Q85" s="95"/>
      <c r="R85" s="95"/>
      <c r="S85" s="95"/>
      <c r="T85" s="95"/>
      <c r="U85" s="95"/>
      <c r="V85" s="95"/>
      <c r="W85" s="95"/>
    </row>
  </sheetData>
  <mergeCells count="4">
    <mergeCell ref="B83:M83"/>
    <mergeCell ref="B84:M84"/>
    <mergeCell ref="B85:M85"/>
    <mergeCell ref="B2:V2"/>
  </mergeCells>
  <phoneticPr fontId="25" type="noConversion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X102"/>
  <sheetViews>
    <sheetView showGridLines="0" showWhiteSpace="0" zoomScale="85" zoomScaleNormal="85" workbookViewId="0">
      <pane xSplit="3" ySplit="3" topLeftCell="P13" activePane="bottomRight" state="frozen"/>
      <selection pane="topRight" activeCell="D1" sqref="D1"/>
      <selection pane="bottomLeft" activeCell="A4" sqref="A4"/>
      <selection pane="bottomRight" activeCell="Y38" sqref="Y38"/>
    </sheetView>
  </sheetViews>
  <sheetFormatPr defaultColWidth="9.109375" defaultRowHeight="11.4" x14ac:dyDescent="0.2"/>
  <cols>
    <col min="1" max="1" width="8.88671875" style="2" customWidth="1"/>
    <col min="2" max="2" width="30.33203125" style="2" customWidth="1"/>
    <col min="3" max="3" width="27.6640625" style="4" customWidth="1"/>
    <col min="4" max="4" width="17.33203125" style="4" hidden="1" customWidth="1"/>
    <col min="5" max="5" width="15.109375" style="4" hidden="1" customWidth="1"/>
    <col min="6" max="6" width="15.44140625" style="4" hidden="1" customWidth="1"/>
    <col min="7" max="7" width="15.88671875" style="2" customWidth="1"/>
    <col min="8" max="8" width="15.109375" style="2" customWidth="1"/>
    <col min="9" max="9" width="15.88671875" style="2" bestFit="1" customWidth="1"/>
    <col min="10" max="10" width="15.6640625" style="2" customWidth="1"/>
    <col min="11" max="11" width="14.88671875" style="2" bestFit="1" customWidth="1"/>
    <col min="12" max="12" width="16.33203125" style="2" customWidth="1"/>
    <col min="13" max="15" width="15" style="2" customWidth="1"/>
    <col min="16" max="17" width="15.88671875" style="2" customWidth="1"/>
    <col min="18" max="21" width="14.44140625" style="2" customWidth="1"/>
    <col min="22" max="22" width="15.33203125" style="2" bestFit="1" customWidth="1"/>
    <col min="23" max="23" width="13" style="2" bestFit="1" customWidth="1"/>
    <col min="24" max="16384" width="9.109375" style="2"/>
  </cols>
  <sheetData>
    <row r="2" spans="2:22" ht="23.4" thickBot="1" x14ac:dyDescent="0.45">
      <c r="B2" s="485" t="s">
        <v>83</v>
      </c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349"/>
      <c r="T2" s="349"/>
      <c r="U2" s="349"/>
    </row>
    <row r="3" spans="2:22" s="1" customFormat="1" ht="18" thickBot="1" x14ac:dyDescent="0.4">
      <c r="B3" s="160" t="s">
        <v>27</v>
      </c>
      <c r="C3" s="136" t="s">
        <v>28</v>
      </c>
      <c r="D3" s="190" t="s">
        <v>40</v>
      </c>
      <c r="E3" s="158" t="s">
        <v>41</v>
      </c>
      <c r="F3" s="190" t="s">
        <v>81</v>
      </c>
      <c r="G3" s="158" t="s">
        <v>42</v>
      </c>
      <c r="H3" s="171" t="s">
        <v>43</v>
      </c>
      <c r="I3" s="172" t="s">
        <v>44</v>
      </c>
      <c r="J3" s="171" t="s">
        <v>45</v>
      </c>
      <c r="K3" s="171" t="s">
        <v>46</v>
      </c>
      <c r="L3" s="171" t="s">
        <v>47</v>
      </c>
      <c r="M3" s="171" t="s">
        <v>48</v>
      </c>
      <c r="N3" s="264" t="s">
        <v>49</v>
      </c>
      <c r="O3" s="264" t="s">
        <v>50</v>
      </c>
      <c r="P3" s="217" t="s">
        <v>51</v>
      </c>
      <c r="Q3" s="217" t="s">
        <v>52</v>
      </c>
      <c r="R3" s="393" t="s">
        <v>96</v>
      </c>
      <c r="S3" s="323" t="s">
        <v>97</v>
      </c>
      <c r="T3" s="323" t="s">
        <v>119</v>
      </c>
      <c r="U3" s="323" t="s">
        <v>126</v>
      </c>
      <c r="V3" s="328" t="s">
        <v>55</v>
      </c>
    </row>
    <row r="4" spans="2:22" ht="15" hidden="1" thickBot="1" x14ac:dyDescent="0.35">
      <c r="B4" s="92">
        <v>44</v>
      </c>
      <c r="C4" s="126" t="s">
        <v>84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48">
        <v>17466</v>
      </c>
      <c r="J4" s="143">
        <v>28346</v>
      </c>
      <c r="K4" s="146">
        <v>29898</v>
      </c>
      <c r="L4" s="146">
        <v>36209</v>
      </c>
      <c r="M4" s="146">
        <v>13326</v>
      </c>
      <c r="N4" s="146">
        <v>11452</v>
      </c>
      <c r="O4" s="146">
        <v>13109</v>
      </c>
      <c r="P4" s="315">
        <v>17003</v>
      </c>
      <c r="Q4" s="315">
        <v>26790</v>
      </c>
      <c r="R4" s="322">
        <v>38241</v>
      </c>
      <c r="S4" s="350">
        <v>44891</v>
      </c>
      <c r="T4" s="350">
        <v>44891</v>
      </c>
      <c r="U4" s="350">
        <v>44891</v>
      </c>
      <c r="V4" s="281">
        <f>AVERAGE(K4:R4)</f>
        <v>23253.5</v>
      </c>
    </row>
    <row r="5" spans="2:22" s="1" customFormat="1" ht="15" hidden="1" thickBot="1" x14ac:dyDescent="0.35">
      <c r="B5" s="19">
        <v>45</v>
      </c>
      <c r="C5" s="126" t="s">
        <v>85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48">
        <v>16832</v>
      </c>
      <c r="J5" s="143">
        <v>36727</v>
      </c>
      <c r="K5" s="146">
        <v>44640</v>
      </c>
      <c r="L5" s="146">
        <v>77684</v>
      </c>
      <c r="M5" s="146">
        <v>17827</v>
      </c>
      <c r="N5" s="146">
        <v>6612</v>
      </c>
      <c r="O5" s="146">
        <v>11130</v>
      </c>
      <c r="P5" s="315">
        <v>27911</v>
      </c>
      <c r="Q5" s="315">
        <v>22165</v>
      </c>
      <c r="R5" s="320">
        <v>42554</v>
      </c>
      <c r="S5" s="350">
        <v>52716</v>
      </c>
      <c r="T5" s="350">
        <v>52716</v>
      </c>
      <c r="U5" s="350">
        <v>52716</v>
      </c>
      <c r="V5" s="281">
        <f>AVERAGE(K5:R5)</f>
        <v>31315.375</v>
      </c>
    </row>
    <row r="6" spans="2:22" s="1" customFormat="1" ht="15" hidden="1" thickBot="1" x14ac:dyDescent="0.35">
      <c r="B6" s="19">
        <v>46</v>
      </c>
      <c r="C6" s="126" t="s">
        <v>86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48">
        <v>30836</v>
      </c>
      <c r="J6" s="143">
        <v>34682</v>
      </c>
      <c r="K6" s="146">
        <v>38794</v>
      </c>
      <c r="L6" s="146">
        <v>76354</v>
      </c>
      <c r="M6" s="146">
        <v>8388</v>
      </c>
      <c r="N6" s="146">
        <v>9861</v>
      </c>
      <c r="O6" s="146">
        <v>15400</v>
      </c>
      <c r="P6" s="315">
        <v>28463</v>
      </c>
      <c r="Q6" s="315">
        <v>121296</v>
      </c>
      <c r="R6" s="320">
        <v>54283</v>
      </c>
      <c r="S6" s="350">
        <v>71601</v>
      </c>
      <c r="T6" s="350">
        <v>71601</v>
      </c>
      <c r="U6" s="350">
        <v>71601</v>
      </c>
      <c r="V6" s="281">
        <f t="shared" ref="V6:V11" si="0">AVERAGE(K6:R6)</f>
        <v>44104.875</v>
      </c>
    </row>
    <row r="7" spans="2:22" s="1" customFormat="1" ht="15" hidden="1" thickBot="1" x14ac:dyDescent="0.35">
      <c r="B7" s="19">
        <v>47</v>
      </c>
      <c r="C7" s="126" t="s">
        <v>87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48">
        <v>87845</v>
      </c>
      <c r="J7" s="143">
        <v>100063</v>
      </c>
      <c r="K7" s="146">
        <v>134526</v>
      </c>
      <c r="L7" s="146">
        <v>174620</v>
      </c>
      <c r="M7" s="146">
        <v>58012</v>
      </c>
      <c r="N7" s="146">
        <v>45854</v>
      </c>
      <c r="O7" s="146">
        <v>41465</v>
      </c>
      <c r="P7" s="315">
        <v>121384</v>
      </c>
      <c r="Q7" s="315">
        <v>5950</v>
      </c>
      <c r="R7" s="320">
        <v>50945</v>
      </c>
      <c r="S7" s="350">
        <v>97465</v>
      </c>
      <c r="T7" s="350">
        <v>97465</v>
      </c>
      <c r="U7" s="350">
        <v>97465</v>
      </c>
      <c r="V7" s="281">
        <f t="shared" si="0"/>
        <v>79094.5</v>
      </c>
    </row>
    <row r="8" spans="2:22" s="1" customFormat="1" ht="15" hidden="1" thickBot="1" x14ac:dyDescent="0.35">
      <c r="B8" s="19">
        <v>48</v>
      </c>
      <c r="C8" s="126" t="s">
        <v>88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48">
        <v>34657</v>
      </c>
      <c r="J8" s="143">
        <v>27403</v>
      </c>
      <c r="K8" s="146">
        <v>22890</v>
      </c>
      <c r="L8" s="146">
        <v>90941</v>
      </c>
      <c r="M8" s="146">
        <v>7089</v>
      </c>
      <c r="N8" s="146">
        <v>28612</v>
      </c>
      <c r="O8" s="146">
        <v>12880</v>
      </c>
      <c r="P8" s="315">
        <v>6626</v>
      </c>
      <c r="Q8" s="315">
        <v>46493</v>
      </c>
      <c r="R8" s="320">
        <v>113850</v>
      </c>
      <c r="S8" s="350">
        <v>111603</v>
      </c>
      <c r="T8" s="350">
        <v>111603</v>
      </c>
      <c r="U8" s="350">
        <v>111603</v>
      </c>
      <c r="V8" s="281">
        <f t="shared" si="0"/>
        <v>41172.625</v>
      </c>
    </row>
    <row r="9" spans="2:22" s="1" customFormat="1" ht="15" hidden="1" thickBot="1" x14ac:dyDescent="0.35">
      <c r="B9" s="19">
        <v>49</v>
      </c>
      <c r="C9" s="126" t="s">
        <v>89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48">
        <v>51986</v>
      </c>
      <c r="J9" s="143">
        <v>33877</v>
      </c>
      <c r="K9" s="146">
        <v>70188</v>
      </c>
      <c r="L9" s="146">
        <v>46810</v>
      </c>
      <c r="M9" s="146">
        <v>17603</v>
      </c>
      <c r="N9" s="146">
        <v>28612</v>
      </c>
      <c r="O9" s="146">
        <v>0</v>
      </c>
      <c r="P9" s="315">
        <v>44772</v>
      </c>
      <c r="Q9" s="315">
        <v>19428</v>
      </c>
      <c r="R9" s="320">
        <v>50480</v>
      </c>
      <c r="S9" s="350">
        <v>96211</v>
      </c>
      <c r="T9" s="350">
        <v>96211</v>
      </c>
      <c r="U9" s="350">
        <v>96211</v>
      </c>
      <c r="V9" s="281">
        <f t="shared" si="0"/>
        <v>34736.625</v>
      </c>
    </row>
    <row r="10" spans="2:22" ht="15" hidden="1" thickBot="1" x14ac:dyDescent="0.35">
      <c r="B10" s="19">
        <v>50</v>
      </c>
      <c r="C10" s="126" t="s">
        <v>90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48">
        <v>47621</v>
      </c>
      <c r="J10" s="143">
        <v>72371</v>
      </c>
      <c r="K10" s="146">
        <v>95688</v>
      </c>
      <c r="L10" s="146">
        <v>89128</v>
      </c>
      <c r="M10" s="146">
        <v>22826</v>
      </c>
      <c r="N10" s="146">
        <v>28612</v>
      </c>
      <c r="O10" s="146">
        <v>0</v>
      </c>
      <c r="P10" s="315">
        <v>92961</v>
      </c>
      <c r="Q10" s="315">
        <v>24786</v>
      </c>
      <c r="R10" s="320">
        <v>64424</v>
      </c>
      <c r="S10" s="350">
        <v>91494</v>
      </c>
      <c r="T10" s="350">
        <v>91494</v>
      </c>
      <c r="U10" s="350">
        <v>91494</v>
      </c>
      <c r="V10" s="281">
        <f t="shared" si="0"/>
        <v>52303.125</v>
      </c>
    </row>
    <row r="11" spans="2:22" ht="15" hidden="1" thickBot="1" x14ac:dyDescent="0.35">
      <c r="B11" s="19">
        <v>51</v>
      </c>
      <c r="C11" s="126" t="s">
        <v>91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48">
        <v>209597</v>
      </c>
      <c r="J11" s="143">
        <v>76631</v>
      </c>
      <c r="K11" s="146">
        <v>98505</v>
      </c>
      <c r="L11" s="146">
        <v>129651</v>
      </c>
      <c r="M11" s="146">
        <v>24557</v>
      </c>
      <c r="N11" s="146">
        <v>28612</v>
      </c>
      <c r="O11" s="146">
        <v>0</v>
      </c>
      <c r="P11" s="315">
        <v>188076</v>
      </c>
      <c r="Q11" s="315">
        <v>43714</v>
      </c>
      <c r="R11" s="320">
        <v>116175</v>
      </c>
      <c r="S11" s="350">
        <v>141076</v>
      </c>
      <c r="T11" s="350">
        <v>141076</v>
      </c>
      <c r="U11" s="350">
        <v>141076</v>
      </c>
      <c r="V11" s="281">
        <f t="shared" si="0"/>
        <v>78661.25</v>
      </c>
    </row>
    <row r="12" spans="2:22" ht="15" hidden="1" thickBot="1" x14ac:dyDescent="0.35">
      <c r="B12" s="93">
        <v>52</v>
      </c>
      <c r="C12" s="199"/>
      <c r="D12" s="21"/>
      <c r="E12" s="21"/>
      <c r="F12" s="21"/>
      <c r="G12" s="21"/>
      <c r="H12" s="21"/>
      <c r="I12" s="146"/>
      <c r="J12" s="146"/>
      <c r="K12" s="146"/>
      <c r="L12" s="146"/>
      <c r="M12" s="146"/>
      <c r="N12" s="146"/>
      <c r="O12" s="146">
        <v>0</v>
      </c>
      <c r="P12" s="315">
        <v>301664</v>
      </c>
      <c r="Q12" s="315"/>
      <c r="R12" s="324">
        <v>189231</v>
      </c>
      <c r="S12" s="324">
        <v>434332</v>
      </c>
      <c r="T12" s="324">
        <v>434332</v>
      </c>
      <c r="U12" s="324">
        <v>434332</v>
      </c>
      <c r="V12" s="357"/>
    </row>
    <row r="13" spans="2:22" ht="14.4" x14ac:dyDescent="0.3">
      <c r="B13" s="176" t="s">
        <v>118</v>
      </c>
      <c r="C13" s="102"/>
      <c r="D13" s="12"/>
      <c r="E13" s="12"/>
      <c r="F13" s="12"/>
      <c r="G13" s="401"/>
      <c r="H13" s="402"/>
      <c r="I13" s="402"/>
      <c r="J13" s="402"/>
      <c r="K13" s="402"/>
      <c r="L13" s="403">
        <v>82997</v>
      </c>
      <c r="M13" s="404"/>
      <c r="N13" s="404"/>
      <c r="O13" s="404"/>
      <c r="P13" s="404"/>
      <c r="Q13" s="405"/>
      <c r="R13" s="332"/>
      <c r="S13" s="332"/>
      <c r="T13" s="332"/>
      <c r="U13" s="332"/>
      <c r="V13" s="332"/>
    </row>
    <row r="14" spans="2:22" ht="12" x14ac:dyDescent="0.25">
      <c r="B14" s="176" t="s">
        <v>116</v>
      </c>
      <c r="C14" s="91"/>
      <c r="D14" s="76">
        <v>183432</v>
      </c>
      <c r="E14" s="76">
        <v>125545</v>
      </c>
      <c r="F14" s="76">
        <f>SUM(F4:F8)</f>
        <v>98000</v>
      </c>
      <c r="G14" s="406">
        <v>89240</v>
      </c>
      <c r="H14" s="76">
        <f>'Summary -White maize'!G13+'Summary -Yellow maize'!H14</f>
        <v>420735</v>
      </c>
      <c r="I14" s="76">
        <f>'Summary -White maize'!H13+'Summary -Yellow maize'!I14</f>
        <v>289924</v>
      </c>
      <c r="J14" s="76">
        <f>'Summary -White maize'!I13+'Summary -Yellow maize'!J14</f>
        <v>346554</v>
      </c>
      <c r="K14" s="76">
        <f>'Summary -White maize'!J13+'Summary -Yellow maize'!K14</f>
        <v>373543</v>
      </c>
      <c r="L14" s="330">
        <f>'Summary -White maize'!K13+'Summary -Yellow maize'!L14</f>
        <v>249761</v>
      </c>
      <c r="M14" s="331">
        <f>'Summary -White maize'!L13+'Summary -Yellow maize'!M14</f>
        <v>384702</v>
      </c>
      <c r="N14" s="331">
        <f>'Summary -White maize'!M13+'Summary -Yellow maize'!N14</f>
        <v>103393</v>
      </c>
      <c r="O14" s="331">
        <f>'Summary -White maize'!N13+'Summary -Yellow maize'!O14</f>
        <v>99506</v>
      </c>
      <c r="P14" s="331">
        <f>'Summary -White maize'!O13+'Summary -Yellow maize'!P14</f>
        <v>130740</v>
      </c>
      <c r="Q14" s="329">
        <f>'Summary -White maize'!P13+'Summary -Yellow maize'!Q14</f>
        <v>198103</v>
      </c>
      <c r="R14" s="329">
        <f>'Summary -White maize'!Q13+'Summary -Yellow maize'!R14</f>
        <v>184907</v>
      </c>
      <c r="S14" s="329">
        <f>'Summary -White maize'!R13+'Summary -Yellow maize'!S14</f>
        <v>279476</v>
      </c>
      <c r="T14" s="329">
        <f>'Summary -White maize'!S13+'Summary -Yellow maize'!T14</f>
        <v>344703</v>
      </c>
      <c r="U14" s="329">
        <f>'Summary -White maize'!T13+'Summary -Yellow maize'!U14</f>
        <v>286898</v>
      </c>
      <c r="V14" s="278">
        <f>AVERAGE(O14:T14)</f>
        <v>206239.16666666666</v>
      </c>
    </row>
    <row r="15" spans="2:22" ht="12" x14ac:dyDescent="0.25">
      <c r="B15" s="176" t="s">
        <v>117</v>
      </c>
      <c r="C15" s="91"/>
      <c r="D15" s="76">
        <v>485601</v>
      </c>
      <c r="E15" s="76">
        <v>226174</v>
      </c>
      <c r="F15" s="76">
        <f>SUM(F9)</f>
        <v>37500</v>
      </c>
      <c r="G15" s="406">
        <f>SUM(G9)</f>
        <v>93000</v>
      </c>
      <c r="H15" s="76">
        <f>'Summary -White maize'!G14+'Summary -Yellow maize'!H15</f>
        <v>332708</v>
      </c>
      <c r="I15" s="76">
        <f>'Summary -White maize'!H14+'Summary -Yellow maize'!I15</f>
        <v>136110</v>
      </c>
      <c r="J15" s="76">
        <f>'Summary -White maize'!I14+'Summary -Yellow maize'!J15</f>
        <v>132230</v>
      </c>
      <c r="K15" s="76">
        <f>'Summary -White maize'!J14+'Summary -Yellow maize'!K15</f>
        <v>400303</v>
      </c>
      <c r="L15" s="330">
        <f>'Summary -White maize'!K14+'Summary -Yellow maize'!L15</f>
        <v>488250</v>
      </c>
      <c r="M15" s="331">
        <f>'Summary -White maize'!L14+'Summary -Yellow maize'!M15</f>
        <v>419491</v>
      </c>
      <c r="N15" s="331">
        <f>'Summary -White maize'!M14+'Summary -Yellow maize'!N15</f>
        <v>136524</v>
      </c>
      <c r="O15" s="331">
        <f>'Summary -White maize'!N14+'Summary -Yellow maize'!O15</f>
        <v>167437</v>
      </c>
      <c r="P15" s="331">
        <f>'Summary -White maize'!O14+'Summary -Yellow maize'!P15</f>
        <v>216992</v>
      </c>
      <c r="Q15" s="329">
        <f>'Summary -White maize'!P14+'Summary -Yellow maize'!Q15</f>
        <v>759204</v>
      </c>
      <c r="R15" s="329">
        <f>'Summary -White maize'!Q14+'Summary -Yellow maize'!R15</f>
        <v>229141</v>
      </c>
      <c r="S15" s="329">
        <f>'Summary -White maize'!R14+'Summary -Yellow maize'!S15</f>
        <v>424023</v>
      </c>
      <c r="T15" s="329">
        <f>'Summary -White maize'!S14+'Summary -Yellow maize'!T15</f>
        <v>762955</v>
      </c>
      <c r="U15" s="329">
        <f>'Summary -White maize'!T14+'Summary -Yellow maize'!U15</f>
        <v>343555</v>
      </c>
      <c r="V15" s="278">
        <f>AVERAGE(O15:T15)</f>
        <v>426625.33333333331</v>
      </c>
    </row>
    <row r="16" spans="2:22" ht="15" thickBot="1" x14ac:dyDescent="0.35">
      <c r="B16" s="118" t="s">
        <v>66</v>
      </c>
      <c r="C16" s="167"/>
      <c r="D16" s="141">
        <f t="shared" ref="D16:J16" si="1">SUM(D14:D15)</f>
        <v>669033</v>
      </c>
      <c r="E16" s="141">
        <f t="shared" si="1"/>
        <v>351719</v>
      </c>
      <c r="F16" s="141">
        <f t="shared" si="1"/>
        <v>135500</v>
      </c>
      <c r="G16" s="407">
        <f t="shared" si="1"/>
        <v>182240</v>
      </c>
      <c r="H16" s="408">
        <f t="shared" si="1"/>
        <v>753443</v>
      </c>
      <c r="I16" s="408">
        <f t="shared" si="1"/>
        <v>426034</v>
      </c>
      <c r="J16" s="408">
        <f t="shared" si="1"/>
        <v>478784</v>
      </c>
      <c r="K16" s="408">
        <v>541956</v>
      </c>
      <c r="L16" s="409">
        <f t="shared" ref="L16:T16" si="2">L13+L14+L15</f>
        <v>821008</v>
      </c>
      <c r="M16" s="410">
        <f t="shared" si="2"/>
        <v>804193</v>
      </c>
      <c r="N16" s="410">
        <f t="shared" si="2"/>
        <v>239917</v>
      </c>
      <c r="O16" s="411">
        <f t="shared" si="2"/>
        <v>266943</v>
      </c>
      <c r="P16" s="411">
        <f t="shared" si="2"/>
        <v>347732</v>
      </c>
      <c r="Q16" s="412">
        <f t="shared" si="2"/>
        <v>957307</v>
      </c>
      <c r="R16" s="412">
        <f t="shared" si="2"/>
        <v>414048</v>
      </c>
      <c r="S16" s="412">
        <f t="shared" si="2"/>
        <v>703499</v>
      </c>
      <c r="T16" s="412">
        <f t="shared" si="2"/>
        <v>1107658</v>
      </c>
      <c r="U16" s="412">
        <f t="shared" ref="U16" si="3">U13+U14+U15</f>
        <v>630453</v>
      </c>
      <c r="V16" s="413">
        <f>AVERAGE(N16:S16)</f>
        <v>488241</v>
      </c>
    </row>
    <row r="17" spans="2:24" ht="18" thickBot="1" x14ac:dyDescent="0.4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90" t="str">
        <f>G3</f>
        <v>2011/12</v>
      </c>
      <c r="H17" s="201" t="str">
        <f>H3</f>
        <v>2012/13</v>
      </c>
      <c r="I17" s="190" t="str">
        <f>I3</f>
        <v>2013/14</v>
      </c>
      <c r="J17" s="400" t="s">
        <v>45</v>
      </c>
      <c r="K17" s="400" t="s">
        <v>46</v>
      </c>
      <c r="L17" s="400" t="s">
        <v>47</v>
      </c>
      <c r="M17" s="400" t="s">
        <v>48</v>
      </c>
      <c r="N17" s="201" t="s">
        <v>49</v>
      </c>
      <c r="O17" s="264" t="str">
        <f>O3</f>
        <v>2019/20</v>
      </c>
      <c r="P17" s="264" t="str">
        <f t="shared" ref="P17:R17" si="4">P3</f>
        <v>2020/21</v>
      </c>
      <c r="Q17" s="264" t="str">
        <f t="shared" si="4"/>
        <v>2021/22</v>
      </c>
      <c r="R17" s="264" t="str">
        <f t="shared" si="4"/>
        <v>2022/23</v>
      </c>
      <c r="S17" s="358" t="s">
        <v>54</v>
      </c>
      <c r="T17" s="358" t="s">
        <v>119</v>
      </c>
      <c r="U17" s="358" t="str">
        <f>U3</f>
        <v>2025/26*</v>
      </c>
      <c r="V17" s="359" t="s">
        <v>55</v>
      </c>
      <c r="W17" s="2" t="s">
        <v>133</v>
      </c>
    </row>
    <row r="18" spans="2:24" ht="14.4" x14ac:dyDescent="0.3">
      <c r="B18" s="75" t="s">
        <v>67</v>
      </c>
      <c r="C18" s="48" t="s">
        <v>92</v>
      </c>
      <c r="D18" s="13">
        <f t="shared" ref="D18:L18" si="5">D16</f>
        <v>669033</v>
      </c>
      <c r="E18" s="24">
        <f t="shared" si="5"/>
        <v>351719</v>
      </c>
      <c r="F18" s="13">
        <f t="shared" si="5"/>
        <v>135500</v>
      </c>
      <c r="G18" s="24">
        <f t="shared" si="5"/>
        <v>182240</v>
      </c>
      <c r="H18" s="24">
        <f t="shared" si="5"/>
        <v>753443</v>
      </c>
      <c r="I18" s="24">
        <f t="shared" si="5"/>
        <v>426034</v>
      </c>
      <c r="J18" s="24">
        <f t="shared" si="5"/>
        <v>478784</v>
      </c>
      <c r="K18" s="24">
        <f t="shared" si="5"/>
        <v>541956</v>
      </c>
      <c r="L18" s="24">
        <f t="shared" si="5"/>
        <v>821008</v>
      </c>
      <c r="M18" s="24">
        <f>M16</f>
        <v>804193</v>
      </c>
      <c r="N18" s="24">
        <f>N16</f>
        <v>239917</v>
      </c>
      <c r="O18" s="24">
        <v>266943</v>
      </c>
      <c r="P18" s="314">
        <v>347732</v>
      </c>
      <c r="Q18" s="271">
        <f t="shared" ref="Q18:V18" si="6">Q16</f>
        <v>957307</v>
      </c>
      <c r="R18" s="271">
        <f t="shared" si="6"/>
        <v>414048</v>
      </c>
      <c r="S18" s="271">
        <f t="shared" si="6"/>
        <v>703499</v>
      </c>
      <c r="T18" s="271">
        <f t="shared" si="6"/>
        <v>1107658</v>
      </c>
      <c r="U18" s="271">
        <f t="shared" si="6"/>
        <v>630453</v>
      </c>
      <c r="V18" s="281">
        <f t="shared" si="6"/>
        <v>488241</v>
      </c>
    </row>
    <row r="19" spans="2:24" ht="14.4" x14ac:dyDescent="0.3">
      <c r="B19" s="19">
        <v>1</v>
      </c>
      <c r="C19" s="285">
        <f>'Summary -Yellow maize'!C19</f>
        <v>45779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48">
        <v>240174</v>
      </c>
      <c r="J19" s="143">
        <v>85572</v>
      </c>
      <c r="K19" s="146">
        <v>23074</v>
      </c>
      <c r="L19" s="146">
        <v>156766</v>
      </c>
      <c r="M19" s="146">
        <v>168068</v>
      </c>
      <c r="N19" s="146">
        <v>34325</v>
      </c>
      <c r="O19" s="146">
        <v>35696</v>
      </c>
      <c r="P19" s="315">
        <v>6244</v>
      </c>
      <c r="Q19" s="315">
        <v>466755</v>
      </c>
      <c r="R19" s="315">
        <f>'Summary -White maize'!Q18+'Summary -Yellow maize'!R19</f>
        <v>60451</v>
      </c>
      <c r="S19" s="386">
        <f>'Summary -White maize'!R18+'Summary -Yellow maize'!S19</f>
        <v>219784</v>
      </c>
      <c r="T19" s="350">
        <f>'Summary -White maize'!S18+'Summary -Yellow maize'!T19</f>
        <v>313851</v>
      </c>
      <c r="U19" s="350">
        <f>'Mielies-Maize'!N16</f>
        <v>74282</v>
      </c>
      <c r="V19" s="278">
        <f>AVERAGE(Q19:T19)</f>
        <v>265210.25</v>
      </c>
      <c r="W19" s="251">
        <f>V19</f>
        <v>265210.25</v>
      </c>
      <c r="X19" s="251"/>
    </row>
    <row r="20" spans="2:24" ht="14.4" x14ac:dyDescent="0.3">
      <c r="B20" s="19">
        <v>2</v>
      </c>
      <c r="C20" s="285">
        <f t="shared" ref="C20:C70" si="7">C19+7</f>
        <v>45786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48">
        <v>473735</v>
      </c>
      <c r="J20" s="143">
        <v>167878</v>
      </c>
      <c r="K20" s="146">
        <v>214667</v>
      </c>
      <c r="L20" s="146">
        <v>234124</v>
      </c>
      <c r="M20" s="146">
        <v>341357</v>
      </c>
      <c r="N20" s="146">
        <v>126775</v>
      </c>
      <c r="O20" s="146">
        <v>89636</v>
      </c>
      <c r="P20" s="315">
        <v>91174</v>
      </c>
      <c r="Q20" s="315">
        <v>776938</v>
      </c>
      <c r="R20" s="315">
        <f>'Summary -White maize'!Q19+'Summary -Yellow maize'!R20</f>
        <v>124529</v>
      </c>
      <c r="S20" s="386">
        <f>'Summary -White maize'!R19+'Summary -Yellow maize'!S20</f>
        <v>225757</v>
      </c>
      <c r="T20" s="350">
        <f>'Summary -White maize'!S19+'Summary -Yellow maize'!T20</f>
        <v>777278</v>
      </c>
      <c r="U20" s="350">
        <f>'Mielies-Maize'!N17</f>
        <v>159015</v>
      </c>
      <c r="V20" s="278">
        <f t="shared" ref="V20:V22" si="8">AVERAGE(Q20:T20)</f>
        <v>476125.5</v>
      </c>
      <c r="W20" s="251">
        <f>W19+V20</f>
        <v>741335.75</v>
      </c>
    </row>
    <row r="21" spans="2:24" ht="14.4" x14ac:dyDescent="0.3">
      <c r="B21" s="19">
        <v>3</v>
      </c>
      <c r="C21" s="285">
        <f t="shared" si="7"/>
        <v>45793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48">
        <v>420829</v>
      </c>
      <c r="J21" s="143">
        <v>356538</v>
      </c>
      <c r="K21" s="146">
        <v>352169</v>
      </c>
      <c r="L21" s="146">
        <v>185344</v>
      </c>
      <c r="M21" s="146">
        <v>317183</v>
      </c>
      <c r="N21" s="146">
        <v>144795</v>
      </c>
      <c r="O21" s="146">
        <v>217769</v>
      </c>
      <c r="P21" s="315">
        <v>180919</v>
      </c>
      <c r="Q21" s="315">
        <v>1100483</v>
      </c>
      <c r="R21" s="315">
        <f>'Summary -White maize'!Q20+'Summary -Yellow maize'!R21</f>
        <v>215422</v>
      </c>
      <c r="S21" s="386">
        <f>'Summary -White maize'!R20+'Summary -Yellow maize'!S21</f>
        <v>240902</v>
      </c>
      <c r="T21" s="350">
        <f>'Summary -White maize'!S20+'Summary -Yellow maize'!T21</f>
        <v>995539</v>
      </c>
      <c r="U21" s="350">
        <f>'Mielies-Maize'!N18</f>
        <v>265753</v>
      </c>
      <c r="V21" s="278">
        <f t="shared" si="8"/>
        <v>638086.5</v>
      </c>
      <c r="W21" s="251">
        <f t="shared" ref="W21:W70" si="9">W20+V21</f>
        <v>1379422.25</v>
      </c>
    </row>
    <row r="22" spans="2:24" ht="14.4" x14ac:dyDescent="0.3">
      <c r="B22" s="19">
        <v>4</v>
      </c>
      <c r="C22" s="285">
        <f t="shared" si="7"/>
        <v>45800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48">
        <v>692760</v>
      </c>
      <c r="J22" s="143">
        <v>485417</v>
      </c>
      <c r="K22" s="146">
        <v>624450</v>
      </c>
      <c r="L22" s="146">
        <v>529960</v>
      </c>
      <c r="M22" s="146">
        <v>1582136</v>
      </c>
      <c r="N22" s="146">
        <v>627550</v>
      </c>
      <c r="O22" s="146">
        <v>408168</v>
      </c>
      <c r="P22" s="315">
        <v>345775</v>
      </c>
      <c r="Q22" s="315">
        <v>1950727</v>
      </c>
      <c r="R22" s="315">
        <f>'Summary -White maize'!Q21+'Summary -Yellow maize'!R22</f>
        <v>526384</v>
      </c>
      <c r="S22" s="386">
        <f>'Summary -White maize'!R21+'Summary -Yellow maize'!S22</f>
        <v>684568</v>
      </c>
      <c r="T22" s="350">
        <f>'Summary -White maize'!S21+'Summary -Yellow maize'!T22</f>
        <v>1169105</v>
      </c>
      <c r="U22" s="350">
        <f>'Mielies-Maize'!N19</f>
        <v>459567</v>
      </c>
      <c r="V22" s="278">
        <f t="shared" si="8"/>
        <v>1082696</v>
      </c>
      <c r="W22" s="251">
        <f t="shared" si="9"/>
        <v>2462118.25</v>
      </c>
    </row>
    <row r="23" spans="2:24" ht="14.4" x14ac:dyDescent="0.3">
      <c r="B23" s="19">
        <v>5</v>
      </c>
      <c r="C23" s="285">
        <f t="shared" si="7"/>
        <v>45807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48">
        <v>1075357</v>
      </c>
      <c r="J23" s="143">
        <v>859721</v>
      </c>
      <c r="K23" s="146">
        <v>928449</v>
      </c>
      <c r="L23" s="146">
        <v>353984</v>
      </c>
      <c r="M23" s="146">
        <v>873543</v>
      </c>
      <c r="N23" s="146">
        <v>46170</v>
      </c>
      <c r="O23" s="146">
        <v>686786</v>
      </c>
      <c r="P23" s="315">
        <v>825810</v>
      </c>
      <c r="Q23" s="315">
        <v>794172</v>
      </c>
      <c r="R23" s="315">
        <f>'Summary -White maize'!Q22+'Summary -Yellow maize'!R23</f>
        <v>274402</v>
      </c>
      <c r="S23" s="386">
        <f>'Summary -White maize'!R22+'Summary -Yellow maize'!S23</f>
        <v>768725</v>
      </c>
      <c r="T23" s="350">
        <f>'Summary -White maize'!S22+'Summary -Yellow maize'!T23</f>
        <v>1014181</v>
      </c>
      <c r="U23" s="350">
        <f>'Mielies-Maize'!N20</f>
        <v>662141</v>
      </c>
      <c r="V23" s="278">
        <f t="shared" ref="V23:V70" si="10">AVERAGE(Q23:T23)</f>
        <v>712870</v>
      </c>
      <c r="W23" s="251">
        <f t="shared" si="9"/>
        <v>3174988.25</v>
      </c>
    </row>
    <row r="24" spans="2:24" ht="14.4" x14ac:dyDescent="0.3">
      <c r="B24" s="19">
        <v>6</v>
      </c>
      <c r="C24" s="285">
        <f t="shared" si="7"/>
        <v>45814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48">
        <v>961341</v>
      </c>
      <c r="J24" s="143">
        <v>835609</v>
      </c>
      <c r="K24" s="146">
        <v>739886</v>
      </c>
      <c r="L24" s="146">
        <v>524754</v>
      </c>
      <c r="M24" s="146">
        <v>1028568</v>
      </c>
      <c r="N24" s="146">
        <v>511988</v>
      </c>
      <c r="O24" s="146">
        <v>663571</v>
      </c>
      <c r="P24" s="315">
        <v>625349</v>
      </c>
      <c r="Q24" s="315">
        <v>1114120</v>
      </c>
      <c r="R24" s="315">
        <f>'Summary -White maize'!Q23+'Summary -Yellow maize'!R24</f>
        <v>723424</v>
      </c>
      <c r="S24" s="386">
        <f>'Summary -White maize'!R23+'Summary -Yellow maize'!S24</f>
        <v>1221560</v>
      </c>
      <c r="T24" s="350">
        <f>'Summary -White maize'!S23+'Summary -Yellow maize'!T24</f>
        <v>892412</v>
      </c>
      <c r="U24" s="350">
        <f>'Summary -White maize'!T23+'Summary -Yellow maize'!U24</f>
        <v>876338</v>
      </c>
      <c r="V24" s="278">
        <f t="shared" si="10"/>
        <v>987879</v>
      </c>
      <c r="W24" s="251">
        <f t="shared" si="9"/>
        <v>4162867.25</v>
      </c>
    </row>
    <row r="25" spans="2:24" ht="14.4" x14ac:dyDescent="0.3">
      <c r="B25" s="19">
        <v>7</v>
      </c>
      <c r="C25" s="285">
        <f t="shared" si="7"/>
        <v>45821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48">
        <v>1042900</v>
      </c>
      <c r="J25" s="143">
        <v>1153598</v>
      </c>
      <c r="K25" s="146">
        <v>817476</v>
      </c>
      <c r="L25" s="146">
        <v>279998</v>
      </c>
      <c r="M25" s="146">
        <v>1097136</v>
      </c>
      <c r="N25" s="146">
        <v>768520</v>
      </c>
      <c r="O25" s="146">
        <v>741129</v>
      </c>
      <c r="P25" s="315">
        <v>911395</v>
      </c>
      <c r="Q25" s="315">
        <v>1223888</v>
      </c>
      <c r="R25" s="315">
        <f>'Summary -White maize'!Q24+'Summary -Yellow maize'!R25</f>
        <v>977000</v>
      </c>
      <c r="S25" s="386">
        <f>'Summary -White maize'!R24+'Summary -Yellow maize'!S25</f>
        <v>1425674</v>
      </c>
      <c r="T25" s="350">
        <f>'Summary -White maize'!S24+'Summary -Yellow maize'!T25</f>
        <v>938648</v>
      </c>
      <c r="U25" s="350">
        <f>'Summary -White maize'!T24+'Summary -Yellow maize'!U25</f>
        <v>856347</v>
      </c>
      <c r="V25" s="278">
        <f t="shared" si="10"/>
        <v>1141302.5</v>
      </c>
      <c r="W25" s="251">
        <f t="shared" si="9"/>
        <v>5304169.75</v>
      </c>
    </row>
    <row r="26" spans="2:24" ht="15" customHeight="1" x14ac:dyDescent="0.3">
      <c r="B26" s="19">
        <v>8</v>
      </c>
      <c r="C26" s="285">
        <f t="shared" si="7"/>
        <v>45828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48">
        <v>861146</v>
      </c>
      <c r="J26" s="143">
        <v>1152050</v>
      </c>
      <c r="K26" s="146">
        <v>640917</v>
      </c>
      <c r="L26" s="146">
        <v>903668</v>
      </c>
      <c r="M26" s="146">
        <v>1361854</v>
      </c>
      <c r="N26" s="146">
        <v>847682</v>
      </c>
      <c r="O26" s="146">
        <v>641247</v>
      </c>
      <c r="P26" s="315">
        <v>643464</v>
      </c>
      <c r="Q26" s="315">
        <v>2538518</v>
      </c>
      <c r="R26" s="315">
        <f>'Summary -White maize'!Q25+'Summary -Yellow maize'!R26</f>
        <v>1190446</v>
      </c>
      <c r="S26" s="386">
        <f>'Summary -White maize'!R25+'Summary -Yellow maize'!S26</f>
        <v>1575610</v>
      </c>
      <c r="T26" s="350">
        <f>'Summary -White maize'!S25+'Summary -Yellow maize'!T26</f>
        <v>728252</v>
      </c>
      <c r="U26" s="350">
        <f>'Summary -White maize'!T25+'Summary -Yellow maize'!U26</f>
        <v>1056478</v>
      </c>
      <c r="V26" s="278">
        <f t="shared" si="10"/>
        <v>1508206.5</v>
      </c>
      <c r="W26" s="251">
        <f t="shared" si="9"/>
        <v>6812376.25</v>
      </c>
    </row>
    <row r="27" spans="2:24" ht="15" customHeight="1" x14ac:dyDescent="0.3">
      <c r="B27" s="19">
        <v>9</v>
      </c>
      <c r="C27" s="285">
        <f t="shared" si="7"/>
        <v>45835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48">
        <v>1144150</v>
      </c>
      <c r="J27" s="143">
        <v>1816173</v>
      </c>
      <c r="K27" s="146">
        <v>1341444</v>
      </c>
      <c r="L27" s="146">
        <v>371663</v>
      </c>
      <c r="M27" s="146">
        <v>1642548</v>
      </c>
      <c r="N27" s="146">
        <v>1141738</v>
      </c>
      <c r="O27" s="146">
        <v>927345</v>
      </c>
      <c r="P27" s="315">
        <v>1837364</v>
      </c>
      <c r="Q27" s="315">
        <v>226304</v>
      </c>
      <c r="R27" s="315">
        <f>'Summary -White maize'!Q26+'Summary -Yellow maize'!R27</f>
        <v>734809</v>
      </c>
      <c r="S27" s="386">
        <f>'Summary -White maize'!R26+'Summary -Yellow maize'!S27</f>
        <v>1668457</v>
      </c>
      <c r="T27" s="350">
        <f>'Summary -White maize'!S26+'Summary -Yellow maize'!T27</f>
        <v>853736</v>
      </c>
      <c r="U27" s="350">
        <f>'Summary -White maize'!T26+'Summary -Yellow maize'!U27</f>
        <v>0</v>
      </c>
      <c r="V27" s="278">
        <f t="shared" si="10"/>
        <v>870826.5</v>
      </c>
      <c r="W27" s="251">
        <f t="shared" si="9"/>
        <v>7683202.75</v>
      </c>
    </row>
    <row r="28" spans="2:24" ht="15" customHeight="1" x14ac:dyDescent="0.3">
      <c r="B28" s="19">
        <v>10</v>
      </c>
      <c r="C28" s="285">
        <f t="shared" si="7"/>
        <v>45842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48">
        <v>623266</v>
      </c>
      <c r="J28" s="143">
        <v>1139974</v>
      </c>
      <c r="K28" s="146">
        <v>413705</v>
      </c>
      <c r="L28" s="146">
        <v>356246</v>
      </c>
      <c r="M28" s="146">
        <v>1110309</v>
      </c>
      <c r="N28" s="146">
        <v>896702</v>
      </c>
      <c r="O28" s="146">
        <v>491316</v>
      </c>
      <c r="P28" s="315">
        <v>572931</v>
      </c>
      <c r="Q28" s="315">
        <v>879358</v>
      </c>
      <c r="R28" s="315">
        <f>'Summary -White maize'!Q27+'Summary -Yellow maize'!R28</f>
        <v>1008136</v>
      </c>
      <c r="S28" s="386">
        <f>'Summary -White maize'!R27+'Summary -Yellow maize'!S28</f>
        <v>1457721</v>
      </c>
      <c r="T28" s="350">
        <f>'Summary -White maize'!S27+'Summary -Yellow maize'!T28</f>
        <v>542077</v>
      </c>
      <c r="U28" s="350">
        <f>'Summary -White maize'!T27+'Summary -Yellow maize'!U28</f>
        <v>0</v>
      </c>
      <c r="V28" s="278">
        <f t="shared" si="10"/>
        <v>971823</v>
      </c>
      <c r="W28" s="251">
        <f t="shared" si="9"/>
        <v>8655025.75</v>
      </c>
    </row>
    <row r="29" spans="2:24" ht="15" customHeight="1" x14ac:dyDescent="0.3">
      <c r="B29" s="19">
        <v>11</v>
      </c>
      <c r="C29" s="285">
        <f t="shared" si="7"/>
        <v>45849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48">
        <v>533619</v>
      </c>
      <c r="J29" s="143">
        <v>1050299</v>
      </c>
      <c r="K29" s="146">
        <v>462585</v>
      </c>
      <c r="L29" s="146">
        <v>398989</v>
      </c>
      <c r="M29" s="146">
        <v>1089664</v>
      </c>
      <c r="N29" s="146">
        <v>781615</v>
      </c>
      <c r="O29" s="146">
        <v>535526</v>
      </c>
      <c r="P29" s="315">
        <v>1056702</v>
      </c>
      <c r="Q29" s="315">
        <v>631956</v>
      </c>
      <c r="R29" s="315">
        <f>'Summary -White maize'!Q28+'Summary -Yellow maize'!R29</f>
        <v>1217835</v>
      </c>
      <c r="S29" s="386">
        <f>'Summary -White maize'!R28+'Summary -Yellow maize'!S29</f>
        <v>1196400</v>
      </c>
      <c r="T29" s="350">
        <f>'Summary -White maize'!S28+'Summary -Yellow maize'!T29</f>
        <v>473503</v>
      </c>
      <c r="U29" s="350">
        <f>'Summary -White maize'!T28+'Summary -Yellow maize'!U29</f>
        <v>0</v>
      </c>
      <c r="V29" s="278">
        <f t="shared" si="10"/>
        <v>879923.5</v>
      </c>
      <c r="W29" s="251">
        <f t="shared" si="9"/>
        <v>9534949.25</v>
      </c>
    </row>
    <row r="30" spans="2:24" ht="15" customHeight="1" x14ac:dyDescent="0.3">
      <c r="B30" s="19">
        <v>12</v>
      </c>
      <c r="C30" s="285">
        <f t="shared" si="7"/>
        <v>45856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48">
        <v>430147</v>
      </c>
      <c r="J30" s="143">
        <v>953879</v>
      </c>
      <c r="K30" s="146">
        <v>468955</v>
      </c>
      <c r="L30" s="146">
        <v>432805</v>
      </c>
      <c r="M30" s="146">
        <v>967142</v>
      </c>
      <c r="N30" s="146">
        <v>771033</v>
      </c>
      <c r="O30" s="146">
        <v>569265</v>
      </c>
      <c r="P30" s="315">
        <v>1047133</v>
      </c>
      <c r="Q30" s="315">
        <v>494861</v>
      </c>
      <c r="R30" s="315">
        <f>'Summary -White maize'!Q29+'Summary -Yellow maize'!R30</f>
        <v>1362841</v>
      </c>
      <c r="S30" s="386">
        <f>'Summary -White maize'!R29+'Summary -Yellow maize'!S30</f>
        <v>996812</v>
      </c>
      <c r="T30" s="350">
        <f>'Summary -White maize'!S29+'Summary -Yellow maize'!T30</f>
        <v>361505</v>
      </c>
      <c r="U30" s="350">
        <f>'Summary -White maize'!T29+'Summary -Yellow maize'!U30</f>
        <v>0</v>
      </c>
      <c r="V30" s="278">
        <f t="shared" si="10"/>
        <v>804004.75</v>
      </c>
      <c r="W30" s="251">
        <f t="shared" si="9"/>
        <v>10338954</v>
      </c>
    </row>
    <row r="31" spans="2:24" ht="15" customHeight="1" x14ac:dyDescent="0.3">
      <c r="B31" s="19">
        <v>13</v>
      </c>
      <c r="C31" s="285">
        <f t="shared" si="7"/>
        <v>45863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48">
        <v>755689</v>
      </c>
      <c r="J31" s="143">
        <v>1294925</v>
      </c>
      <c r="K31" s="146">
        <v>311891</v>
      </c>
      <c r="L31" s="146">
        <v>211246</v>
      </c>
      <c r="M31" s="146">
        <v>1290753</v>
      </c>
      <c r="N31" s="146">
        <v>1475101</v>
      </c>
      <c r="O31" s="146">
        <v>1271422</v>
      </c>
      <c r="P31" s="315">
        <v>1072429</v>
      </c>
      <c r="Q31" s="315">
        <v>962657</v>
      </c>
      <c r="R31" s="315">
        <f>'Summary -White maize'!Q30+'Summary -Yellow maize'!R31</f>
        <v>1112913</v>
      </c>
      <c r="S31" s="386">
        <f>'Summary -White maize'!R30+'Summary -Yellow maize'!S31</f>
        <v>788229</v>
      </c>
      <c r="T31" s="350">
        <f>'Summary -White maize'!S30+'Summary -Yellow maize'!T31</f>
        <v>314601</v>
      </c>
      <c r="U31" s="350">
        <f>'Summary -White maize'!T30+'Summary -Yellow maize'!U31</f>
        <v>0</v>
      </c>
      <c r="V31" s="278">
        <f t="shared" si="10"/>
        <v>794600</v>
      </c>
      <c r="W31" s="251">
        <f t="shared" si="9"/>
        <v>11133554</v>
      </c>
    </row>
    <row r="32" spans="2:24" ht="15" customHeight="1" x14ac:dyDescent="0.3">
      <c r="B32" s="19">
        <v>14</v>
      </c>
      <c r="C32" s="285">
        <f t="shared" si="7"/>
        <v>45870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48">
        <v>212992</v>
      </c>
      <c r="J32" s="143">
        <v>504763</v>
      </c>
      <c r="K32" s="146">
        <v>439925</v>
      </c>
      <c r="L32" s="146">
        <v>202635</v>
      </c>
      <c r="M32" s="146">
        <v>424468</v>
      </c>
      <c r="N32" s="146">
        <v>496403</v>
      </c>
      <c r="O32" s="146">
        <v>200700</v>
      </c>
      <c r="P32" s="315">
        <v>1653777</v>
      </c>
      <c r="Q32" s="315">
        <v>178585</v>
      </c>
      <c r="R32" s="315">
        <f>'Summary -White maize'!Q31+'Summary -Yellow maize'!R32</f>
        <v>831443</v>
      </c>
      <c r="S32" s="386">
        <f>'Summary -White maize'!R31+'Summary -Yellow maize'!S32</f>
        <v>477309</v>
      </c>
      <c r="T32" s="350">
        <f>'Summary -White maize'!S31+'Summary -Yellow maize'!T32</f>
        <v>152495</v>
      </c>
      <c r="U32" s="350">
        <f>'Summary -White maize'!T31+'Summary -Yellow maize'!U32</f>
        <v>0</v>
      </c>
      <c r="V32" s="278">
        <f t="shared" si="10"/>
        <v>409958</v>
      </c>
      <c r="W32" s="251">
        <f t="shared" si="9"/>
        <v>11543512</v>
      </c>
    </row>
    <row r="33" spans="2:23" ht="15" customHeight="1" x14ac:dyDescent="0.3">
      <c r="B33" s="19">
        <v>15</v>
      </c>
      <c r="C33" s="285">
        <f t="shared" si="7"/>
        <v>45877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48">
        <v>179734</v>
      </c>
      <c r="J33" s="143">
        <v>362593</v>
      </c>
      <c r="K33" s="146">
        <v>168925</v>
      </c>
      <c r="L33" s="146">
        <v>240817</v>
      </c>
      <c r="M33" s="146">
        <v>373057</v>
      </c>
      <c r="N33" s="146">
        <v>649509</v>
      </c>
      <c r="O33" s="146">
        <v>496840</v>
      </c>
      <c r="P33" s="315">
        <v>724664</v>
      </c>
      <c r="Q33" s="315">
        <v>115994</v>
      </c>
      <c r="R33" s="315">
        <f>'Summary -White maize'!Q32+'Summary -Yellow maize'!R33</f>
        <v>948885</v>
      </c>
      <c r="S33" s="386">
        <f>'Summary -White maize'!R32+'Summary -Yellow maize'!S33</f>
        <v>365441</v>
      </c>
      <c r="T33" s="350">
        <f>'Summary -White maize'!S32+'Summary -Yellow maize'!T33</f>
        <v>98362</v>
      </c>
      <c r="U33" s="350">
        <f>'Summary -White maize'!T32+'Summary -Yellow maize'!U33</f>
        <v>0</v>
      </c>
      <c r="V33" s="278">
        <f t="shared" si="10"/>
        <v>382170.5</v>
      </c>
      <c r="W33" s="251">
        <f t="shared" si="9"/>
        <v>11925682.5</v>
      </c>
    </row>
    <row r="34" spans="2:23" ht="15" customHeight="1" x14ac:dyDescent="0.3">
      <c r="B34" s="19">
        <v>16</v>
      </c>
      <c r="C34" s="285">
        <f t="shared" si="7"/>
        <v>45884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48">
        <v>114233</v>
      </c>
      <c r="J34" s="143">
        <v>255864</v>
      </c>
      <c r="K34" s="146">
        <v>98053</v>
      </c>
      <c r="L34" s="146">
        <v>210093</v>
      </c>
      <c r="M34" s="146">
        <v>267093</v>
      </c>
      <c r="N34" s="146">
        <v>558736</v>
      </c>
      <c r="O34" s="146">
        <v>493813</v>
      </c>
      <c r="P34" s="315">
        <v>532619</v>
      </c>
      <c r="Q34" s="315">
        <v>74952</v>
      </c>
      <c r="R34" s="315">
        <f>'Summary -White maize'!Q33+'Summary -Yellow maize'!R34</f>
        <v>789359</v>
      </c>
      <c r="S34" s="386">
        <f>'Summary -White maize'!R33+'Summary -Yellow maize'!S34</f>
        <v>252444</v>
      </c>
      <c r="T34" s="350">
        <f>'Summary -White maize'!S33+'Summary -Yellow maize'!T34</f>
        <v>98251</v>
      </c>
      <c r="U34" s="350">
        <f>'Summary -White maize'!T33+'Summary -Yellow maize'!U34</f>
        <v>0</v>
      </c>
      <c r="V34" s="278">
        <f t="shared" si="10"/>
        <v>303751.5</v>
      </c>
      <c r="W34" s="251">
        <f t="shared" si="9"/>
        <v>12229434</v>
      </c>
    </row>
    <row r="35" spans="2:23" ht="15" customHeight="1" x14ac:dyDescent="0.3">
      <c r="B35" s="19">
        <v>17</v>
      </c>
      <c r="C35" s="285">
        <f t="shared" si="7"/>
        <v>45891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48">
        <v>82164</v>
      </c>
      <c r="J35" s="143">
        <v>157937</v>
      </c>
      <c r="K35" s="146">
        <v>82483</v>
      </c>
      <c r="L35" s="146">
        <v>341856</v>
      </c>
      <c r="M35" s="146">
        <v>532914</v>
      </c>
      <c r="N35" s="146">
        <v>391291</v>
      </c>
      <c r="O35" s="146">
        <v>384192</v>
      </c>
      <c r="P35" s="315">
        <v>369118</v>
      </c>
      <c r="Q35" s="315">
        <v>270361</v>
      </c>
      <c r="R35" s="315">
        <f>'Summary -White maize'!Q34+'Summary -Yellow maize'!R35</f>
        <v>729027</v>
      </c>
      <c r="S35" s="386">
        <f>'Summary -White maize'!R34+'Summary -Yellow maize'!S35</f>
        <v>239966</v>
      </c>
      <c r="T35" s="350">
        <f>'Summary -White maize'!S34+'Summary -Yellow maize'!T35</f>
        <v>70691</v>
      </c>
      <c r="U35" s="350">
        <f>'Summary -White maize'!T34+'Summary -Yellow maize'!U35</f>
        <v>0</v>
      </c>
      <c r="V35" s="278">
        <f t="shared" si="10"/>
        <v>327511.25</v>
      </c>
      <c r="W35" s="251">
        <f t="shared" si="9"/>
        <v>12556945.25</v>
      </c>
    </row>
    <row r="36" spans="2:23" ht="15" customHeight="1" x14ac:dyDescent="0.3">
      <c r="B36" s="19">
        <v>18</v>
      </c>
      <c r="C36" s="285">
        <f t="shared" si="7"/>
        <v>45898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48">
        <v>-71193</v>
      </c>
      <c r="J36" s="143">
        <v>-232246</v>
      </c>
      <c r="K36" s="146">
        <v>122267</v>
      </c>
      <c r="L36" s="146">
        <v>64967</v>
      </c>
      <c r="M36" s="146">
        <v>48381</v>
      </c>
      <c r="N36" s="146">
        <v>488848</v>
      </c>
      <c r="O36" s="146">
        <v>651617</v>
      </c>
      <c r="P36" s="315">
        <v>694142</v>
      </c>
      <c r="Q36" s="315">
        <v>18748</v>
      </c>
      <c r="R36" s="315">
        <f>'Summary -White maize'!Q35+'Summary -Yellow maize'!R36</f>
        <v>293483</v>
      </c>
      <c r="S36" s="386">
        <f>'Summary -White maize'!R35+'Summary -Yellow maize'!S36</f>
        <v>90076</v>
      </c>
      <c r="T36" s="350">
        <f>'Summary -White maize'!S35+'Summary -Yellow maize'!T36</f>
        <v>95900</v>
      </c>
      <c r="U36" s="350">
        <f>'Summary -White maize'!T35+'Summary -Yellow maize'!U36</f>
        <v>0</v>
      </c>
      <c r="V36" s="278">
        <f t="shared" si="10"/>
        <v>124551.75</v>
      </c>
      <c r="W36" s="251">
        <f t="shared" si="9"/>
        <v>12681497</v>
      </c>
    </row>
    <row r="37" spans="2:23" ht="15" customHeight="1" x14ac:dyDescent="0.3">
      <c r="B37" s="19">
        <v>19</v>
      </c>
      <c r="C37" s="285">
        <f t="shared" si="7"/>
        <v>45905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48">
        <v>39460</v>
      </c>
      <c r="J37" s="143">
        <v>57937</v>
      </c>
      <c r="K37" s="146">
        <v>34177</v>
      </c>
      <c r="L37" s="146">
        <v>69387</v>
      </c>
      <c r="M37" s="146">
        <v>44994</v>
      </c>
      <c r="N37" s="146">
        <v>139054</v>
      </c>
      <c r="O37" s="146">
        <v>149366</v>
      </c>
      <c r="P37" s="315">
        <v>60863</v>
      </c>
      <c r="Q37" s="315">
        <v>39763</v>
      </c>
      <c r="R37" s="315">
        <f>'Summary -White maize'!Q36+'Summary -Yellow maize'!R37</f>
        <v>165879</v>
      </c>
      <c r="S37" s="386">
        <f>'Summary -White maize'!R36+'Summary -Yellow maize'!S37</f>
        <v>70031</v>
      </c>
      <c r="T37" s="350">
        <f>'Summary -White maize'!S36+'Summary -Yellow maize'!T37</f>
        <v>63830</v>
      </c>
      <c r="U37" s="350">
        <f>'Summary -White maize'!T36+'Summary -Yellow maize'!U37</f>
        <v>0</v>
      </c>
      <c r="V37" s="278">
        <f t="shared" si="10"/>
        <v>84875.75</v>
      </c>
      <c r="W37" s="251">
        <f t="shared" si="9"/>
        <v>12766372.75</v>
      </c>
    </row>
    <row r="38" spans="2:23" ht="15" customHeight="1" x14ac:dyDescent="0.3">
      <c r="B38" s="19">
        <v>20</v>
      </c>
      <c r="C38" s="285">
        <f t="shared" si="7"/>
        <v>45912</v>
      </c>
      <c r="D38" s="122">
        <v>59000</v>
      </c>
      <c r="E38" s="123">
        <v>39000</v>
      </c>
      <c r="F38" s="124">
        <v>49000</v>
      </c>
      <c r="G38" s="124">
        <v>392000</v>
      </c>
      <c r="H38" s="18">
        <v>39818</v>
      </c>
      <c r="I38" s="148">
        <v>37537</v>
      </c>
      <c r="J38" s="143">
        <v>41398</v>
      </c>
      <c r="K38" s="146">
        <v>47685</v>
      </c>
      <c r="L38" s="146">
        <v>50479</v>
      </c>
      <c r="M38" s="146">
        <v>51137</v>
      </c>
      <c r="N38" s="146">
        <v>103657</v>
      </c>
      <c r="O38" s="146">
        <v>94372</v>
      </c>
      <c r="P38" s="315">
        <v>100786</v>
      </c>
      <c r="Q38" s="315">
        <v>36976</v>
      </c>
      <c r="R38" s="315">
        <f>'Summary -White maize'!Q37+'Summary -Yellow maize'!R38</f>
        <v>118028</v>
      </c>
      <c r="S38" s="386">
        <f>'Summary -White maize'!R37+'Summary -Yellow maize'!S38</f>
        <v>63727</v>
      </c>
      <c r="T38" s="350">
        <f>'Summary -White maize'!S37+'Summary -Yellow maize'!T38</f>
        <v>62950</v>
      </c>
      <c r="U38" s="350">
        <f>'Summary -White maize'!T37+'Summary -Yellow maize'!U38</f>
        <v>0</v>
      </c>
      <c r="V38" s="278">
        <f t="shared" si="10"/>
        <v>70420.25</v>
      </c>
      <c r="W38" s="251">
        <f t="shared" si="9"/>
        <v>12836793</v>
      </c>
    </row>
    <row r="39" spans="2:23" ht="15" customHeight="1" x14ac:dyDescent="0.3">
      <c r="B39" s="19">
        <v>21</v>
      </c>
      <c r="C39" s="285">
        <f t="shared" si="7"/>
        <v>45919</v>
      </c>
      <c r="D39" s="122">
        <v>23000</v>
      </c>
      <c r="E39" s="123">
        <v>28000</v>
      </c>
      <c r="F39" s="124">
        <v>39000</v>
      </c>
      <c r="G39" s="124">
        <v>120000</v>
      </c>
      <c r="H39" s="18">
        <v>156902</v>
      </c>
      <c r="I39" s="148">
        <v>30093</v>
      </c>
      <c r="J39" s="143">
        <v>36189</v>
      </c>
      <c r="K39" s="146">
        <v>31184</v>
      </c>
      <c r="L39" s="146">
        <v>39178</v>
      </c>
      <c r="M39" s="146">
        <v>38075</v>
      </c>
      <c r="N39" s="146">
        <v>63743</v>
      </c>
      <c r="O39" s="146">
        <v>51097</v>
      </c>
      <c r="P39" s="315">
        <v>65008</v>
      </c>
      <c r="Q39" s="315">
        <v>179675</v>
      </c>
      <c r="R39" s="315">
        <f>'Summary -White maize'!Q38+'Summary -Yellow maize'!R39</f>
        <v>74776</v>
      </c>
      <c r="S39" s="386">
        <f>'Summary -White maize'!R38+'Summary -Yellow maize'!S39</f>
        <v>63193</v>
      </c>
      <c r="T39" s="350">
        <f>'Summary -White maize'!S38+'Summary -Yellow maize'!T39</f>
        <v>59544</v>
      </c>
      <c r="U39" s="350">
        <f>'Summary -White maize'!T38+'Summary -Yellow maize'!U39</f>
        <v>0</v>
      </c>
      <c r="V39" s="278">
        <f t="shared" si="10"/>
        <v>94297</v>
      </c>
      <c r="W39" s="251">
        <f t="shared" si="9"/>
        <v>12931090</v>
      </c>
    </row>
    <row r="40" spans="2:23" ht="15" customHeight="1" x14ac:dyDescent="0.3">
      <c r="B40" s="19">
        <v>22</v>
      </c>
      <c r="C40" s="285">
        <f t="shared" si="7"/>
        <v>45926</v>
      </c>
      <c r="D40" s="122">
        <v>18000</v>
      </c>
      <c r="E40" s="123">
        <v>23000</v>
      </c>
      <c r="F40" s="124">
        <v>38000</v>
      </c>
      <c r="G40" s="124">
        <v>36000</v>
      </c>
      <c r="H40" s="18">
        <v>30795</v>
      </c>
      <c r="I40" s="148">
        <v>65360</v>
      </c>
      <c r="J40" s="143">
        <v>89673</v>
      </c>
      <c r="K40" s="146">
        <v>63650</v>
      </c>
      <c r="L40" s="146">
        <v>46687</v>
      </c>
      <c r="M40" s="146">
        <v>116821</v>
      </c>
      <c r="N40" s="146">
        <v>156305</v>
      </c>
      <c r="O40" s="146">
        <v>153160</v>
      </c>
      <c r="P40" s="315">
        <v>268891</v>
      </c>
      <c r="Q40" s="315">
        <v>8436</v>
      </c>
      <c r="R40" s="315">
        <f>'Summary -White maize'!Q39+'Summary -Yellow maize'!R40</f>
        <v>146431</v>
      </c>
      <c r="S40" s="386">
        <f>'Summary -White maize'!R39+'Summary -Yellow maize'!S40</f>
        <v>91604</v>
      </c>
      <c r="T40" s="350">
        <f>'Summary -White maize'!S39+'Summary -Yellow maize'!T40</f>
        <v>74927</v>
      </c>
      <c r="U40" s="350">
        <f>'Summary -White maize'!T39+'Summary -Yellow maize'!U40</f>
        <v>0</v>
      </c>
      <c r="V40" s="278">
        <f t="shared" si="10"/>
        <v>80349.5</v>
      </c>
      <c r="W40" s="251">
        <f t="shared" si="9"/>
        <v>13011439.5</v>
      </c>
    </row>
    <row r="41" spans="2:23" ht="15" customHeight="1" x14ac:dyDescent="0.3">
      <c r="B41" s="19">
        <v>23</v>
      </c>
      <c r="C41" s="285">
        <f t="shared" si="7"/>
        <v>45933</v>
      </c>
      <c r="D41" s="134">
        <v>20000</v>
      </c>
      <c r="E41" s="123">
        <v>123000</v>
      </c>
      <c r="F41" s="124">
        <v>113000</v>
      </c>
      <c r="G41" s="124">
        <v>17000</v>
      </c>
      <c r="H41" s="18">
        <v>26612</v>
      </c>
      <c r="I41" s="148">
        <v>23565</v>
      </c>
      <c r="J41" s="143">
        <v>8545</v>
      </c>
      <c r="K41" s="146">
        <v>23462</v>
      </c>
      <c r="L41" s="146">
        <v>18255</v>
      </c>
      <c r="M41" s="146">
        <v>27298</v>
      </c>
      <c r="N41" s="146">
        <v>24832</v>
      </c>
      <c r="O41" s="146">
        <v>26895</v>
      </c>
      <c r="P41" s="315">
        <v>10826</v>
      </c>
      <c r="Q41" s="315">
        <v>25245</v>
      </c>
      <c r="R41" s="315">
        <f>'Summary -White maize'!Q40+'Summary -Yellow maize'!R41</f>
        <v>62925</v>
      </c>
      <c r="S41" s="386">
        <f>'Summary -White maize'!R40+'Summary -Yellow maize'!S41</f>
        <v>56553</v>
      </c>
      <c r="T41" s="350">
        <f>'Summary -White maize'!S40+'Summary -Yellow maize'!T41</f>
        <v>56864</v>
      </c>
      <c r="U41" s="350">
        <f>'Summary -White maize'!T40+'Summary -Yellow maize'!U41</f>
        <v>0</v>
      </c>
      <c r="V41" s="278">
        <f t="shared" si="10"/>
        <v>50396.75</v>
      </c>
      <c r="W41" s="251">
        <f t="shared" si="9"/>
        <v>13061836.25</v>
      </c>
    </row>
    <row r="42" spans="2:23" ht="15" customHeight="1" x14ac:dyDescent="0.3">
      <c r="B42" s="19">
        <v>24</v>
      </c>
      <c r="C42" s="285">
        <f t="shared" si="7"/>
        <v>45940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48">
        <v>28713</v>
      </c>
      <c r="J42" s="143">
        <v>28007</v>
      </c>
      <c r="K42" s="146">
        <v>26319</v>
      </c>
      <c r="L42" s="146">
        <v>18585</v>
      </c>
      <c r="M42" s="146">
        <v>31469</v>
      </c>
      <c r="N42" s="146">
        <v>32147</v>
      </c>
      <c r="O42" s="146">
        <v>26468</v>
      </c>
      <c r="P42" s="315">
        <v>29004</v>
      </c>
      <c r="Q42" s="315">
        <v>29179</v>
      </c>
      <c r="R42" s="315">
        <f>'Summary -White maize'!Q41+'Summary -Yellow maize'!R42</f>
        <v>60714</v>
      </c>
      <c r="S42" s="386">
        <f>'Summary -White maize'!R41+'Summary -Yellow maize'!S42</f>
        <v>56386</v>
      </c>
      <c r="T42" s="350">
        <f>'Summary -White maize'!S41+'Summary -Yellow maize'!T42</f>
        <v>65307</v>
      </c>
      <c r="U42" s="350">
        <f>'Summary -White maize'!T41+'Summary -Yellow maize'!U42</f>
        <v>0</v>
      </c>
      <c r="V42" s="278">
        <f t="shared" si="10"/>
        <v>52896.5</v>
      </c>
      <c r="W42" s="251">
        <f t="shared" si="9"/>
        <v>13114732.75</v>
      </c>
    </row>
    <row r="43" spans="2:23" ht="15" customHeight="1" x14ac:dyDescent="0.3">
      <c r="B43" s="19">
        <v>25</v>
      </c>
      <c r="C43" s="285">
        <f t="shared" si="7"/>
        <v>45947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48">
        <v>28012</v>
      </c>
      <c r="J43" s="143">
        <v>19090</v>
      </c>
      <c r="K43" s="146">
        <v>29270</v>
      </c>
      <c r="L43" s="146">
        <v>11610</v>
      </c>
      <c r="M43" s="146">
        <v>29200</v>
      </c>
      <c r="N43" s="146">
        <v>24125</v>
      </c>
      <c r="O43" s="146">
        <v>26578</v>
      </c>
      <c r="P43" s="315">
        <v>25011</v>
      </c>
      <c r="Q43" s="315">
        <v>27351</v>
      </c>
      <c r="R43" s="315">
        <f>'Summary -White maize'!Q42+'Summary -Yellow maize'!R43</f>
        <v>51607</v>
      </c>
      <c r="S43" s="386">
        <f>'Summary -White maize'!R42+'Summary -Yellow maize'!S43</f>
        <v>48484</v>
      </c>
      <c r="T43" s="350">
        <f>'Summary -White maize'!S42+'Summary -Yellow maize'!T43</f>
        <v>54117</v>
      </c>
      <c r="U43" s="350">
        <f>'Summary -White maize'!T42+'Summary -Yellow maize'!U43</f>
        <v>0</v>
      </c>
      <c r="V43" s="278">
        <f t="shared" si="10"/>
        <v>45389.75</v>
      </c>
      <c r="W43" s="251">
        <f t="shared" si="9"/>
        <v>13160122.5</v>
      </c>
    </row>
    <row r="44" spans="2:23" ht="15" customHeight="1" x14ac:dyDescent="0.3">
      <c r="B44" s="19">
        <v>26</v>
      </c>
      <c r="C44" s="285">
        <f t="shared" si="7"/>
        <v>45954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48">
        <v>63648</v>
      </c>
      <c r="J44" s="143">
        <v>18634</v>
      </c>
      <c r="K44" s="146">
        <v>27236</v>
      </c>
      <c r="L44" s="146">
        <v>34106</v>
      </c>
      <c r="M44" s="146">
        <v>106412</v>
      </c>
      <c r="N44" s="146">
        <v>107920</v>
      </c>
      <c r="O44" s="146">
        <v>126769</v>
      </c>
      <c r="P44" s="315">
        <v>21112</v>
      </c>
      <c r="Q44" s="315">
        <v>110906</v>
      </c>
      <c r="R44" s="315">
        <f>'Summary -White maize'!Q43+'Summary -Yellow maize'!R44</f>
        <v>73439</v>
      </c>
      <c r="S44" s="386">
        <f>'Summary -White maize'!R43+'Summary -Yellow maize'!S44</f>
        <v>74727</v>
      </c>
      <c r="T44" s="350">
        <f>'Summary -White maize'!S43+'Summary -Yellow maize'!T44</f>
        <v>66844</v>
      </c>
      <c r="U44" s="350">
        <f>'Summary -White maize'!T43+'Summary -Yellow maize'!U44</f>
        <v>0</v>
      </c>
      <c r="V44" s="278">
        <f t="shared" si="10"/>
        <v>81479</v>
      </c>
      <c r="W44" s="251">
        <f t="shared" si="9"/>
        <v>13241601.5</v>
      </c>
    </row>
    <row r="45" spans="2:23" ht="15" customHeight="1" x14ac:dyDescent="0.3">
      <c r="B45" s="19">
        <v>27</v>
      </c>
      <c r="C45" s="285">
        <f t="shared" si="7"/>
        <v>45961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48">
        <v>22275</v>
      </c>
      <c r="J45" s="143">
        <v>77905</v>
      </c>
      <c r="K45" s="146">
        <v>39533</v>
      </c>
      <c r="L45" s="146">
        <v>7178</v>
      </c>
      <c r="M45" s="146">
        <v>10783</v>
      </c>
      <c r="N45" s="146">
        <v>6765</v>
      </c>
      <c r="O45" s="146">
        <v>4391</v>
      </c>
      <c r="P45" s="315">
        <v>136186</v>
      </c>
      <c r="Q45" s="315">
        <v>15659</v>
      </c>
      <c r="R45" s="315">
        <f>'Summary -White maize'!Q44+'Summary -Yellow maize'!R45</f>
        <v>42383</v>
      </c>
      <c r="S45" s="386">
        <f>'Summary -White maize'!R44+'Summary -Yellow maize'!S45</f>
        <v>29305</v>
      </c>
      <c r="T45" s="350">
        <f>'Summary -White maize'!S44+'Summary -Yellow maize'!T45</f>
        <v>41630</v>
      </c>
      <c r="U45" s="350">
        <f>'Summary -White maize'!T44+'Summary -Yellow maize'!U45</f>
        <v>0</v>
      </c>
      <c r="V45" s="278">
        <f t="shared" si="10"/>
        <v>32244.25</v>
      </c>
      <c r="W45" s="251">
        <f t="shared" si="9"/>
        <v>13273845.75</v>
      </c>
    </row>
    <row r="46" spans="2:23" ht="15" customHeight="1" x14ac:dyDescent="0.3">
      <c r="B46" s="19">
        <v>28</v>
      </c>
      <c r="C46" s="285">
        <f t="shared" si="7"/>
        <v>45968</v>
      </c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48">
        <v>15295</v>
      </c>
      <c r="J46" s="143">
        <v>16901</v>
      </c>
      <c r="K46" s="146">
        <v>19255</v>
      </c>
      <c r="L46" s="146">
        <v>6845</v>
      </c>
      <c r="M46" s="146">
        <v>17414</v>
      </c>
      <c r="N46" s="146">
        <v>14713</v>
      </c>
      <c r="O46" s="146">
        <v>16139</v>
      </c>
      <c r="P46" s="315">
        <v>13467</v>
      </c>
      <c r="Q46" s="315">
        <v>22049</v>
      </c>
      <c r="R46" s="315">
        <f>'Summary -White maize'!Q45+'Summary -Yellow maize'!R46</f>
        <v>33817</v>
      </c>
      <c r="S46" s="386">
        <f>'Summary -White maize'!R45+'Summary -Yellow maize'!S46</f>
        <v>29823</v>
      </c>
      <c r="T46" s="350">
        <f>'Summary -White maize'!S45+'Summary -Yellow maize'!T46</f>
        <v>40660</v>
      </c>
      <c r="U46" s="350">
        <f>'Summary -White maize'!T45+'Summary -Yellow maize'!U46</f>
        <v>0</v>
      </c>
      <c r="V46" s="278">
        <f t="shared" si="10"/>
        <v>31587.25</v>
      </c>
      <c r="W46" s="251">
        <f t="shared" si="9"/>
        <v>13305433</v>
      </c>
    </row>
    <row r="47" spans="2:23" ht="15" customHeight="1" x14ac:dyDescent="0.3">
      <c r="B47" s="19">
        <v>29</v>
      </c>
      <c r="C47" s="285">
        <f t="shared" si="7"/>
        <v>45975</v>
      </c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48">
        <v>-4197</v>
      </c>
      <c r="J47" s="143">
        <v>16145</v>
      </c>
      <c r="K47" s="146">
        <v>20508</v>
      </c>
      <c r="L47" s="146">
        <v>9858</v>
      </c>
      <c r="M47" s="146">
        <v>17344</v>
      </c>
      <c r="N47" s="146">
        <v>14326</v>
      </c>
      <c r="O47" s="146">
        <v>12433</v>
      </c>
      <c r="P47" s="315">
        <v>10988</v>
      </c>
      <c r="Q47" s="315">
        <v>15997</v>
      </c>
      <c r="R47" s="315">
        <f>'Summary -White maize'!Q46+'Summary -Yellow maize'!R47</f>
        <v>38729</v>
      </c>
      <c r="S47" s="386">
        <f>'Summary -White maize'!R46+'Summary -Yellow maize'!S47</f>
        <v>26594</v>
      </c>
      <c r="T47" s="350">
        <f>'Summary -White maize'!S46+'Summary -Yellow maize'!T47</f>
        <v>34729</v>
      </c>
      <c r="U47" s="350">
        <f>'Summary -White maize'!T46+'Summary -Yellow maize'!U47</f>
        <v>0</v>
      </c>
      <c r="V47" s="278">
        <f t="shared" si="10"/>
        <v>29012.25</v>
      </c>
      <c r="W47" s="251">
        <f t="shared" si="9"/>
        <v>13334445.25</v>
      </c>
    </row>
    <row r="48" spans="2:23" ht="15" customHeight="1" x14ac:dyDescent="0.3">
      <c r="B48" s="19">
        <v>30</v>
      </c>
      <c r="C48" s="285">
        <f t="shared" si="7"/>
        <v>45982</v>
      </c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48">
        <v>15132</v>
      </c>
      <c r="J48" s="143">
        <v>16187</v>
      </c>
      <c r="K48" s="146">
        <v>11077</v>
      </c>
      <c r="L48" s="146">
        <v>58749</v>
      </c>
      <c r="M48" s="146">
        <v>107653</v>
      </c>
      <c r="N48" s="146">
        <v>16251</v>
      </c>
      <c r="O48" s="146">
        <v>7872</v>
      </c>
      <c r="P48" s="315">
        <v>9669</v>
      </c>
      <c r="Q48" s="315">
        <v>98202</v>
      </c>
      <c r="R48" s="315">
        <f>'Summary -White maize'!Q47+'Summary -Yellow maize'!R48</f>
        <v>65276</v>
      </c>
      <c r="S48" s="386">
        <f>'Summary -White maize'!R47+'Summary -Yellow maize'!S48</f>
        <v>76714</v>
      </c>
      <c r="T48" s="350">
        <f>'Summary -White maize'!S47+'Summary -Yellow maize'!T48</f>
        <v>34008</v>
      </c>
      <c r="U48" s="350">
        <f>'Summary -White maize'!T47+'Summary -Yellow maize'!U48</f>
        <v>0</v>
      </c>
      <c r="V48" s="278">
        <f t="shared" si="10"/>
        <v>68550</v>
      </c>
      <c r="W48" s="251">
        <f t="shared" si="9"/>
        <v>13402995.25</v>
      </c>
    </row>
    <row r="49" spans="2:23" ht="15" customHeight="1" x14ac:dyDescent="0.3">
      <c r="B49" s="19">
        <v>31</v>
      </c>
      <c r="C49" s="285">
        <f t="shared" si="7"/>
        <v>45989</v>
      </c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48">
        <v>43649</v>
      </c>
      <c r="J49" s="143">
        <v>53618</v>
      </c>
      <c r="K49" s="146">
        <v>43075</v>
      </c>
      <c r="L49" s="146">
        <v>6854</v>
      </c>
      <c r="M49" s="146">
        <v>10642</v>
      </c>
      <c r="N49" s="146">
        <v>68407</v>
      </c>
      <c r="O49" s="146">
        <v>66898</v>
      </c>
      <c r="P49" s="315">
        <v>77188</v>
      </c>
      <c r="Q49" s="315">
        <v>6784</v>
      </c>
      <c r="R49" s="315">
        <f>'Summary -White maize'!Q48+'Summary -Yellow maize'!R49</f>
        <v>15382</v>
      </c>
      <c r="S49" s="386">
        <f>'Summary -White maize'!R48+'Summary -Yellow maize'!S49</f>
        <v>34356</v>
      </c>
      <c r="T49" s="350">
        <f>'Summary -White maize'!S48+'Summary -Yellow maize'!T49</f>
        <v>59992</v>
      </c>
      <c r="U49" s="350">
        <f>'Summary -White maize'!T48+'Summary -Yellow maize'!U49</f>
        <v>0</v>
      </c>
      <c r="V49" s="278">
        <f t="shared" si="10"/>
        <v>29128.5</v>
      </c>
      <c r="W49" s="251">
        <f t="shared" si="9"/>
        <v>13432123.75</v>
      </c>
    </row>
    <row r="50" spans="2:23" ht="15" customHeight="1" x14ac:dyDescent="0.3">
      <c r="B50" s="19">
        <v>32</v>
      </c>
      <c r="C50" s="285">
        <f t="shared" si="7"/>
        <v>45996</v>
      </c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48">
        <v>13905</v>
      </c>
      <c r="J50" s="143">
        <v>16735</v>
      </c>
      <c r="K50" s="146">
        <v>12352</v>
      </c>
      <c r="L50" s="146">
        <v>0</v>
      </c>
      <c r="M50" s="146">
        <v>9794</v>
      </c>
      <c r="N50" s="146">
        <v>9041</v>
      </c>
      <c r="O50" s="146">
        <v>5070</v>
      </c>
      <c r="P50" s="315">
        <v>8259</v>
      </c>
      <c r="Q50" s="315">
        <v>17651</v>
      </c>
      <c r="R50" s="315">
        <f>'Summary -White maize'!Q49+'Summary -Yellow maize'!R50</f>
        <v>22627</v>
      </c>
      <c r="S50" s="386">
        <f>'Summary -White maize'!R49+'Summary -Yellow maize'!S50</f>
        <v>34064</v>
      </c>
      <c r="T50" s="350">
        <f>'Summary -White maize'!S49+'Summary -Yellow maize'!T50</f>
        <v>42811</v>
      </c>
      <c r="U50" s="350">
        <f>'Summary -White maize'!T49+'Summary -Yellow maize'!U50</f>
        <v>0</v>
      </c>
      <c r="V50" s="278">
        <f t="shared" si="10"/>
        <v>29288.25</v>
      </c>
      <c r="W50" s="251">
        <f t="shared" si="9"/>
        <v>13461412</v>
      </c>
    </row>
    <row r="51" spans="2:23" ht="15" customHeight="1" x14ac:dyDescent="0.3">
      <c r="B51" s="19">
        <v>33</v>
      </c>
      <c r="C51" s="285">
        <f t="shared" si="7"/>
        <v>46003</v>
      </c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48">
        <v>0</v>
      </c>
      <c r="J51" s="143">
        <v>0</v>
      </c>
      <c r="K51" s="146">
        <v>0</v>
      </c>
      <c r="L51" s="146">
        <v>0</v>
      </c>
      <c r="M51" s="146">
        <v>0</v>
      </c>
      <c r="N51" s="146">
        <v>9330</v>
      </c>
      <c r="O51" s="146">
        <v>3207</v>
      </c>
      <c r="P51" s="315">
        <v>10284</v>
      </c>
      <c r="Q51" s="315">
        <v>14535</v>
      </c>
      <c r="R51" s="315">
        <f>'Summary -White maize'!Q50+'Summary -Yellow maize'!R51</f>
        <v>15678</v>
      </c>
      <c r="S51" s="386">
        <f>'Summary -White maize'!R50+'Summary -Yellow maize'!S51</f>
        <v>31190</v>
      </c>
      <c r="T51" s="350">
        <f>'Summary -White maize'!S50+'Summary -Yellow maize'!T51</f>
        <v>38589</v>
      </c>
      <c r="U51" s="350">
        <f>'Summary -White maize'!T50+'Summary -Yellow maize'!U51</f>
        <v>0</v>
      </c>
      <c r="V51" s="278">
        <f t="shared" si="10"/>
        <v>24998</v>
      </c>
      <c r="W51" s="251">
        <f t="shared" si="9"/>
        <v>13486410</v>
      </c>
    </row>
    <row r="52" spans="2:23" ht="15" customHeight="1" x14ac:dyDescent="0.3">
      <c r="B52" s="19">
        <v>34</v>
      </c>
      <c r="C52" s="285">
        <f t="shared" si="7"/>
        <v>46010</v>
      </c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48">
        <v>0</v>
      </c>
      <c r="J52" s="143">
        <v>0</v>
      </c>
      <c r="K52" s="146">
        <v>0</v>
      </c>
      <c r="L52" s="146">
        <v>0</v>
      </c>
      <c r="M52" s="146">
        <v>0</v>
      </c>
      <c r="N52" s="146">
        <v>11816</v>
      </c>
      <c r="O52" s="146">
        <v>6117</v>
      </c>
      <c r="P52" s="315">
        <v>7758</v>
      </c>
      <c r="Q52" s="315">
        <v>9185</v>
      </c>
      <c r="R52" s="315">
        <f>'Summary -White maize'!Q51+'Summary -Yellow maize'!R52</f>
        <v>13107</v>
      </c>
      <c r="S52" s="386">
        <f>'Summary -White maize'!R51+'Summary -Yellow maize'!S52</f>
        <v>21118</v>
      </c>
      <c r="T52" s="350">
        <f>'Summary -White maize'!S51+'Summary -Yellow maize'!T52</f>
        <v>27547</v>
      </c>
      <c r="U52" s="350">
        <f>'Summary -White maize'!T51+'Summary -Yellow maize'!U52</f>
        <v>0</v>
      </c>
      <c r="V52" s="278">
        <f t="shared" si="10"/>
        <v>17739.25</v>
      </c>
      <c r="W52" s="251">
        <f t="shared" si="9"/>
        <v>13504149.25</v>
      </c>
    </row>
    <row r="53" spans="2:23" ht="15" customHeight="1" x14ac:dyDescent="0.3">
      <c r="B53" s="19">
        <v>35</v>
      </c>
      <c r="C53" s="285">
        <f t="shared" si="7"/>
        <v>46017</v>
      </c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48">
        <v>46907</v>
      </c>
      <c r="J53" s="143">
        <v>68533</v>
      </c>
      <c r="K53" s="146">
        <v>57507</v>
      </c>
      <c r="L53" s="146">
        <v>40486</v>
      </c>
      <c r="M53" s="146">
        <v>61431</v>
      </c>
      <c r="N53" s="146">
        <v>20993</v>
      </c>
      <c r="O53" s="146">
        <v>31539</v>
      </c>
      <c r="P53" s="315">
        <v>59049</v>
      </c>
      <c r="Q53" s="315">
        <v>66642</v>
      </c>
      <c r="R53" s="315">
        <f>'Summary -White maize'!Q52+'Summary -Yellow maize'!R53</f>
        <v>27494</v>
      </c>
      <c r="S53" s="386">
        <f>'Summary -White maize'!R52+'Summary -Yellow maize'!S53</f>
        <v>31519</v>
      </c>
      <c r="T53" s="350">
        <f>'Summary -White maize'!S52+'Summary -Yellow maize'!T53</f>
        <v>15669</v>
      </c>
      <c r="U53" s="350">
        <f>'Summary -White maize'!T52+'Summary -Yellow maize'!U53</f>
        <v>0</v>
      </c>
      <c r="V53" s="278">
        <f t="shared" si="10"/>
        <v>35331</v>
      </c>
      <c r="W53" s="251">
        <f t="shared" si="9"/>
        <v>13539480.25</v>
      </c>
    </row>
    <row r="54" spans="2:23" ht="15" customHeight="1" x14ac:dyDescent="0.3">
      <c r="B54" s="19">
        <v>36</v>
      </c>
      <c r="C54" s="285">
        <f t="shared" si="7"/>
        <v>46024</v>
      </c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48">
        <v>7173</v>
      </c>
      <c r="J54" s="143">
        <v>5394</v>
      </c>
      <c r="K54" s="146">
        <v>3773</v>
      </c>
      <c r="L54" s="146">
        <v>2678</v>
      </c>
      <c r="M54" s="146">
        <v>6295</v>
      </c>
      <c r="N54" s="146">
        <v>934</v>
      </c>
      <c r="O54" s="146">
        <v>553</v>
      </c>
      <c r="P54" s="315">
        <v>470</v>
      </c>
      <c r="Q54" s="315">
        <v>7762</v>
      </c>
      <c r="R54" s="315">
        <f>'Summary -White maize'!Q53+'Summary -Yellow maize'!R54</f>
        <v>8067</v>
      </c>
      <c r="S54" s="386">
        <f>'Summary -White maize'!R53+'Summary -Yellow maize'!S54</f>
        <v>14813</v>
      </c>
      <c r="T54" s="350">
        <f>'Summary -White maize'!S53+'Summary -Yellow maize'!T54</f>
        <v>10596</v>
      </c>
      <c r="U54" s="350">
        <f>'Summary -White maize'!T53+'Summary -Yellow maize'!U54</f>
        <v>0</v>
      </c>
      <c r="V54" s="278">
        <f t="shared" si="10"/>
        <v>10309.5</v>
      </c>
      <c r="W54" s="251">
        <f t="shared" si="9"/>
        <v>13549789.75</v>
      </c>
    </row>
    <row r="55" spans="2:23" ht="15" customHeight="1" x14ac:dyDescent="0.3">
      <c r="B55" s="19">
        <v>37</v>
      </c>
      <c r="C55" s="285">
        <f t="shared" si="7"/>
        <v>46031</v>
      </c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48">
        <v>11752</v>
      </c>
      <c r="J55" s="143">
        <v>10088</v>
      </c>
      <c r="K55" s="146">
        <v>6980</v>
      </c>
      <c r="L55" s="146">
        <v>10518</v>
      </c>
      <c r="M55" s="146">
        <v>10667</v>
      </c>
      <c r="N55" s="146">
        <v>5605</v>
      </c>
      <c r="O55" s="146">
        <v>5778</v>
      </c>
      <c r="P55" s="315">
        <v>4739</v>
      </c>
      <c r="Q55" s="315">
        <v>11901</v>
      </c>
      <c r="R55" s="315">
        <f>'Summary -White maize'!Q54+'Summary -Yellow maize'!R55</f>
        <v>20464</v>
      </c>
      <c r="S55" s="386">
        <f>'Summary -White maize'!R54+'Summary -Yellow maize'!S55</f>
        <v>22359</v>
      </c>
      <c r="T55" s="350">
        <f>'Summary -White maize'!S54+'Summary -Yellow maize'!T55</f>
        <v>23279</v>
      </c>
      <c r="U55" s="350">
        <f>'Summary -White maize'!T54+'Summary -Yellow maize'!U55</f>
        <v>0</v>
      </c>
      <c r="V55" s="278">
        <f t="shared" si="10"/>
        <v>19500.75</v>
      </c>
      <c r="W55" s="251">
        <f t="shared" si="9"/>
        <v>13569290.5</v>
      </c>
    </row>
    <row r="56" spans="2:23" ht="15" customHeight="1" x14ac:dyDescent="0.3">
      <c r="B56" s="19">
        <v>38</v>
      </c>
      <c r="C56" s="285">
        <f t="shared" si="7"/>
        <v>46038</v>
      </c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48">
        <v>12500</v>
      </c>
      <c r="J56" s="143">
        <v>16621</v>
      </c>
      <c r="K56" s="146">
        <v>14135</v>
      </c>
      <c r="L56" s="146">
        <v>16958</v>
      </c>
      <c r="M56" s="146">
        <v>9207</v>
      </c>
      <c r="N56" s="146">
        <v>7482</v>
      </c>
      <c r="O56" s="146">
        <v>12026</v>
      </c>
      <c r="P56" s="315">
        <v>9828</v>
      </c>
      <c r="Q56" s="315">
        <v>14545</v>
      </c>
      <c r="R56" s="315">
        <f>'Summary -White maize'!Q55+'Summary -Yellow maize'!R56</f>
        <v>25145</v>
      </c>
      <c r="S56" s="386">
        <f>'Summary -White maize'!R55+'Summary -Yellow maize'!S56</f>
        <v>27896</v>
      </c>
      <c r="T56" s="350">
        <f>'Summary -White maize'!S55+'Summary -Yellow maize'!T56</f>
        <v>29932</v>
      </c>
      <c r="U56" s="350">
        <f>'Summary -White maize'!T55+'Summary -Yellow maize'!U56</f>
        <v>0</v>
      </c>
      <c r="V56" s="278">
        <f t="shared" si="10"/>
        <v>24379.5</v>
      </c>
      <c r="W56" s="251">
        <f t="shared" si="9"/>
        <v>13593670</v>
      </c>
    </row>
    <row r="57" spans="2:23" ht="15" customHeight="1" x14ac:dyDescent="0.3">
      <c r="B57" s="19">
        <v>39</v>
      </c>
      <c r="C57" s="285">
        <f t="shared" si="7"/>
        <v>46045</v>
      </c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48">
        <v>28954</v>
      </c>
      <c r="J57" s="143">
        <v>18997</v>
      </c>
      <c r="K57" s="146">
        <v>21957</v>
      </c>
      <c r="L57" s="146">
        <v>55917</v>
      </c>
      <c r="M57" s="146">
        <v>67194</v>
      </c>
      <c r="N57" s="146">
        <v>50806</v>
      </c>
      <c r="O57" s="146">
        <v>14618</v>
      </c>
      <c r="P57" s="315">
        <v>13813</v>
      </c>
      <c r="Q57" s="315">
        <v>98301</v>
      </c>
      <c r="R57" s="315">
        <f>'Summary -White maize'!Q56+'Summary -Yellow maize'!R57</f>
        <v>65541</v>
      </c>
      <c r="S57" s="386">
        <f>'Summary -White maize'!R56+'Summary -Yellow maize'!S57</f>
        <v>60560</v>
      </c>
      <c r="T57" s="350">
        <f>'Summary -White maize'!S56+'Summary -Yellow maize'!T57</f>
        <v>25964</v>
      </c>
      <c r="U57" s="350">
        <f>'Summary -White maize'!T56+'Summary -Yellow maize'!U57</f>
        <v>0</v>
      </c>
      <c r="V57" s="278">
        <f t="shared" si="10"/>
        <v>62591.5</v>
      </c>
      <c r="W57" s="251">
        <f t="shared" si="9"/>
        <v>13656261.5</v>
      </c>
    </row>
    <row r="58" spans="2:23" ht="15" customHeight="1" x14ac:dyDescent="0.3">
      <c r="B58" s="19">
        <v>40</v>
      </c>
      <c r="C58" s="285">
        <f t="shared" si="7"/>
        <v>46052</v>
      </c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48">
        <v>44177</v>
      </c>
      <c r="J58" s="143">
        <v>73924</v>
      </c>
      <c r="K58" s="146">
        <v>70882</v>
      </c>
      <c r="L58" s="146">
        <v>8794</v>
      </c>
      <c r="M58" s="146">
        <v>2672</v>
      </c>
      <c r="N58" s="146">
        <v>2895</v>
      </c>
      <c r="O58" s="146">
        <v>67168</v>
      </c>
      <c r="P58" s="315">
        <v>69925</v>
      </c>
      <c r="Q58" s="315">
        <v>13247</v>
      </c>
      <c r="R58" s="315">
        <f>'Summary -White maize'!Q57+'Summary -Yellow maize'!R58</f>
        <v>46307</v>
      </c>
      <c r="S58" s="386">
        <f>'Summary -White maize'!R57+'Summary -Yellow maize'!S58</f>
        <v>44705</v>
      </c>
      <c r="T58" s="350">
        <f>'Summary -White maize'!S57+'Summary -Yellow maize'!T58</f>
        <v>53060</v>
      </c>
      <c r="U58" s="350">
        <f>'Summary -White maize'!T57+'Summary -Yellow maize'!U58</f>
        <v>0</v>
      </c>
      <c r="V58" s="278">
        <f t="shared" si="10"/>
        <v>39329.75</v>
      </c>
      <c r="W58" s="251">
        <f t="shared" si="9"/>
        <v>13695591.25</v>
      </c>
    </row>
    <row r="59" spans="2:23" ht="15" customHeight="1" x14ac:dyDescent="0.3">
      <c r="B59" s="19">
        <v>41</v>
      </c>
      <c r="C59" s="285">
        <f t="shared" si="7"/>
        <v>46059</v>
      </c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48">
        <v>24623</v>
      </c>
      <c r="J59" s="143">
        <v>24978</v>
      </c>
      <c r="K59" s="146">
        <v>33366</v>
      </c>
      <c r="L59" s="146">
        <v>27581</v>
      </c>
      <c r="M59" s="146">
        <v>11706</v>
      </c>
      <c r="N59" s="146">
        <v>9659</v>
      </c>
      <c r="O59" s="146">
        <v>16451</v>
      </c>
      <c r="P59" s="315">
        <v>9175</v>
      </c>
      <c r="Q59" s="315">
        <v>30542</v>
      </c>
      <c r="R59" s="315">
        <f>'Summary -White maize'!Q58+'Summary -Yellow maize'!R59</f>
        <v>48127</v>
      </c>
      <c r="S59" s="386">
        <f>'Summary -White maize'!R58+'Summary -Yellow maize'!S59</f>
        <v>46115</v>
      </c>
      <c r="T59" s="350">
        <f>'Summary -White maize'!S58+'Summary -Yellow maize'!T59</f>
        <v>50380</v>
      </c>
      <c r="U59" s="350">
        <f>'Summary -White maize'!T58+'Summary -Yellow maize'!U59</f>
        <v>0</v>
      </c>
      <c r="V59" s="278">
        <f t="shared" si="10"/>
        <v>43791</v>
      </c>
      <c r="W59" s="251">
        <f t="shared" si="9"/>
        <v>13739382.25</v>
      </c>
    </row>
    <row r="60" spans="2:23" ht="15" customHeight="1" x14ac:dyDescent="0.3">
      <c r="B60" s="19">
        <v>42</v>
      </c>
      <c r="C60" s="285">
        <f t="shared" si="7"/>
        <v>46066</v>
      </c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48">
        <v>29549</v>
      </c>
      <c r="J60" s="143">
        <v>32476</v>
      </c>
      <c r="K60" s="146">
        <v>45464</v>
      </c>
      <c r="L60" s="146">
        <v>46977</v>
      </c>
      <c r="M60" s="146">
        <v>9435</v>
      </c>
      <c r="N60" s="146">
        <v>6454</v>
      </c>
      <c r="O60" s="146">
        <v>18267</v>
      </c>
      <c r="P60" s="315">
        <v>16189</v>
      </c>
      <c r="Q60" s="315">
        <v>32427</v>
      </c>
      <c r="R60" s="315">
        <f>'Summary -White maize'!Q59+'Summary -Yellow maize'!R60</f>
        <v>39064</v>
      </c>
      <c r="S60" s="386">
        <f>'Summary -White maize'!R59+'Summary -Yellow maize'!S60</f>
        <v>54204</v>
      </c>
      <c r="T60" s="350">
        <f>'Summary -White maize'!S59+'Summary -Yellow maize'!T60</f>
        <v>42340</v>
      </c>
      <c r="U60" s="350">
        <f>'Summary -White maize'!T59+'Summary -Yellow maize'!U60</f>
        <v>0</v>
      </c>
      <c r="V60" s="278">
        <f t="shared" si="10"/>
        <v>42008.75</v>
      </c>
      <c r="W60" s="251">
        <f t="shared" si="9"/>
        <v>13781391</v>
      </c>
    </row>
    <row r="61" spans="2:23" ht="15" customHeight="1" x14ac:dyDescent="0.3">
      <c r="B61" s="19">
        <v>43</v>
      </c>
      <c r="C61" s="285">
        <f t="shared" si="7"/>
        <v>46073</v>
      </c>
      <c r="D61" s="65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48">
        <v>37777</v>
      </c>
      <c r="J61" s="143">
        <v>35813</v>
      </c>
      <c r="K61" s="146">
        <v>34233</v>
      </c>
      <c r="L61" s="146">
        <v>75833</v>
      </c>
      <c r="M61" s="146">
        <v>68018</v>
      </c>
      <c r="N61" s="146">
        <v>52292</v>
      </c>
      <c r="O61" s="146">
        <v>24426</v>
      </c>
      <c r="P61" s="315">
        <v>18856</v>
      </c>
      <c r="Q61" s="315">
        <v>98603</v>
      </c>
      <c r="R61" s="315">
        <f>'Summary -White maize'!Q60+'Summary -Yellow maize'!R61</f>
        <v>67349</v>
      </c>
      <c r="S61" s="386">
        <f>'Summary -White maize'!R60+'Summary -Yellow maize'!S61</f>
        <v>76071</v>
      </c>
      <c r="T61" s="350">
        <f>'Summary -White maize'!S60+'Summary -Yellow maize'!T61</f>
        <v>18827</v>
      </c>
      <c r="U61" s="350">
        <f>'Summary -White maize'!T60+'Summary -Yellow maize'!U61</f>
        <v>0</v>
      </c>
      <c r="V61" s="278">
        <f t="shared" si="10"/>
        <v>65212.5</v>
      </c>
      <c r="W61" s="251">
        <f t="shared" si="9"/>
        <v>13846603.5</v>
      </c>
    </row>
    <row r="62" spans="2:23" ht="15" customHeight="1" x14ac:dyDescent="0.3">
      <c r="B62" s="19">
        <v>44</v>
      </c>
      <c r="C62" s="285">
        <f t="shared" si="7"/>
        <v>46080</v>
      </c>
      <c r="D62" s="154">
        <v>152000</v>
      </c>
      <c r="E62" s="155">
        <v>12000</v>
      </c>
      <c r="F62" s="155">
        <v>15000</v>
      </c>
      <c r="G62" s="156">
        <v>14000</v>
      </c>
      <c r="H62" s="155">
        <v>48477</v>
      </c>
      <c r="I62" s="148">
        <v>56253</v>
      </c>
      <c r="J62" s="143">
        <v>91654</v>
      </c>
      <c r="K62" s="146">
        <v>89529</v>
      </c>
      <c r="L62" s="146">
        <v>12553</v>
      </c>
      <c r="M62" s="146">
        <v>3373</v>
      </c>
      <c r="N62" s="146">
        <v>2372</v>
      </c>
      <c r="O62" s="146">
        <v>64009</v>
      </c>
      <c r="P62" s="315">
        <v>69157</v>
      </c>
      <c r="Q62" s="315">
        <v>14266</v>
      </c>
      <c r="R62" s="315">
        <f>'Summary -White maize'!Q61+'Summary -Yellow maize'!R62</f>
        <v>38241</v>
      </c>
      <c r="S62" s="386">
        <f>'Summary -White maize'!R61+'Summary -Yellow maize'!S62</f>
        <v>44891</v>
      </c>
      <c r="T62" s="350">
        <f>'Summary -White maize'!S61+'Summary -Yellow maize'!T62</f>
        <v>36667</v>
      </c>
      <c r="U62" s="350">
        <f>'Summary -White maize'!T61+'Summary -Yellow maize'!U62</f>
        <v>0</v>
      </c>
      <c r="V62" s="278">
        <f t="shared" si="10"/>
        <v>33516.25</v>
      </c>
      <c r="W62" s="251">
        <f t="shared" si="9"/>
        <v>13880119.75</v>
      </c>
    </row>
    <row r="63" spans="2:23" ht="15" customHeight="1" x14ac:dyDescent="0.3">
      <c r="B63" s="19">
        <v>45</v>
      </c>
      <c r="C63" s="285">
        <f t="shared" si="7"/>
        <v>46087</v>
      </c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48">
        <v>17466</v>
      </c>
      <c r="J63" s="143">
        <v>28346</v>
      </c>
      <c r="K63" s="146">
        <v>29898</v>
      </c>
      <c r="L63" s="146">
        <v>36209</v>
      </c>
      <c r="M63" s="146">
        <v>13326</v>
      </c>
      <c r="N63" s="146">
        <v>11452</v>
      </c>
      <c r="O63" s="146">
        <v>13109</v>
      </c>
      <c r="P63" s="315">
        <v>17003</v>
      </c>
      <c r="Q63" s="315">
        <v>26790</v>
      </c>
      <c r="R63" s="315">
        <f>'Summary -White maize'!Q62+'Summary -Yellow maize'!R63</f>
        <v>42554</v>
      </c>
      <c r="S63" s="386">
        <f>'Summary -White maize'!R62+'Summary -Yellow maize'!S63</f>
        <v>52716</v>
      </c>
      <c r="T63" s="350">
        <f>'Summary -White maize'!S62+'Summary -Yellow maize'!T63</f>
        <v>32867</v>
      </c>
      <c r="U63" s="350">
        <f>'Summary -White maize'!T62+'Summary -Yellow maize'!U63</f>
        <v>0</v>
      </c>
      <c r="V63" s="278">
        <f t="shared" si="10"/>
        <v>38731.75</v>
      </c>
      <c r="W63" s="251">
        <f t="shared" si="9"/>
        <v>13918851.5</v>
      </c>
    </row>
    <row r="64" spans="2:23" ht="15" customHeight="1" x14ac:dyDescent="0.3">
      <c r="B64" s="19">
        <v>46</v>
      </c>
      <c r="C64" s="285">
        <f t="shared" si="7"/>
        <v>46094</v>
      </c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48">
        <v>16832</v>
      </c>
      <c r="J64" s="143">
        <v>36727</v>
      </c>
      <c r="K64" s="146">
        <v>44640</v>
      </c>
      <c r="L64" s="146">
        <v>77684</v>
      </c>
      <c r="M64" s="146">
        <v>17827</v>
      </c>
      <c r="N64" s="146">
        <v>6612</v>
      </c>
      <c r="O64" s="146">
        <v>11130</v>
      </c>
      <c r="P64" s="315">
        <v>27911</v>
      </c>
      <c r="Q64" s="315">
        <v>22165</v>
      </c>
      <c r="R64" s="315">
        <f>'Summary -White maize'!Q63+'Summary -Yellow maize'!R64</f>
        <v>54283</v>
      </c>
      <c r="S64" s="386">
        <f>'Summary -White maize'!R63+'Summary -Yellow maize'!S64</f>
        <v>71601</v>
      </c>
      <c r="T64" s="350">
        <f>'Summary -White maize'!S63+'Summary -Yellow maize'!T64</f>
        <v>76115</v>
      </c>
      <c r="U64" s="350">
        <f>'Summary -White maize'!T63+'Summary -Yellow maize'!U64</f>
        <v>0</v>
      </c>
      <c r="V64" s="278">
        <f t="shared" si="10"/>
        <v>56041</v>
      </c>
      <c r="W64" s="251">
        <f t="shared" si="9"/>
        <v>13974892.5</v>
      </c>
    </row>
    <row r="65" spans="2:23" ht="15" customHeight="1" x14ac:dyDescent="0.3">
      <c r="B65" s="19">
        <v>47</v>
      </c>
      <c r="C65" s="285">
        <f t="shared" si="7"/>
        <v>46101</v>
      </c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48">
        <v>30836</v>
      </c>
      <c r="J65" s="143">
        <v>34682</v>
      </c>
      <c r="K65" s="146">
        <v>38794</v>
      </c>
      <c r="L65" s="146">
        <v>76354</v>
      </c>
      <c r="M65" s="146">
        <v>8388</v>
      </c>
      <c r="N65" s="146">
        <v>9861</v>
      </c>
      <c r="O65" s="146">
        <v>15400</v>
      </c>
      <c r="P65" s="315">
        <v>28463</v>
      </c>
      <c r="Q65" s="315">
        <v>121296</v>
      </c>
      <c r="R65" s="315">
        <f>'Summary -White maize'!Q64+'Summary -Yellow maize'!R65</f>
        <v>50945</v>
      </c>
      <c r="S65" s="386">
        <f>'Summary -White maize'!R64+'Summary -Yellow maize'!S65</f>
        <v>97465</v>
      </c>
      <c r="T65" s="350">
        <f>'Summary -White maize'!S64+'Summary -Yellow maize'!T65</f>
        <v>77241</v>
      </c>
      <c r="U65" s="350">
        <f>'Summary -White maize'!T64+'Summary -Yellow maize'!U65</f>
        <v>0</v>
      </c>
      <c r="V65" s="278">
        <f t="shared" si="10"/>
        <v>86736.75</v>
      </c>
      <c r="W65" s="251">
        <f t="shared" si="9"/>
        <v>14061629.25</v>
      </c>
    </row>
    <row r="66" spans="2:23" ht="15" customHeight="1" x14ac:dyDescent="0.3">
      <c r="B66" s="19">
        <v>48</v>
      </c>
      <c r="C66" s="285">
        <f t="shared" si="7"/>
        <v>46108</v>
      </c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48">
        <v>87845</v>
      </c>
      <c r="J66" s="143">
        <v>100063</v>
      </c>
      <c r="K66" s="146">
        <v>134526</v>
      </c>
      <c r="L66" s="146">
        <v>174620</v>
      </c>
      <c r="M66" s="146">
        <v>58012</v>
      </c>
      <c r="N66" s="146">
        <v>45854</v>
      </c>
      <c r="O66" s="146">
        <v>41465</v>
      </c>
      <c r="P66" s="315">
        <v>121384</v>
      </c>
      <c r="Q66" s="315">
        <v>5950</v>
      </c>
      <c r="R66" s="315">
        <f>'Summary -White maize'!Q65+'Summary -Yellow maize'!R66</f>
        <v>113850</v>
      </c>
      <c r="S66" s="386">
        <f>'Summary -White maize'!R65+'Summary -Yellow maize'!S66</f>
        <v>111603</v>
      </c>
      <c r="T66" s="350">
        <f>'Summary -White maize'!S65+'Summary -Yellow maize'!T66</f>
        <v>101533</v>
      </c>
      <c r="U66" s="350">
        <f>'Summary -White maize'!T65+'Summary -Yellow maize'!U66</f>
        <v>0</v>
      </c>
      <c r="V66" s="278">
        <f t="shared" si="10"/>
        <v>83234</v>
      </c>
      <c r="W66" s="251">
        <f t="shared" si="9"/>
        <v>14144863.25</v>
      </c>
    </row>
    <row r="67" spans="2:23" ht="15" customHeight="1" x14ac:dyDescent="0.3">
      <c r="B67" s="19">
        <v>49</v>
      </c>
      <c r="C67" s="285">
        <f t="shared" si="7"/>
        <v>46115</v>
      </c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48">
        <v>34657</v>
      </c>
      <c r="J67" s="143">
        <v>27403</v>
      </c>
      <c r="K67" s="146">
        <v>22890</v>
      </c>
      <c r="L67" s="146">
        <v>90941</v>
      </c>
      <c r="M67" s="146">
        <v>7089</v>
      </c>
      <c r="N67" s="146">
        <v>28612</v>
      </c>
      <c r="O67" s="146">
        <v>12880</v>
      </c>
      <c r="P67" s="315">
        <v>6626</v>
      </c>
      <c r="Q67" s="315">
        <v>46493</v>
      </c>
      <c r="R67" s="315">
        <f>'Summary -White maize'!Q66+'Summary -Yellow maize'!R67</f>
        <v>50480</v>
      </c>
      <c r="S67" s="386">
        <f>'Summary -White maize'!R66+'Summary -Yellow maize'!S67</f>
        <v>96211</v>
      </c>
      <c r="T67" s="350">
        <f>'Summary -White maize'!S66+'Summary -Yellow maize'!T67</f>
        <v>55850</v>
      </c>
      <c r="U67" s="350">
        <f>'Summary -White maize'!T66+'Summary -Yellow maize'!U67</f>
        <v>0</v>
      </c>
      <c r="V67" s="278">
        <f t="shared" si="10"/>
        <v>62258.5</v>
      </c>
      <c r="W67" s="251">
        <f t="shared" si="9"/>
        <v>14207121.75</v>
      </c>
    </row>
    <row r="68" spans="2:23" ht="15" customHeight="1" x14ac:dyDescent="0.3">
      <c r="B68" s="19">
        <v>50</v>
      </c>
      <c r="C68" s="285">
        <f t="shared" si="7"/>
        <v>46122</v>
      </c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48">
        <v>51986</v>
      </c>
      <c r="J68" s="143">
        <v>33877</v>
      </c>
      <c r="K68" s="146">
        <v>70188</v>
      </c>
      <c r="L68" s="146">
        <v>46810</v>
      </c>
      <c r="M68" s="146">
        <v>17603</v>
      </c>
      <c r="N68" s="146">
        <v>28612</v>
      </c>
      <c r="O68" s="146">
        <v>0</v>
      </c>
      <c r="P68" s="315">
        <v>44772</v>
      </c>
      <c r="Q68" s="315">
        <v>19428</v>
      </c>
      <c r="R68" s="315">
        <f>'Summary -White maize'!Q67+'Summary -Yellow maize'!R68</f>
        <v>64424</v>
      </c>
      <c r="S68" s="386">
        <f>'Summary -White maize'!R67+'Summary -Yellow maize'!S68</f>
        <v>91494</v>
      </c>
      <c r="T68" s="350">
        <f>'Summary -White maize'!S67+'Summary -Yellow maize'!T68</f>
        <v>44940</v>
      </c>
      <c r="U68" s="350">
        <f>'Summary -White maize'!T67+'Summary -Yellow maize'!U68</f>
        <v>0</v>
      </c>
      <c r="V68" s="278">
        <f t="shared" si="10"/>
        <v>55071.5</v>
      </c>
      <c r="W68" s="251">
        <f t="shared" si="9"/>
        <v>14262193.25</v>
      </c>
    </row>
    <row r="69" spans="2:23" ht="15" customHeight="1" x14ac:dyDescent="0.3">
      <c r="B69" s="19">
        <v>51</v>
      </c>
      <c r="C69" s="285">
        <f t="shared" si="7"/>
        <v>46129</v>
      </c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48">
        <v>47621</v>
      </c>
      <c r="J69" s="143">
        <v>72371</v>
      </c>
      <c r="K69" s="146">
        <v>95688</v>
      </c>
      <c r="L69" s="146">
        <v>89128</v>
      </c>
      <c r="M69" s="146">
        <v>22826</v>
      </c>
      <c r="N69" s="146">
        <v>28612</v>
      </c>
      <c r="O69" s="146">
        <v>0</v>
      </c>
      <c r="P69" s="315">
        <v>92961</v>
      </c>
      <c r="Q69" s="315">
        <v>24786</v>
      </c>
      <c r="R69" s="315">
        <f>'Summary -White maize'!Q68+'Summary -Yellow maize'!R69</f>
        <v>116175</v>
      </c>
      <c r="S69" s="386">
        <f>'Summary -White maize'!R68+'Summary -Yellow maize'!S69</f>
        <v>141076</v>
      </c>
      <c r="T69" s="350">
        <f>'Summary -White maize'!S68+'Summary -Yellow maize'!T69</f>
        <v>82485</v>
      </c>
      <c r="U69" s="350">
        <f>'Summary -White maize'!T68+'Summary -Yellow maize'!U69</f>
        <v>0</v>
      </c>
      <c r="V69" s="278">
        <f t="shared" si="10"/>
        <v>91130.5</v>
      </c>
      <c r="W69" s="251">
        <f t="shared" si="9"/>
        <v>14353323.75</v>
      </c>
    </row>
    <row r="70" spans="2:23" ht="15" customHeight="1" x14ac:dyDescent="0.3">
      <c r="B70" s="19">
        <v>52</v>
      </c>
      <c r="C70" s="285">
        <f t="shared" si="7"/>
        <v>46136</v>
      </c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48">
        <v>209597</v>
      </c>
      <c r="J70" s="143">
        <v>76631</v>
      </c>
      <c r="K70" s="146">
        <v>98505</v>
      </c>
      <c r="L70" s="146">
        <v>129651</v>
      </c>
      <c r="M70" s="146">
        <v>24557</v>
      </c>
      <c r="N70" s="146">
        <v>28612</v>
      </c>
      <c r="O70" s="146">
        <v>0</v>
      </c>
      <c r="P70" s="315">
        <v>188076</v>
      </c>
      <c r="Q70" s="315">
        <v>43714</v>
      </c>
      <c r="R70" s="315">
        <f>'Summary -White maize'!Q69+'Summary -Yellow maize'!R70</f>
        <v>191549</v>
      </c>
      <c r="S70" s="386">
        <f>'Summary -White maize'!R69+'Summary -Yellow maize'!S70</f>
        <v>434332</v>
      </c>
      <c r="T70" s="350">
        <f>'Summary -White maize'!S69+'Summary -Yellow maize'!T70</f>
        <v>117608</v>
      </c>
      <c r="U70" s="350">
        <f>'Summary -White maize'!T69+'Summary -Yellow maize'!U70</f>
        <v>0</v>
      </c>
      <c r="V70" s="278">
        <f t="shared" si="10"/>
        <v>196800.75</v>
      </c>
      <c r="W70" s="251">
        <f t="shared" si="9"/>
        <v>14550124.5</v>
      </c>
    </row>
    <row r="71" spans="2:23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146"/>
      <c r="J71" s="146"/>
      <c r="K71" s="146"/>
      <c r="L71" s="146"/>
      <c r="M71" s="146"/>
      <c r="N71" s="146"/>
      <c r="O71" s="146"/>
      <c r="P71" s="271"/>
      <c r="Q71" s="315"/>
      <c r="R71" s="315"/>
      <c r="S71" s="386">
        <f>'Summary -White maize'!R70+'Summary -Yellow maize'!S71</f>
        <v>0</v>
      </c>
      <c r="T71" s="350"/>
      <c r="U71" s="350"/>
      <c r="V71" s="278"/>
      <c r="W71" s="251"/>
    </row>
    <row r="72" spans="2:23" ht="14.25" customHeight="1" x14ac:dyDescent="0.3">
      <c r="B72" s="19">
        <v>54</v>
      </c>
      <c r="C72" s="126"/>
      <c r="D72" s="28"/>
      <c r="E72" s="28"/>
      <c r="F72" s="28"/>
      <c r="G72" s="28"/>
      <c r="H72" s="28"/>
      <c r="I72" s="191"/>
      <c r="J72" s="191"/>
      <c r="K72" s="191"/>
      <c r="L72" s="191"/>
      <c r="M72" s="191"/>
      <c r="N72" s="191"/>
      <c r="O72" s="191"/>
      <c r="P72" s="271"/>
      <c r="Q72" s="315"/>
      <c r="R72" s="315"/>
      <c r="S72" s="385">
        <f>'Summary -White maize'!R71+'Summary -Yellow maize'!S72</f>
        <v>0</v>
      </c>
      <c r="T72" s="350"/>
      <c r="U72" s="350"/>
      <c r="V72" s="278"/>
      <c r="W72" s="251"/>
    </row>
    <row r="73" spans="2:23" ht="14.4" x14ac:dyDescent="0.3">
      <c r="B73" s="137" t="s">
        <v>68</v>
      </c>
      <c r="C73" s="138"/>
      <c r="D73" s="139">
        <v>12700000</v>
      </c>
      <c r="E73" s="139">
        <v>12050000</v>
      </c>
      <c r="F73" s="139">
        <v>12050000</v>
      </c>
      <c r="G73" s="197">
        <f>'Summary -White maize'!F72+'Summary -Yellow maize'!G73</f>
        <v>10360000</v>
      </c>
      <c r="H73" s="197">
        <f>'Summary -White maize'!G72+'Summary -Yellow maize'!H73</f>
        <v>12120656</v>
      </c>
      <c r="I73" s="151">
        <v>11810600</v>
      </c>
      <c r="J73" s="151">
        <v>14250000</v>
      </c>
      <c r="K73" s="197">
        <v>9955000</v>
      </c>
      <c r="L73" s="197">
        <v>7778500</v>
      </c>
      <c r="M73" s="188">
        <v>16820000</v>
      </c>
      <c r="N73" s="151">
        <v>12510000</v>
      </c>
      <c r="O73" s="151">
        <v>11275000</v>
      </c>
      <c r="P73" s="188">
        <f>'Summary -White maize'!O72+'Summary -Yellow maize'!P73</f>
        <v>15418810</v>
      </c>
      <c r="Q73" s="188">
        <v>16315000</v>
      </c>
      <c r="R73" s="309">
        <v>15470000</v>
      </c>
      <c r="S73" s="309">
        <f>'Summary -White maize'!R72+'Summary -Yellow maize'!S73</f>
        <v>16395225</v>
      </c>
      <c r="T73" s="309">
        <f>'Table-SAGIS deliver vs CEC est'!E8</f>
        <v>14783250</v>
      </c>
      <c r="U73" s="309">
        <f>'Table-SAGIS deliver vs CEC est'!E8</f>
        <v>14783250</v>
      </c>
      <c r="V73" s="309">
        <f>AVERAGE(O73:S73)</f>
        <v>14974807</v>
      </c>
    </row>
    <row r="74" spans="2:23" ht="14.25" customHeight="1" x14ac:dyDescent="0.3">
      <c r="B74" s="178" t="s">
        <v>69</v>
      </c>
      <c r="C74" s="149"/>
      <c r="D74" s="85">
        <f>'Summary -White maize'!D73+'Summary -Yellow maize'!D74</f>
        <v>553776</v>
      </c>
      <c r="E74" s="87">
        <f>'Summary -White maize'!E73+'Summary -Yellow maize'!E74</f>
        <v>424556</v>
      </c>
      <c r="F74" s="87">
        <f>'Summary -White maize'!F73+'Summary -Yellow maize'!F74</f>
        <v>508525</v>
      </c>
      <c r="G74" s="87">
        <f>'Summary -White maize'!F73+'Summary -Yellow maize'!G74</f>
        <v>474076</v>
      </c>
      <c r="H74" s="87">
        <f>'Summary -White maize'!G73+'Summary -Yellow maize'!H74</f>
        <v>433528</v>
      </c>
      <c r="I74" s="87">
        <f>'Summary -White maize'!H73+'Summary -Yellow maize'!I74</f>
        <v>457811</v>
      </c>
      <c r="J74" s="87">
        <f>'Summary -White maize'!I73+'Summary -Yellow maize'!J74</f>
        <v>519651</v>
      </c>
      <c r="K74" s="97">
        <v>472530</v>
      </c>
      <c r="L74" s="198">
        <v>327716</v>
      </c>
      <c r="M74" s="181">
        <f>'Summary -White maize'!L73+'Summary -Yellow maize'!M74</f>
        <v>581000</v>
      </c>
      <c r="N74" s="265">
        <v>550000</v>
      </c>
      <c r="O74" s="265">
        <v>510000</v>
      </c>
      <c r="P74" s="188">
        <f>'Summary -White maize'!O73+'Summary -Yellow maize'!P74</f>
        <v>656000</v>
      </c>
      <c r="Q74" s="188">
        <f>'Summary -White maize'!P73+'Summary -Yellow maize'!Q74</f>
        <v>624000</v>
      </c>
      <c r="R74" s="321">
        <v>567000</v>
      </c>
      <c r="S74" s="321">
        <v>645000</v>
      </c>
      <c r="T74" s="321">
        <v>620000</v>
      </c>
      <c r="U74" s="321">
        <f>'Table-SAGIS deliver vs CEC est'!E9</f>
        <v>605000</v>
      </c>
      <c r="V74" s="309">
        <f>AVERAGE(O74:S74)</f>
        <v>600400</v>
      </c>
    </row>
    <row r="75" spans="2:23" ht="14.25" customHeight="1" x14ac:dyDescent="0.3">
      <c r="B75" s="179" t="s">
        <v>70</v>
      </c>
      <c r="C75" s="152"/>
      <c r="D75" s="88">
        <f t="shared" ref="D75:I75" si="11">D73-D74</f>
        <v>12146224</v>
      </c>
      <c r="E75" s="88">
        <f t="shared" si="11"/>
        <v>11625444</v>
      </c>
      <c r="F75" s="88">
        <f t="shared" si="11"/>
        <v>11541475</v>
      </c>
      <c r="G75" s="88">
        <f t="shared" si="11"/>
        <v>9885924</v>
      </c>
      <c r="H75" s="88">
        <f>H73-H74</f>
        <v>11687128</v>
      </c>
      <c r="I75" s="88">
        <f t="shared" si="11"/>
        <v>11352789</v>
      </c>
      <c r="J75" s="88">
        <f>J73-J74</f>
        <v>13730349</v>
      </c>
      <c r="K75" s="98">
        <v>9482470</v>
      </c>
      <c r="L75" s="98">
        <f>L73-L74</f>
        <v>7450784</v>
      </c>
      <c r="M75" s="182">
        <f>M73-M74</f>
        <v>16239000</v>
      </c>
      <c r="N75" s="266">
        <f>N73-N74</f>
        <v>11960000</v>
      </c>
      <c r="O75" s="266">
        <v>10765000</v>
      </c>
      <c r="P75" s="269">
        <f t="shared" ref="P75:T75" si="12">P73-P74</f>
        <v>14762810</v>
      </c>
      <c r="Q75" s="269">
        <f t="shared" si="12"/>
        <v>15691000</v>
      </c>
      <c r="R75" s="310">
        <f t="shared" si="12"/>
        <v>14903000</v>
      </c>
      <c r="S75" s="310">
        <f>S73-S74</f>
        <v>15750225</v>
      </c>
      <c r="T75" s="310">
        <f t="shared" si="12"/>
        <v>14163250</v>
      </c>
      <c r="U75" s="310">
        <f t="shared" ref="U75" si="13">U73-U74</f>
        <v>14178250</v>
      </c>
      <c r="V75" s="310">
        <f>V73-V74</f>
        <v>14374407</v>
      </c>
    </row>
    <row r="76" spans="2:23" ht="15" thickBot="1" x14ac:dyDescent="0.35">
      <c r="B76" s="84"/>
      <c r="C76" s="47"/>
      <c r="D76" s="68"/>
      <c r="E76" s="68"/>
      <c r="F76" s="68"/>
      <c r="G76" s="68"/>
      <c r="H76" s="68"/>
      <c r="I76" s="68"/>
      <c r="J76" s="68"/>
      <c r="K76" s="166"/>
      <c r="L76" s="166"/>
      <c r="M76" s="166"/>
      <c r="N76" s="267"/>
      <c r="O76" s="267"/>
      <c r="P76" s="270"/>
      <c r="Q76" s="270"/>
      <c r="R76" s="311"/>
      <c r="S76" s="311"/>
      <c r="T76" s="311"/>
      <c r="U76" s="311"/>
      <c r="V76" s="309"/>
    </row>
    <row r="77" spans="2:23" ht="18" thickBot="1" x14ac:dyDescent="0.4">
      <c r="B77" s="135" t="s">
        <v>71</v>
      </c>
      <c r="C77" s="234"/>
      <c r="D77" s="233" t="s">
        <v>40</v>
      </c>
      <c r="E77" s="219" t="s">
        <v>41</v>
      </c>
      <c r="F77" s="219" t="s">
        <v>81</v>
      </c>
      <c r="G77" s="219" t="s">
        <v>42</v>
      </c>
      <c r="H77" s="219" t="s">
        <v>43</v>
      </c>
      <c r="I77" s="219" t="s">
        <v>44</v>
      </c>
      <c r="J77" s="219" t="s">
        <v>45</v>
      </c>
      <c r="K77" s="220" t="s">
        <v>46</v>
      </c>
      <c r="L77" s="220" t="s">
        <v>47</v>
      </c>
      <c r="M77" s="220" t="s">
        <v>48</v>
      </c>
      <c r="N77" s="220" t="s">
        <v>49</v>
      </c>
      <c r="O77" s="220" t="s">
        <v>50</v>
      </c>
      <c r="P77" s="220" t="s">
        <v>51</v>
      </c>
      <c r="Q77" s="220" t="s">
        <v>52</v>
      </c>
      <c r="R77" s="220" t="str">
        <f>R3</f>
        <v>2022/23</v>
      </c>
      <c r="S77" s="220" t="str">
        <f>S3</f>
        <v>2023/24</v>
      </c>
      <c r="T77" s="358" t="s">
        <v>115</v>
      </c>
      <c r="U77" s="358" t="str">
        <f>U3</f>
        <v>2025/26*</v>
      </c>
      <c r="V77" s="328" t="s">
        <v>55</v>
      </c>
    </row>
    <row r="78" spans="2:23" ht="14.4" x14ac:dyDescent="0.3">
      <c r="B78" s="16" t="s">
        <v>72</v>
      </c>
      <c r="C78" s="235"/>
      <c r="D78" s="218">
        <f t="shared" ref="D78:K78" si="14">D16</f>
        <v>669033</v>
      </c>
      <c r="E78" s="221">
        <f t="shared" si="14"/>
        <v>351719</v>
      </c>
      <c r="F78" s="221">
        <f t="shared" si="14"/>
        <v>135500</v>
      </c>
      <c r="G78" s="363">
        <f t="shared" si="14"/>
        <v>182240</v>
      </c>
      <c r="H78" s="363">
        <f t="shared" si="14"/>
        <v>753443</v>
      </c>
      <c r="I78" s="364">
        <f t="shared" si="14"/>
        <v>426034</v>
      </c>
      <c r="J78" s="363">
        <f t="shared" si="14"/>
        <v>478784</v>
      </c>
      <c r="K78" s="363">
        <f t="shared" si="14"/>
        <v>541956</v>
      </c>
      <c r="L78" s="363">
        <f t="shared" ref="L78:Q78" si="15">L18</f>
        <v>821008</v>
      </c>
      <c r="M78" s="363">
        <f t="shared" si="15"/>
        <v>804193</v>
      </c>
      <c r="N78" s="363">
        <f t="shared" si="15"/>
        <v>239917</v>
      </c>
      <c r="O78" s="363">
        <f t="shared" si="15"/>
        <v>266943</v>
      </c>
      <c r="P78" s="363">
        <f t="shared" si="15"/>
        <v>347732</v>
      </c>
      <c r="Q78" s="363">
        <f t="shared" si="15"/>
        <v>957307</v>
      </c>
      <c r="R78" s="352">
        <f>R18</f>
        <v>414048</v>
      </c>
      <c r="S78" s="352">
        <f>S18</f>
        <v>703499</v>
      </c>
      <c r="T78" s="352">
        <f>T18</f>
        <v>1107658</v>
      </c>
      <c r="U78" s="352">
        <f>U18</f>
        <v>630453</v>
      </c>
      <c r="V78" s="365">
        <f>V18</f>
        <v>488241</v>
      </c>
    </row>
    <row r="79" spans="2:23" ht="15" thickBot="1" x14ac:dyDescent="0.35">
      <c r="B79" s="16" t="s">
        <v>73</v>
      </c>
      <c r="C79" s="366">
        <f t="shared" ref="C79:F79" si="16">SUM(C19:C57)</f>
        <v>1790568</v>
      </c>
      <c r="D79" s="366">
        <f t="shared" si="16"/>
        <v>11445000</v>
      </c>
      <c r="E79" s="366">
        <f t="shared" si="16"/>
        <v>11253000</v>
      </c>
      <c r="F79" s="366">
        <f t="shared" si="16"/>
        <v>11747000</v>
      </c>
      <c r="G79" s="366">
        <f t="shared" ref="G79:S79" si="17">SUM(G19:G62)</f>
        <v>9731000</v>
      </c>
      <c r="H79" s="366">
        <f t="shared" si="17"/>
        <v>11016607</v>
      </c>
      <c r="I79" s="366">
        <f t="shared" si="17"/>
        <v>10495155</v>
      </c>
      <c r="J79" s="366">
        <f t="shared" si="17"/>
        <v>13275986</v>
      </c>
      <c r="K79" s="366">
        <f t="shared" si="17"/>
        <v>9057930</v>
      </c>
      <c r="L79" s="366">
        <f t="shared" si="17"/>
        <v>6675981</v>
      </c>
      <c r="M79" s="366">
        <f t="shared" si="17"/>
        <v>15385208</v>
      </c>
      <c r="N79" s="366">
        <f t="shared" si="17"/>
        <v>11720705</v>
      </c>
      <c r="O79" s="366">
        <f t="shared" si="17"/>
        <v>10537705</v>
      </c>
      <c r="P79" s="366">
        <f t="shared" si="17"/>
        <v>14317510</v>
      </c>
      <c r="Q79" s="366">
        <f t="shared" si="17"/>
        <v>14865206</v>
      </c>
      <c r="R79" s="366">
        <f t="shared" si="17"/>
        <v>14507386</v>
      </c>
      <c r="S79" s="366">
        <f t="shared" si="17"/>
        <v>15126437</v>
      </c>
      <c r="T79" s="366">
        <f>SUM(T19:T68)</f>
        <v>11409996</v>
      </c>
      <c r="U79" s="366">
        <f>SUM(U19:U26)</f>
        <v>4409921</v>
      </c>
      <c r="V79" s="366">
        <f>SUM(V19:V26)</f>
        <v>6812376.25</v>
      </c>
    </row>
    <row r="80" spans="2:23" ht="15" thickBot="1" x14ac:dyDescent="0.35">
      <c r="B80" s="115" t="s">
        <v>74</v>
      </c>
      <c r="C80" s="236"/>
      <c r="D80" s="164">
        <f t="shared" ref="D80:K80" si="18">D78+D79</f>
        <v>12114033</v>
      </c>
      <c r="E80" s="164">
        <f t="shared" si="18"/>
        <v>11604719</v>
      </c>
      <c r="F80" s="164">
        <f t="shared" si="18"/>
        <v>11882500</v>
      </c>
      <c r="G80" s="164">
        <f t="shared" si="18"/>
        <v>9913240</v>
      </c>
      <c r="H80" s="164">
        <f t="shared" si="18"/>
        <v>11770050</v>
      </c>
      <c r="I80" s="164">
        <f t="shared" si="18"/>
        <v>10921189</v>
      </c>
      <c r="J80" s="164">
        <f t="shared" si="18"/>
        <v>13754770</v>
      </c>
      <c r="K80" s="164">
        <f t="shared" si="18"/>
        <v>9599886</v>
      </c>
      <c r="L80" s="164">
        <f t="shared" ref="L80:Q80" si="19">L78+L79</f>
        <v>7496989</v>
      </c>
      <c r="M80" s="164">
        <f t="shared" si="19"/>
        <v>16189401</v>
      </c>
      <c r="N80" s="164">
        <f t="shared" si="19"/>
        <v>11960622</v>
      </c>
      <c r="O80" s="164">
        <f t="shared" si="19"/>
        <v>10804648</v>
      </c>
      <c r="P80" s="164">
        <f t="shared" si="19"/>
        <v>14665242</v>
      </c>
      <c r="Q80" s="164">
        <f t="shared" si="19"/>
        <v>15822513</v>
      </c>
      <c r="R80" s="223">
        <f>SUM(R78:R79)</f>
        <v>14921434</v>
      </c>
      <c r="S80" s="223">
        <f>SUM(S78:S79)</f>
        <v>15829936</v>
      </c>
      <c r="T80" s="223">
        <f>SUM(T78:T79)</f>
        <v>12517654</v>
      </c>
      <c r="U80" s="223">
        <f>SUM(U78:U79)</f>
        <v>5040374</v>
      </c>
      <c r="V80" s="325">
        <f>V78+V79</f>
        <v>7300617.25</v>
      </c>
    </row>
    <row r="81" spans="2:22" ht="15" thickTop="1" x14ac:dyDescent="0.3">
      <c r="B81" s="250"/>
      <c r="C81" s="248"/>
      <c r="D81" s="249"/>
      <c r="E81" s="249"/>
      <c r="F81" s="249"/>
      <c r="G81" s="249"/>
      <c r="H81" s="291"/>
      <c r="I81" s="291"/>
      <c r="J81" s="291"/>
      <c r="K81" s="291"/>
      <c r="L81" s="291"/>
      <c r="M81" s="291"/>
      <c r="N81" s="286"/>
      <c r="O81" s="287"/>
      <c r="P81" s="288"/>
      <c r="Q81" s="288"/>
      <c r="R81" s="249"/>
      <c r="S81" s="249"/>
      <c r="T81" s="249"/>
      <c r="U81" s="249"/>
      <c r="V81" s="326"/>
    </row>
    <row r="82" spans="2:22" ht="15" thickBot="1" x14ac:dyDescent="0.35">
      <c r="B82" s="137" t="s">
        <v>76</v>
      </c>
      <c r="C82" s="228"/>
      <c r="D82" s="165">
        <f>D80/D75</f>
        <v>0.99734971131769012</v>
      </c>
      <c r="E82" s="195">
        <f>E80/E75</f>
        <v>0.99821727238976854</v>
      </c>
      <c r="F82" s="195">
        <f>F80/F75</f>
        <v>1.0295477831039794</v>
      </c>
      <c r="G82" s="195">
        <f>G80/G75</f>
        <v>1.0027631205742629</v>
      </c>
      <c r="H82" s="290">
        <f>H80/H75</f>
        <v>1.0070951563121411</v>
      </c>
      <c r="I82" s="290">
        <f t="shared" ref="I82:L82" si="20">I80/I75</f>
        <v>0.96198291010253079</v>
      </c>
      <c r="J82" s="290">
        <f t="shared" si="20"/>
        <v>1.001778614658666</v>
      </c>
      <c r="K82" s="294">
        <f t="shared" si="20"/>
        <v>1.0123824277851656</v>
      </c>
      <c r="L82" s="294">
        <f t="shared" si="20"/>
        <v>1.006201360823237</v>
      </c>
      <c r="M82" s="294">
        <f t="shared" ref="M82:P82" si="21">M80/M75</f>
        <v>0.99694568631073344</v>
      </c>
      <c r="N82" s="294">
        <f t="shared" si="21"/>
        <v>1.0000520066889631</v>
      </c>
      <c r="O82" s="294">
        <f>O80/O75</f>
        <v>1.0036830469112865</v>
      </c>
      <c r="P82" s="290">
        <f t="shared" si="21"/>
        <v>0.9933909601220906</v>
      </c>
      <c r="Q82" s="290">
        <f t="shared" ref="Q82:V82" si="22">Q80/Q75</f>
        <v>1.0083814288445605</v>
      </c>
      <c r="R82" s="290">
        <f t="shared" si="22"/>
        <v>1.0012369321613097</v>
      </c>
      <c r="S82" s="290">
        <f t="shared" si="22"/>
        <v>1.005060943573822</v>
      </c>
      <c r="T82" s="294">
        <f t="shared" si="22"/>
        <v>0.88381226060402807</v>
      </c>
      <c r="U82" s="294">
        <f t="shared" si="22"/>
        <v>0.35550043199971787</v>
      </c>
      <c r="V82" s="327">
        <f t="shared" si="22"/>
        <v>0.50788997765264332</v>
      </c>
    </row>
    <row r="83" spans="2:22" ht="15" customHeight="1" x14ac:dyDescent="0.3">
      <c r="B83" s="184" t="s">
        <v>77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268"/>
      <c r="Q83" s="268"/>
      <c r="R83" s="209"/>
      <c r="S83" s="209"/>
      <c r="T83" s="209"/>
      <c r="U83" s="209"/>
      <c r="V83" s="209"/>
    </row>
    <row r="84" spans="2:22" s="387" customFormat="1" ht="14.4" x14ac:dyDescent="0.3">
      <c r="B84" s="481" t="s">
        <v>78</v>
      </c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P84" s="388"/>
      <c r="Q84" s="388"/>
      <c r="R84" s="389"/>
      <c r="S84" s="389"/>
      <c r="T84" s="389"/>
      <c r="U84" s="389"/>
      <c r="V84" s="389"/>
    </row>
    <row r="85" spans="2:22" s="387" customFormat="1" ht="15.75" customHeight="1" thickBot="1" x14ac:dyDescent="0.35">
      <c r="B85" s="483" t="s">
        <v>79</v>
      </c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390"/>
      <c r="O85" s="390"/>
      <c r="P85" s="391"/>
      <c r="Q85" s="391"/>
      <c r="R85" s="392"/>
      <c r="S85" s="392"/>
      <c r="T85" s="392"/>
      <c r="U85" s="392"/>
      <c r="V85" s="392"/>
    </row>
    <row r="86" spans="2:22" hidden="1" x14ac:dyDescent="0.2"/>
    <row r="87" spans="2:22" ht="13.2" hidden="1" x14ac:dyDescent="0.25">
      <c r="B87" s="2" t="s">
        <v>93</v>
      </c>
      <c r="D87" s="367">
        <f t="shared" ref="D87:J87" si="23">SUM(D48:D62)/D75</f>
        <v>3.3179035723365551E-2</v>
      </c>
      <c r="E87" s="367">
        <f t="shared" si="23"/>
        <v>1.8579935527623718E-2</v>
      </c>
      <c r="F87" s="367">
        <f t="shared" si="23"/>
        <v>1.2996605719806178E-2</v>
      </c>
      <c r="G87" s="367">
        <f t="shared" si="23"/>
        <v>2.4074633792450763E-2</v>
      </c>
      <c r="H87" s="367">
        <f t="shared" si="23"/>
        <v>3.5517793593088057E-2</v>
      </c>
      <c r="I87" s="367">
        <f t="shared" si="23"/>
        <v>3.2798196108462865E-2</v>
      </c>
      <c r="J87" s="367">
        <f t="shared" si="23"/>
        <v>3.3867893671165973E-2</v>
      </c>
      <c r="K87" s="89">
        <f>1-K82</f>
        <v>-1.2382427785165628E-2</v>
      </c>
    </row>
    <row r="88" spans="2:22" hidden="1" x14ac:dyDescent="0.2"/>
    <row r="89" spans="2:22" hidden="1" x14ac:dyDescent="0.2">
      <c r="I89" s="2" t="s">
        <v>94</v>
      </c>
      <c r="J89" s="90">
        <f>SUM(AVERAGE(D87:J87))</f>
        <v>2.7287727733709015E-2</v>
      </c>
    </row>
    <row r="90" spans="2:22" hidden="1" x14ac:dyDescent="0.2"/>
    <row r="93" spans="2:22" x14ac:dyDescent="0.2"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92"/>
      <c r="S93" s="292"/>
      <c r="T93" s="292"/>
      <c r="U93" s="292"/>
    </row>
    <row r="94" spans="2:22" x14ac:dyDescent="0.2">
      <c r="R94" s="292">
        <f>R73*W94</f>
        <v>0</v>
      </c>
      <c r="S94" s="292"/>
      <c r="T94" s="292"/>
      <c r="U94" s="292"/>
    </row>
    <row r="95" spans="2:22" x14ac:dyDescent="0.2">
      <c r="R95" s="292"/>
      <c r="S95" s="292"/>
      <c r="T95" s="292"/>
      <c r="U95" s="292"/>
      <c r="V95" s="251"/>
    </row>
    <row r="96" spans="2:22" x14ac:dyDescent="0.2">
      <c r="R96" s="292"/>
      <c r="S96" s="292"/>
      <c r="T96" s="292"/>
      <c r="U96" s="292"/>
    </row>
    <row r="97" spans="17:22" x14ac:dyDescent="0.2">
      <c r="R97" s="292"/>
      <c r="S97" s="292"/>
      <c r="T97" s="292"/>
      <c r="U97" s="292"/>
    </row>
    <row r="98" spans="17:22" x14ac:dyDescent="0.2">
      <c r="Q98" s="292"/>
      <c r="R98" s="292"/>
      <c r="S98" s="292"/>
      <c r="T98" s="292"/>
      <c r="U98" s="292"/>
      <c r="V98" s="289"/>
    </row>
    <row r="99" spans="17:22" x14ac:dyDescent="0.2">
      <c r="R99" s="289"/>
      <c r="S99" s="289"/>
      <c r="T99" s="289"/>
      <c r="U99" s="289"/>
    </row>
    <row r="100" spans="17:22" x14ac:dyDescent="0.2">
      <c r="Q100" s="292"/>
    </row>
    <row r="102" spans="17:22" x14ac:dyDescent="0.2">
      <c r="R102" s="292"/>
      <c r="S102" s="292"/>
      <c r="T102" s="292"/>
      <c r="U102" s="292"/>
    </row>
  </sheetData>
  <mergeCells count="3">
    <mergeCell ref="B84:M84"/>
    <mergeCell ref="B85:M85"/>
    <mergeCell ref="B2:R2"/>
  </mergeCells>
  <phoneticPr fontId="25" type="noConversion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3DBAC-C93F-4031-8AAF-3FAD72A6A41A}">
  <dimension ref="A1:Q68"/>
  <sheetViews>
    <sheetView topLeftCell="D1" zoomScale="90" zoomScaleNormal="90" workbookViewId="0">
      <selection activeCell="Q41" sqref="Q41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58" bestFit="1" customWidth="1"/>
    <col min="4" max="4" width="13.33203125" style="108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.88671875" style="6" bestFit="1" customWidth="1"/>
    <col min="12" max="12" width="13.33203125" style="108" customWidth="1"/>
    <col min="13" max="13" width="12.44140625" style="108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7" ht="13.8" x14ac:dyDescent="0.25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7" ht="24" customHeight="1" thickBot="1" x14ac:dyDescent="0.3">
      <c r="A2" s="29"/>
      <c r="B2" s="469" t="s">
        <v>23</v>
      </c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</row>
    <row r="3" spans="1:17" s="3" customFormat="1" ht="18.600000000000001" thickTop="1" thickBot="1" x14ac:dyDescent="0.35">
      <c r="A3" s="32"/>
      <c r="B3" s="33"/>
      <c r="C3" s="255"/>
      <c r="D3" s="468" t="s">
        <v>24</v>
      </c>
      <c r="E3" s="468"/>
      <c r="F3" s="468"/>
      <c r="G3" s="468"/>
      <c r="H3" s="468" t="s">
        <v>25</v>
      </c>
      <c r="I3" s="468"/>
      <c r="J3" s="468"/>
      <c r="K3" s="468"/>
      <c r="L3" s="468" t="s">
        <v>26</v>
      </c>
      <c r="M3" s="468"/>
      <c r="N3" s="468"/>
      <c r="O3" s="468"/>
    </row>
    <row r="4" spans="1:17" s="1" customFormat="1" ht="29.4" thickBot="1" x14ac:dyDescent="0.3">
      <c r="A4" s="32"/>
      <c r="B4" s="34" t="s">
        <v>27</v>
      </c>
      <c r="C4" s="256" t="s">
        <v>28</v>
      </c>
      <c r="D4" s="106" t="s">
        <v>29</v>
      </c>
      <c r="E4" s="34" t="s">
        <v>30</v>
      </c>
      <c r="F4" s="34" t="s">
        <v>31</v>
      </c>
      <c r="G4" s="34" t="s">
        <v>32</v>
      </c>
      <c r="H4" s="104" t="s">
        <v>29</v>
      </c>
      <c r="I4" s="106" t="s">
        <v>30</v>
      </c>
      <c r="J4" s="34" t="s">
        <v>31</v>
      </c>
      <c r="K4" s="34" t="s">
        <v>32</v>
      </c>
      <c r="L4" s="106" t="s">
        <v>29</v>
      </c>
      <c r="M4" s="106" t="s">
        <v>30</v>
      </c>
      <c r="N4" s="34" t="s">
        <v>31</v>
      </c>
      <c r="O4" s="34" t="s">
        <v>32</v>
      </c>
    </row>
    <row r="5" spans="1:17" s="1" customFormat="1" ht="29.4" thickBot="1" x14ac:dyDescent="0.3">
      <c r="A5" s="32"/>
      <c r="B5" s="34" t="s">
        <v>33</v>
      </c>
      <c r="C5" s="256" t="s">
        <v>34</v>
      </c>
      <c r="D5" s="106" t="s">
        <v>35</v>
      </c>
      <c r="E5" s="34" t="s">
        <v>36</v>
      </c>
      <c r="F5" s="34" t="s">
        <v>37</v>
      </c>
      <c r="G5" s="34" t="s">
        <v>38</v>
      </c>
      <c r="H5" s="104" t="s">
        <v>35</v>
      </c>
      <c r="I5" s="106" t="s">
        <v>36</v>
      </c>
      <c r="J5" s="34" t="s">
        <v>37</v>
      </c>
      <c r="K5" s="34" t="s">
        <v>38</v>
      </c>
      <c r="L5" s="106" t="s">
        <v>35</v>
      </c>
      <c r="M5" s="106" t="s">
        <v>36</v>
      </c>
      <c r="N5" s="34" t="s">
        <v>37</v>
      </c>
      <c r="O5" s="34" t="s">
        <v>38</v>
      </c>
      <c r="Q5" s="1" t="s">
        <v>134</v>
      </c>
    </row>
    <row r="6" spans="1:17" ht="14.4" hidden="1" x14ac:dyDescent="0.3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M13" si="3">D6+H6</f>
        <v>50004</v>
      </c>
      <c r="M6" s="246">
        <f t="shared" si="3"/>
        <v>2653</v>
      </c>
      <c r="N6" s="36">
        <f t="shared" ref="N6:N13" si="4">L6+M6</f>
        <v>52657</v>
      </c>
      <c r="O6" s="40">
        <v>15179965</v>
      </c>
    </row>
    <row r="7" spans="1:17" ht="14.4" hidden="1" x14ac:dyDescent="0.3">
      <c r="A7" s="29">
        <f t="shared" si="0"/>
        <v>2</v>
      </c>
      <c r="B7" s="39">
        <v>46</v>
      </c>
      <c r="C7" s="257">
        <f t="shared" ref="C7:C13" si="5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6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7">K6+J7</f>
        <v>7116122</v>
      </c>
      <c r="L7" s="246">
        <f t="shared" si="3"/>
        <v>73345</v>
      </c>
      <c r="M7" s="246">
        <f t="shared" si="3"/>
        <v>-1718</v>
      </c>
      <c r="N7" s="36">
        <f t="shared" si="4"/>
        <v>71627</v>
      </c>
      <c r="O7" s="40">
        <f t="shared" ref="O7:O13" si="8">O6+N7</f>
        <v>15251592</v>
      </c>
    </row>
    <row r="8" spans="1:17" ht="14.4" hidden="1" x14ac:dyDescent="0.3">
      <c r="A8" s="29">
        <f t="shared" si="0"/>
        <v>3</v>
      </c>
      <c r="B8" s="35">
        <v>47</v>
      </c>
      <c r="C8" s="257">
        <f t="shared" si="5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6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7"/>
        <v>7174254</v>
      </c>
      <c r="L8" s="246">
        <f t="shared" si="3"/>
        <v>102096</v>
      </c>
      <c r="M8" s="246">
        <f t="shared" si="3"/>
        <v>-4660</v>
      </c>
      <c r="N8" s="36">
        <f t="shared" si="4"/>
        <v>97436</v>
      </c>
      <c r="O8" s="40">
        <f t="shared" si="8"/>
        <v>15349028</v>
      </c>
    </row>
    <row r="9" spans="1:17" ht="14.4" hidden="1" x14ac:dyDescent="0.3">
      <c r="A9" s="29">
        <f t="shared" si="0"/>
        <v>4</v>
      </c>
      <c r="B9" s="37">
        <v>48</v>
      </c>
      <c r="C9" s="257">
        <f t="shared" si="5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6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7"/>
        <v>7249515</v>
      </c>
      <c r="L9" s="246">
        <f t="shared" si="3"/>
        <v>87458</v>
      </c>
      <c r="M9" s="246">
        <f t="shared" si="3"/>
        <v>24761</v>
      </c>
      <c r="N9" s="36">
        <f t="shared" si="4"/>
        <v>112219</v>
      </c>
      <c r="O9" s="40">
        <f t="shared" si="8"/>
        <v>15461247</v>
      </c>
    </row>
    <row r="10" spans="1:17" ht="14.4" hidden="1" x14ac:dyDescent="0.3">
      <c r="A10" s="29">
        <f t="shared" si="0"/>
        <v>5</v>
      </c>
      <c r="B10" s="37">
        <v>49</v>
      </c>
      <c r="C10" s="257">
        <f t="shared" si="5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6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7"/>
        <v>7308815</v>
      </c>
      <c r="L10" s="246">
        <f t="shared" si="3"/>
        <v>95172</v>
      </c>
      <c r="M10" s="246">
        <f t="shared" si="3"/>
        <v>946</v>
      </c>
      <c r="N10" s="36">
        <f t="shared" si="4"/>
        <v>96118</v>
      </c>
      <c r="O10" s="40">
        <f t="shared" si="8"/>
        <v>15557365</v>
      </c>
    </row>
    <row r="11" spans="1:17" ht="14.4" hidden="1" x14ac:dyDescent="0.3">
      <c r="A11" s="29">
        <f t="shared" si="0"/>
        <v>6</v>
      </c>
      <c r="B11" s="39">
        <v>50</v>
      </c>
      <c r="C11" s="257">
        <f t="shared" si="5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6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7"/>
        <v>7365051</v>
      </c>
      <c r="L11" s="246">
        <f t="shared" si="3"/>
        <v>89711</v>
      </c>
      <c r="M11" s="246">
        <f t="shared" si="3"/>
        <v>435</v>
      </c>
      <c r="N11" s="36">
        <f t="shared" si="4"/>
        <v>90146</v>
      </c>
      <c r="O11" s="40">
        <f t="shared" si="8"/>
        <v>15647511</v>
      </c>
    </row>
    <row r="12" spans="1:17" ht="14.4" hidden="1" x14ac:dyDescent="0.3">
      <c r="A12" s="29">
        <f t="shared" si="0"/>
        <v>7</v>
      </c>
      <c r="B12" s="35">
        <v>51</v>
      </c>
      <c r="C12" s="257">
        <f t="shared" si="5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6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7"/>
        <v>7459499</v>
      </c>
      <c r="L12" s="246">
        <f t="shared" si="3"/>
        <v>142520</v>
      </c>
      <c r="M12" s="246">
        <f t="shared" si="3"/>
        <v>477</v>
      </c>
      <c r="N12" s="36">
        <f t="shared" si="4"/>
        <v>142997</v>
      </c>
      <c r="O12" s="40">
        <f t="shared" si="8"/>
        <v>15790508</v>
      </c>
    </row>
    <row r="13" spans="1:17" ht="14.4" hidden="1" x14ac:dyDescent="0.3">
      <c r="A13" s="29">
        <f t="shared" si="0"/>
        <v>8</v>
      </c>
      <c r="B13" s="37">
        <v>52</v>
      </c>
      <c r="C13" s="257">
        <f t="shared" si="5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6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7"/>
        <v>7638746</v>
      </c>
      <c r="L13" s="246">
        <f t="shared" si="3"/>
        <v>264499</v>
      </c>
      <c r="M13" s="246"/>
      <c r="N13" s="36">
        <f t="shared" si="4"/>
        <v>264499</v>
      </c>
      <c r="O13" s="40">
        <f t="shared" si="8"/>
        <v>16055007</v>
      </c>
    </row>
    <row r="14" spans="1:17" ht="13.8" hidden="1" x14ac:dyDescent="0.25">
      <c r="A14" s="29"/>
      <c r="B14" s="29"/>
      <c r="C14" s="254"/>
      <c r="D14" s="345">
        <f t="shared" ref="D14:O14" si="9">SUM(D6:D13)</f>
        <v>334807</v>
      </c>
      <c r="E14" s="345">
        <f t="shared" si="9"/>
        <v>2342</v>
      </c>
      <c r="F14" s="345">
        <f t="shared" si="9"/>
        <v>337149</v>
      </c>
      <c r="G14" s="345">
        <f t="shared" si="9"/>
        <v>65903289</v>
      </c>
      <c r="H14" s="345">
        <f t="shared" si="9"/>
        <v>569998</v>
      </c>
      <c r="I14" s="345">
        <f t="shared" si="9"/>
        <v>20552</v>
      </c>
      <c r="J14" s="345">
        <f t="shared" si="9"/>
        <v>590550</v>
      </c>
      <c r="K14" s="345">
        <f t="shared" si="9"/>
        <v>58388934</v>
      </c>
      <c r="L14" s="345">
        <f t="shared" si="9"/>
        <v>904805</v>
      </c>
      <c r="M14" s="345">
        <f t="shared" si="9"/>
        <v>22894</v>
      </c>
      <c r="N14" s="345">
        <f t="shared" si="9"/>
        <v>927699</v>
      </c>
      <c r="O14" s="345">
        <f t="shared" si="9"/>
        <v>124292223</v>
      </c>
    </row>
    <row r="15" spans="1:17" ht="13.8" hidden="1" x14ac:dyDescent="0.25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3"/>
    </row>
    <row r="16" spans="1:17" ht="14.4" x14ac:dyDescent="0.3">
      <c r="A16" s="29">
        <v>1</v>
      </c>
      <c r="B16" s="35">
        <v>1</v>
      </c>
      <c r="C16" s="351">
        <v>45415</v>
      </c>
      <c r="D16" s="246">
        <v>156916</v>
      </c>
      <c r="E16" s="246">
        <v>-47676</v>
      </c>
      <c r="F16" s="36">
        <f>D16+E16</f>
        <v>109240</v>
      </c>
      <c r="G16" s="40">
        <f>F16</f>
        <v>109240</v>
      </c>
      <c r="H16" s="246">
        <v>280771</v>
      </c>
      <c r="I16" s="246">
        <v>-76160</v>
      </c>
      <c r="J16" s="36">
        <f>H16+I16</f>
        <v>204611</v>
      </c>
      <c r="K16" s="40">
        <f>J16</f>
        <v>204611</v>
      </c>
      <c r="L16" s="246">
        <v>437687</v>
      </c>
      <c r="M16" s="246">
        <v>-123836</v>
      </c>
      <c r="N16" s="36">
        <f>L16+M16</f>
        <v>313851</v>
      </c>
      <c r="O16" s="40">
        <f>L16+M16</f>
        <v>313851</v>
      </c>
      <c r="Q16" s="2" t="s">
        <v>135</v>
      </c>
    </row>
    <row r="17" spans="1:17" ht="14.4" x14ac:dyDescent="0.3">
      <c r="A17" s="29">
        <f>A16+1</f>
        <v>2</v>
      </c>
      <c r="B17" s="39">
        <v>2</v>
      </c>
      <c r="C17" s="257">
        <f t="shared" ref="C17:C67" si="10">C16+7</f>
        <v>45422</v>
      </c>
      <c r="D17" s="246">
        <v>289947</v>
      </c>
      <c r="E17" s="246">
        <v>2886</v>
      </c>
      <c r="F17" s="36">
        <f>D17+E17</f>
        <v>292833</v>
      </c>
      <c r="G17" s="40">
        <f>G16+F17</f>
        <v>402073</v>
      </c>
      <c r="H17" s="246">
        <v>471528</v>
      </c>
      <c r="I17" s="246">
        <v>12917</v>
      </c>
      <c r="J17" s="36">
        <f t="shared" ref="J17:J67" si="11">H17+I17</f>
        <v>484445</v>
      </c>
      <c r="K17" s="40">
        <f>K16+J17</f>
        <v>689056</v>
      </c>
      <c r="L17" s="246">
        <v>761475</v>
      </c>
      <c r="M17" s="246">
        <f t="shared" ref="M17:M67" si="12">E17+I17</f>
        <v>15803</v>
      </c>
      <c r="N17" s="36">
        <f t="shared" ref="N17:N18" si="13">L17+M17</f>
        <v>777278</v>
      </c>
      <c r="O17" s="40">
        <f t="shared" ref="O17:O67" si="14">O16+N17</f>
        <v>1091129</v>
      </c>
      <c r="Q17" s="2" t="s">
        <v>136</v>
      </c>
    </row>
    <row r="18" spans="1:17" ht="14.4" x14ac:dyDescent="0.3">
      <c r="A18" s="29">
        <f t="shared" ref="A18:A67" si="15">A17+1</f>
        <v>3</v>
      </c>
      <c r="B18" s="35">
        <v>3</v>
      </c>
      <c r="C18" s="257">
        <f t="shared" si="10"/>
        <v>45429</v>
      </c>
      <c r="D18" s="246">
        <v>360755</v>
      </c>
      <c r="E18" s="246">
        <v>5567</v>
      </c>
      <c r="F18" s="36">
        <f>D18+E18</f>
        <v>366322</v>
      </c>
      <c r="G18" s="40">
        <f t="shared" ref="G18:G53" si="16">G17+F18</f>
        <v>768395</v>
      </c>
      <c r="H18" s="246">
        <v>616206</v>
      </c>
      <c r="I18" s="246">
        <v>13011</v>
      </c>
      <c r="J18" s="36">
        <f t="shared" si="11"/>
        <v>629217</v>
      </c>
      <c r="K18" s="40">
        <f t="shared" ref="K18:K19" si="17">K17+J18</f>
        <v>1318273</v>
      </c>
      <c r="L18" s="246">
        <v>976961</v>
      </c>
      <c r="M18" s="246">
        <f t="shared" si="12"/>
        <v>18578</v>
      </c>
      <c r="N18" s="36">
        <f t="shared" si="13"/>
        <v>995539</v>
      </c>
      <c r="O18" s="40">
        <f t="shared" si="14"/>
        <v>2086668</v>
      </c>
      <c r="Q18" s="2" t="s">
        <v>137</v>
      </c>
    </row>
    <row r="19" spans="1:17" ht="14.4" x14ac:dyDescent="0.3">
      <c r="A19" s="29">
        <f t="shared" si="15"/>
        <v>4</v>
      </c>
      <c r="B19" s="37">
        <v>4</v>
      </c>
      <c r="C19" s="257">
        <f t="shared" si="10"/>
        <v>45436</v>
      </c>
      <c r="D19" s="246">
        <v>468819</v>
      </c>
      <c r="E19" s="246">
        <v>2867</v>
      </c>
      <c r="F19" s="36">
        <f>D19+E19</f>
        <v>471686</v>
      </c>
      <c r="G19" s="40">
        <f t="shared" si="16"/>
        <v>1240081</v>
      </c>
      <c r="H19" s="246">
        <v>696002</v>
      </c>
      <c r="I19" s="246">
        <v>1417</v>
      </c>
      <c r="J19" s="36">
        <f t="shared" si="11"/>
        <v>697419</v>
      </c>
      <c r="K19" s="40">
        <f t="shared" si="17"/>
        <v>2015692</v>
      </c>
      <c r="L19" s="246">
        <v>1164821</v>
      </c>
      <c r="M19" s="246">
        <f t="shared" si="12"/>
        <v>4284</v>
      </c>
      <c r="N19" s="36">
        <f>L19+M19</f>
        <v>1169105</v>
      </c>
      <c r="O19" s="40">
        <f t="shared" si="14"/>
        <v>3255773</v>
      </c>
    </row>
    <row r="20" spans="1:17" ht="14.4" x14ac:dyDescent="0.3">
      <c r="A20" s="29">
        <f t="shared" si="15"/>
        <v>5</v>
      </c>
      <c r="B20" s="37">
        <v>5</v>
      </c>
      <c r="C20" s="257">
        <f t="shared" si="10"/>
        <v>45443</v>
      </c>
      <c r="D20" s="246">
        <v>362186</v>
      </c>
      <c r="E20" s="246">
        <v>79115</v>
      </c>
      <c r="F20" s="36">
        <f>D20+E20</f>
        <v>441301</v>
      </c>
      <c r="G20" s="40">
        <f t="shared" si="16"/>
        <v>1681382</v>
      </c>
      <c r="H20" s="246">
        <v>500366</v>
      </c>
      <c r="I20" s="246">
        <v>72514</v>
      </c>
      <c r="J20" s="36">
        <f t="shared" si="11"/>
        <v>572880</v>
      </c>
      <c r="K20" s="40">
        <f>K19+J20</f>
        <v>2588572</v>
      </c>
      <c r="L20" s="246">
        <v>862552</v>
      </c>
      <c r="M20" s="246">
        <f t="shared" si="12"/>
        <v>151629</v>
      </c>
      <c r="N20" s="36">
        <f>L20+M20</f>
        <v>1014181</v>
      </c>
      <c r="O20" s="40">
        <f t="shared" si="14"/>
        <v>4269954</v>
      </c>
    </row>
    <row r="21" spans="1:17" ht="14.4" x14ac:dyDescent="0.3">
      <c r="A21" s="29">
        <f t="shared" si="15"/>
        <v>6</v>
      </c>
      <c r="B21" s="39">
        <v>6</v>
      </c>
      <c r="C21" s="257">
        <f t="shared" si="10"/>
        <v>45450</v>
      </c>
      <c r="D21" s="246">
        <v>387685</v>
      </c>
      <c r="E21" s="246">
        <v>5146</v>
      </c>
      <c r="F21" s="36">
        <f t="shared" ref="F21:F67" si="18">D21+E21</f>
        <v>392831</v>
      </c>
      <c r="G21" s="40">
        <f t="shared" si="16"/>
        <v>2074213</v>
      </c>
      <c r="H21" s="246">
        <v>490826</v>
      </c>
      <c r="I21" s="246">
        <v>8755</v>
      </c>
      <c r="J21" s="36">
        <f t="shared" si="11"/>
        <v>499581</v>
      </c>
      <c r="K21" s="40">
        <f>K20+J21</f>
        <v>3088153</v>
      </c>
      <c r="L21" s="246">
        <v>878511</v>
      </c>
      <c r="M21" s="246">
        <f t="shared" si="12"/>
        <v>13901</v>
      </c>
      <c r="N21" s="36">
        <f t="shared" ref="N21:N67" si="19">L21+M21</f>
        <v>892412</v>
      </c>
      <c r="O21" s="40">
        <f t="shared" si="14"/>
        <v>5162366</v>
      </c>
    </row>
    <row r="22" spans="1:17" ht="14.4" x14ac:dyDescent="0.3">
      <c r="A22" s="29">
        <f t="shared" si="15"/>
        <v>7</v>
      </c>
      <c r="B22" s="35">
        <v>7</v>
      </c>
      <c r="C22" s="257">
        <f t="shared" si="10"/>
        <v>45457</v>
      </c>
      <c r="D22" s="246">
        <v>451246</v>
      </c>
      <c r="E22" s="246">
        <v>4601</v>
      </c>
      <c r="F22" s="36">
        <f t="shared" si="18"/>
        <v>455847</v>
      </c>
      <c r="G22" s="40">
        <f t="shared" si="16"/>
        <v>2530060</v>
      </c>
      <c r="H22" s="246">
        <v>472229</v>
      </c>
      <c r="I22" s="246">
        <v>10572</v>
      </c>
      <c r="J22" s="36">
        <f t="shared" si="11"/>
        <v>482801</v>
      </c>
      <c r="K22" s="40">
        <f t="shared" ref="K22:K53" si="20">K21+J22</f>
        <v>3570954</v>
      </c>
      <c r="L22" s="246">
        <v>923475</v>
      </c>
      <c r="M22" s="246">
        <f t="shared" si="12"/>
        <v>15173</v>
      </c>
      <c r="N22" s="36">
        <f t="shared" si="19"/>
        <v>938648</v>
      </c>
      <c r="O22" s="40">
        <f t="shared" si="14"/>
        <v>6101014</v>
      </c>
    </row>
    <row r="23" spans="1:17" ht="14.4" x14ac:dyDescent="0.3">
      <c r="A23" s="29">
        <f t="shared" si="15"/>
        <v>8</v>
      </c>
      <c r="B23" s="37">
        <v>8</v>
      </c>
      <c r="C23" s="257">
        <f t="shared" si="10"/>
        <v>45464</v>
      </c>
      <c r="D23" s="246">
        <v>399518</v>
      </c>
      <c r="E23" s="246">
        <v>34</v>
      </c>
      <c r="F23" s="36">
        <f t="shared" si="18"/>
        <v>399552</v>
      </c>
      <c r="G23" s="40">
        <f t="shared" si="16"/>
        <v>2929612</v>
      </c>
      <c r="H23" s="246">
        <v>321610</v>
      </c>
      <c r="I23" s="246">
        <v>7090</v>
      </c>
      <c r="J23" s="36">
        <f t="shared" si="11"/>
        <v>328700</v>
      </c>
      <c r="K23" s="40">
        <f t="shared" si="20"/>
        <v>3899654</v>
      </c>
      <c r="L23" s="246">
        <v>721128</v>
      </c>
      <c r="M23" s="246">
        <f t="shared" si="12"/>
        <v>7124</v>
      </c>
      <c r="N23" s="36">
        <f t="shared" si="19"/>
        <v>728252</v>
      </c>
      <c r="O23" s="40">
        <f t="shared" si="14"/>
        <v>6829266</v>
      </c>
    </row>
    <row r="24" spans="1:17" ht="14.4" x14ac:dyDescent="0.3">
      <c r="A24" s="29">
        <f t="shared" si="15"/>
        <v>9</v>
      </c>
      <c r="B24" s="37">
        <v>9</v>
      </c>
      <c r="C24" s="257">
        <f t="shared" si="10"/>
        <v>45471</v>
      </c>
      <c r="D24" s="246">
        <v>441331</v>
      </c>
      <c r="E24" s="246">
        <v>60070</v>
      </c>
      <c r="F24" s="36">
        <f t="shared" si="18"/>
        <v>501401</v>
      </c>
      <c r="G24" s="40">
        <f t="shared" si="16"/>
        <v>3431013</v>
      </c>
      <c r="H24" s="246">
        <v>277503</v>
      </c>
      <c r="I24" s="246">
        <v>74832</v>
      </c>
      <c r="J24" s="36">
        <f t="shared" si="11"/>
        <v>352335</v>
      </c>
      <c r="K24" s="40">
        <f t="shared" si="20"/>
        <v>4251989</v>
      </c>
      <c r="L24" s="246">
        <v>718834</v>
      </c>
      <c r="M24" s="246">
        <f t="shared" si="12"/>
        <v>134902</v>
      </c>
      <c r="N24" s="36">
        <f t="shared" si="19"/>
        <v>853736</v>
      </c>
      <c r="O24" s="40">
        <f t="shared" si="14"/>
        <v>7683002</v>
      </c>
    </row>
    <row r="25" spans="1:17" ht="14.4" x14ac:dyDescent="0.3">
      <c r="A25" s="29">
        <f t="shared" si="15"/>
        <v>10</v>
      </c>
      <c r="B25" s="39">
        <v>10</v>
      </c>
      <c r="C25" s="257">
        <f t="shared" si="10"/>
        <v>45478</v>
      </c>
      <c r="D25" s="246">
        <v>360735</v>
      </c>
      <c r="E25" s="246">
        <v>4715</v>
      </c>
      <c r="F25" s="36">
        <f t="shared" si="18"/>
        <v>365450</v>
      </c>
      <c r="G25" s="40">
        <f t="shared" si="16"/>
        <v>3796463</v>
      </c>
      <c r="H25" s="246">
        <v>174231</v>
      </c>
      <c r="I25" s="246">
        <v>2396</v>
      </c>
      <c r="J25" s="36">
        <f t="shared" si="11"/>
        <v>176627</v>
      </c>
      <c r="K25" s="40">
        <f t="shared" si="20"/>
        <v>4428616</v>
      </c>
      <c r="L25" s="246">
        <v>534966</v>
      </c>
      <c r="M25" s="246">
        <f t="shared" si="12"/>
        <v>7111</v>
      </c>
      <c r="N25" s="36">
        <f t="shared" si="19"/>
        <v>542077</v>
      </c>
      <c r="O25" s="40">
        <f t="shared" si="14"/>
        <v>8225079</v>
      </c>
    </row>
    <row r="26" spans="1:17" ht="14.4" x14ac:dyDescent="0.3">
      <c r="A26" s="29">
        <f t="shared" si="15"/>
        <v>11</v>
      </c>
      <c r="B26" s="35">
        <v>11</v>
      </c>
      <c r="C26" s="257">
        <f t="shared" si="10"/>
        <v>45485</v>
      </c>
      <c r="D26" s="246">
        <v>322235</v>
      </c>
      <c r="E26" s="246">
        <v>10915</v>
      </c>
      <c r="F26" s="36">
        <f t="shared" si="18"/>
        <v>333150</v>
      </c>
      <c r="G26" s="40">
        <f t="shared" si="16"/>
        <v>4129613</v>
      </c>
      <c r="H26" s="246">
        <v>138320</v>
      </c>
      <c r="I26" s="246">
        <v>2033</v>
      </c>
      <c r="J26" s="36">
        <f t="shared" si="11"/>
        <v>140353</v>
      </c>
      <c r="K26" s="40">
        <f t="shared" si="20"/>
        <v>4568969</v>
      </c>
      <c r="L26" s="246">
        <v>460555</v>
      </c>
      <c r="M26" s="246">
        <f t="shared" si="12"/>
        <v>12948</v>
      </c>
      <c r="N26" s="36">
        <f t="shared" si="19"/>
        <v>473503</v>
      </c>
      <c r="O26" s="40">
        <f t="shared" si="14"/>
        <v>8698582</v>
      </c>
    </row>
    <row r="27" spans="1:17" ht="14.4" x14ac:dyDescent="0.3">
      <c r="A27" s="29">
        <f t="shared" si="15"/>
        <v>12</v>
      </c>
      <c r="B27" s="37">
        <v>12</v>
      </c>
      <c r="C27" s="257">
        <f t="shared" si="10"/>
        <v>45492</v>
      </c>
      <c r="D27" s="246">
        <v>250090</v>
      </c>
      <c r="E27" s="246">
        <v>5664</v>
      </c>
      <c r="F27" s="36">
        <f t="shared" si="18"/>
        <v>255754</v>
      </c>
      <c r="G27" s="40">
        <f t="shared" si="16"/>
        <v>4385367</v>
      </c>
      <c r="H27" s="246">
        <v>106733</v>
      </c>
      <c r="I27" s="246">
        <v>-982</v>
      </c>
      <c r="J27" s="36">
        <f t="shared" si="11"/>
        <v>105751</v>
      </c>
      <c r="K27" s="40">
        <f t="shared" si="20"/>
        <v>4674720</v>
      </c>
      <c r="L27" s="246">
        <v>356823</v>
      </c>
      <c r="M27" s="246">
        <f t="shared" si="12"/>
        <v>4682</v>
      </c>
      <c r="N27" s="36">
        <f t="shared" si="19"/>
        <v>361505</v>
      </c>
      <c r="O27" s="40">
        <f t="shared" si="14"/>
        <v>9060087</v>
      </c>
    </row>
    <row r="28" spans="1:17" ht="14.4" x14ac:dyDescent="0.3">
      <c r="A28" s="29">
        <f t="shared" si="15"/>
        <v>13</v>
      </c>
      <c r="B28" s="37">
        <v>13</v>
      </c>
      <c r="C28" s="257">
        <f t="shared" si="10"/>
        <v>45499</v>
      </c>
      <c r="D28" s="246">
        <v>161162</v>
      </c>
      <c r="E28" s="246">
        <v>48616</v>
      </c>
      <c r="F28" s="36">
        <f t="shared" si="18"/>
        <v>209778</v>
      </c>
      <c r="G28" s="40">
        <f t="shared" si="16"/>
        <v>4595145</v>
      </c>
      <c r="H28" s="246">
        <v>69742</v>
      </c>
      <c r="I28" s="246">
        <v>35081</v>
      </c>
      <c r="J28" s="36">
        <f t="shared" si="11"/>
        <v>104823</v>
      </c>
      <c r="K28" s="40">
        <f t="shared" si="20"/>
        <v>4779543</v>
      </c>
      <c r="L28" s="246">
        <v>230904</v>
      </c>
      <c r="M28" s="246">
        <f t="shared" si="12"/>
        <v>83697</v>
      </c>
      <c r="N28" s="36">
        <f t="shared" si="19"/>
        <v>314601</v>
      </c>
      <c r="O28" s="40">
        <f t="shared" si="14"/>
        <v>9374688</v>
      </c>
    </row>
    <row r="29" spans="1:17" ht="14.4" x14ac:dyDescent="0.3">
      <c r="A29" s="29">
        <f t="shared" si="15"/>
        <v>14</v>
      </c>
      <c r="B29" s="39">
        <v>14</v>
      </c>
      <c r="C29" s="257">
        <f t="shared" si="10"/>
        <v>45506</v>
      </c>
      <c r="D29" s="246">
        <v>90269</v>
      </c>
      <c r="E29" s="246">
        <v>4049</v>
      </c>
      <c r="F29" s="36">
        <f t="shared" si="18"/>
        <v>94318</v>
      </c>
      <c r="G29" s="40">
        <f t="shared" si="16"/>
        <v>4689463</v>
      </c>
      <c r="H29" s="246">
        <v>55275</v>
      </c>
      <c r="I29" s="246">
        <v>2902</v>
      </c>
      <c r="J29" s="36">
        <f t="shared" si="11"/>
        <v>58177</v>
      </c>
      <c r="K29" s="40">
        <f t="shared" si="20"/>
        <v>4837720</v>
      </c>
      <c r="L29" s="246">
        <v>145544</v>
      </c>
      <c r="M29" s="246">
        <f t="shared" si="12"/>
        <v>6951</v>
      </c>
      <c r="N29" s="36">
        <f t="shared" si="19"/>
        <v>152495</v>
      </c>
      <c r="O29" s="40">
        <f t="shared" si="14"/>
        <v>9527183</v>
      </c>
    </row>
    <row r="30" spans="1:17" ht="14.4" x14ac:dyDescent="0.3">
      <c r="A30" s="29">
        <f t="shared" si="15"/>
        <v>15</v>
      </c>
      <c r="B30" s="35">
        <v>15</v>
      </c>
      <c r="C30" s="257">
        <f t="shared" si="10"/>
        <v>45513</v>
      </c>
      <c r="D30" s="246">
        <v>56403</v>
      </c>
      <c r="E30" s="246">
        <v>387</v>
      </c>
      <c r="F30" s="36">
        <f t="shared" si="18"/>
        <v>56790</v>
      </c>
      <c r="G30" s="40">
        <f t="shared" si="16"/>
        <v>4746253</v>
      </c>
      <c r="H30" s="246">
        <v>39744</v>
      </c>
      <c r="I30" s="246">
        <v>1828</v>
      </c>
      <c r="J30" s="36">
        <f t="shared" si="11"/>
        <v>41572</v>
      </c>
      <c r="K30" s="40">
        <f t="shared" si="20"/>
        <v>4879292</v>
      </c>
      <c r="L30" s="246">
        <v>96147</v>
      </c>
      <c r="M30" s="246">
        <f t="shared" si="12"/>
        <v>2215</v>
      </c>
      <c r="N30" s="36">
        <f t="shared" si="19"/>
        <v>98362</v>
      </c>
      <c r="O30" s="40">
        <f t="shared" si="14"/>
        <v>9625545</v>
      </c>
    </row>
    <row r="31" spans="1:17" ht="14.4" x14ac:dyDescent="0.3">
      <c r="A31" s="29">
        <f t="shared" si="15"/>
        <v>16</v>
      </c>
      <c r="B31" s="37">
        <v>16</v>
      </c>
      <c r="C31" s="257">
        <f t="shared" si="10"/>
        <v>45520</v>
      </c>
      <c r="D31" s="246">
        <v>50318</v>
      </c>
      <c r="E31" s="246">
        <v>1790</v>
      </c>
      <c r="F31" s="36">
        <f t="shared" si="18"/>
        <v>52108</v>
      </c>
      <c r="G31" s="40">
        <f t="shared" si="16"/>
        <v>4798361</v>
      </c>
      <c r="H31" s="246">
        <v>45205</v>
      </c>
      <c r="I31" s="246">
        <v>938</v>
      </c>
      <c r="J31" s="36">
        <f t="shared" si="11"/>
        <v>46143</v>
      </c>
      <c r="K31" s="40">
        <f t="shared" si="20"/>
        <v>4925435</v>
      </c>
      <c r="L31" s="246">
        <v>95523</v>
      </c>
      <c r="M31" s="246">
        <f t="shared" si="12"/>
        <v>2728</v>
      </c>
      <c r="N31" s="36">
        <f t="shared" si="19"/>
        <v>98251</v>
      </c>
      <c r="O31" s="40">
        <f t="shared" si="14"/>
        <v>9723796</v>
      </c>
    </row>
    <row r="32" spans="1:17" ht="14.4" x14ac:dyDescent="0.3">
      <c r="A32" s="29">
        <f t="shared" si="15"/>
        <v>17</v>
      </c>
      <c r="B32" s="37">
        <v>17</v>
      </c>
      <c r="C32" s="257">
        <f t="shared" si="10"/>
        <v>45527</v>
      </c>
      <c r="D32" s="246">
        <v>38657</v>
      </c>
      <c r="E32" s="246">
        <v>-329</v>
      </c>
      <c r="F32" s="36">
        <f t="shared" si="18"/>
        <v>38328</v>
      </c>
      <c r="G32" s="40">
        <f t="shared" si="16"/>
        <v>4836689</v>
      </c>
      <c r="H32" s="246">
        <v>34150</v>
      </c>
      <c r="I32" s="246">
        <v>-1787</v>
      </c>
      <c r="J32" s="36">
        <f t="shared" si="11"/>
        <v>32363</v>
      </c>
      <c r="K32" s="40">
        <f t="shared" si="20"/>
        <v>4957798</v>
      </c>
      <c r="L32" s="246">
        <v>72807</v>
      </c>
      <c r="M32" s="246">
        <f t="shared" si="12"/>
        <v>-2116</v>
      </c>
      <c r="N32" s="36">
        <f t="shared" si="19"/>
        <v>70691</v>
      </c>
      <c r="O32" s="40">
        <f t="shared" si="14"/>
        <v>9794487</v>
      </c>
    </row>
    <row r="33" spans="1:15" ht="14.4" x14ac:dyDescent="0.3">
      <c r="A33" s="29">
        <f t="shared" si="15"/>
        <v>18</v>
      </c>
      <c r="B33" s="39">
        <v>18</v>
      </c>
      <c r="C33" s="257">
        <f t="shared" si="10"/>
        <v>45534</v>
      </c>
      <c r="D33" s="246">
        <v>29394</v>
      </c>
      <c r="E33" s="246">
        <v>18527</v>
      </c>
      <c r="F33" s="36">
        <f t="shared" si="18"/>
        <v>47921</v>
      </c>
      <c r="G33" s="40">
        <f t="shared" si="16"/>
        <v>4884610</v>
      </c>
      <c r="H33" s="246">
        <v>34651</v>
      </c>
      <c r="I33" s="246">
        <v>13328</v>
      </c>
      <c r="J33" s="36">
        <f t="shared" si="11"/>
        <v>47979</v>
      </c>
      <c r="K33" s="40">
        <f t="shared" si="20"/>
        <v>5005777</v>
      </c>
      <c r="L33" s="246">
        <v>64045</v>
      </c>
      <c r="M33" s="246">
        <f t="shared" si="12"/>
        <v>31855</v>
      </c>
      <c r="N33" s="36">
        <f t="shared" si="19"/>
        <v>95900</v>
      </c>
      <c r="O33" s="40">
        <f t="shared" si="14"/>
        <v>9890387</v>
      </c>
    </row>
    <row r="34" spans="1:15" ht="14.4" x14ac:dyDescent="0.3">
      <c r="A34" s="29">
        <f t="shared" si="15"/>
        <v>19</v>
      </c>
      <c r="B34" s="35">
        <v>19</v>
      </c>
      <c r="C34" s="257">
        <f t="shared" si="10"/>
        <v>45541</v>
      </c>
      <c r="D34" s="246">
        <v>33457</v>
      </c>
      <c r="E34" s="246">
        <v>592</v>
      </c>
      <c r="F34" s="36">
        <f t="shared" si="18"/>
        <v>34049</v>
      </c>
      <c r="G34" s="40">
        <f t="shared" si="16"/>
        <v>4918659</v>
      </c>
      <c r="H34" s="246">
        <v>27253</v>
      </c>
      <c r="I34" s="246">
        <v>2528</v>
      </c>
      <c r="J34" s="36">
        <f t="shared" si="11"/>
        <v>29781</v>
      </c>
      <c r="K34" s="40">
        <f t="shared" si="20"/>
        <v>5035558</v>
      </c>
      <c r="L34" s="246">
        <v>60710</v>
      </c>
      <c r="M34" s="246">
        <f t="shared" si="12"/>
        <v>3120</v>
      </c>
      <c r="N34" s="36">
        <f t="shared" si="19"/>
        <v>63830</v>
      </c>
      <c r="O34" s="40">
        <f t="shared" si="14"/>
        <v>9954217</v>
      </c>
    </row>
    <row r="35" spans="1:15" ht="14.4" x14ac:dyDescent="0.3">
      <c r="A35" s="29">
        <f t="shared" si="15"/>
        <v>20</v>
      </c>
      <c r="B35" s="37">
        <v>20</v>
      </c>
      <c r="C35" s="257">
        <f t="shared" si="10"/>
        <v>45548</v>
      </c>
      <c r="D35" s="246">
        <v>31932</v>
      </c>
      <c r="E35" s="246">
        <v>1582</v>
      </c>
      <c r="F35" s="36">
        <f t="shared" si="18"/>
        <v>33514</v>
      </c>
      <c r="G35" s="40">
        <f t="shared" si="16"/>
        <v>4952173</v>
      </c>
      <c r="H35" s="246">
        <v>28208</v>
      </c>
      <c r="I35" s="246">
        <v>1228</v>
      </c>
      <c r="J35" s="36">
        <f t="shared" si="11"/>
        <v>29436</v>
      </c>
      <c r="K35" s="40">
        <f t="shared" si="20"/>
        <v>5064994</v>
      </c>
      <c r="L35" s="246">
        <v>60140</v>
      </c>
      <c r="M35" s="246">
        <f t="shared" si="12"/>
        <v>2810</v>
      </c>
      <c r="N35" s="36">
        <f t="shared" si="19"/>
        <v>62950</v>
      </c>
      <c r="O35" s="40">
        <f t="shared" si="14"/>
        <v>10017167</v>
      </c>
    </row>
    <row r="36" spans="1:15" ht="14.4" x14ac:dyDescent="0.3">
      <c r="A36" s="29">
        <f t="shared" si="15"/>
        <v>21</v>
      </c>
      <c r="B36" s="37">
        <v>21</v>
      </c>
      <c r="C36" s="257">
        <f t="shared" si="10"/>
        <v>45555</v>
      </c>
      <c r="D36" s="246">
        <v>30595</v>
      </c>
      <c r="E36" s="246">
        <v>3136</v>
      </c>
      <c r="F36" s="36">
        <f t="shared" si="18"/>
        <v>33731</v>
      </c>
      <c r="G36" s="40">
        <f t="shared" si="16"/>
        <v>4985904</v>
      </c>
      <c r="H36" s="246">
        <v>26251</v>
      </c>
      <c r="I36" s="246">
        <v>-438</v>
      </c>
      <c r="J36" s="36">
        <f t="shared" si="11"/>
        <v>25813</v>
      </c>
      <c r="K36" s="40">
        <f t="shared" si="20"/>
        <v>5090807</v>
      </c>
      <c r="L36" s="246">
        <v>56846</v>
      </c>
      <c r="M36" s="246">
        <f t="shared" si="12"/>
        <v>2698</v>
      </c>
      <c r="N36" s="36">
        <f t="shared" si="19"/>
        <v>59544</v>
      </c>
      <c r="O36" s="40">
        <f t="shared" si="14"/>
        <v>10076711</v>
      </c>
    </row>
    <row r="37" spans="1:15" ht="14.4" x14ac:dyDescent="0.3">
      <c r="A37" s="29">
        <f t="shared" si="15"/>
        <v>22</v>
      </c>
      <c r="B37" s="39">
        <v>22</v>
      </c>
      <c r="C37" s="257">
        <f t="shared" si="10"/>
        <v>45562</v>
      </c>
      <c r="D37" s="246">
        <v>23747</v>
      </c>
      <c r="E37" s="246">
        <v>14875</v>
      </c>
      <c r="F37" s="36">
        <f t="shared" si="18"/>
        <v>38622</v>
      </c>
      <c r="G37" s="40">
        <f t="shared" si="16"/>
        <v>5024526</v>
      </c>
      <c r="H37" s="246">
        <v>20128</v>
      </c>
      <c r="I37" s="246">
        <v>16177</v>
      </c>
      <c r="J37" s="36">
        <f t="shared" si="11"/>
        <v>36305</v>
      </c>
      <c r="K37" s="40">
        <f t="shared" si="20"/>
        <v>5127112</v>
      </c>
      <c r="L37" s="246">
        <v>43875</v>
      </c>
      <c r="M37" s="246">
        <f t="shared" si="12"/>
        <v>31052</v>
      </c>
      <c r="N37" s="36">
        <f t="shared" si="19"/>
        <v>74927</v>
      </c>
      <c r="O37" s="40">
        <f t="shared" si="14"/>
        <v>10151638</v>
      </c>
    </row>
    <row r="38" spans="1:15" ht="14.4" x14ac:dyDescent="0.3">
      <c r="A38" s="29">
        <f t="shared" si="15"/>
        <v>23</v>
      </c>
      <c r="B38" s="35">
        <v>23</v>
      </c>
      <c r="C38" s="257">
        <f t="shared" si="10"/>
        <v>45569</v>
      </c>
      <c r="D38" s="246">
        <v>30653</v>
      </c>
      <c r="E38" s="246">
        <v>904</v>
      </c>
      <c r="F38" s="36">
        <f t="shared" si="18"/>
        <v>31557</v>
      </c>
      <c r="G38" s="40">
        <f t="shared" si="16"/>
        <v>5056083</v>
      </c>
      <c r="H38" s="246">
        <v>23089</v>
      </c>
      <c r="I38" s="246">
        <v>2218</v>
      </c>
      <c r="J38" s="36">
        <f t="shared" si="11"/>
        <v>25307</v>
      </c>
      <c r="K38" s="40">
        <f t="shared" si="20"/>
        <v>5152419</v>
      </c>
      <c r="L38" s="246">
        <v>53742</v>
      </c>
      <c r="M38" s="246">
        <f t="shared" si="12"/>
        <v>3122</v>
      </c>
      <c r="N38" s="36">
        <f t="shared" si="19"/>
        <v>56864</v>
      </c>
      <c r="O38" s="40">
        <f t="shared" si="14"/>
        <v>10208502</v>
      </c>
    </row>
    <row r="39" spans="1:15" ht="14.4" x14ac:dyDescent="0.3">
      <c r="A39" s="29">
        <f t="shared" si="15"/>
        <v>24</v>
      </c>
      <c r="B39" s="37">
        <v>24</v>
      </c>
      <c r="C39" s="257">
        <f t="shared" si="10"/>
        <v>45576</v>
      </c>
      <c r="D39" s="246">
        <v>36702</v>
      </c>
      <c r="E39" s="246">
        <v>-273</v>
      </c>
      <c r="F39" s="36">
        <f t="shared" si="18"/>
        <v>36429</v>
      </c>
      <c r="G39" s="40">
        <f t="shared" si="16"/>
        <v>5092512</v>
      </c>
      <c r="H39" s="246">
        <v>28083</v>
      </c>
      <c r="I39" s="246">
        <v>795</v>
      </c>
      <c r="J39" s="36">
        <f t="shared" si="11"/>
        <v>28878</v>
      </c>
      <c r="K39" s="40">
        <f t="shared" si="20"/>
        <v>5181297</v>
      </c>
      <c r="L39" s="246">
        <v>64785</v>
      </c>
      <c r="M39" s="246">
        <f t="shared" si="12"/>
        <v>522</v>
      </c>
      <c r="N39" s="36">
        <f t="shared" si="19"/>
        <v>65307</v>
      </c>
      <c r="O39" s="40">
        <f t="shared" si="14"/>
        <v>10273809</v>
      </c>
    </row>
    <row r="40" spans="1:15" ht="14.4" x14ac:dyDescent="0.3">
      <c r="A40" s="29">
        <f t="shared" si="15"/>
        <v>25</v>
      </c>
      <c r="B40" s="37">
        <v>25</v>
      </c>
      <c r="C40" s="257">
        <f t="shared" si="10"/>
        <v>45583</v>
      </c>
      <c r="D40" s="246">
        <v>31462</v>
      </c>
      <c r="E40" s="246">
        <v>-345</v>
      </c>
      <c r="F40" s="36">
        <f t="shared" si="18"/>
        <v>31117</v>
      </c>
      <c r="G40" s="40">
        <f t="shared" si="16"/>
        <v>5123629</v>
      </c>
      <c r="H40" s="246">
        <v>22712</v>
      </c>
      <c r="I40" s="246">
        <v>288</v>
      </c>
      <c r="J40" s="36">
        <f t="shared" si="11"/>
        <v>23000</v>
      </c>
      <c r="K40" s="40">
        <f t="shared" si="20"/>
        <v>5204297</v>
      </c>
      <c r="L40" s="246">
        <v>54174</v>
      </c>
      <c r="M40" s="246">
        <f t="shared" si="12"/>
        <v>-57</v>
      </c>
      <c r="N40" s="36">
        <f t="shared" si="19"/>
        <v>54117</v>
      </c>
      <c r="O40" s="40">
        <f t="shared" si="14"/>
        <v>10327926</v>
      </c>
    </row>
    <row r="41" spans="1:15" ht="14.4" x14ac:dyDescent="0.3">
      <c r="A41" s="29">
        <f t="shared" si="15"/>
        <v>26</v>
      </c>
      <c r="B41" s="39">
        <v>26</v>
      </c>
      <c r="C41" s="257">
        <f t="shared" si="10"/>
        <v>45590</v>
      </c>
      <c r="D41" s="246">
        <v>19762</v>
      </c>
      <c r="E41" s="246">
        <v>14283</v>
      </c>
      <c r="F41" s="36">
        <f t="shared" si="18"/>
        <v>34045</v>
      </c>
      <c r="G41" s="40">
        <f t="shared" si="16"/>
        <v>5157674</v>
      </c>
      <c r="H41" s="246">
        <v>16114</v>
      </c>
      <c r="I41" s="246">
        <v>16685</v>
      </c>
      <c r="J41" s="36">
        <f t="shared" si="11"/>
        <v>32799</v>
      </c>
      <c r="K41" s="40">
        <f t="shared" si="20"/>
        <v>5237096</v>
      </c>
      <c r="L41" s="246">
        <v>35876</v>
      </c>
      <c r="M41" s="246">
        <f t="shared" si="12"/>
        <v>30968</v>
      </c>
      <c r="N41" s="36">
        <f t="shared" si="19"/>
        <v>66844</v>
      </c>
      <c r="O41" s="40">
        <f t="shared" si="14"/>
        <v>10394770</v>
      </c>
    </row>
    <row r="42" spans="1:15" ht="14.4" x14ac:dyDescent="0.3">
      <c r="A42" s="29">
        <f t="shared" si="15"/>
        <v>27</v>
      </c>
      <c r="B42" s="35">
        <v>27</v>
      </c>
      <c r="C42" s="257">
        <f t="shared" si="10"/>
        <v>45597</v>
      </c>
      <c r="D42" s="246">
        <v>23360</v>
      </c>
      <c r="E42" s="246">
        <v>-1392</v>
      </c>
      <c r="F42" s="36">
        <f t="shared" si="18"/>
        <v>21968</v>
      </c>
      <c r="G42" s="40">
        <f t="shared" si="16"/>
        <v>5179642</v>
      </c>
      <c r="H42" s="246">
        <v>21619</v>
      </c>
      <c r="I42" s="246">
        <v>-1957</v>
      </c>
      <c r="J42" s="36">
        <f t="shared" si="11"/>
        <v>19662</v>
      </c>
      <c r="K42" s="40">
        <f t="shared" si="20"/>
        <v>5256758</v>
      </c>
      <c r="L42" s="246">
        <v>44979</v>
      </c>
      <c r="M42" s="246">
        <f t="shared" si="12"/>
        <v>-3349</v>
      </c>
      <c r="N42" s="36">
        <f t="shared" si="19"/>
        <v>41630</v>
      </c>
      <c r="O42" s="40">
        <f t="shared" si="14"/>
        <v>10436400</v>
      </c>
    </row>
    <row r="43" spans="1:15" ht="14.4" x14ac:dyDescent="0.3">
      <c r="A43" s="29">
        <f t="shared" si="15"/>
        <v>28</v>
      </c>
      <c r="B43" s="37">
        <v>28</v>
      </c>
      <c r="C43" s="257">
        <f t="shared" si="10"/>
        <v>45604</v>
      </c>
      <c r="D43" s="246">
        <v>25211</v>
      </c>
      <c r="E43" s="246">
        <v>-1320</v>
      </c>
      <c r="F43" s="36">
        <f t="shared" si="18"/>
        <v>23891</v>
      </c>
      <c r="G43" s="40">
        <f t="shared" si="16"/>
        <v>5203533</v>
      </c>
      <c r="H43" s="246">
        <v>17583</v>
      </c>
      <c r="I43" s="246">
        <v>-814</v>
      </c>
      <c r="J43" s="36">
        <f t="shared" si="11"/>
        <v>16769</v>
      </c>
      <c r="K43" s="40">
        <f t="shared" si="20"/>
        <v>5273527</v>
      </c>
      <c r="L43" s="246">
        <v>42794</v>
      </c>
      <c r="M43" s="246">
        <f t="shared" si="12"/>
        <v>-2134</v>
      </c>
      <c r="N43" s="36">
        <f t="shared" si="19"/>
        <v>40660</v>
      </c>
      <c r="O43" s="40">
        <f t="shared" si="14"/>
        <v>10477060</v>
      </c>
    </row>
    <row r="44" spans="1:15" ht="14.4" x14ac:dyDescent="0.3">
      <c r="A44" s="29">
        <f t="shared" si="15"/>
        <v>29</v>
      </c>
      <c r="B44" s="37">
        <v>29</v>
      </c>
      <c r="C44" s="257">
        <f t="shared" si="10"/>
        <v>45611</v>
      </c>
      <c r="D44" s="246">
        <v>16716</v>
      </c>
      <c r="E44" s="246">
        <v>685</v>
      </c>
      <c r="F44" s="36">
        <f t="shared" si="18"/>
        <v>17401</v>
      </c>
      <c r="G44" s="40">
        <f t="shared" si="16"/>
        <v>5220934</v>
      </c>
      <c r="H44" s="246">
        <v>15720</v>
      </c>
      <c r="I44" s="246">
        <v>1608</v>
      </c>
      <c r="J44" s="36">
        <f t="shared" si="11"/>
        <v>17328</v>
      </c>
      <c r="K44" s="40">
        <f t="shared" si="20"/>
        <v>5290855</v>
      </c>
      <c r="L44" s="246">
        <v>32436</v>
      </c>
      <c r="M44" s="246">
        <f t="shared" si="12"/>
        <v>2293</v>
      </c>
      <c r="N44" s="36">
        <f t="shared" si="19"/>
        <v>34729</v>
      </c>
      <c r="O44" s="40">
        <f t="shared" si="14"/>
        <v>10511789</v>
      </c>
    </row>
    <row r="45" spans="1:15" ht="14.4" x14ac:dyDescent="0.3">
      <c r="A45" s="29">
        <f t="shared" si="15"/>
        <v>30</v>
      </c>
      <c r="B45" s="39">
        <v>30</v>
      </c>
      <c r="C45" s="257">
        <f t="shared" si="10"/>
        <v>45618</v>
      </c>
      <c r="D45" s="246">
        <v>18925</v>
      </c>
      <c r="E45" s="246">
        <v>-2359</v>
      </c>
      <c r="F45" s="36">
        <f t="shared" si="18"/>
        <v>16566</v>
      </c>
      <c r="G45" s="40">
        <f t="shared" si="16"/>
        <v>5237500</v>
      </c>
      <c r="H45" s="246">
        <v>18324</v>
      </c>
      <c r="I45" s="246">
        <v>-882</v>
      </c>
      <c r="J45" s="36">
        <f t="shared" si="11"/>
        <v>17442</v>
      </c>
      <c r="K45" s="40">
        <f t="shared" si="20"/>
        <v>5308297</v>
      </c>
      <c r="L45" s="246">
        <v>37249</v>
      </c>
      <c r="M45" s="246">
        <f t="shared" si="12"/>
        <v>-3241</v>
      </c>
      <c r="N45" s="36">
        <f t="shared" si="19"/>
        <v>34008</v>
      </c>
      <c r="O45" s="40">
        <f t="shared" si="14"/>
        <v>10545797</v>
      </c>
    </row>
    <row r="46" spans="1:15" ht="14.4" x14ac:dyDescent="0.3">
      <c r="A46" s="29">
        <f t="shared" si="15"/>
        <v>31</v>
      </c>
      <c r="B46" s="35">
        <v>31</v>
      </c>
      <c r="C46" s="257">
        <f t="shared" si="10"/>
        <v>45625</v>
      </c>
      <c r="D46" s="246">
        <v>19392</v>
      </c>
      <c r="E46" s="246">
        <v>7579</v>
      </c>
      <c r="F46" s="36">
        <f t="shared" si="18"/>
        <v>26971</v>
      </c>
      <c r="G46" s="40">
        <f t="shared" si="16"/>
        <v>5264471</v>
      </c>
      <c r="H46" s="246">
        <v>19675</v>
      </c>
      <c r="I46" s="246">
        <v>13346</v>
      </c>
      <c r="J46" s="36">
        <f t="shared" si="11"/>
        <v>33021</v>
      </c>
      <c r="K46" s="40">
        <f t="shared" si="20"/>
        <v>5341318</v>
      </c>
      <c r="L46" s="246">
        <v>39067</v>
      </c>
      <c r="M46" s="246">
        <f t="shared" si="12"/>
        <v>20925</v>
      </c>
      <c r="N46" s="36">
        <f t="shared" si="19"/>
        <v>59992</v>
      </c>
      <c r="O46" s="40">
        <f t="shared" si="14"/>
        <v>10605789</v>
      </c>
    </row>
    <row r="47" spans="1:15" ht="14.4" x14ac:dyDescent="0.3">
      <c r="A47" s="29">
        <f t="shared" si="15"/>
        <v>32</v>
      </c>
      <c r="B47" s="37">
        <v>32</v>
      </c>
      <c r="C47" s="257">
        <f t="shared" si="10"/>
        <v>45632</v>
      </c>
      <c r="D47" s="246">
        <v>20916</v>
      </c>
      <c r="E47" s="246">
        <v>3111</v>
      </c>
      <c r="F47" s="36">
        <f t="shared" si="18"/>
        <v>24027</v>
      </c>
      <c r="G47" s="40">
        <f t="shared" si="16"/>
        <v>5288498</v>
      </c>
      <c r="H47" s="246">
        <v>20609</v>
      </c>
      <c r="I47" s="246">
        <v>-1825</v>
      </c>
      <c r="J47" s="36">
        <f t="shared" si="11"/>
        <v>18784</v>
      </c>
      <c r="K47" s="40">
        <f t="shared" si="20"/>
        <v>5360102</v>
      </c>
      <c r="L47" s="246">
        <v>41525</v>
      </c>
      <c r="M47" s="246">
        <f t="shared" si="12"/>
        <v>1286</v>
      </c>
      <c r="N47" s="36">
        <f t="shared" si="19"/>
        <v>42811</v>
      </c>
      <c r="O47" s="40">
        <f t="shared" si="14"/>
        <v>10648600</v>
      </c>
    </row>
    <row r="48" spans="1:15" ht="14.4" x14ac:dyDescent="0.3">
      <c r="A48" s="29">
        <f t="shared" si="15"/>
        <v>33</v>
      </c>
      <c r="B48" s="37">
        <v>33</v>
      </c>
      <c r="C48" s="257">
        <f t="shared" si="10"/>
        <v>45639</v>
      </c>
      <c r="D48" s="246">
        <v>19088</v>
      </c>
      <c r="E48" s="246">
        <v>-1552</v>
      </c>
      <c r="F48" s="36">
        <f t="shared" si="18"/>
        <v>17536</v>
      </c>
      <c r="G48" s="40">
        <f t="shared" si="16"/>
        <v>5306034</v>
      </c>
      <c r="H48" s="246">
        <v>21242</v>
      </c>
      <c r="I48" s="246">
        <v>-189</v>
      </c>
      <c r="J48" s="36">
        <f t="shared" si="11"/>
        <v>21053</v>
      </c>
      <c r="K48" s="40">
        <f t="shared" si="20"/>
        <v>5381155</v>
      </c>
      <c r="L48" s="246">
        <v>40330</v>
      </c>
      <c r="M48" s="246">
        <f t="shared" si="12"/>
        <v>-1741</v>
      </c>
      <c r="N48" s="36">
        <f t="shared" si="19"/>
        <v>38589</v>
      </c>
      <c r="O48" s="40">
        <f t="shared" si="14"/>
        <v>10687189</v>
      </c>
    </row>
    <row r="49" spans="1:15" ht="14.4" x14ac:dyDescent="0.3">
      <c r="A49" s="29">
        <f t="shared" si="15"/>
        <v>34</v>
      </c>
      <c r="B49" s="39">
        <v>34</v>
      </c>
      <c r="C49" s="257">
        <f t="shared" si="10"/>
        <v>45646</v>
      </c>
      <c r="D49" s="246">
        <v>12408</v>
      </c>
      <c r="E49" s="246">
        <v>309</v>
      </c>
      <c r="F49" s="36">
        <f t="shared" si="18"/>
        <v>12717</v>
      </c>
      <c r="G49" s="40">
        <f t="shared" si="16"/>
        <v>5318751</v>
      </c>
      <c r="H49" s="246">
        <v>16157</v>
      </c>
      <c r="I49" s="246">
        <v>-1327</v>
      </c>
      <c r="J49" s="36">
        <f t="shared" si="11"/>
        <v>14830</v>
      </c>
      <c r="K49" s="40">
        <f t="shared" si="20"/>
        <v>5395985</v>
      </c>
      <c r="L49" s="246">
        <v>28565</v>
      </c>
      <c r="M49" s="246">
        <f t="shared" si="12"/>
        <v>-1018</v>
      </c>
      <c r="N49" s="36">
        <f t="shared" si="19"/>
        <v>27547</v>
      </c>
      <c r="O49" s="40">
        <f t="shared" si="14"/>
        <v>10714736</v>
      </c>
    </row>
    <row r="50" spans="1:15" ht="14.4" x14ac:dyDescent="0.3">
      <c r="A50" s="29">
        <f t="shared" si="15"/>
        <v>35</v>
      </c>
      <c r="B50" s="35">
        <v>35</v>
      </c>
      <c r="C50" s="257">
        <f t="shared" si="10"/>
        <v>45653</v>
      </c>
      <c r="D50" s="246">
        <v>1609</v>
      </c>
      <c r="E50" s="246">
        <v>3414</v>
      </c>
      <c r="F50" s="36">
        <f t="shared" si="18"/>
        <v>5023</v>
      </c>
      <c r="G50" s="40">
        <f t="shared" si="16"/>
        <v>5323774</v>
      </c>
      <c r="H50" s="246">
        <v>3883</v>
      </c>
      <c r="I50" s="246">
        <v>6763</v>
      </c>
      <c r="J50" s="36">
        <f t="shared" si="11"/>
        <v>10646</v>
      </c>
      <c r="K50" s="40">
        <f t="shared" si="20"/>
        <v>5406631</v>
      </c>
      <c r="L50" s="246">
        <v>5492</v>
      </c>
      <c r="M50" s="246">
        <f t="shared" si="12"/>
        <v>10177</v>
      </c>
      <c r="N50" s="36">
        <f t="shared" si="19"/>
        <v>15669</v>
      </c>
      <c r="O50" s="40">
        <f t="shared" si="14"/>
        <v>10730405</v>
      </c>
    </row>
    <row r="51" spans="1:15" ht="14.4" x14ac:dyDescent="0.3">
      <c r="A51" s="29">
        <f t="shared" si="15"/>
        <v>36</v>
      </c>
      <c r="B51" s="37">
        <v>36</v>
      </c>
      <c r="C51" s="257">
        <f t="shared" si="10"/>
        <v>45660</v>
      </c>
      <c r="D51" s="246">
        <v>6262</v>
      </c>
      <c r="E51" s="246">
        <v>-1348</v>
      </c>
      <c r="F51" s="36">
        <f t="shared" si="18"/>
        <v>4914</v>
      </c>
      <c r="G51" s="40">
        <f t="shared" si="16"/>
        <v>5328688</v>
      </c>
      <c r="H51" s="246">
        <v>5586</v>
      </c>
      <c r="I51" s="246">
        <v>96</v>
      </c>
      <c r="J51" s="36">
        <f t="shared" si="11"/>
        <v>5682</v>
      </c>
      <c r="K51" s="40">
        <f t="shared" si="20"/>
        <v>5412313</v>
      </c>
      <c r="L51" s="246">
        <v>11848</v>
      </c>
      <c r="M51" s="246">
        <f t="shared" si="12"/>
        <v>-1252</v>
      </c>
      <c r="N51" s="36">
        <f t="shared" si="19"/>
        <v>10596</v>
      </c>
      <c r="O51" s="40">
        <f t="shared" si="14"/>
        <v>10741001</v>
      </c>
    </row>
    <row r="52" spans="1:15" ht="14.4" x14ac:dyDescent="0.3">
      <c r="A52" s="29">
        <f t="shared" si="15"/>
        <v>37</v>
      </c>
      <c r="B52" s="37">
        <v>37</v>
      </c>
      <c r="C52" s="257">
        <f t="shared" si="10"/>
        <v>45667</v>
      </c>
      <c r="D52" s="246">
        <v>15246</v>
      </c>
      <c r="E52" s="246">
        <v>-1635</v>
      </c>
      <c r="F52" s="36">
        <f t="shared" si="18"/>
        <v>13611</v>
      </c>
      <c r="G52" s="40">
        <f t="shared" si="16"/>
        <v>5342299</v>
      </c>
      <c r="H52" s="246">
        <v>8820</v>
      </c>
      <c r="I52" s="246">
        <v>848</v>
      </c>
      <c r="J52" s="36">
        <f t="shared" si="11"/>
        <v>9668</v>
      </c>
      <c r="K52" s="40">
        <f t="shared" si="20"/>
        <v>5421981</v>
      </c>
      <c r="L52" s="246">
        <v>24066</v>
      </c>
      <c r="M52" s="246">
        <f t="shared" si="12"/>
        <v>-787</v>
      </c>
      <c r="N52" s="36">
        <f t="shared" si="19"/>
        <v>23279</v>
      </c>
      <c r="O52" s="40">
        <f t="shared" si="14"/>
        <v>10764280</v>
      </c>
    </row>
    <row r="53" spans="1:15" ht="14.4" x14ac:dyDescent="0.3">
      <c r="A53" s="29">
        <f t="shared" si="15"/>
        <v>38</v>
      </c>
      <c r="B53" s="39">
        <v>38</v>
      </c>
      <c r="C53" s="257">
        <f t="shared" si="10"/>
        <v>45674</v>
      </c>
      <c r="D53" s="246">
        <v>15427</v>
      </c>
      <c r="E53" s="246">
        <v>763</v>
      </c>
      <c r="F53" s="36">
        <f t="shared" si="18"/>
        <v>16190</v>
      </c>
      <c r="G53" s="40">
        <f t="shared" si="16"/>
        <v>5358489</v>
      </c>
      <c r="H53" s="246">
        <v>15785</v>
      </c>
      <c r="I53" s="246">
        <v>-2043</v>
      </c>
      <c r="J53" s="36">
        <f t="shared" si="11"/>
        <v>13742</v>
      </c>
      <c r="K53" s="40">
        <f t="shared" si="20"/>
        <v>5435723</v>
      </c>
      <c r="L53" s="246">
        <v>31212</v>
      </c>
      <c r="M53" s="246">
        <f t="shared" si="12"/>
        <v>-1280</v>
      </c>
      <c r="N53" s="36">
        <f t="shared" si="19"/>
        <v>29932</v>
      </c>
      <c r="O53" s="40">
        <f t="shared" si="14"/>
        <v>10794212</v>
      </c>
    </row>
    <row r="54" spans="1:15" ht="14.4" x14ac:dyDescent="0.3">
      <c r="A54" s="29">
        <f t="shared" si="15"/>
        <v>39</v>
      </c>
      <c r="B54" s="35">
        <v>39</v>
      </c>
      <c r="C54" s="257">
        <f t="shared" si="10"/>
        <v>45681</v>
      </c>
      <c r="D54" s="246">
        <v>17748</v>
      </c>
      <c r="E54" s="246">
        <v>-4819</v>
      </c>
      <c r="F54" s="36">
        <f t="shared" si="18"/>
        <v>12929</v>
      </c>
      <c r="G54" s="40">
        <f>G53+F54</f>
        <v>5371418</v>
      </c>
      <c r="H54" s="246">
        <v>14653</v>
      </c>
      <c r="I54" s="246">
        <v>-1618</v>
      </c>
      <c r="J54" s="36">
        <f t="shared" si="11"/>
        <v>13035</v>
      </c>
      <c r="K54" s="40">
        <f>K53+J54</f>
        <v>5448758</v>
      </c>
      <c r="L54" s="246">
        <v>32401</v>
      </c>
      <c r="M54" s="246">
        <f t="shared" si="12"/>
        <v>-6437</v>
      </c>
      <c r="N54" s="36">
        <f t="shared" si="19"/>
        <v>25964</v>
      </c>
      <c r="O54" s="40">
        <f t="shared" si="14"/>
        <v>10820176</v>
      </c>
    </row>
    <row r="55" spans="1:15" ht="14.4" x14ac:dyDescent="0.3">
      <c r="A55" s="29">
        <f t="shared" si="15"/>
        <v>40</v>
      </c>
      <c r="B55" s="37">
        <v>40</v>
      </c>
      <c r="C55" s="257">
        <f t="shared" si="10"/>
        <v>45688</v>
      </c>
      <c r="D55" s="246">
        <v>15370</v>
      </c>
      <c r="E55" s="246">
        <v>1317</v>
      </c>
      <c r="F55" s="36">
        <f t="shared" si="18"/>
        <v>16687</v>
      </c>
      <c r="G55" s="40">
        <f>G54+F55</f>
        <v>5388105</v>
      </c>
      <c r="H55" s="246">
        <v>20094</v>
      </c>
      <c r="I55" s="246">
        <v>16279</v>
      </c>
      <c r="J55" s="36">
        <f t="shared" si="11"/>
        <v>36373</v>
      </c>
      <c r="K55" s="40">
        <f>K54+J55</f>
        <v>5485131</v>
      </c>
      <c r="L55" s="246">
        <v>35464</v>
      </c>
      <c r="M55" s="246">
        <f t="shared" si="12"/>
        <v>17596</v>
      </c>
      <c r="N55" s="36">
        <f t="shared" si="19"/>
        <v>53060</v>
      </c>
      <c r="O55" s="40">
        <f t="shared" si="14"/>
        <v>10873236</v>
      </c>
    </row>
    <row r="56" spans="1:15" ht="14.4" x14ac:dyDescent="0.3">
      <c r="A56" s="29">
        <f t="shared" si="15"/>
        <v>41</v>
      </c>
      <c r="B56" s="37">
        <v>41</v>
      </c>
      <c r="C56" s="257">
        <f t="shared" si="10"/>
        <v>45695</v>
      </c>
      <c r="D56" s="246">
        <v>18884</v>
      </c>
      <c r="E56" s="246">
        <v>-266</v>
      </c>
      <c r="F56" s="36">
        <f t="shared" si="18"/>
        <v>18618</v>
      </c>
      <c r="G56" s="40">
        <f t="shared" ref="G56:G58" si="21">G55+F56</f>
        <v>5406723</v>
      </c>
      <c r="H56" s="246">
        <v>31981</v>
      </c>
      <c r="I56" s="246">
        <v>-219</v>
      </c>
      <c r="J56" s="36">
        <f t="shared" si="11"/>
        <v>31762</v>
      </c>
      <c r="K56" s="40">
        <f t="shared" ref="K56:K67" si="22">K55+J56</f>
        <v>5516893</v>
      </c>
      <c r="L56" s="246">
        <v>50865</v>
      </c>
      <c r="M56" s="246">
        <f t="shared" si="12"/>
        <v>-485</v>
      </c>
      <c r="N56" s="36">
        <f t="shared" si="19"/>
        <v>50380</v>
      </c>
      <c r="O56" s="40">
        <f t="shared" si="14"/>
        <v>10923616</v>
      </c>
    </row>
    <row r="57" spans="1:15" ht="14.4" x14ac:dyDescent="0.3">
      <c r="A57" s="29">
        <f t="shared" si="15"/>
        <v>42</v>
      </c>
      <c r="B57" s="39">
        <v>42</v>
      </c>
      <c r="C57" s="257">
        <f t="shared" si="10"/>
        <v>45702</v>
      </c>
      <c r="D57" s="246">
        <v>15793</v>
      </c>
      <c r="E57" s="246">
        <v>-1847</v>
      </c>
      <c r="F57" s="36">
        <f t="shared" si="18"/>
        <v>13946</v>
      </c>
      <c r="G57" s="40">
        <f t="shared" si="21"/>
        <v>5420669</v>
      </c>
      <c r="H57" s="246">
        <v>28416</v>
      </c>
      <c r="I57" s="246">
        <v>-22</v>
      </c>
      <c r="J57" s="36">
        <f t="shared" si="11"/>
        <v>28394</v>
      </c>
      <c r="K57" s="40">
        <f t="shared" si="22"/>
        <v>5545287</v>
      </c>
      <c r="L57" s="246">
        <v>44209</v>
      </c>
      <c r="M57" s="246">
        <f t="shared" si="12"/>
        <v>-1869</v>
      </c>
      <c r="N57" s="36">
        <f t="shared" si="19"/>
        <v>42340</v>
      </c>
      <c r="O57" s="40">
        <f t="shared" si="14"/>
        <v>10965956</v>
      </c>
    </row>
    <row r="58" spans="1:15" ht="14.4" x14ac:dyDescent="0.3">
      <c r="A58" s="29">
        <f t="shared" si="15"/>
        <v>43</v>
      </c>
      <c r="B58" s="35">
        <v>43</v>
      </c>
      <c r="C58" s="257">
        <f t="shared" si="10"/>
        <v>45709</v>
      </c>
      <c r="D58" s="246">
        <v>7284</v>
      </c>
      <c r="E58" s="246">
        <v>-1203</v>
      </c>
      <c r="F58" s="36">
        <f t="shared" si="18"/>
        <v>6081</v>
      </c>
      <c r="G58" s="40">
        <f t="shared" si="21"/>
        <v>5426750</v>
      </c>
      <c r="H58" s="246">
        <v>13025</v>
      </c>
      <c r="I58" s="246">
        <v>-279</v>
      </c>
      <c r="J58" s="36">
        <f t="shared" si="11"/>
        <v>12746</v>
      </c>
      <c r="K58" s="40">
        <f t="shared" si="22"/>
        <v>5558033</v>
      </c>
      <c r="L58" s="246">
        <v>20309</v>
      </c>
      <c r="M58" s="246">
        <f t="shared" si="12"/>
        <v>-1482</v>
      </c>
      <c r="N58" s="36">
        <f t="shared" si="19"/>
        <v>18827</v>
      </c>
      <c r="O58" s="40">
        <f t="shared" si="14"/>
        <v>10984783</v>
      </c>
    </row>
    <row r="59" spans="1:15" ht="14.4" x14ac:dyDescent="0.3">
      <c r="A59" s="29">
        <f t="shared" si="15"/>
        <v>44</v>
      </c>
      <c r="B59" s="37">
        <v>44</v>
      </c>
      <c r="C59" s="257">
        <f t="shared" si="10"/>
        <v>45716</v>
      </c>
      <c r="D59" s="246">
        <v>10993</v>
      </c>
      <c r="E59" s="246">
        <v>2032</v>
      </c>
      <c r="F59" s="36">
        <f t="shared" si="18"/>
        <v>13025</v>
      </c>
      <c r="G59" s="40">
        <f>G58+F59</f>
        <v>5439775</v>
      </c>
      <c r="H59" s="246">
        <v>12064</v>
      </c>
      <c r="I59" s="246">
        <v>11578</v>
      </c>
      <c r="J59" s="36">
        <f t="shared" si="11"/>
        <v>23642</v>
      </c>
      <c r="K59" s="40">
        <f t="shared" si="22"/>
        <v>5581675</v>
      </c>
      <c r="L59" s="246">
        <f t="shared" ref="L59:L67" si="23">D59+H59</f>
        <v>23057</v>
      </c>
      <c r="M59" s="246">
        <f t="shared" si="12"/>
        <v>13610</v>
      </c>
      <c r="N59" s="36">
        <f t="shared" si="19"/>
        <v>36667</v>
      </c>
      <c r="O59" s="40">
        <f t="shared" si="14"/>
        <v>11021450</v>
      </c>
    </row>
    <row r="60" spans="1:15" ht="14.4" x14ac:dyDescent="0.3">
      <c r="A60" s="29">
        <f t="shared" si="15"/>
        <v>45</v>
      </c>
      <c r="B60" s="37">
        <v>45</v>
      </c>
      <c r="C60" s="257">
        <f t="shared" si="10"/>
        <v>45723</v>
      </c>
      <c r="D60" s="246">
        <v>12911</v>
      </c>
      <c r="E60" s="246">
        <v>719</v>
      </c>
      <c r="F60" s="36">
        <f t="shared" si="18"/>
        <v>13630</v>
      </c>
      <c r="G60" s="40">
        <f t="shared" ref="G60:G67" si="24">G59+F60</f>
        <v>5453405</v>
      </c>
      <c r="H60" s="246">
        <v>18316</v>
      </c>
      <c r="I60" s="246">
        <v>921</v>
      </c>
      <c r="J60" s="36">
        <f t="shared" si="11"/>
        <v>19237</v>
      </c>
      <c r="K60" s="40">
        <f t="shared" si="22"/>
        <v>5600912</v>
      </c>
      <c r="L60" s="246">
        <f t="shared" si="23"/>
        <v>31227</v>
      </c>
      <c r="M60" s="246">
        <f t="shared" si="12"/>
        <v>1640</v>
      </c>
      <c r="N60" s="36">
        <f t="shared" si="19"/>
        <v>32867</v>
      </c>
      <c r="O60" s="40">
        <f t="shared" si="14"/>
        <v>11054317</v>
      </c>
    </row>
    <row r="61" spans="1:15" ht="14.4" x14ac:dyDescent="0.3">
      <c r="A61" s="29">
        <f t="shared" si="15"/>
        <v>46</v>
      </c>
      <c r="B61" s="39">
        <v>46</v>
      </c>
      <c r="C61" s="257">
        <f t="shared" si="10"/>
        <v>45730</v>
      </c>
      <c r="D61" s="246">
        <v>44372</v>
      </c>
      <c r="E61" s="246">
        <v>-1209</v>
      </c>
      <c r="F61" s="36">
        <f t="shared" si="18"/>
        <v>43163</v>
      </c>
      <c r="G61" s="40">
        <f t="shared" si="24"/>
        <v>5496568</v>
      </c>
      <c r="H61" s="246">
        <v>32321</v>
      </c>
      <c r="I61" s="246">
        <v>631</v>
      </c>
      <c r="J61" s="36">
        <f t="shared" si="11"/>
        <v>32952</v>
      </c>
      <c r="K61" s="40">
        <f t="shared" si="22"/>
        <v>5633864</v>
      </c>
      <c r="L61" s="246">
        <f t="shared" si="23"/>
        <v>76693</v>
      </c>
      <c r="M61" s="246">
        <f t="shared" si="12"/>
        <v>-578</v>
      </c>
      <c r="N61" s="36">
        <f t="shared" si="19"/>
        <v>76115</v>
      </c>
      <c r="O61" s="40">
        <f t="shared" si="14"/>
        <v>11130432</v>
      </c>
    </row>
    <row r="62" spans="1:15" ht="14.4" x14ac:dyDescent="0.3">
      <c r="A62" s="29">
        <f t="shared" si="15"/>
        <v>47</v>
      </c>
      <c r="B62" s="35">
        <v>47</v>
      </c>
      <c r="C62" s="257">
        <f t="shared" si="10"/>
        <v>45737</v>
      </c>
      <c r="D62" s="246">
        <v>36681</v>
      </c>
      <c r="E62" s="246">
        <v>4815</v>
      </c>
      <c r="F62" s="36">
        <f t="shared" si="18"/>
        <v>41496</v>
      </c>
      <c r="G62" s="40">
        <f t="shared" si="24"/>
        <v>5538064</v>
      </c>
      <c r="H62" s="246">
        <v>35588</v>
      </c>
      <c r="I62" s="246">
        <v>157</v>
      </c>
      <c r="J62" s="36">
        <f t="shared" si="11"/>
        <v>35745</v>
      </c>
      <c r="K62" s="40">
        <f t="shared" si="22"/>
        <v>5669609</v>
      </c>
      <c r="L62" s="246">
        <f t="shared" si="23"/>
        <v>72269</v>
      </c>
      <c r="M62" s="246">
        <f t="shared" si="12"/>
        <v>4972</v>
      </c>
      <c r="N62" s="36">
        <f t="shared" si="19"/>
        <v>77241</v>
      </c>
      <c r="O62" s="40">
        <f t="shared" si="14"/>
        <v>11207673</v>
      </c>
    </row>
    <row r="63" spans="1:15" ht="14.4" x14ac:dyDescent="0.3">
      <c r="A63" s="29">
        <f t="shared" si="15"/>
        <v>48</v>
      </c>
      <c r="B63" s="37">
        <v>48</v>
      </c>
      <c r="C63" s="257">
        <f t="shared" si="10"/>
        <v>45744</v>
      </c>
      <c r="D63" s="246">
        <v>30871</v>
      </c>
      <c r="E63" s="246">
        <v>12537</v>
      </c>
      <c r="F63" s="36">
        <f t="shared" si="18"/>
        <v>43408</v>
      </c>
      <c r="G63" s="40">
        <f t="shared" si="24"/>
        <v>5581472</v>
      </c>
      <c r="H63" s="246">
        <v>44270</v>
      </c>
      <c r="I63" s="246">
        <v>13855</v>
      </c>
      <c r="J63" s="36">
        <f t="shared" si="11"/>
        <v>58125</v>
      </c>
      <c r="K63" s="40">
        <f t="shared" si="22"/>
        <v>5727734</v>
      </c>
      <c r="L63" s="246">
        <f t="shared" si="23"/>
        <v>75141</v>
      </c>
      <c r="M63" s="246">
        <f t="shared" si="12"/>
        <v>26392</v>
      </c>
      <c r="N63" s="36">
        <f t="shared" si="19"/>
        <v>101533</v>
      </c>
      <c r="O63" s="40">
        <f t="shared" si="14"/>
        <v>11309206</v>
      </c>
    </row>
    <row r="64" spans="1:15" ht="14.4" x14ac:dyDescent="0.3">
      <c r="A64" s="29">
        <f t="shared" si="15"/>
        <v>49</v>
      </c>
      <c r="B64" s="37">
        <v>49</v>
      </c>
      <c r="C64" s="257">
        <f t="shared" si="10"/>
        <v>45751</v>
      </c>
      <c r="D64" s="246">
        <v>17568</v>
      </c>
      <c r="E64" s="246">
        <v>511</v>
      </c>
      <c r="F64" s="36">
        <f t="shared" si="18"/>
        <v>18079</v>
      </c>
      <c r="G64" s="40">
        <f t="shared" si="24"/>
        <v>5599551</v>
      </c>
      <c r="H64" s="246">
        <v>33791</v>
      </c>
      <c r="I64" s="246">
        <v>3980</v>
      </c>
      <c r="J64" s="36">
        <f t="shared" si="11"/>
        <v>37771</v>
      </c>
      <c r="K64" s="40">
        <f t="shared" si="22"/>
        <v>5765505</v>
      </c>
      <c r="L64" s="246">
        <f t="shared" si="23"/>
        <v>51359</v>
      </c>
      <c r="M64" s="246">
        <f t="shared" si="12"/>
        <v>4491</v>
      </c>
      <c r="N64" s="36">
        <f t="shared" si="19"/>
        <v>55850</v>
      </c>
      <c r="O64" s="40">
        <f t="shared" si="14"/>
        <v>11365056</v>
      </c>
    </row>
    <row r="65" spans="1:15" ht="14.4" x14ac:dyDescent="0.3">
      <c r="A65" s="29">
        <f t="shared" si="15"/>
        <v>50</v>
      </c>
      <c r="B65" s="39">
        <v>50</v>
      </c>
      <c r="C65" s="257">
        <f t="shared" si="10"/>
        <v>45758</v>
      </c>
      <c r="D65" s="246">
        <v>13107</v>
      </c>
      <c r="E65" s="246">
        <v>1588</v>
      </c>
      <c r="F65" s="36">
        <f t="shared" si="18"/>
        <v>14695</v>
      </c>
      <c r="G65" s="40">
        <f t="shared" si="24"/>
        <v>5614246</v>
      </c>
      <c r="H65" s="246">
        <v>30207</v>
      </c>
      <c r="I65" s="246">
        <v>38</v>
      </c>
      <c r="J65" s="36">
        <f t="shared" si="11"/>
        <v>30245</v>
      </c>
      <c r="K65" s="40">
        <f t="shared" si="22"/>
        <v>5795750</v>
      </c>
      <c r="L65" s="246">
        <f t="shared" si="23"/>
        <v>43314</v>
      </c>
      <c r="M65" s="246">
        <f t="shared" si="12"/>
        <v>1626</v>
      </c>
      <c r="N65" s="36">
        <f t="shared" si="19"/>
        <v>44940</v>
      </c>
      <c r="O65" s="40">
        <f t="shared" si="14"/>
        <v>11409996</v>
      </c>
    </row>
    <row r="66" spans="1:15" ht="14.4" x14ac:dyDescent="0.3">
      <c r="A66" s="29">
        <f t="shared" si="15"/>
        <v>51</v>
      </c>
      <c r="B66" s="35">
        <v>51</v>
      </c>
      <c r="C66" s="257">
        <f t="shared" si="10"/>
        <v>45765</v>
      </c>
      <c r="D66" s="246">
        <v>26241</v>
      </c>
      <c r="E66" s="246">
        <v>3458</v>
      </c>
      <c r="F66" s="36">
        <f t="shared" si="18"/>
        <v>29699</v>
      </c>
      <c r="G66" s="40">
        <f t="shared" si="24"/>
        <v>5643945</v>
      </c>
      <c r="H66" s="246">
        <v>44456</v>
      </c>
      <c r="I66" s="246">
        <v>8330</v>
      </c>
      <c r="J66" s="36">
        <f t="shared" si="11"/>
        <v>52786</v>
      </c>
      <c r="K66" s="40">
        <f t="shared" si="22"/>
        <v>5848536</v>
      </c>
      <c r="L66" s="246">
        <f t="shared" si="23"/>
        <v>70697</v>
      </c>
      <c r="M66" s="246">
        <f t="shared" si="12"/>
        <v>11788</v>
      </c>
      <c r="N66" s="36">
        <f t="shared" si="19"/>
        <v>82485</v>
      </c>
      <c r="O66" s="40">
        <f t="shared" si="14"/>
        <v>11492481</v>
      </c>
    </row>
    <row r="67" spans="1:15" ht="14.4" x14ac:dyDescent="0.3">
      <c r="A67" s="29">
        <f t="shared" si="15"/>
        <v>52</v>
      </c>
      <c r="B67" s="37">
        <v>52</v>
      </c>
      <c r="C67" s="257">
        <f t="shared" si="10"/>
        <v>45772</v>
      </c>
      <c r="D67" s="246">
        <v>30686</v>
      </c>
      <c r="E67" s="246">
        <v>3554</v>
      </c>
      <c r="F67" s="36">
        <f t="shared" si="18"/>
        <v>34240</v>
      </c>
      <c r="G67" s="40">
        <f t="shared" si="24"/>
        <v>5678185</v>
      </c>
      <c r="H67" s="246">
        <v>76090</v>
      </c>
      <c r="I67" s="246">
        <v>7278</v>
      </c>
      <c r="J67" s="36">
        <f t="shared" si="11"/>
        <v>83368</v>
      </c>
      <c r="K67" s="40">
        <f t="shared" si="22"/>
        <v>5931904</v>
      </c>
      <c r="L67" s="246">
        <f t="shared" si="23"/>
        <v>106776</v>
      </c>
      <c r="M67" s="246">
        <f t="shared" si="12"/>
        <v>10832</v>
      </c>
      <c r="N67" s="36">
        <f t="shared" si="19"/>
        <v>117608</v>
      </c>
      <c r="O67" s="40">
        <f t="shared" si="14"/>
        <v>11610089</v>
      </c>
    </row>
    <row r="68" spans="1:15" ht="14.4" x14ac:dyDescent="0.3">
      <c r="E68" s="376"/>
    </row>
  </sheetData>
  <mergeCells count="4">
    <mergeCell ref="B2:O2"/>
    <mergeCell ref="D3:G3"/>
    <mergeCell ref="H3:K3"/>
    <mergeCell ref="L3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24"/>
  <sheetViews>
    <sheetView topLeftCell="E1" zoomScale="98" zoomScaleNormal="85" workbookViewId="0">
      <selection activeCell="S7" sqref="S7"/>
    </sheetView>
  </sheetViews>
  <sheetFormatPr defaultRowHeight="13.2" x14ac:dyDescent="0.25"/>
  <cols>
    <col min="1" max="1" width="26.33203125" style="50" customWidth="1"/>
    <col min="2" max="4" width="11.88671875" style="52" customWidth="1"/>
    <col min="5" max="5" width="11.44140625" style="52" customWidth="1"/>
    <col min="6" max="8" width="11.88671875" style="52" customWidth="1"/>
    <col min="9" max="9" width="13.109375" style="52" customWidth="1"/>
    <col min="10" max="10" width="11.44140625" customWidth="1"/>
    <col min="11" max="11" width="12.44140625" customWidth="1"/>
    <col min="12" max="19" width="12.44140625" style="213" customWidth="1"/>
    <col min="20" max="20" width="11.33203125" bestFit="1" customWidth="1"/>
  </cols>
  <sheetData>
    <row r="1" spans="1:21" ht="17.399999999999999" x14ac:dyDescent="0.3">
      <c r="A1" s="216" t="s">
        <v>95</v>
      </c>
    </row>
    <row r="2" spans="1:21" ht="13.8" thickBot="1" x14ac:dyDescent="0.3">
      <c r="A2" s="368"/>
    </row>
    <row r="3" spans="1:21" ht="13.8" thickBot="1" x14ac:dyDescent="0.3">
      <c r="A3" s="51" t="s">
        <v>39</v>
      </c>
      <c r="B3" s="369"/>
      <c r="C3" s="369"/>
      <c r="D3" s="369"/>
      <c r="E3" s="369"/>
      <c r="F3" s="369"/>
      <c r="G3" s="369"/>
      <c r="H3" s="369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</row>
    <row r="4" spans="1:21" ht="13.8" thickBot="1" x14ac:dyDescent="0.3">
      <c r="A4" s="442" t="s">
        <v>71</v>
      </c>
      <c r="B4" s="70" t="str">
        <f>'Summary -White maize'!D76</f>
        <v>2008/09</v>
      </c>
      <c r="C4" s="54" t="str">
        <f>'Summary -White maize'!E76</f>
        <v>2009/10</v>
      </c>
      <c r="D4" s="70" t="e">
        <f>'Summary -White maize'!#REF!</f>
        <v>#REF!</v>
      </c>
      <c r="E4" s="70" t="str">
        <f>'Summary -White maize'!F76</f>
        <v>2011/12</v>
      </c>
      <c r="F4" s="70" t="str">
        <f>'Summary -White maize'!G76</f>
        <v>2012/13</v>
      </c>
      <c r="G4" s="70" t="str">
        <f>'Summary -White maize'!H76</f>
        <v>2013/14</v>
      </c>
      <c r="H4" s="71" t="str">
        <f>'Summary -White maize'!I76</f>
        <v>2014/15</v>
      </c>
      <c r="I4" s="253" t="s">
        <v>46</v>
      </c>
      <c r="J4" s="253" t="s">
        <v>47</v>
      </c>
      <c r="K4" s="253" t="s">
        <v>48</v>
      </c>
      <c r="L4" s="253" t="s">
        <v>49</v>
      </c>
      <c r="M4" s="253" t="s">
        <v>50</v>
      </c>
      <c r="N4" s="253" t="s">
        <v>51</v>
      </c>
      <c r="O4" s="253" t="s">
        <v>52</v>
      </c>
      <c r="P4" s="253" t="s">
        <v>96</v>
      </c>
      <c r="Q4" s="253" t="s">
        <v>97</v>
      </c>
      <c r="R4" s="253" t="s">
        <v>119</v>
      </c>
      <c r="S4" s="253" t="s">
        <v>127</v>
      </c>
      <c r="T4" s="253" t="s">
        <v>98</v>
      </c>
    </row>
    <row r="5" spans="1:21" ht="13.8" thickBot="1" x14ac:dyDescent="0.3">
      <c r="A5" s="371" t="s">
        <v>99</v>
      </c>
      <c r="B5" s="55">
        <f>'Summary -White maize'!D77</f>
        <v>328341</v>
      </c>
      <c r="C5" s="55">
        <f>'Summary -White maize'!E77</f>
        <v>115703</v>
      </c>
      <c r="D5" s="55" t="e">
        <f>'Summary -White maize'!#REF!</f>
        <v>#REF!</v>
      </c>
      <c r="E5" s="55">
        <f>'Summary -White maize'!F77</f>
        <v>406000</v>
      </c>
      <c r="F5" s="55">
        <f>'Summary -White maize'!G77</f>
        <v>510398</v>
      </c>
      <c r="G5" s="55">
        <f>'Summary -White maize'!H77</f>
        <v>269777</v>
      </c>
      <c r="H5" s="55">
        <f>'Summary -White maize'!I77</f>
        <v>305123</v>
      </c>
      <c r="I5" s="55">
        <f>'Summary -White maize'!J77</f>
        <v>174836</v>
      </c>
      <c r="J5" s="55">
        <f>'Summary -White maize'!K77</f>
        <v>288056</v>
      </c>
      <c r="K5" s="55">
        <f>'Summary -White maize'!L77</f>
        <v>610419</v>
      </c>
      <c r="L5" s="55">
        <f>'Summary -White maize'!M77</f>
        <v>117369</v>
      </c>
      <c r="M5" s="55">
        <f>'Summary -White maize'!N77</f>
        <v>85898</v>
      </c>
      <c r="N5" s="55">
        <f>'Summary -White maize'!O77</f>
        <v>131241</v>
      </c>
      <c r="O5" s="55">
        <f>'Summary -White maize'!P77</f>
        <v>437036</v>
      </c>
      <c r="P5" s="55">
        <f>'Summary -White maize'!Q77</f>
        <v>141188</v>
      </c>
      <c r="Q5" s="55">
        <f>'Summary -White maize'!R77</f>
        <v>194205</v>
      </c>
      <c r="R5" s="55">
        <f>'Summary -White maize'!S77</f>
        <v>398292</v>
      </c>
      <c r="S5" s="55">
        <f>'Summary -White maize'!T77</f>
        <v>245080</v>
      </c>
      <c r="T5" s="55">
        <f>AVERAGE(N5:R5)</f>
        <v>260392.4</v>
      </c>
    </row>
    <row r="6" spans="1:21" ht="13.8" thickBot="1" x14ac:dyDescent="0.3">
      <c r="A6" s="372" t="s">
        <v>100</v>
      </c>
      <c r="B6" s="55">
        <f>'Summary -White maize'!D78</f>
        <v>1960000</v>
      </c>
      <c r="C6" s="55">
        <f>'Summary -White maize'!E78</f>
        <v>1417000</v>
      </c>
      <c r="D6" s="55" t="e">
        <f>'Summary -White maize'!#REF!</f>
        <v>#REF!</v>
      </c>
      <c r="E6" s="55">
        <f>'Summary -White maize'!F78</f>
        <v>9731000</v>
      </c>
      <c r="F6" s="55">
        <f>'Summary -White maize'!G78</f>
        <v>11016607</v>
      </c>
      <c r="G6" s="55">
        <f>'Summary -White maize'!H78</f>
        <v>10495155</v>
      </c>
      <c r="H6" s="55">
        <f>'Summary -White maize'!I78</f>
        <v>13275986</v>
      </c>
      <c r="I6" s="55">
        <f>'Summary -White maize'!J78</f>
        <v>9057930</v>
      </c>
      <c r="J6" s="55">
        <f>'Summary -White maize'!K78</f>
        <v>6675981</v>
      </c>
      <c r="K6" s="55">
        <f>'Summary -White maize'!L78</f>
        <v>15385208</v>
      </c>
      <c r="L6" s="55">
        <f>'Summary -White maize'!M78</f>
        <v>6224103</v>
      </c>
      <c r="M6" s="416">
        <f>'Summary -White maize'!N78</f>
        <v>5311233</v>
      </c>
      <c r="N6" s="416">
        <f>'Summary -White maize'!O78</f>
        <v>8169298</v>
      </c>
      <c r="O6" s="416">
        <f>'Summary -White maize'!P78</f>
        <v>7999725</v>
      </c>
      <c r="P6" s="416">
        <f>'Summary -White maize'!Q78</f>
        <v>7541586</v>
      </c>
      <c r="Q6" s="416">
        <f>'Summary -White maize'!R78</f>
        <v>8079331</v>
      </c>
      <c r="R6" s="416">
        <f>'Summary -White maize'!S78</f>
        <v>5439775</v>
      </c>
      <c r="S6" s="416">
        <f>'Summary -White maize'!T78</f>
        <v>2034537</v>
      </c>
      <c r="T6" s="416">
        <f>AVERAGE(N6:R6)</f>
        <v>7445943</v>
      </c>
    </row>
    <row r="7" spans="1:21" ht="14.4" thickBot="1" x14ac:dyDescent="0.35">
      <c r="A7" s="59" t="s">
        <v>101</v>
      </c>
      <c r="B7" s="60">
        <f>'Summary -White maize'!D79</f>
        <v>2288341</v>
      </c>
      <c r="C7" s="60">
        <f>'Summary -White maize'!E79</f>
        <v>1532703</v>
      </c>
      <c r="D7" s="60" t="e">
        <f>'Summary -White maize'!#REF!</f>
        <v>#REF!</v>
      </c>
      <c r="E7" s="61">
        <f>'Summary -White maize'!F79</f>
        <v>10137000</v>
      </c>
      <c r="F7" s="60">
        <f>'Summary -White maize'!G79</f>
        <v>11527005</v>
      </c>
      <c r="G7" s="60">
        <f>'Summary -White maize'!H79</f>
        <v>10764932</v>
      </c>
      <c r="H7" s="60">
        <f>'Summary -White maize'!I79</f>
        <v>13581109</v>
      </c>
      <c r="I7" s="60">
        <f>'Summary -White maize'!J79</f>
        <v>9232766</v>
      </c>
      <c r="J7" s="60">
        <f>'Summary -White maize'!K79</f>
        <v>6964037</v>
      </c>
      <c r="K7" s="60">
        <f>'Summary -White maize'!L79</f>
        <v>15995627</v>
      </c>
      <c r="L7" s="60">
        <f>'Summary -White maize'!M79</f>
        <v>6341472</v>
      </c>
      <c r="M7" s="60">
        <f>'Summary -White maize'!N79</f>
        <v>5397131</v>
      </c>
      <c r="N7" s="60">
        <f>'Summary -White maize'!O79</f>
        <v>8300539</v>
      </c>
      <c r="O7" s="60">
        <f>'Summary -White maize'!P79</f>
        <v>8436761</v>
      </c>
      <c r="P7" s="60">
        <f>'Summary -White maize'!Q79</f>
        <v>7682774</v>
      </c>
      <c r="Q7" s="60">
        <f>'Summary -White maize'!R79</f>
        <v>8273536</v>
      </c>
      <c r="R7" s="60">
        <f>'Summary -White maize'!S79</f>
        <v>5838067</v>
      </c>
      <c r="S7" s="60">
        <f>'Summary -White maize'!T79</f>
        <v>2279617</v>
      </c>
      <c r="T7" s="438">
        <f>AVERAGE(N7:R7)</f>
        <v>7706335.4000000004</v>
      </c>
    </row>
    <row r="8" spans="1:21" ht="15" thickTop="1" thickBot="1" x14ac:dyDescent="0.35">
      <c r="A8" s="72" t="s">
        <v>102</v>
      </c>
      <c r="B8" s="73">
        <f>'Summary -White maize'!D81</f>
        <v>0.31026917941828047</v>
      </c>
      <c r="C8" s="63">
        <f>'Summary -White maize'!E81</f>
        <v>0.22843082622285965</v>
      </c>
      <c r="D8" s="73" t="e">
        <f>'Summary -White maize'!#REF!</f>
        <v>#REF!</v>
      </c>
      <c r="E8" s="69">
        <f>'Summary -White maize'!F81</f>
        <v>1.7032142813937827</v>
      </c>
      <c r="F8" s="69">
        <f>'Summary -White maize'!G81</f>
        <v>1.6977545964325518</v>
      </c>
      <c r="G8" s="69">
        <f>'Summary -White maize'!H81</f>
        <v>1.9587354695117669</v>
      </c>
      <c r="H8" s="69">
        <f>'Summary -White maize'!I81</f>
        <v>1.7934176646194588</v>
      </c>
      <c r="I8" s="69">
        <f>'Summary -White maize'!J81</f>
        <v>1.9963212098017467</v>
      </c>
      <c r="J8" s="69">
        <f>'Summary -White maize'!K81</f>
        <v>2.0680458911318005</v>
      </c>
      <c r="K8" s="69">
        <f>'Summary -White maize'!L81</f>
        <v>1.6512467224114793</v>
      </c>
      <c r="L8" s="69">
        <f>'Summary -White maize'!M81</f>
        <v>0.9606020395179321</v>
      </c>
      <c r="M8" s="69">
        <f>'Summary -White maize'!N81</f>
        <v>1.0022527390900651</v>
      </c>
      <c r="N8" s="69">
        <f>'Summary -White maize'!O81</f>
        <v>0.98683070770189185</v>
      </c>
      <c r="O8" s="69">
        <f>'Summary -White maize'!P81</f>
        <v>1.0046155036913551</v>
      </c>
      <c r="P8" s="69">
        <f>'Summary -White maize'!Q81</f>
        <v>1.0012738172813762</v>
      </c>
      <c r="Q8" s="69">
        <f>'Summary -White maize'!R81</f>
        <v>0.99862051318261458</v>
      </c>
      <c r="R8" s="69">
        <f>'Summary -White maize'!S81</f>
        <v>0.9920249787595582</v>
      </c>
      <c r="S8" s="69">
        <f>'Summary -White maize'!T81</f>
        <v>0.3054374317507319</v>
      </c>
      <c r="T8" s="214">
        <f>AVERAGE(N8:R8)</f>
        <v>0.99667310412335919</v>
      </c>
      <c r="U8" s="344"/>
    </row>
    <row r="9" spans="1:21" ht="13.8" thickBot="1" x14ac:dyDescent="0.3">
      <c r="A9" s="373"/>
      <c r="B9" s="369"/>
      <c r="C9" s="369"/>
      <c r="D9" s="369"/>
      <c r="E9" s="369"/>
      <c r="F9" s="369"/>
      <c r="G9" s="369"/>
      <c r="H9" s="369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</row>
    <row r="10" spans="1:21" ht="13.8" thickBot="1" x14ac:dyDescent="0.3">
      <c r="A10" s="74" t="s">
        <v>80</v>
      </c>
      <c r="B10" s="374"/>
      <c r="C10" s="374"/>
      <c r="D10" s="374"/>
      <c r="E10" s="374"/>
      <c r="F10" s="374"/>
      <c r="G10" s="374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</row>
    <row r="11" spans="1:21" ht="13.8" thickBot="1" x14ac:dyDescent="0.3">
      <c r="A11" s="443" t="s">
        <v>71</v>
      </c>
      <c r="B11" s="53" t="str">
        <f>'Summary -Yellow maize'!D77</f>
        <v>2008/09</v>
      </c>
      <c r="C11" s="54" t="str">
        <f>'Summary -Yellow maize'!E77</f>
        <v>2009/10</v>
      </c>
      <c r="D11" s="53" t="str">
        <f>'Summary -Yellow maize'!F77</f>
        <v>2010/11</v>
      </c>
      <c r="E11" s="53" t="str">
        <f>'Summary -Yellow maize'!G77</f>
        <v>2011/12</v>
      </c>
      <c r="F11" s="53" t="str">
        <f>'Summary -Yellow maize'!H77</f>
        <v>2012/13</v>
      </c>
      <c r="G11" s="53" t="str">
        <f>'Summary -Yellow maize'!I77</f>
        <v>2013/14</v>
      </c>
      <c r="H11" s="54" t="str">
        <f>'Summary -Yellow maize'!J77</f>
        <v>2014/15</v>
      </c>
      <c r="I11" s="253" t="s">
        <v>46</v>
      </c>
      <c r="J11" s="253" t="s">
        <v>47</v>
      </c>
      <c r="K11" s="253" t="s">
        <v>48</v>
      </c>
      <c r="L11" s="253" t="s">
        <v>103</v>
      </c>
      <c r="M11" s="253" t="s">
        <v>104</v>
      </c>
      <c r="N11" s="253" t="s">
        <v>105</v>
      </c>
      <c r="O11" s="253" t="s">
        <v>106</v>
      </c>
      <c r="P11" s="253" t="s">
        <v>53</v>
      </c>
      <c r="Q11" s="253" t="s">
        <v>97</v>
      </c>
      <c r="R11" s="253" t="s">
        <v>119</v>
      </c>
      <c r="S11" s="253" t="str">
        <f>S4</f>
        <v>2025/26</v>
      </c>
      <c r="T11" s="253" t="s">
        <v>98</v>
      </c>
    </row>
    <row r="12" spans="1:21" ht="13.8" thickBot="1" x14ac:dyDescent="0.3">
      <c r="A12" s="371" t="s">
        <v>99</v>
      </c>
      <c r="B12" s="55">
        <f>'Summary -Yellow maize'!D78</f>
        <v>340692</v>
      </c>
      <c r="C12" s="55">
        <f>'Summary -Yellow maize'!E78</f>
        <v>236016</v>
      </c>
      <c r="D12" s="55">
        <f>'Summary -Yellow maize'!F78</f>
        <v>91500</v>
      </c>
      <c r="E12" s="56">
        <f>'Summary -Yellow maize'!G78</f>
        <v>182000</v>
      </c>
      <c r="F12" s="55">
        <f>'Summary -Yellow maize'!H78</f>
        <v>243045</v>
      </c>
      <c r="G12" s="55">
        <f>'Summary -Yellow maize'!I78</f>
        <v>526969</v>
      </c>
      <c r="H12" s="55">
        <f>'Summary -Yellow maize'!J78</f>
        <v>173661</v>
      </c>
      <c r="I12" s="55">
        <f>'Summary -Yellow maize'!K78</f>
        <v>367120</v>
      </c>
      <c r="J12" s="55">
        <f>'Summary -Yellow maize'!L78</f>
        <v>449955</v>
      </c>
      <c r="K12" s="55">
        <f>'Summary -Yellow maize'!M78</f>
        <v>300642</v>
      </c>
      <c r="L12" s="55">
        <f>'Summary -Yellow maize'!N78</f>
        <v>122548</v>
      </c>
      <c r="M12" s="55">
        <f>'Summary -Yellow maize'!O78</f>
        <v>181045</v>
      </c>
      <c r="N12" s="55">
        <f>'Summary -Yellow maize'!P78</f>
        <v>216491</v>
      </c>
      <c r="O12" s="55">
        <f>'Summary -Yellow maize'!Q78</f>
        <v>520271</v>
      </c>
      <c r="P12" s="55">
        <f>'Summary -Yellow maize'!R78</f>
        <v>272860</v>
      </c>
      <c r="Q12" s="55">
        <f>'Summary -Yellow maize'!S78</f>
        <v>509294</v>
      </c>
      <c r="R12" s="55">
        <f>'Summary -Yellow maize'!T78</f>
        <v>709366</v>
      </c>
      <c r="S12" s="55">
        <f>'Summary -Yellow maize'!U78</f>
        <v>385373</v>
      </c>
      <c r="T12" s="55">
        <f>AVERAGE(N12:R12)</f>
        <v>445656.4</v>
      </c>
    </row>
    <row r="13" spans="1:21" ht="13.8" thickBot="1" x14ac:dyDescent="0.3">
      <c r="A13" s="372" t="s">
        <v>100</v>
      </c>
      <c r="B13" s="57">
        <f>'Summary -Yellow maize'!D79</f>
        <v>66000</v>
      </c>
      <c r="C13" s="57">
        <f>'Summary -Yellow maize'!E79</f>
        <v>61000</v>
      </c>
      <c r="D13" s="57">
        <f>'Summary -Yellow maize'!F79</f>
        <v>23000</v>
      </c>
      <c r="E13" s="58">
        <f>'Summary -Yellow maize'!G79</f>
        <v>3862943</v>
      </c>
      <c r="F13" s="57">
        <f>'Summary -Yellow maize'!H79</f>
        <v>4480629</v>
      </c>
      <c r="G13" s="57">
        <f>'Summary -Yellow maize'!I79</f>
        <v>5328942</v>
      </c>
      <c r="H13" s="57">
        <f>'Summary -Yellow maize'!J79</f>
        <v>5861623</v>
      </c>
      <c r="I13" s="57">
        <f>'Summary -Yellow maize'!K79</f>
        <v>4538679</v>
      </c>
      <c r="J13" s="57">
        <f>'Summary -Yellow maize'!L79</f>
        <v>3622244</v>
      </c>
      <c r="K13" s="57">
        <f>'Summary -Yellow maize'!M79</f>
        <v>6234595</v>
      </c>
      <c r="L13" s="57">
        <f>'Summary -Yellow maize'!N79</f>
        <v>5495238</v>
      </c>
      <c r="M13" s="57">
        <f>'Summary -Yellow maize'!O79</f>
        <v>5228088</v>
      </c>
      <c r="N13" s="57">
        <f>'Summary -Yellow maize'!P79</f>
        <v>6152378</v>
      </c>
      <c r="O13" s="57">
        <f>'Summary -Yellow maize'!Q79</f>
        <v>6867055</v>
      </c>
      <c r="P13" s="57">
        <f>'Summary -Yellow maize'!R79</f>
        <v>6965800</v>
      </c>
      <c r="Q13" s="57">
        <f>'Summary -Yellow maize'!S79</f>
        <v>7047106</v>
      </c>
      <c r="R13" s="439">
        <f>'Summary -Yellow maize'!T79</f>
        <v>5581675</v>
      </c>
      <c r="S13" s="439">
        <f>'Summary -Yellow maize'!U79</f>
        <v>2429695</v>
      </c>
      <c r="T13" s="438">
        <f>AVERAGE(N13:R13)</f>
        <v>6522802.7999999998</v>
      </c>
    </row>
    <row r="14" spans="1:21" ht="14.4" thickBot="1" x14ac:dyDescent="0.35">
      <c r="A14" s="59" t="s">
        <v>101</v>
      </c>
      <c r="B14" s="60">
        <f>'Summary -Yellow maize'!D80</f>
        <v>406692</v>
      </c>
      <c r="C14" s="60">
        <f>'Summary -Yellow maize'!E80</f>
        <v>297016</v>
      </c>
      <c r="D14" s="60">
        <f>'Summary -Yellow maize'!F80</f>
        <v>114500</v>
      </c>
      <c r="E14" s="61">
        <f>'Summary -Yellow maize'!G80</f>
        <v>4044943</v>
      </c>
      <c r="F14" s="60">
        <f>'Summary -Yellow maize'!H80</f>
        <v>4723674</v>
      </c>
      <c r="G14" s="60">
        <f>'Summary -Yellow maize'!I80</f>
        <v>5855911</v>
      </c>
      <c r="H14" s="60">
        <f>'Summary -Yellow maize'!J80</f>
        <v>6035284</v>
      </c>
      <c r="I14" s="60">
        <f>'Summary -Yellow maize'!K80</f>
        <v>4905799</v>
      </c>
      <c r="J14" s="60">
        <f>'Summary -Yellow maize'!L80</f>
        <v>4072199</v>
      </c>
      <c r="K14" s="60">
        <f>'Summary -Yellow maize'!M80</f>
        <v>6535237</v>
      </c>
      <c r="L14" s="60">
        <f>'Summary -Yellow maize'!N80</f>
        <v>5617786</v>
      </c>
      <c r="M14" s="60">
        <f>'Summary -Yellow maize'!O80</f>
        <v>5409133</v>
      </c>
      <c r="N14" s="60">
        <f>'Summary -Yellow maize'!P80</f>
        <v>6368869</v>
      </c>
      <c r="O14" s="60">
        <f>'Summary -Yellow maize'!Q80</f>
        <v>7387326</v>
      </c>
      <c r="P14" s="60">
        <f>'Summary -Yellow maize'!R80</f>
        <v>7238660</v>
      </c>
      <c r="Q14" s="60">
        <f>'Summary -Yellow maize'!S80</f>
        <v>7556400</v>
      </c>
      <c r="R14" s="60">
        <f>'Summary -Yellow maize'!T80</f>
        <v>6291041</v>
      </c>
      <c r="S14" s="60">
        <f>'Summary -Yellow maize'!U80</f>
        <v>2815068</v>
      </c>
      <c r="T14" s="60">
        <f t="shared" ref="T14" si="0">AVERAGE(L14:Q14)</f>
        <v>6596362.333333333</v>
      </c>
    </row>
    <row r="15" spans="1:21" ht="15" thickTop="1" thickBot="1" x14ac:dyDescent="0.35">
      <c r="A15" s="72" t="s">
        <v>102</v>
      </c>
      <c r="B15" s="73">
        <f>'Summary -Yellow maize'!D82</f>
        <v>8.4973267473402767E-2</v>
      </c>
      <c r="C15" s="63">
        <f>'Summary -Yellow maize'!E82</f>
        <v>5.981792966998796E-2</v>
      </c>
      <c r="D15" s="73">
        <f>'Summary -Yellow maize'!F82</f>
        <v>2.5017550521796186E-2</v>
      </c>
      <c r="E15" s="69">
        <f>'Summary -Yellow maize'!G82</f>
        <v>1.028139389706159</v>
      </c>
      <c r="F15" s="69">
        <f>'Summary -Yellow maize'!H82</f>
        <v>0.96449360897212477</v>
      </c>
      <c r="G15" s="69">
        <f>'Summary -Yellow maize'!I82</f>
        <v>0.99982584735930813</v>
      </c>
      <c r="H15" s="69">
        <f>'Summary -Yellow maize'!J82</f>
        <v>0.98013640388229428</v>
      </c>
      <c r="I15" s="69">
        <f>'Summary -Yellow maize'!K82</f>
        <v>1.0099265477871697</v>
      </c>
      <c r="J15" s="69">
        <f>'Summary -Yellow maize'!L82</f>
        <v>0.99727257320974816</v>
      </c>
      <c r="K15" s="69">
        <f>'Summary -Yellow maize'!M82</f>
        <v>0.99744154456654455</v>
      </c>
      <c r="L15" s="69">
        <f>'Summary -Yellow maize'!N82</f>
        <v>0.99960604982206402</v>
      </c>
      <c r="M15" s="69">
        <f>'Summary -Yellow maize'!O82</f>
        <v>1.0054150557620818</v>
      </c>
      <c r="N15" s="69">
        <f>'Summary -Yellow maize'!P82</f>
        <v>1.0027346296150517</v>
      </c>
      <c r="O15" s="69">
        <f>'Summary -Yellow maize'!Q82</f>
        <v>1.0129337721102427</v>
      </c>
      <c r="P15" s="69">
        <f>'Summary -Yellow maize'!R82</f>
        <v>1.0011977869986168</v>
      </c>
      <c r="Q15" s="69">
        <f>'Summary -Yellow maize'!S82</f>
        <v>1.0122085500036166</v>
      </c>
      <c r="R15" s="69">
        <f>'Summary -Yellow maize'!T82</f>
        <v>0.99149582348305754</v>
      </c>
      <c r="S15" s="69">
        <f>'Summary -Yellow maize'!U82</f>
        <v>0.41923333531899687</v>
      </c>
      <c r="T15" s="214">
        <f>AVERAGE(N15:R15)</f>
        <v>1.0041141124421171</v>
      </c>
      <c r="U15" s="344"/>
    </row>
    <row r="16" spans="1:21" ht="13.8" thickBot="1" x14ac:dyDescent="0.3">
      <c r="A16" s="373"/>
      <c r="B16" s="369"/>
      <c r="C16" s="369"/>
      <c r="D16" s="369"/>
      <c r="E16" s="369"/>
      <c r="F16" s="369"/>
      <c r="G16" s="369"/>
      <c r="H16" s="369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</row>
    <row r="17" spans="1:21" ht="13.8" thickBot="1" x14ac:dyDescent="0.3">
      <c r="A17" s="74" t="s">
        <v>83</v>
      </c>
      <c r="B17" s="374"/>
      <c r="C17" s="374"/>
      <c r="D17" s="374"/>
      <c r="E17" s="374"/>
      <c r="F17" s="374"/>
      <c r="G17" s="374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</row>
    <row r="18" spans="1:21" ht="13.8" thickBot="1" x14ac:dyDescent="0.3">
      <c r="A18" s="443" t="s">
        <v>71</v>
      </c>
      <c r="B18" s="53" t="str">
        <f>'Summary -Total maize'!D77</f>
        <v>2008/09</v>
      </c>
      <c r="C18" s="54" t="str">
        <f>'Summary -Total maize'!E77</f>
        <v>2009/10</v>
      </c>
      <c r="D18" s="53" t="str">
        <f>'Summary -Total maize'!F77</f>
        <v>2010/11</v>
      </c>
      <c r="E18" s="53" t="str">
        <f>'Summary -Total maize'!G77</f>
        <v>2011/12</v>
      </c>
      <c r="F18" s="53" t="str">
        <f>'Summary -Total maize'!H77</f>
        <v>2012/13</v>
      </c>
      <c r="G18" s="53" t="str">
        <f>'Summary -Total maize'!I77</f>
        <v>2013/14</v>
      </c>
      <c r="H18" s="54" t="str">
        <f>'Summary -Total maize'!J77</f>
        <v>2014/15</v>
      </c>
      <c r="I18" s="253" t="s">
        <v>46</v>
      </c>
      <c r="J18" s="253" t="s">
        <v>47</v>
      </c>
      <c r="K18" s="253" t="s">
        <v>48</v>
      </c>
      <c r="L18" s="253" t="s">
        <v>103</v>
      </c>
      <c r="M18" s="253" t="s">
        <v>104</v>
      </c>
      <c r="N18" s="253" t="s">
        <v>105</v>
      </c>
      <c r="O18" s="253" t="s">
        <v>106</v>
      </c>
      <c r="P18" s="253" t="s">
        <v>53</v>
      </c>
      <c r="Q18" s="253" t="s">
        <v>97</v>
      </c>
      <c r="R18" s="253" t="s">
        <v>119</v>
      </c>
      <c r="S18" s="253" t="str">
        <f>S4</f>
        <v>2025/26</v>
      </c>
      <c r="T18" s="253" t="s">
        <v>98</v>
      </c>
    </row>
    <row r="19" spans="1:21" x14ac:dyDescent="0.25">
      <c r="A19" s="371" t="s">
        <v>99</v>
      </c>
      <c r="B19" s="55">
        <f>'Summary -Total maize'!D78</f>
        <v>669033</v>
      </c>
      <c r="C19" s="55">
        <f>'Summary -Total maize'!E78</f>
        <v>351719</v>
      </c>
      <c r="D19" s="55">
        <f>'Summary -Total maize'!F78</f>
        <v>135500</v>
      </c>
      <c r="E19" s="56">
        <f>'Summary -Total maize'!G78</f>
        <v>182240</v>
      </c>
      <c r="F19" s="55">
        <f>'Summary -Total maize'!H78</f>
        <v>753443</v>
      </c>
      <c r="G19" s="55">
        <f>'Summary -Total maize'!I78</f>
        <v>426034</v>
      </c>
      <c r="H19" s="55">
        <f>'Summary -Total maize'!J78</f>
        <v>478784</v>
      </c>
      <c r="I19" s="55">
        <f>'Summary -Total maize'!K78</f>
        <v>541956</v>
      </c>
      <c r="J19" s="55">
        <f>'Summary -Total maize'!L78</f>
        <v>821008</v>
      </c>
      <c r="K19" s="55">
        <f>'Summary -Total maize'!M78</f>
        <v>804193</v>
      </c>
      <c r="L19" s="55">
        <f>'Summary -Total maize'!N78</f>
        <v>239917</v>
      </c>
      <c r="M19" s="55">
        <f>'Summary -Total maize'!O78</f>
        <v>266943</v>
      </c>
      <c r="N19" s="55">
        <f>'Summary -Total maize'!P78</f>
        <v>347732</v>
      </c>
      <c r="O19" s="55">
        <f>'Summary -Total maize'!Q78</f>
        <v>957307</v>
      </c>
      <c r="P19" s="55">
        <f>'Summary -Total maize'!R78</f>
        <v>414048</v>
      </c>
      <c r="Q19" s="55">
        <f>'Summary -Total maize'!S78</f>
        <v>703499</v>
      </c>
      <c r="R19" s="55">
        <f>'Summary -Total maize'!T78</f>
        <v>1107658</v>
      </c>
      <c r="S19" s="55">
        <f>'Summary -Total maize'!U78</f>
        <v>630453</v>
      </c>
      <c r="T19" s="55">
        <f>AVERAGE(N19:R19)</f>
        <v>706048.8</v>
      </c>
    </row>
    <row r="20" spans="1:21" ht="13.8" thickBot="1" x14ac:dyDescent="0.3">
      <c r="A20" s="372" t="s">
        <v>100</v>
      </c>
      <c r="B20" s="57">
        <f>'Summary -Total maize'!D79</f>
        <v>11445000</v>
      </c>
      <c r="C20" s="57">
        <f>'Summary -Total maize'!E79</f>
        <v>11253000</v>
      </c>
      <c r="D20" s="57">
        <f>'Summary -Total maize'!F79</f>
        <v>11747000</v>
      </c>
      <c r="E20" s="58">
        <f>'Summary -Total maize'!G79</f>
        <v>9731000</v>
      </c>
      <c r="F20" s="57">
        <f>'Summary -Total maize'!H79</f>
        <v>11016607</v>
      </c>
      <c r="G20" s="57">
        <f>'Summary -Total maize'!I79</f>
        <v>10495155</v>
      </c>
      <c r="H20" s="57">
        <f>'Summary -Total maize'!J79</f>
        <v>13275986</v>
      </c>
      <c r="I20" s="57">
        <f>'Summary -Total maize'!K79</f>
        <v>9057930</v>
      </c>
      <c r="J20" s="57">
        <f>'Summary -Total maize'!L79</f>
        <v>6675981</v>
      </c>
      <c r="K20" s="57">
        <f>'Summary -Total maize'!M79</f>
        <v>15385208</v>
      </c>
      <c r="L20" s="57">
        <f>'Summary -Total maize'!N79</f>
        <v>11720705</v>
      </c>
      <c r="M20" s="57">
        <f>'Summary -Total maize'!O79</f>
        <v>10537705</v>
      </c>
      <c r="N20" s="57">
        <f>'Summary -Total maize'!P79</f>
        <v>14317510</v>
      </c>
      <c r="O20" s="57">
        <f>'Summary -Total maize'!Q79</f>
        <v>14865206</v>
      </c>
      <c r="P20" s="57">
        <f>'Summary -Total maize'!R79</f>
        <v>14507386</v>
      </c>
      <c r="Q20" s="57">
        <f>'Summary -Total maize'!S79</f>
        <v>15126437</v>
      </c>
      <c r="R20" s="57">
        <f>'Summary -Total maize'!T79</f>
        <v>11409996</v>
      </c>
      <c r="S20" s="57">
        <f>'Summary -Total maize'!U79</f>
        <v>4409921</v>
      </c>
      <c r="T20" s="57">
        <f>AVERAGE(N20:R20)</f>
        <v>14045307</v>
      </c>
    </row>
    <row r="21" spans="1:21" ht="14.4" thickBot="1" x14ac:dyDescent="0.35">
      <c r="A21" s="59" t="s">
        <v>101</v>
      </c>
      <c r="B21" s="60">
        <f>'Summary -Total maize'!D80</f>
        <v>12114033</v>
      </c>
      <c r="C21" s="60">
        <f>'Summary -Total maize'!E80</f>
        <v>11604719</v>
      </c>
      <c r="D21" s="60">
        <f>'Summary -Total maize'!F80</f>
        <v>11882500</v>
      </c>
      <c r="E21" s="61">
        <f>'Summary -Total maize'!G80</f>
        <v>9913240</v>
      </c>
      <c r="F21" s="60">
        <f>'Summary -Total maize'!H80</f>
        <v>11770050</v>
      </c>
      <c r="G21" s="60">
        <f>'Summary -Total maize'!I80</f>
        <v>10921189</v>
      </c>
      <c r="H21" s="60">
        <f>'Summary -Total maize'!J80</f>
        <v>13754770</v>
      </c>
      <c r="I21" s="60">
        <f>'Summary -Total maize'!K80</f>
        <v>9599886</v>
      </c>
      <c r="J21" s="60">
        <f>'Summary -Total maize'!L80</f>
        <v>7496989</v>
      </c>
      <c r="K21" s="60">
        <f>'Summary -Total maize'!M80</f>
        <v>16189401</v>
      </c>
      <c r="L21" s="60">
        <f>'Summary -Total maize'!N80</f>
        <v>11960622</v>
      </c>
      <c r="M21" s="60">
        <f>'Summary -Total maize'!O80</f>
        <v>10804648</v>
      </c>
      <c r="N21" s="60">
        <f>'Summary -Total maize'!P80</f>
        <v>14665242</v>
      </c>
      <c r="O21" s="60">
        <f>'Summary -Total maize'!Q80</f>
        <v>15822513</v>
      </c>
      <c r="P21" s="60">
        <f>'Summary -Total maize'!R80</f>
        <v>14921434</v>
      </c>
      <c r="Q21" s="60">
        <f>'Summary -Total maize'!S80</f>
        <v>15829936</v>
      </c>
      <c r="R21" s="60">
        <f>'Summary -Total maize'!T80</f>
        <v>12517654</v>
      </c>
      <c r="S21" s="60">
        <f>'Summary -Total maize'!U80</f>
        <v>5040374</v>
      </c>
      <c r="T21" s="60">
        <f t="shared" ref="T21" si="1">AVERAGE(L21:Q21)</f>
        <v>14000732.5</v>
      </c>
    </row>
    <row r="22" spans="1:21" ht="15" thickTop="1" thickBot="1" x14ac:dyDescent="0.35">
      <c r="A22" s="62" t="s">
        <v>102</v>
      </c>
      <c r="B22" s="63">
        <f>'Summary -Total maize'!D82</f>
        <v>0.99734971131769012</v>
      </c>
      <c r="C22" s="63">
        <f>'Summary -Total maize'!E82</f>
        <v>0.99821727238976854</v>
      </c>
      <c r="D22" s="63">
        <f>'Summary -Total maize'!F82</f>
        <v>1.0295477831039794</v>
      </c>
      <c r="E22" s="64">
        <f>'Summary -Total maize'!G82</f>
        <v>1.0027631205742629</v>
      </c>
      <c r="F22" s="64">
        <f>'Summary -Total maize'!H82</f>
        <v>1.0070951563121411</v>
      </c>
      <c r="G22" s="64">
        <f>'Summary -Total maize'!I82</f>
        <v>0.96198291010253079</v>
      </c>
      <c r="H22" s="64">
        <f>'Summary -Total maize'!J82</f>
        <v>1.001778614658666</v>
      </c>
      <c r="I22" s="64">
        <f>'Summary -Total maize'!K82</f>
        <v>1.0123824277851656</v>
      </c>
      <c r="J22" s="64">
        <f>'Summary -Total maize'!L82</f>
        <v>1.006201360823237</v>
      </c>
      <c r="K22" s="64">
        <f>'Summary -Total maize'!M82</f>
        <v>0.99694568631073344</v>
      </c>
      <c r="L22" s="64">
        <f>'Summary -Total maize'!N82</f>
        <v>1.0000520066889631</v>
      </c>
      <c r="M22" s="64">
        <f>'Summary -Total maize'!O82</f>
        <v>1.0036830469112865</v>
      </c>
      <c r="N22" s="64">
        <f>'Summary -Total maize'!P82</f>
        <v>0.9933909601220906</v>
      </c>
      <c r="O22" s="64">
        <f>'Summary -Total maize'!Q82</f>
        <v>1.0083814288445605</v>
      </c>
      <c r="P22" s="64">
        <f>'Summary -Total maize'!R82</f>
        <v>1.0012369321613097</v>
      </c>
      <c r="Q22" s="64">
        <f>'Summary -Total maize'!S82</f>
        <v>1.005060943573822</v>
      </c>
      <c r="R22" s="64">
        <f>'Summary -Total maize'!T82</f>
        <v>0.88381226060402807</v>
      </c>
      <c r="S22" s="64">
        <f>'Summary -Total maize'!U82</f>
        <v>0.35550043199971787</v>
      </c>
      <c r="T22" s="215">
        <f>AVERAGE(N22:R22)</f>
        <v>0.97837650506116225</v>
      </c>
      <c r="U22" s="344"/>
    </row>
    <row r="23" spans="1:21" x14ac:dyDescent="0.25">
      <c r="A23" s="368" t="s">
        <v>107</v>
      </c>
      <c r="K23" s="362"/>
      <c r="L23" s="362"/>
      <c r="M23" s="362"/>
      <c r="N23" s="362"/>
      <c r="O23" s="362"/>
      <c r="P23" s="362"/>
      <c r="Q23" s="362"/>
      <c r="R23" s="362"/>
      <c r="S23" s="362"/>
    </row>
    <row r="24" spans="1:21" x14ac:dyDescent="0.25">
      <c r="A24" s="368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workbookViewId="0">
      <selection activeCell="Q26" sqref="Q26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BBA8B40-4BE7-4909-828F-3091F47186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245AD4-A44E-4D57-9139-6772E57C882F}">
  <ds:schemaRefs>
    <ds:schemaRef ds:uri="http://www.w3.org/XML/1998/namespace"/>
    <ds:schemaRef ds:uri="http://schemas.microsoft.com/office/2006/metadata/properties"/>
    <ds:schemaRef ds:uri="http://purl.org/dc/elements/1.1/"/>
    <ds:schemaRef ds:uri="5d7b95ce-97cf-4a61-8884-fde260c16070"/>
    <ds:schemaRef ds:uri="25435354-646d-4f90-a923-d4d04749eaf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Progressive total 2024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Lewerings tot datum </vt:lpstr>
      <vt:lpstr>Lewerings tot datum (WM)</vt:lpstr>
      <vt:lpstr>Lewerings tot datum (YM)</vt:lpstr>
      <vt:lpstr>Chart1</vt:lpstr>
      <vt:lpstr>Lewerings tot datum (TM)</vt:lpstr>
      <vt:lpstr>Weeklikse kumulatiewe lewerings</vt:lpstr>
      <vt:lpstr>Lewerings tot datum (TM)1</vt:lpstr>
      <vt:lpstr>Grafiek 2025 vs 2024 Wit</vt:lpstr>
      <vt:lpstr>Grafiek 2025 vs 2024 Geel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Marguerite Pienaar</cp:lastModifiedBy>
  <cp:revision/>
  <dcterms:created xsi:type="dcterms:W3CDTF">2005-11-02T09:45:58Z</dcterms:created>
  <dcterms:modified xsi:type="dcterms:W3CDTF">2025-06-27T12:41:04Z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