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ks\Downloads\"/>
    </mc:Choice>
  </mc:AlternateContent>
  <bookViews>
    <workbookView xWindow="0" yWindow="0" windowWidth="23040" windowHeight="8076" firstSheet="1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2" l="1"/>
  <c r="B25" i="2"/>
  <c r="B27" i="2" s="1"/>
  <c r="B31" i="2" l="1"/>
  <c r="C19" i="2" l="1"/>
  <c r="C17" i="2"/>
  <c r="C18" i="2" s="1"/>
  <c r="D13" i="2" l="1"/>
  <c r="C11" i="2"/>
  <c r="C10" i="2"/>
  <c r="G12" i="2"/>
  <c r="G16" i="2" s="1"/>
  <c r="C12" i="2" l="1"/>
  <c r="C20" i="2"/>
  <c r="C21" i="2" s="1"/>
  <c r="E17" i="2"/>
  <c r="D11" i="2" l="1"/>
  <c r="M9" i="1" l="1"/>
  <c r="O11" i="1"/>
  <c r="O10" i="1"/>
  <c r="F13" i="2"/>
  <c r="E13" i="2"/>
  <c r="G19" i="2"/>
  <c r="F19" i="2"/>
  <c r="E19" i="2"/>
  <c r="D19" i="2"/>
  <c r="F17" i="2"/>
  <c r="D17" i="2"/>
  <c r="G15" i="2"/>
  <c r="F15" i="2"/>
  <c r="E15" i="2"/>
  <c r="E18" i="2" s="1"/>
  <c r="D15" i="2"/>
  <c r="D18" i="2" s="1"/>
  <c r="F11" i="2"/>
  <c r="E11" i="2"/>
  <c r="F10" i="2"/>
  <c r="E10" i="2"/>
  <c r="D10" i="2"/>
  <c r="D12" i="2" s="1"/>
  <c r="F18" i="2" l="1"/>
  <c r="G18" i="2"/>
  <c r="G20" i="2" s="1"/>
  <c r="G21" i="2" s="1"/>
  <c r="E20" i="2"/>
  <c r="D20" i="2"/>
  <c r="F20" i="2"/>
  <c r="F12" i="2"/>
  <c r="E12" i="2"/>
  <c r="K5" i="1"/>
  <c r="K7" i="1" s="1"/>
  <c r="M10" i="1" l="1"/>
  <c r="M7" i="1"/>
  <c r="D21" i="2"/>
  <c r="E21" i="2"/>
  <c r="F21" i="2"/>
  <c r="M11" i="1" l="1"/>
  <c r="K9" i="1" s="1"/>
  <c r="K17" i="1" s="1"/>
  <c r="K15" i="1"/>
  <c r="B5" i="1"/>
  <c r="K19" i="1" l="1"/>
  <c r="B13" i="1"/>
  <c r="B9" i="1" s="1"/>
  <c r="B17" i="1" s="1"/>
  <c r="B19" i="1"/>
</calcChain>
</file>

<file path=xl/sharedStrings.xml><?xml version="1.0" encoding="utf-8"?>
<sst xmlns="http://schemas.openxmlformats.org/spreadsheetml/2006/main" count="59" uniqueCount="59">
  <si>
    <t>Plant</t>
  </si>
  <si>
    <t>Koste/ha</t>
  </si>
  <si>
    <t>aantal hektaar</t>
  </si>
  <si>
    <t>Totale koste</t>
  </si>
  <si>
    <t>Opbrens (t/ha)</t>
  </si>
  <si>
    <t>gelykbreekprys Produsente prys</t>
  </si>
  <si>
    <t>Futures</t>
  </si>
  <si>
    <t>aanvangsmarge</t>
  </si>
  <si>
    <t>Totale tonne</t>
  </si>
  <si>
    <t>aantal kontrakte</t>
  </si>
  <si>
    <t>totale koste</t>
  </si>
  <si>
    <t>Jul '18 futures</t>
  </si>
  <si>
    <t>Jul 18 spot</t>
  </si>
  <si>
    <t>Wins/verlies</t>
  </si>
  <si>
    <t>GB SAFEX prys</t>
  </si>
  <si>
    <t>Dif</t>
  </si>
  <si>
    <t>Inkomste</t>
  </si>
  <si>
    <t>Plant en verskans</t>
  </si>
  <si>
    <t>Plant met Put</t>
  </si>
  <si>
    <t>Plant sonder verskans</t>
  </si>
  <si>
    <t>Koop Futures</t>
  </si>
  <si>
    <t>Koste (R/ha)</t>
  </si>
  <si>
    <t>Aantal hektaar</t>
  </si>
  <si>
    <t>RENTE</t>
  </si>
  <si>
    <t>TYDPERK</t>
  </si>
  <si>
    <t>Totale koste (R/ha)</t>
  </si>
  <si>
    <t>Opbrengs (T/ha)</t>
  </si>
  <si>
    <t>Jul '18 Fut Prys (R/ton)</t>
  </si>
  <si>
    <t>Put Premie (R/ton)</t>
  </si>
  <si>
    <t>Differensiaal (R/ton)</t>
  </si>
  <si>
    <t>Produsente prys (R/ton)</t>
  </si>
  <si>
    <t>Inkomste (Rand)</t>
  </si>
  <si>
    <t>Wins/verlies (Rand)</t>
  </si>
  <si>
    <t>YM Plant en verskans</t>
  </si>
  <si>
    <t>YM Plant met Put</t>
  </si>
  <si>
    <t>YM Plant sonder verskans</t>
  </si>
  <si>
    <t>Koop YM Futures</t>
  </si>
  <si>
    <t>WM Plant en verskans</t>
  </si>
  <si>
    <t>YM Inligting</t>
  </si>
  <si>
    <t>WM gem op</t>
  </si>
  <si>
    <t>WM rekord op</t>
  </si>
  <si>
    <t>YM gem op</t>
  </si>
  <si>
    <t>YM rekord op</t>
  </si>
  <si>
    <t>Jul '18 spotprys (R/ton) (Uitvoerpariteit)</t>
  </si>
  <si>
    <t>Verskans (T/ha)</t>
  </si>
  <si>
    <t>Copy right / Kopiereg: Graan SA</t>
  </si>
  <si>
    <t>Disclaimer:</t>
  </si>
  <si>
    <t>Everything has been done to ensure the accuracy of this information, however Grain SA takes no responsibility for any losses or damage incurred due to the usage of this information</t>
  </si>
  <si>
    <t>Voltooi met eie inligting</t>
  </si>
  <si>
    <t>Complete with own information</t>
  </si>
  <si>
    <t>Gem Afrika uitvoere</t>
  </si>
  <si>
    <t>Totale verbruik</t>
  </si>
  <si>
    <t>As die aanname gemaak word dat dit die neiging is by al die produsente is die volgende scenario vir vraag en aanbod</t>
  </si>
  <si>
    <t>Produksie</t>
  </si>
  <si>
    <t>Totale Aanbod</t>
  </si>
  <si>
    <t>Oordrag vooraad 2017/18</t>
  </si>
  <si>
    <t>RSA verbruik (5 jaar gem)</t>
  </si>
  <si>
    <t>Uitvoerbare surplus 2018/19</t>
  </si>
  <si>
    <t>Die hektare wat gekies is by B10 hoeveel minder of meer is dit as wat u die huidige seisoen geplant het?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</si>
</sst>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R&quot;\ * #,##0_ ;_ &quot;R&quot;\ * \-#,##0_ ;_ &quot;R&quot;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MV Boli"/>
    </font>
    <font>
      <sz val="8"/>
      <color theme="1"/>
      <name val="Calibri"/>
      <family val="2"/>
      <scheme val="minor"/>
    </font>
    <font>
      <b/>
      <sz val="16"/>
      <color rgb="FFFF0000"/>
      <name val="MV Boli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43" fontId="0" fillId="0" borderId="0" xfId="1" applyFont="1"/>
    <xf numFmtId="164" fontId="0" fillId="0" borderId="0" xfId="1" applyNumberFormat="1" applyFont="1"/>
    <xf numFmtId="164" fontId="0" fillId="0" borderId="0" xfId="0" applyNumberFormat="1"/>
    <xf numFmtId="43" fontId="0" fillId="0" borderId="0" xfId="0" applyNumberFormat="1"/>
    <xf numFmtId="9" fontId="0" fillId="0" borderId="0" xfId="2" applyFont="1"/>
    <xf numFmtId="11" fontId="0" fillId="0" borderId="0" xfId="0" applyNumberFormat="1"/>
    <xf numFmtId="0" fontId="0" fillId="2" borderId="0" xfId="0" applyFill="1" applyProtection="1"/>
    <xf numFmtId="0" fontId="0" fillId="3" borderId="1" xfId="0" applyFill="1" applyBorder="1" applyProtection="1"/>
    <xf numFmtId="0" fontId="5" fillId="3" borderId="1" xfId="0" applyFont="1" applyFill="1" applyBorder="1" applyProtection="1"/>
    <xf numFmtId="0" fontId="3" fillId="3" borderId="1" xfId="0" applyFont="1" applyFill="1" applyBorder="1" applyProtection="1"/>
    <xf numFmtId="44" fontId="4" fillId="3" borderId="1" xfId="3" applyFont="1" applyFill="1" applyBorder="1" applyProtection="1"/>
    <xf numFmtId="165" fontId="0" fillId="3" borderId="1" xfId="3" applyNumberFormat="1" applyFont="1" applyFill="1" applyBorder="1" applyAlignment="1" applyProtection="1"/>
    <xf numFmtId="164" fontId="4" fillId="3" borderId="1" xfId="1" applyNumberFormat="1" applyFont="1" applyFill="1" applyBorder="1" applyProtection="1"/>
    <xf numFmtId="164" fontId="0" fillId="3" borderId="1" xfId="1" applyNumberFormat="1" applyFont="1" applyFill="1" applyBorder="1" applyAlignment="1" applyProtection="1"/>
    <xf numFmtId="164" fontId="2" fillId="3" borderId="1" xfId="1" applyNumberFormat="1" applyFont="1" applyFill="1" applyBorder="1" applyProtection="1"/>
    <xf numFmtId="2" fontId="0" fillId="3" borderId="1" xfId="1" applyNumberFormat="1" applyFont="1" applyFill="1" applyBorder="1" applyAlignment="1" applyProtection="1"/>
    <xf numFmtId="2" fontId="0" fillId="3" borderId="1" xfId="0" applyNumberFormat="1" applyFill="1" applyBorder="1" applyAlignment="1" applyProtection="1"/>
    <xf numFmtId="165" fontId="0" fillId="3" borderId="1" xfId="0" applyNumberFormat="1" applyFill="1" applyBorder="1" applyAlignment="1" applyProtection="1"/>
    <xf numFmtId="165" fontId="0" fillId="3" borderId="1" xfId="1" applyNumberFormat="1" applyFont="1" applyFill="1" applyBorder="1" applyAlignment="1" applyProtection="1"/>
    <xf numFmtId="44" fontId="0" fillId="3" borderId="1" xfId="3" applyFont="1" applyFill="1" applyBorder="1" applyAlignment="1" applyProtection="1"/>
    <xf numFmtId="0" fontId="3" fillId="3" borderId="1" xfId="0" applyFont="1" applyFill="1" applyBorder="1" applyAlignment="1" applyProtection="1">
      <alignment wrapText="1"/>
    </xf>
    <xf numFmtId="43" fontId="2" fillId="3" borderId="1" xfId="1" applyFont="1" applyFill="1" applyBorder="1" applyProtection="1"/>
    <xf numFmtId="165" fontId="3" fillId="3" borderId="1" xfId="3" applyNumberFormat="1" applyFont="1" applyFill="1" applyBorder="1" applyAlignment="1" applyProtection="1"/>
    <xf numFmtId="0" fontId="3" fillId="3" borderId="2" xfId="0" applyFont="1" applyFill="1" applyBorder="1" applyProtection="1"/>
    <xf numFmtId="43" fontId="2" fillId="3" borderId="2" xfId="1" applyFont="1" applyFill="1" applyBorder="1" applyProtection="1"/>
    <xf numFmtId="165" fontId="3" fillId="3" borderId="2" xfId="3" applyNumberFormat="1" applyFont="1" applyFill="1" applyBorder="1" applyAlignment="1" applyProtection="1"/>
    <xf numFmtId="0" fontId="0" fillId="3" borderId="3" xfId="0" applyFill="1" applyBorder="1" applyProtection="1"/>
    <xf numFmtId="164" fontId="6" fillId="2" borderId="1" xfId="1" applyNumberFormat="1" applyFont="1" applyFill="1" applyBorder="1" applyProtection="1">
      <protection locked="0"/>
    </xf>
    <xf numFmtId="43" fontId="6" fillId="2" borderId="1" xfId="1" applyNumberFormat="1" applyFont="1" applyFill="1" applyBorder="1" applyProtection="1">
      <protection locked="0"/>
    </xf>
    <xf numFmtId="2" fontId="6" fillId="2" borderId="1" xfId="1" applyNumberFormat="1" applyFont="1" applyFill="1" applyBorder="1" applyAlignment="1" applyProtection="1">
      <protection locked="0"/>
    </xf>
    <xf numFmtId="10" fontId="6" fillId="2" borderId="1" xfId="2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0" fillId="3" borderId="1" xfId="0" applyFont="1" applyFill="1" applyBorder="1" applyProtection="1"/>
    <xf numFmtId="0" fontId="0" fillId="3" borderId="3" xfId="0" applyFont="1" applyFill="1" applyBorder="1" applyProtection="1"/>
    <xf numFmtId="0" fontId="0" fillId="3" borderId="0" xfId="0" applyFill="1" applyProtection="1"/>
    <xf numFmtId="165" fontId="3" fillId="3" borderId="4" xfId="3" applyNumberFormat="1" applyFont="1" applyFill="1" applyBorder="1" applyAlignment="1" applyProtection="1"/>
    <xf numFmtId="164" fontId="0" fillId="3" borderId="1" xfId="1" applyNumberFormat="1" applyFont="1" applyFill="1" applyBorder="1" applyProtection="1"/>
    <xf numFmtId="164" fontId="3" fillId="3" borderId="1" xfId="1" applyNumberFormat="1" applyFont="1" applyFill="1" applyBorder="1" applyProtection="1"/>
    <xf numFmtId="0" fontId="0" fillId="3" borderId="1" xfId="0" applyFill="1" applyBorder="1"/>
    <xf numFmtId="164" fontId="0" fillId="3" borderId="1" xfId="1" applyNumberFormat="1" applyFont="1" applyFill="1" applyBorder="1"/>
    <xf numFmtId="0" fontId="3" fillId="3" borderId="1" xfId="0" applyFont="1" applyFill="1" applyBorder="1"/>
    <xf numFmtId="164" fontId="3" fillId="3" borderId="1" xfId="1" applyNumberFormat="1" applyFont="1" applyFill="1" applyBorder="1"/>
    <xf numFmtId="43" fontId="0" fillId="3" borderId="0" xfId="0" applyNumberFormat="1" applyFill="1" applyProtection="1"/>
    <xf numFmtId="164" fontId="0" fillId="3" borderId="0" xfId="0" applyNumberFormat="1" applyFill="1" applyProtection="1"/>
    <xf numFmtId="43" fontId="0" fillId="3" borderId="0" xfId="1" applyFont="1" applyFill="1" applyProtection="1"/>
    <xf numFmtId="0" fontId="0" fillId="3" borderId="0" xfId="0" applyFill="1" applyAlignment="1" applyProtection="1"/>
    <xf numFmtId="0" fontId="0" fillId="3" borderId="0" xfId="0" applyFill="1"/>
    <xf numFmtId="0" fontId="7" fillId="3" borderId="0" xfId="0" applyFont="1" applyFill="1" applyProtection="1"/>
    <xf numFmtId="164" fontId="0" fillId="3" borderId="0" xfId="1" quotePrefix="1" applyNumberFormat="1" applyFont="1" applyFill="1" applyProtection="1"/>
    <xf numFmtId="0" fontId="7" fillId="3" borderId="0" xfId="0" applyFont="1" applyFill="1"/>
    <xf numFmtId="164" fontId="9" fillId="3" borderId="1" xfId="1" applyNumberFormat="1" applyFont="1" applyFill="1" applyBorder="1"/>
    <xf numFmtId="0" fontId="10" fillId="3" borderId="0" xfId="0" applyFont="1" applyFill="1" applyProtection="1"/>
    <xf numFmtId="9" fontId="8" fillId="2" borderId="4" xfId="1" applyNumberFormat="1" applyFont="1" applyFill="1" applyBorder="1" applyAlignment="1" applyProtection="1">
      <alignment horizontal="center" vertical="center"/>
      <protection locked="0"/>
    </xf>
    <xf numFmtId="9" fontId="8" fillId="2" borderId="5" xfId="1" applyNumberFormat="1" applyFont="1" applyFill="1" applyBorder="1" applyAlignment="1" applyProtection="1">
      <alignment horizontal="center" vertical="center"/>
      <protection locked="0"/>
    </xf>
    <xf numFmtId="165" fontId="6" fillId="2" borderId="1" xfId="3" applyNumberFormat="1" applyFont="1" applyFill="1" applyBorder="1" applyProtection="1">
      <protection locked="0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23</xdr:row>
      <xdr:rowOff>83820</xdr:rowOff>
    </xdr:from>
    <xdr:to>
      <xdr:col>5</xdr:col>
      <xdr:colOff>1097280</xdr:colOff>
      <xdr:row>31</xdr:row>
      <xdr:rowOff>7620</xdr:rowOff>
    </xdr:to>
    <xdr:sp macro="" textlink="">
      <xdr:nvSpPr>
        <xdr:cNvPr id="6" name="Bent Arrow 5"/>
        <xdr:cNvSpPr/>
      </xdr:nvSpPr>
      <xdr:spPr>
        <a:xfrm rot="10800000">
          <a:off x="3009900" y="4556760"/>
          <a:ext cx="4541520" cy="1386840"/>
        </a:xfrm>
        <a:prstGeom prst="bentArrow">
          <a:avLst>
            <a:gd name="adj1" fmla="val 25000"/>
            <a:gd name="adj2" fmla="val 25549"/>
            <a:gd name="adj3" fmla="val 25000"/>
            <a:gd name="adj4" fmla="val 43750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7</xdr:col>
      <xdr:colOff>495300</xdr:colOff>
      <xdr:row>0</xdr:row>
      <xdr:rowOff>0</xdr:rowOff>
    </xdr:from>
    <xdr:to>
      <xdr:col>8</xdr:col>
      <xdr:colOff>754380</xdr:colOff>
      <xdr:row>6</xdr:row>
      <xdr:rowOff>50125</xdr:rowOff>
    </xdr:to>
    <xdr:pic>
      <xdr:nvPicPr>
        <xdr:cNvPr id="8" name="Picture 7" descr="Related imag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340" y="0"/>
          <a:ext cx="1135380" cy="1436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workbookViewId="0">
      <selection activeCell="O10" sqref="O10"/>
    </sheetView>
  </sheetViews>
  <sheetFormatPr defaultRowHeight="14.4" x14ac:dyDescent="0.3"/>
  <cols>
    <col min="1" max="1" width="26.88671875" bestFit="1" customWidth="1"/>
    <col min="2" max="2" width="15.109375" bestFit="1" customWidth="1"/>
    <col min="3" max="3" width="11.88671875" bestFit="1" customWidth="1"/>
    <col min="4" max="4" width="18.77734375" bestFit="1" customWidth="1"/>
    <col min="5" max="5" width="11.6640625" bestFit="1" customWidth="1"/>
    <col min="10" max="10" width="14.5546875" bestFit="1" customWidth="1"/>
    <col min="11" max="11" width="13.109375" bestFit="1" customWidth="1"/>
    <col min="12" max="12" width="10.6640625" customWidth="1"/>
    <col min="13" max="13" width="13.44140625" bestFit="1" customWidth="1"/>
    <col min="15" max="15" width="12" bestFit="1" customWidth="1"/>
  </cols>
  <sheetData>
    <row r="2" spans="1:15" x14ac:dyDescent="0.3">
      <c r="A2" t="s">
        <v>0</v>
      </c>
      <c r="B2" t="s">
        <v>17</v>
      </c>
      <c r="C2" t="s">
        <v>18</v>
      </c>
      <c r="D2" t="s">
        <v>19</v>
      </c>
      <c r="E2" t="s">
        <v>20</v>
      </c>
      <c r="J2" t="s">
        <v>6</v>
      </c>
    </row>
    <row r="3" spans="1:15" x14ac:dyDescent="0.3">
      <c r="A3" t="s">
        <v>1</v>
      </c>
      <c r="B3" s="2">
        <v>8000</v>
      </c>
      <c r="J3" t="s">
        <v>7</v>
      </c>
      <c r="K3" s="2">
        <v>23600</v>
      </c>
    </row>
    <row r="4" spans="1:15" x14ac:dyDescent="0.3">
      <c r="A4" t="s">
        <v>2</v>
      </c>
      <c r="B4" s="2">
        <v>1000</v>
      </c>
      <c r="J4" t="s">
        <v>8</v>
      </c>
      <c r="K4" s="2">
        <v>5000</v>
      </c>
    </row>
    <row r="5" spans="1:15" x14ac:dyDescent="0.3">
      <c r="A5" t="s">
        <v>3</v>
      </c>
      <c r="B5" s="2">
        <f>B4*B3</f>
        <v>8000000</v>
      </c>
      <c r="J5" t="s">
        <v>9</v>
      </c>
      <c r="K5" s="2">
        <f>K4/100</f>
        <v>50</v>
      </c>
    </row>
    <row r="6" spans="1:15" x14ac:dyDescent="0.3">
      <c r="K6" s="2"/>
    </row>
    <row r="7" spans="1:15" x14ac:dyDescent="0.3">
      <c r="A7" t="s">
        <v>4</v>
      </c>
      <c r="B7">
        <v>6</v>
      </c>
      <c r="J7" t="s">
        <v>10</v>
      </c>
      <c r="K7" s="2">
        <f>K5*K3</f>
        <v>1180000</v>
      </c>
      <c r="M7" s="5">
        <f>K7/B5</f>
        <v>0.14749999999999999</v>
      </c>
    </row>
    <row r="8" spans="1:15" x14ac:dyDescent="0.3">
      <c r="K8" s="2"/>
      <c r="M8">
        <v>5</v>
      </c>
      <c r="O8">
        <v>0.10249999999999999</v>
      </c>
    </row>
    <row r="9" spans="1:15" x14ac:dyDescent="0.3">
      <c r="A9" t="s">
        <v>14</v>
      </c>
      <c r="B9" s="3">
        <f>B13+B11</f>
        <v>1604.3333333333333</v>
      </c>
      <c r="K9" s="2">
        <f>K13+M11</f>
        <v>2032.0000000107307</v>
      </c>
      <c r="M9" s="1">
        <f>(0.1025/12)^M8</f>
        <v>4.5468758555596738E-11</v>
      </c>
    </row>
    <row r="10" spans="1:15" x14ac:dyDescent="0.3">
      <c r="K10" s="2"/>
      <c r="M10" s="1">
        <f>K7*M9</f>
        <v>5.3653135095604153E-5</v>
      </c>
      <c r="O10" s="6">
        <f>(O8/12)^5</f>
        <v>4.5468758555596738E-11</v>
      </c>
    </row>
    <row r="11" spans="1:15" x14ac:dyDescent="0.3">
      <c r="A11" t="s">
        <v>15</v>
      </c>
      <c r="B11">
        <v>271</v>
      </c>
      <c r="K11" s="2">
        <v>0</v>
      </c>
      <c r="M11" s="4">
        <f>M10/K4</f>
        <v>1.0730627019120831E-8</v>
      </c>
      <c r="O11">
        <f>(0.1025/12)^5</f>
        <v>4.5468758555596738E-11</v>
      </c>
    </row>
    <row r="12" spans="1:15" x14ac:dyDescent="0.3">
      <c r="K12" s="3"/>
    </row>
    <row r="13" spans="1:15" x14ac:dyDescent="0.3">
      <c r="A13" t="s">
        <v>5</v>
      </c>
      <c r="B13" s="3">
        <f>B5/(B4*B7)</f>
        <v>1333.3333333333333</v>
      </c>
      <c r="J13" t="s">
        <v>11</v>
      </c>
      <c r="K13" s="3">
        <v>2032</v>
      </c>
    </row>
    <row r="14" spans="1:15" x14ac:dyDescent="0.3">
      <c r="K14" s="3"/>
    </row>
    <row r="15" spans="1:15" x14ac:dyDescent="0.3">
      <c r="A15" t="s">
        <v>12</v>
      </c>
      <c r="B15">
        <v>1800</v>
      </c>
      <c r="K15" s="3">
        <f>B15</f>
        <v>1800</v>
      </c>
    </row>
    <row r="16" spans="1:15" x14ac:dyDescent="0.3">
      <c r="K16" s="3"/>
    </row>
    <row r="17" spans="1:11" x14ac:dyDescent="0.3">
      <c r="A17" t="s">
        <v>13</v>
      </c>
      <c r="B17" s="3">
        <f>B15-B9</f>
        <v>195.66666666666674</v>
      </c>
      <c r="K17" s="3">
        <f>K15-K9</f>
        <v>-232.00000001073067</v>
      </c>
    </row>
    <row r="18" spans="1:11" x14ac:dyDescent="0.3">
      <c r="K18" s="3"/>
    </row>
    <row r="19" spans="1:11" x14ac:dyDescent="0.3">
      <c r="A19" t="s">
        <v>16</v>
      </c>
      <c r="B19" s="3">
        <f>((B4*B7)*(B15-B11))-B5</f>
        <v>1174000</v>
      </c>
      <c r="K19" s="3">
        <f>K17*K4</f>
        <v>-1160000.0000536533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61"/>
  <sheetViews>
    <sheetView tabSelected="1" topLeftCell="A4" workbookViewId="0">
      <selection activeCell="H26" sqref="H26"/>
    </sheetView>
  </sheetViews>
  <sheetFormatPr defaultRowHeight="14.4" x14ac:dyDescent="0.3"/>
  <cols>
    <col min="1" max="1" width="25.109375" style="7" customWidth="1"/>
    <col min="2" max="2" width="17.88671875" style="7" customWidth="1"/>
    <col min="3" max="4" width="19.109375" style="7" bestFit="1" customWidth="1"/>
    <col min="5" max="5" width="16.21875" style="7" customWidth="1"/>
    <col min="6" max="6" width="22.88671875" style="7" bestFit="1" customWidth="1"/>
    <col min="7" max="7" width="15.44140625" style="7" bestFit="1" customWidth="1"/>
    <col min="8" max="8" width="12.77734375" style="7" bestFit="1" customWidth="1"/>
    <col min="9" max="9" width="12" style="7" customWidth="1"/>
    <col min="10" max="10" width="2.5546875" style="7" customWidth="1"/>
    <col min="11" max="11" width="12.33203125" style="35" bestFit="1" customWidth="1"/>
    <col min="12" max="96" width="8.88671875" style="35"/>
    <col min="97" max="16384" width="8.88671875" style="7"/>
  </cols>
  <sheetData>
    <row r="1" spans="1:11" x14ac:dyDescent="0.3">
      <c r="A1" s="47"/>
      <c r="B1" s="35"/>
      <c r="C1" s="35"/>
      <c r="D1" s="35"/>
      <c r="E1" s="35"/>
      <c r="F1" s="35"/>
      <c r="G1" s="35"/>
      <c r="H1" s="35"/>
      <c r="I1" s="35"/>
      <c r="J1" s="35"/>
    </row>
    <row r="2" spans="1:1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1" ht="25.8" x14ac:dyDescent="0.5">
      <c r="A4" s="52" t="s">
        <v>48</v>
      </c>
      <c r="B4" s="35"/>
      <c r="C4" s="35"/>
      <c r="D4" s="35"/>
      <c r="E4" s="35"/>
      <c r="F4" s="35"/>
      <c r="G4" s="35"/>
      <c r="H4" s="35"/>
      <c r="I4" s="35"/>
      <c r="J4" s="35"/>
    </row>
    <row r="5" spans="1:11" ht="25.8" x14ac:dyDescent="0.5">
      <c r="A5" s="52" t="s">
        <v>49</v>
      </c>
      <c r="B5" s="35"/>
      <c r="C5" s="35"/>
      <c r="D5" s="35"/>
      <c r="E5" s="35"/>
      <c r="F5" s="35"/>
      <c r="G5" s="35"/>
      <c r="H5" s="35"/>
      <c r="I5" s="35"/>
      <c r="J5" s="35"/>
    </row>
    <row r="6" spans="1:11" x14ac:dyDescent="0.3">
      <c r="A6" s="35"/>
      <c r="B6" s="35"/>
      <c r="C6" s="35"/>
      <c r="D6" s="35"/>
      <c r="E6" s="35"/>
      <c r="F6" s="35"/>
      <c r="G6" s="35"/>
      <c r="H6" s="35"/>
      <c r="I6" s="35"/>
      <c r="J6" s="35"/>
    </row>
    <row r="7" spans="1:11" x14ac:dyDescent="0.3">
      <c r="A7" s="35"/>
      <c r="B7" s="35"/>
      <c r="C7" s="35"/>
      <c r="D7" s="35"/>
      <c r="E7" s="35"/>
      <c r="F7" s="35"/>
      <c r="G7" s="35"/>
      <c r="H7" s="35"/>
      <c r="I7" s="35"/>
      <c r="J7" s="35"/>
    </row>
    <row r="8" spans="1:11" x14ac:dyDescent="0.3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1" ht="15" x14ac:dyDescent="0.3">
      <c r="A9" s="8"/>
      <c r="B9" s="9" t="s">
        <v>38</v>
      </c>
      <c r="C9" s="9" t="s">
        <v>37</v>
      </c>
      <c r="D9" s="10" t="s">
        <v>33</v>
      </c>
      <c r="E9" s="10" t="s">
        <v>34</v>
      </c>
      <c r="F9" s="10" t="s">
        <v>35</v>
      </c>
      <c r="G9" s="10" t="s">
        <v>36</v>
      </c>
      <c r="H9" s="33" t="s">
        <v>23</v>
      </c>
      <c r="I9" s="31">
        <v>0.10249999999999999</v>
      </c>
      <c r="J9" s="35"/>
    </row>
    <row r="10" spans="1:11" ht="15" x14ac:dyDescent="0.3">
      <c r="A10" s="10" t="s">
        <v>21</v>
      </c>
      <c r="B10" s="55">
        <v>10000</v>
      </c>
      <c r="C10" s="11">
        <f>B10</f>
        <v>10000</v>
      </c>
      <c r="D10" s="12">
        <f>B10</f>
        <v>10000</v>
      </c>
      <c r="E10" s="12">
        <f>B10</f>
        <v>10000</v>
      </c>
      <c r="F10" s="12">
        <f>B10</f>
        <v>10000</v>
      </c>
      <c r="G10" s="55">
        <v>23600</v>
      </c>
      <c r="H10" s="34" t="s">
        <v>24</v>
      </c>
      <c r="I10" s="32">
        <v>10</v>
      </c>
      <c r="J10" s="35"/>
    </row>
    <row r="11" spans="1:11" ht="15" x14ac:dyDescent="0.3">
      <c r="A11" s="10" t="s">
        <v>22</v>
      </c>
      <c r="B11" s="28">
        <v>1000</v>
      </c>
      <c r="C11" s="13">
        <f>B11</f>
        <v>1000</v>
      </c>
      <c r="D11" s="14">
        <f>B11</f>
        <v>1000</v>
      </c>
      <c r="E11" s="14">
        <f>B11</f>
        <v>1000</v>
      </c>
      <c r="F11" s="14">
        <f>B11</f>
        <v>1000</v>
      </c>
      <c r="G11" s="55">
        <v>4400</v>
      </c>
      <c r="H11" s="27" t="s">
        <v>39</v>
      </c>
      <c r="I11" s="8">
        <v>3.86</v>
      </c>
      <c r="J11" s="35"/>
    </row>
    <row r="12" spans="1:11" x14ac:dyDescent="0.3">
      <c r="A12" s="10" t="s">
        <v>25</v>
      </c>
      <c r="B12" s="15"/>
      <c r="C12" s="12">
        <f>C10*C11</f>
        <v>10000000</v>
      </c>
      <c r="D12" s="12">
        <f>D10*D11</f>
        <v>10000000</v>
      </c>
      <c r="E12" s="12">
        <f>E10*E11</f>
        <v>10000000</v>
      </c>
      <c r="F12" s="12">
        <f>F10*F11</f>
        <v>10000000</v>
      </c>
      <c r="G12" s="12">
        <f>(G11/100)*G10</f>
        <v>1038400</v>
      </c>
      <c r="H12" s="27" t="s">
        <v>40</v>
      </c>
      <c r="I12" s="8">
        <v>5.87</v>
      </c>
      <c r="J12" s="35"/>
    </row>
    <row r="13" spans="1:11" ht="15" x14ac:dyDescent="0.3">
      <c r="A13" s="10" t="s">
        <v>26</v>
      </c>
      <c r="B13" s="29">
        <v>6.85</v>
      </c>
      <c r="C13" s="29">
        <v>5.87</v>
      </c>
      <c r="D13" s="16">
        <f>B13</f>
        <v>6.85</v>
      </c>
      <c r="E13" s="17">
        <f>B13</f>
        <v>6.85</v>
      </c>
      <c r="F13" s="17">
        <f>B13</f>
        <v>6.85</v>
      </c>
      <c r="G13" s="18"/>
      <c r="H13" s="8" t="s">
        <v>41</v>
      </c>
      <c r="I13" s="8">
        <v>5</v>
      </c>
      <c r="J13" s="35"/>
      <c r="K13" s="43"/>
    </row>
    <row r="14" spans="1:11" ht="15" x14ac:dyDescent="0.3">
      <c r="A14" s="10" t="s">
        <v>44</v>
      </c>
      <c r="B14" s="15"/>
      <c r="C14" s="30">
        <v>4.2</v>
      </c>
      <c r="D14" s="30">
        <v>4.2</v>
      </c>
      <c r="E14" s="30">
        <v>6.5</v>
      </c>
      <c r="F14" s="16"/>
      <c r="G14" s="19"/>
      <c r="H14" s="8" t="s">
        <v>42</v>
      </c>
      <c r="I14" s="8">
        <v>6.85</v>
      </c>
      <c r="J14" s="35"/>
    </row>
    <row r="15" spans="1:11" ht="15" x14ac:dyDescent="0.3">
      <c r="A15" s="10" t="s">
        <v>27</v>
      </c>
      <c r="B15" s="55">
        <v>2120</v>
      </c>
      <c r="C15" s="55">
        <v>2050</v>
      </c>
      <c r="D15" s="12">
        <f>B15</f>
        <v>2120</v>
      </c>
      <c r="E15" s="12">
        <f>B15</f>
        <v>2120</v>
      </c>
      <c r="F15" s="12">
        <f>B15</f>
        <v>2120</v>
      </c>
      <c r="G15" s="12">
        <f>B15</f>
        <v>2120</v>
      </c>
      <c r="H15" s="35"/>
      <c r="I15" s="35"/>
      <c r="J15" s="35"/>
    </row>
    <row r="16" spans="1:11" ht="15" x14ac:dyDescent="0.3">
      <c r="A16" s="10" t="s">
        <v>28</v>
      </c>
      <c r="B16" s="15"/>
      <c r="C16" s="13"/>
      <c r="D16" s="19"/>
      <c r="E16" s="55">
        <v>210</v>
      </c>
      <c r="F16" s="18"/>
      <c r="G16" s="18">
        <f>(G12*(I9/12)*I10)/G11</f>
        <v>20.158333333333331</v>
      </c>
      <c r="H16" s="35"/>
      <c r="I16" s="35"/>
      <c r="J16" s="35"/>
    </row>
    <row r="17" spans="1:10" ht="15" x14ac:dyDescent="0.3">
      <c r="A17" s="10" t="s">
        <v>29</v>
      </c>
      <c r="B17" s="55">
        <v>200</v>
      </c>
      <c r="C17" s="11">
        <f>B17</f>
        <v>200</v>
      </c>
      <c r="D17" s="12">
        <f>B17</f>
        <v>200</v>
      </c>
      <c r="E17" s="12">
        <f>B17</f>
        <v>200</v>
      </c>
      <c r="F17" s="12">
        <f>B17</f>
        <v>200</v>
      </c>
      <c r="G17" s="18"/>
      <c r="H17" s="35"/>
      <c r="I17" s="35"/>
      <c r="J17" s="35"/>
    </row>
    <row r="18" spans="1:10" x14ac:dyDescent="0.3">
      <c r="A18" s="10" t="s">
        <v>30</v>
      </c>
      <c r="B18" s="15"/>
      <c r="C18" s="20">
        <f>C15-C17</f>
        <v>1850</v>
      </c>
      <c r="D18" s="12">
        <f>D15-D17</f>
        <v>1920</v>
      </c>
      <c r="E18" s="12">
        <f>E15-E16-E17</f>
        <v>1710</v>
      </c>
      <c r="F18" s="12">
        <f>F19-F17</f>
        <v>1600</v>
      </c>
      <c r="G18" s="12">
        <f>G15+G16</f>
        <v>2140.1583333333333</v>
      </c>
      <c r="H18" s="35"/>
      <c r="I18" s="35"/>
      <c r="J18" s="35"/>
    </row>
    <row r="19" spans="1:10" ht="28.8" x14ac:dyDescent="0.3">
      <c r="A19" s="21" t="s">
        <v>43</v>
      </c>
      <c r="B19" s="55">
        <v>1800</v>
      </c>
      <c r="C19" s="11">
        <f>B19</f>
        <v>1800</v>
      </c>
      <c r="D19" s="12">
        <f>B19</f>
        <v>1800</v>
      </c>
      <c r="E19" s="12">
        <f>B19</f>
        <v>1800</v>
      </c>
      <c r="F19" s="12">
        <f>B19</f>
        <v>1800</v>
      </c>
      <c r="G19" s="12">
        <f>B19</f>
        <v>1800</v>
      </c>
      <c r="H19" s="35"/>
      <c r="I19" s="44"/>
      <c r="J19" s="35"/>
    </row>
    <row r="20" spans="1:10" x14ac:dyDescent="0.3">
      <c r="A20" s="10" t="s">
        <v>31</v>
      </c>
      <c r="B20" s="22"/>
      <c r="C20" s="23">
        <f>(C14*C11*C18)+(C13-C14)*C11*(C19-C17)</f>
        <v>10442000</v>
      </c>
      <c r="D20" s="23">
        <f>(D14*D11*D18)+(D13-D14)*D11*(D19-D17)</f>
        <v>12304000</v>
      </c>
      <c r="E20" s="23">
        <f>IF(E19&gt;E15,(E19-E16-E17)*(E13*E11),(E18*E14*E11)+((E13-E14)*E11)*(E19-E16-E17))</f>
        <v>11601500</v>
      </c>
      <c r="F20" s="23">
        <f>(F13*F11*F18)</f>
        <v>10960000</v>
      </c>
      <c r="G20" s="23">
        <f>IF(G19&gt;=G15,(G19-G18)*G11,(G19-G18)*G11)</f>
        <v>-1496696.6666666665</v>
      </c>
      <c r="H20" s="35"/>
      <c r="I20" s="45"/>
      <c r="J20" s="35"/>
    </row>
    <row r="21" spans="1:10" ht="15" thickBot="1" x14ac:dyDescent="0.35">
      <c r="A21" s="24" t="s">
        <v>32</v>
      </c>
      <c r="B21" s="25"/>
      <c r="C21" s="26">
        <f>C20-C12</f>
        <v>442000</v>
      </c>
      <c r="D21" s="26">
        <f>D20-D12</f>
        <v>2304000</v>
      </c>
      <c r="E21" s="26">
        <f>E20-E12</f>
        <v>1601500</v>
      </c>
      <c r="F21" s="36">
        <f>F20-F12</f>
        <v>960000</v>
      </c>
      <c r="G21" s="26">
        <f>G20</f>
        <v>-1496696.6666666665</v>
      </c>
      <c r="H21" s="35"/>
      <c r="I21" s="35"/>
      <c r="J21" s="35"/>
    </row>
    <row r="22" spans="1:10" ht="15.6" customHeight="1" thickTop="1" x14ac:dyDescent="0.3">
      <c r="A22" s="35" t="s">
        <v>58</v>
      </c>
      <c r="B22" s="35"/>
      <c r="C22" s="35"/>
      <c r="D22" s="35"/>
      <c r="E22" s="35"/>
      <c r="F22" s="53">
        <v>-0.35</v>
      </c>
      <c r="G22" s="35"/>
      <c r="H22" s="35"/>
      <c r="I22" s="35"/>
      <c r="J22" s="35"/>
    </row>
    <row r="23" spans="1:10" ht="15" customHeight="1" x14ac:dyDescent="0.3">
      <c r="A23" s="35"/>
      <c r="B23" s="46"/>
      <c r="C23" s="46"/>
      <c r="D23" s="46"/>
      <c r="E23" s="46"/>
      <c r="F23" s="54"/>
      <c r="G23" s="35"/>
      <c r="H23" s="35"/>
      <c r="I23" s="35"/>
      <c r="J23" s="35"/>
    </row>
    <row r="24" spans="1:10" x14ac:dyDescent="0.3">
      <c r="A24" s="46" t="s">
        <v>52</v>
      </c>
      <c r="B24" s="35"/>
      <c r="C24" s="35"/>
      <c r="D24" s="35"/>
      <c r="E24" s="35"/>
      <c r="F24" s="35"/>
      <c r="G24" s="35"/>
      <c r="H24" s="35"/>
      <c r="I24" s="35"/>
      <c r="J24" s="35"/>
    </row>
    <row r="25" spans="1:10" x14ac:dyDescent="0.3">
      <c r="A25" s="8" t="s">
        <v>53</v>
      </c>
      <c r="B25" s="37">
        <f>((2628600*F22)+2628600)*I13</f>
        <v>8542950</v>
      </c>
      <c r="C25" s="35"/>
      <c r="D25" s="35"/>
      <c r="E25" s="35"/>
      <c r="F25" s="35"/>
      <c r="G25" s="35"/>
      <c r="H25" s="35"/>
      <c r="I25" s="35"/>
      <c r="J25" s="35"/>
    </row>
    <row r="26" spans="1:10" x14ac:dyDescent="0.3">
      <c r="A26" s="8" t="s">
        <v>55</v>
      </c>
      <c r="B26" s="37">
        <v>4200000</v>
      </c>
      <c r="C26" s="35"/>
      <c r="D26" s="35"/>
      <c r="E26" s="35"/>
      <c r="F26" s="35"/>
      <c r="G26" s="35"/>
      <c r="H26" s="35"/>
      <c r="I26" s="35"/>
      <c r="J26" s="35"/>
    </row>
    <row r="27" spans="1:10" x14ac:dyDescent="0.3">
      <c r="A27" s="10" t="s">
        <v>54</v>
      </c>
      <c r="B27" s="38">
        <f>B25+B26</f>
        <v>12742950</v>
      </c>
      <c r="C27" s="35"/>
      <c r="D27" s="35"/>
      <c r="E27" s="35"/>
      <c r="F27" s="35"/>
      <c r="G27" s="35"/>
      <c r="H27" s="35"/>
      <c r="I27" s="35"/>
      <c r="J27" s="35"/>
    </row>
    <row r="28" spans="1:10" x14ac:dyDescent="0.3">
      <c r="A28" s="39" t="s">
        <v>56</v>
      </c>
      <c r="B28" s="40">
        <v>10300000</v>
      </c>
      <c r="C28" s="35"/>
      <c r="D28" s="35"/>
      <c r="E28" s="43"/>
      <c r="F28" s="35"/>
      <c r="G28" s="35"/>
      <c r="H28" s="35"/>
      <c r="I28" s="35"/>
      <c r="J28" s="35"/>
    </row>
    <row r="29" spans="1:10" x14ac:dyDescent="0.3">
      <c r="A29" s="39" t="s">
        <v>50</v>
      </c>
      <c r="B29" s="40">
        <v>850000</v>
      </c>
      <c r="C29" s="35"/>
      <c r="D29" s="35"/>
      <c r="E29" s="35"/>
      <c r="F29" s="35"/>
      <c r="G29" s="35"/>
      <c r="H29" s="35"/>
      <c r="I29" s="35"/>
      <c r="J29" s="35"/>
    </row>
    <row r="30" spans="1:10" x14ac:dyDescent="0.3">
      <c r="A30" s="41" t="s">
        <v>51</v>
      </c>
      <c r="B30" s="42">
        <f>B28+B29</f>
        <v>11150000</v>
      </c>
      <c r="C30" s="35"/>
      <c r="D30" s="35"/>
      <c r="E30" s="35"/>
      <c r="F30" s="35"/>
      <c r="G30" s="35"/>
      <c r="H30" s="35"/>
      <c r="I30" s="35"/>
      <c r="J30" s="35"/>
    </row>
    <row r="31" spans="1:10" ht="25.8" x14ac:dyDescent="0.5">
      <c r="A31" s="8" t="s">
        <v>57</v>
      </c>
      <c r="B31" s="51">
        <f>B27-B30</f>
        <v>1592950</v>
      </c>
      <c r="C31" s="35"/>
      <c r="D31" s="35"/>
      <c r="E31" s="35"/>
      <c r="F31" s="35"/>
      <c r="G31" s="35"/>
      <c r="H31" s="35"/>
      <c r="I31" s="35"/>
      <c r="J31" s="35"/>
    </row>
    <row r="32" spans="1:10" s="35" customFormat="1" x14ac:dyDescent="0.3">
      <c r="A32" s="48" t="s">
        <v>45</v>
      </c>
      <c r="D32" s="44"/>
      <c r="E32" s="49"/>
    </row>
    <row r="33" spans="1:5" s="35" customFormat="1" x14ac:dyDescent="0.3">
      <c r="A33" s="48" t="s">
        <v>46</v>
      </c>
    </row>
    <row r="34" spans="1:5" s="35" customFormat="1" x14ac:dyDescent="0.3">
      <c r="A34" s="50" t="s">
        <v>47</v>
      </c>
      <c r="E34" s="49"/>
    </row>
    <row r="35" spans="1:5" s="35" customFormat="1" x14ac:dyDescent="0.3"/>
    <row r="36" spans="1:5" s="35" customFormat="1" x14ac:dyDescent="0.3"/>
    <row r="37" spans="1:5" s="35" customFormat="1" x14ac:dyDescent="0.3"/>
    <row r="38" spans="1:5" s="35" customFormat="1" x14ac:dyDescent="0.3"/>
    <row r="39" spans="1:5" s="35" customFormat="1" x14ac:dyDescent="0.3"/>
    <row r="40" spans="1:5" s="35" customFormat="1" x14ac:dyDescent="0.3"/>
    <row r="41" spans="1:5" s="35" customFormat="1" x14ac:dyDescent="0.3"/>
    <row r="42" spans="1:5" s="35" customFormat="1" x14ac:dyDescent="0.3"/>
    <row r="43" spans="1:5" s="35" customFormat="1" x14ac:dyDescent="0.3"/>
    <row r="44" spans="1:5" s="35" customFormat="1" x14ac:dyDescent="0.3"/>
    <row r="45" spans="1:5" s="35" customFormat="1" x14ac:dyDescent="0.3"/>
    <row r="46" spans="1:5" s="35" customFormat="1" x14ac:dyDescent="0.3"/>
    <row r="47" spans="1:5" s="35" customFormat="1" x14ac:dyDescent="0.3"/>
    <row r="48" spans="1:5" s="35" customFormat="1" x14ac:dyDescent="0.3"/>
    <row r="49" s="35" customFormat="1" x14ac:dyDescent="0.3"/>
    <row r="50" s="35" customFormat="1" x14ac:dyDescent="0.3"/>
    <row r="51" s="35" customFormat="1" x14ac:dyDescent="0.3"/>
    <row r="52" s="35" customFormat="1" x14ac:dyDescent="0.3"/>
    <row r="53" s="35" customFormat="1" x14ac:dyDescent="0.3"/>
    <row r="54" s="35" customFormat="1" x14ac:dyDescent="0.3"/>
    <row r="55" s="35" customFormat="1" x14ac:dyDescent="0.3"/>
    <row r="56" s="35" customFormat="1" x14ac:dyDescent="0.3"/>
    <row r="57" s="35" customFormat="1" x14ac:dyDescent="0.3"/>
    <row r="58" s="35" customFormat="1" x14ac:dyDescent="0.3"/>
    <row r="59" s="35" customFormat="1" x14ac:dyDescent="0.3"/>
    <row r="60" s="35" customFormat="1" x14ac:dyDescent="0.3"/>
    <row r="61" s="35" customFormat="1" x14ac:dyDescent="0.3"/>
    <row r="62" s="35" customFormat="1" x14ac:dyDescent="0.3"/>
    <row r="63" s="35" customFormat="1" x14ac:dyDescent="0.3"/>
    <row r="64" s="35" customFormat="1" x14ac:dyDescent="0.3"/>
    <row r="65" s="35" customFormat="1" x14ac:dyDescent="0.3"/>
    <row r="66" s="35" customFormat="1" x14ac:dyDescent="0.3"/>
    <row r="67" s="35" customFormat="1" x14ac:dyDescent="0.3"/>
    <row r="68" s="35" customFormat="1" x14ac:dyDescent="0.3"/>
    <row r="69" s="35" customFormat="1" x14ac:dyDescent="0.3"/>
    <row r="70" s="35" customFormat="1" x14ac:dyDescent="0.3"/>
    <row r="71" s="35" customFormat="1" x14ac:dyDescent="0.3"/>
    <row r="72" s="35" customFormat="1" x14ac:dyDescent="0.3"/>
    <row r="73" s="35" customFormat="1" x14ac:dyDescent="0.3"/>
    <row r="74" s="35" customFormat="1" x14ac:dyDescent="0.3"/>
    <row r="75" s="35" customFormat="1" x14ac:dyDescent="0.3"/>
    <row r="76" s="35" customFormat="1" x14ac:dyDescent="0.3"/>
    <row r="77" s="35" customFormat="1" x14ac:dyDescent="0.3"/>
    <row r="78" s="35" customFormat="1" x14ac:dyDescent="0.3"/>
    <row r="79" s="35" customFormat="1" x14ac:dyDescent="0.3"/>
    <row r="80" s="35" customFormat="1" x14ac:dyDescent="0.3"/>
    <row r="81" s="35" customFormat="1" x14ac:dyDescent="0.3"/>
    <row r="82" s="35" customFormat="1" x14ac:dyDescent="0.3"/>
    <row r="83" s="35" customFormat="1" x14ac:dyDescent="0.3"/>
    <row r="84" s="35" customFormat="1" x14ac:dyDescent="0.3"/>
    <row r="85" s="35" customFormat="1" x14ac:dyDescent="0.3"/>
    <row r="86" s="35" customFormat="1" x14ac:dyDescent="0.3"/>
    <row r="87" s="35" customFormat="1" x14ac:dyDescent="0.3"/>
    <row r="88" s="35" customFormat="1" x14ac:dyDescent="0.3"/>
    <row r="89" s="35" customFormat="1" x14ac:dyDescent="0.3"/>
    <row r="90" s="35" customFormat="1" x14ac:dyDescent="0.3"/>
    <row r="91" s="35" customFormat="1" x14ac:dyDescent="0.3"/>
    <row r="92" s="35" customFormat="1" x14ac:dyDescent="0.3"/>
    <row r="93" s="35" customFormat="1" x14ac:dyDescent="0.3"/>
    <row r="94" s="35" customFormat="1" x14ac:dyDescent="0.3"/>
    <row r="95" s="35" customFormat="1" x14ac:dyDescent="0.3"/>
    <row r="96" s="35" customFormat="1" x14ac:dyDescent="0.3"/>
    <row r="97" s="35" customFormat="1" x14ac:dyDescent="0.3"/>
    <row r="98" s="35" customFormat="1" x14ac:dyDescent="0.3"/>
    <row r="99" s="35" customFormat="1" x14ac:dyDescent="0.3"/>
    <row r="100" s="35" customFormat="1" x14ac:dyDescent="0.3"/>
    <row r="101" s="35" customFormat="1" x14ac:dyDescent="0.3"/>
    <row r="102" s="35" customFormat="1" x14ac:dyDescent="0.3"/>
    <row r="103" s="35" customFormat="1" x14ac:dyDescent="0.3"/>
    <row r="104" s="35" customFormat="1" x14ac:dyDescent="0.3"/>
    <row r="105" s="35" customFormat="1" x14ac:dyDescent="0.3"/>
    <row r="106" s="35" customFormat="1" x14ac:dyDescent="0.3"/>
    <row r="107" s="35" customFormat="1" x14ac:dyDescent="0.3"/>
    <row r="108" s="35" customFormat="1" x14ac:dyDescent="0.3"/>
    <row r="109" s="35" customFormat="1" x14ac:dyDescent="0.3"/>
    <row r="110" s="35" customFormat="1" x14ac:dyDescent="0.3"/>
    <row r="111" s="35" customFormat="1" x14ac:dyDescent="0.3"/>
    <row r="112" s="35" customFormat="1" x14ac:dyDescent="0.3"/>
    <row r="113" s="35" customFormat="1" x14ac:dyDescent="0.3"/>
    <row r="114" s="35" customFormat="1" x14ac:dyDescent="0.3"/>
    <row r="115" s="35" customFormat="1" x14ac:dyDescent="0.3"/>
    <row r="116" s="35" customFormat="1" x14ac:dyDescent="0.3"/>
    <row r="117" s="35" customFormat="1" x14ac:dyDescent="0.3"/>
    <row r="118" s="35" customFormat="1" x14ac:dyDescent="0.3"/>
    <row r="119" s="35" customFormat="1" x14ac:dyDescent="0.3"/>
    <row r="120" s="35" customFormat="1" x14ac:dyDescent="0.3"/>
    <row r="121" s="35" customFormat="1" x14ac:dyDescent="0.3"/>
    <row r="122" s="35" customFormat="1" x14ac:dyDescent="0.3"/>
    <row r="123" s="35" customFormat="1" x14ac:dyDescent="0.3"/>
    <row r="124" s="35" customFormat="1" x14ac:dyDescent="0.3"/>
    <row r="125" s="35" customFormat="1" x14ac:dyDescent="0.3"/>
    <row r="126" s="35" customFormat="1" x14ac:dyDescent="0.3"/>
    <row r="127" s="35" customFormat="1" x14ac:dyDescent="0.3"/>
    <row r="128" s="35" customFormat="1" x14ac:dyDescent="0.3"/>
    <row r="129" s="35" customFormat="1" x14ac:dyDescent="0.3"/>
    <row r="130" s="35" customFormat="1" x14ac:dyDescent="0.3"/>
    <row r="131" s="35" customFormat="1" x14ac:dyDescent="0.3"/>
    <row r="132" s="35" customFormat="1" x14ac:dyDescent="0.3"/>
    <row r="133" s="35" customFormat="1" x14ac:dyDescent="0.3"/>
    <row r="134" s="35" customFormat="1" x14ac:dyDescent="0.3"/>
    <row r="135" s="35" customFormat="1" x14ac:dyDescent="0.3"/>
    <row r="136" s="35" customFormat="1" x14ac:dyDescent="0.3"/>
    <row r="137" s="35" customFormat="1" x14ac:dyDescent="0.3"/>
    <row r="138" s="35" customFormat="1" x14ac:dyDescent="0.3"/>
    <row r="139" s="35" customFormat="1" x14ac:dyDescent="0.3"/>
    <row r="140" s="35" customFormat="1" x14ac:dyDescent="0.3"/>
    <row r="141" s="35" customFormat="1" x14ac:dyDescent="0.3"/>
    <row r="142" s="35" customFormat="1" x14ac:dyDescent="0.3"/>
    <row r="143" s="35" customFormat="1" x14ac:dyDescent="0.3"/>
    <row r="144" s="35" customFormat="1" x14ac:dyDescent="0.3"/>
    <row r="145" s="35" customFormat="1" x14ac:dyDescent="0.3"/>
    <row r="146" s="35" customFormat="1" x14ac:dyDescent="0.3"/>
    <row r="147" s="35" customFormat="1" x14ac:dyDescent="0.3"/>
    <row r="148" s="35" customFormat="1" x14ac:dyDescent="0.3"/>
    <row r="149" s="35" customFormat="1" x14ac:dyDescent="0.3"/>
    <row r="150" s="35" customFormat="1" x14ac:dyDescent="0.3"/>
    <row r="151" s="35" customFormat="1" x14ac:dyDescent="0.3"/>
    <row r="152" s="35" customFormat="1" x14ac:dyDescent="0.3"/>
    <row r="153" s="35" customFormat="1" x14ac:dyDescent="0.3"/>
    <row r="154" s="35" customFormat="1" x14ac:dyDescent="0.3"/>
    <row r="155" s="35" customFormat="1" x14ac:dyDescent="0.3"/>
    <row r="156" s="35" customFormat="1" x14ac:dyDescent="0.3"/>
    <row r="157" s="35" customFormat="1" x14ac:dyDescent="0.3"/>
    <row r="158" s="35" customFormat="1" x14ac:dyDescent="0.3"/>
    <row r="159" s="35" customFormat="1" x14ac:dyDescent="0.3"/>
    <row r="160" s="35" customFormat="1" x14ac:dyDescent="0.3"/>
    <row r="161" s="35" customFormat="1" x14ac:dyDescent="0.3"/>
  </sheetData>
  <sheetProtection algorithmName="SHA-512" hashValue="KXjlfGgp1FVcMRZNVrvKcJwff+HhHi93gLbvzFHEXwb1qR46lZwJXEaQCJnxt3iorv0ACkJHNw2g+r8YOiXUDQ==" saltValue="GkabuDxSzQLt/bNUkfPX3Q==" spinCount="100000" sheet="1" objects="1" scenarios="1"/>
  <mergeCells count="1">
    <mergeCell ref="F22:F23"/>
  </mergeCells>
  <conditionalFormatting sqref="C21:G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B31">
    <cfRule type="cellIs" dxfId="1" priority="1" operator="lessThan">
      <formula>1999999</formula>
    </cfRule>
    <cfRule type="cellIs" dxfId="0" priority="2" operator="greaterThan">
      <formula>2000000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 der Walt</dc:creator>
  <cp:lastModifiedBy>Dirk Strydom</cp:lastModifiedBy>
  <dcterms:created xsi:type="dcterms:W3CDTF">2017-09-04T09:25:19Z</dcterms:created>
  <dcterms:modified xsi:type="dcterms:W3CDTF">2017-09-12T07:42:44Z</dcterms:modified>
</cp:coreProperties>
</file>