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rainsa2019.sharepoint.com/sites/Bedryfsbediening/Shared Documents/Produksie/Produksie Begrotings/Winter gewas streke/Winter Begrotings/2025-26/"/>
    </mc:Choice>
  </mc:AlternateContent>
  <xr:revisionPtr revIDLastSave="0" documentId="8_{2FD69535-61D3-463B-8AFE-582A47D7CF14}" xr6:coauthVersionLast="47" xr6:coauthVersionMax="47" xr10:uidLastSave="{00000000-0000-0000-0000-000000000000}"/>
  <bookViews>
    <workbookView xWindow="-28920" yWindow="-2940" windowWidth="29040" windowHeight="15720" tabRatio="883" activeTab="4" xr2:uid="{E5ADCFD2-E534-4886-BCF6-A0EF2A8124A3}"/>
  </bookViews>
  <sheets>
    <sheet name="Pryse + Sensatiwiteitsanali" sheetId="39" r:id="rId1"/>
    <sheet name="Koring Min-till" sheetId="2" r:id="rId2"/>
    <sheet name="Lupins Min-till" sheetId="22" r:id="rId3"/>
    <sheet name="Kanola Min-till" sheetId="19" r:id="rId4"/>
    <sheet name="Oats Min-till" sheetId="43" r:id="rId5"/>
    <sheet name="Crop Comparison" sheetId="42" r:id="rId6"/>
    <sheet name="Rev meters" sheetId="44" state="hidden" r:id="rId7"/>
  </sheets>
  <externalReferences>
    <externalReference r:id="rId8"/>
  </externalReferences>
  <definedNames>
    <definedName name="BTopbrengspeil" localSheetId="5">#N/A</definedName>
    <definedName name="BTopbrengspeil">#N/A</definedName>
    <definedName name="_xlnm.Print_Area" localSheetId="3">#N/A</definedName>
    <definedName name="_xlnm.Print_Area" localSheetId="1">#N/A</definedName>
    <definedName name="_xlnm.Print_Area" localSheetId="2">#N/A</definedName>
    <definedName name="_xlnm.Print_Area" localSheetId="4">#N/A</definedName>
    <definedName name="RRHpbrengspeil" localSheetId="5">#N/A</definedName>
    <definedName name="RRHpbrengspeil" localSheetId="4">#N/A</definedName>
    <definedName name="RRHpbrengspeil">#N/A</definedName>
    <definedName name="RRLopbrengspeil" localSheetId="5">#N/A</definedName>
    <definedName name="RRLopbrengspeil">#N/A</definedName>
    <definedName name="RRopbrengspeil">#N/A</definedName>
    <definedName name="RRopbrens">#N/A</definedName>
    <definedName name="Sojaopbrengspeil">#N/A</definedName>
    <definedName name="Sonopbrengspeil">#N/A</definedName>
    <definedName name="Sorgopbrengspeil">#N/A</definedName>
    <definedName name="Verminopbrengspeil">#N/A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42" l="1"/>
  <c r="H25" i="19"/>
  <c r="F25" i="19"/>
  <c r="E25" i="19"/>
  <c r="D25" i="19"/>
  <c r="I25" i="43"/>
  <c r="G25" i="43"/>
  <c r="F25" i="43"/>
  <c r="E25" i="43"/>
  <c r="D25" i="43"/>
  <c r="D36" i="43"/>
  <c r="H36" i="43"/>
  <c r="D36" i="19"/>
  <c r="G36" i="19"/>
  <c r="H36" i="19"/>
  <c r="D36" i="22"/>
  <c r="G36" i="22"/>
  <c r="I25" i="22"/>
  <c r="H25" i="22"/>
  <c r="G25" i="22"/>
  <c r="E25" i="22"/>
  <c r="D25" i="22"/>
  <c r="D27" i="42"/>
  <c r="D31" i="42"/>
  <c r="E58" i="42"/>
  <c r="D7" i="42"/>
  <c r="B43" i="39"/>
  <c r="E6" i="43"/>
  <c r="D6" i="19"/>
  <c r="I6" i="22"/>
  <c r="E6" i="2"/>
  <c r="G8" i="44"/>
  <c r="G42" i="44"/>
  <c r="G37" i="44"/>
  <c r="C57" i="44"/>
  <c r="C56" i="44"/>
  <c r="C59" i="44"/>
  <c r="C55" i="44"/>
  <c r="C23" i="44"/>
  <c r="D23" i="44"/>
  <c r="C22" i="44"/>
  <c r="D22" i="44"/>
  <c r="C21" i="44"/>
  <c r="D33" i="22"/>
  <c r="D57" i="42"/>
  <c r="E57" i="42"/>
  <c r="D4" i="42"/>
  <c r="D59" i="42"/>
  <c r="E6" i="42"/>
  <c r="E4" i="42"/>
  <c r="E59" i="42"/>
  <c r="G36" i="43"/>
  <c r="E33" i="43"/>
  <c r="H25" i="43"/>
  <c r="N13" i="43"/>
  <c r="M14" i="43"/>
  <c r="M13" i="43"/>
  <c r="M12" i="43"/>
  <c r="M11" i="43"/>
  <c r="M10" i="43"/>
  <c r="O9" i="43"/>
  <c r="M9" i="43"/>
  <c r="O10" i="2"/>
  <c r="I25" i="2"/>
  <c r="N14" i="2"/>
  <c r="B4" i="42"/>
  <c r="B59" i="42"/>
  <c r="G25" i="2"/>
  <c r="G29" i="2"/>
  <c r="G31" i="2"/>
  <c r="G35" i="2"/>
  <c r="N12" i="2"/>
  <c r="B13" i="39"/>
  <c r="C6" i="42"/>
  <c r="C4" i="42"/>
  <c r="C59" i="42"/>
  <c r="D6" i="42"/>
  <c r="C57" i="42"/>
  <c r="B57" i="42"/>
  <c r="E25" i="2"/>
  <c r="N10" i="2"/>
  <c r="E29" i="2"/>
  <c r="E31" i="2"/>
  <c r="E35" i="2"/>
  <c r="D25" i="2"/>
  <c r="N9" i="2"/>
  <c r="D29" i="2"/>
  <c r="D31" i="2"/>
  <c r="D35" i="2"/>
  <c r="B31" i="39"/>
  <c r="B30" i="39"/>
  <c r="J25" i="39"/>
  <c r="B32" i="39"/>
  <c r="B44" i="39"/>
  <c r="M14" i="22"/>
  <c r="M13" i="22"/>
  <c r="M12" i="22"/>
  <c r="M11" i="22"/>
  <c r="M10" i="22"/>
  <c r="O9" i="22"/>
  <c r="M9" i="22"/>
  <c r="O9" i="19"/>
  <c r="M14" i="19"/>
  <c r="M9" i="19"/>
  <c r="M13" i="19"/>
  <c r="M12" i="19"/>
  <c r="M11" i="19"/>
  <c r="M10" i="19"/>
  <c r="M14" i="2"/>
  <c r="O9" i="2"/>
  <c r="M13" i="2"/>
  <c r="M12" i="2"/>
  <c r="M11" i="2"/>
  <c r="M10" i="2"/>
  <c r="M9" i="2"/>
  <c r="F25" i="22"/>
  <c r="N11" i="22"/>
  <c r="B39" i="39"/>
  <c r="G25" i="19"/>
  <c r="N12" i="19"/>
  <c r="I25" i="19"/>
  <c r="N14" i="19"/>
  <c r="G33" i="19"/>
  <c r="F25" i="2"/>
  <c r="F29" i="2"/>
  <c r="F31" i="2"/>
  <c r="F35" i="2"/>
  <c r="H25" i="2"/>
  <c r="N13" i="2"/>
  <c r="H29" i="2"/>
  <c r="H31" i="2"/>
  <c r="H35" i="2"/>
  <c r="G36" i="2"/>
  <c r="E16" i="39"/>
  <c r="Q16" i="39"/>
  <c r="Q15" i="39"/>
  <c r="Q14" i="39"/>
  <c r="E17" i="39"/>
  <c r="E18" i="39"/>
  <c r="B18" i="39"/>
  <c r="B17" i="39"/>
  <c r="B19" i="39"/>
  <c r="J12" i="39"/>
  <c r="J13" i="39"/>
  <c r="E29" i="39"/>
  <c r="E28" i="39"/>
  <c r="E27" i="39"/>
  <c r="E15" i="39"/>
  <c r="E14" i="39"/>
  <c r="E42" i="39"/>
  <c r="E41" i="39"/>
  <c r="E40" i="39"/>
  <c r="E43" i="39"/>
  <c r="E44" i="39"/>
  <c r="Q42" i="39"/>
  <c r="G33" i="22"/>
  <c r="F33" i="43"/>
  <c r="H33" i="43"/>
  <c r="I33" i="43"/>
  <c r="E36" i="43"/>
  <c r="F36" i="43"/>
  <c r="N11" i="2"/>
  <c r="I36" i="43"/>
  <c r="E30" i="39"/>
  <c r="E31" i="39"/>
  <c r="Q29" i="39"/>
  <c r="I33" i="19"/>
  <c r="F33" i="19"/>
  <c r="H33" i="19"/>
  <c r="E33" i="19"/>
  <c r="G33" i="43"/>
  <c r="F36" i="2"/>
  <c r="E36" i="2"/>
  <c r="I36" i="2"/>
  <c r="H36" i="2"/>
  <c r="O10" i="19"/>
  <c r="O10" i="22"/>
  <c r="O11" i="22"/>
  <c r="O12" i="22"/>
  <c r="H6" i="19"/>
  <c r="F6" i="19"/>
  <c r="G6" i="19"/>
  <c r="E6" i="19"/>
  <c r="I6" i="19"/>
  <c r="C7" i="42"/>
  <c r="C62" i="42"/>
  <c r="C8" i="42"/>
  <c r="C58" i="42"/>
  <c r="O10" i="43"/>
  <c r="I36" i="19"/>
  <c r="O11" i="19"/>
  <c r="F33" i="2"/>
  <c r="I33" i="2"/>
  <c r="E33" i="2"/>
  <c r="G33" i="2"/>
  <c r="H33" i="2"/>
  <c r="F33" i="22"/>
  <c r="H33" i="22"/>
  <c r="E33" i="22"/>
  <c r="I33" i="22"/>
  <c r="Q41" i="39"/>
  <c r="Q40" i="39"/>
  <c r="Q43" i="39"/>
  <c r="Q44" i="39"/>
  <c r="F6" i="43"/>
  <c r="Q17" i="39"/>
  <c r="Q18" i="39"/>
  <c r="Q28" i="39"/>
  <c r="Q27" i="39"/>
  <c r="Q30" i="39"/>
  <c r="Q31" i="39"/>
  <c r="H6" i="22"/>
  <c r="O12" i="19"/>
  <c r="O11" i="43"/>
  <c r="F6" i="2"/>
  <c r="D6" i="2"/>
  <c r="O13" i="22"/>
  <c r="O11" i="2"/>
  <c r="O13" i="19"/>
  <c r="O14" i="22"/>
  <c r="O12" i="43"/>
  <c r="O12" i="2"/>
  <c r="O14" i="19"/>
  <c r="O13" i="2"/>
  <c r="O13" i="43"/>
  <c r="O14" i="2"/>
  <c r="I29" i="2"/>
  <c r="I31" i="2"/>
  <c r="I35" i="2"/>
  <c r="O14" i="43"/>
  <c r="C42" i="44"/>
  <c r="C8" i="44"/>
  <c r="G3" i="44"/>
  <c r="D5" i="44"/>
  <c r="B26" i="39"/>
  <c r="D38" i="44"/>
  <c r="D40" i="44"/>
  <c r="D39" i="44"/>
  <c r="D42" i="44"/>
  <c r="D6" i="43"/>
  <c r="H6" i="43"/>
  <c r="I6" i="43"/>
  <c r="G6" i="43"/>
  <c r="F6" i="22"/>
  <c r="E6" i="22"/>
  <c r="D6" i="22"/>
  <c r="G6" i="22"/>
  <c r="H6" i="2"/>
  <c r="I6" i="2"/>
  <c r="G6" i="2"/>
  <c r="D6" i="44"/>
  <c r="D4" i="44"/>
  <c r="C25" i="44"/>
  <c r="D21" i="44"/>
  <c r="G39" i="44"/>
  <c r="G25" i="44"/>
  <c r="G20" i="44"/>
  <c r="D8" i="44"/>
  <c r="G5" i="44"/>
  <c r="E27" i="42"/>
  <c r="E31" i="42"/>
  <c r="C27" i="42"/>
  <c r="C31" i="42"/>
  <c r="B27" i="42"/>
  <c r="B66" i="42"/>
  <c r="B67" i="42"/>
  <c r="B80" i="42"/>
  <c r="B7" i="42"/>
  <c r="B8" i="42"/>
  <c r="E7" i="42"/>
  <c r="D8" i="42"/>
  <c r="D62" i="42"/>
  <c r="D58" i="42"/>
  <c r="I12" i="39"/>
  <c r="I13" i="39"/>
  <c r="K12" i="39"/>
  <c r="K13" i="39"/>
  <c r="D55" i="44"/>
  <c r="D57" i="44"/>
  <c r="D25" i="44"/>
  <c r="G22" i="44"/>
  <c r="D56" i="44"/>
  <c r="G59" i="44"/>
  <c r="G54" i="44"/>
  <c r="E62" i="42"/>
  <c r="E8" i="42"/>
  <c r="H12" i="39"/>
  <c r="G12" i="39"/>
  <c r="D59" i="44"/>
  <c r="G56" i="44"/>
  <c r="H29" i="43"/>
  <c r="H31" i="43"/>
  <c r="H35" i="43"/>
  <c r="N10" i="43"/>
  <c r="E29" i="43"/>
  <c r="E31" i="43"/>
  <c r="E35" i="43"/>
  <c r="N9" i="43"/>
  <c r="D29" i="43"/>
  <c r="D31" i="43"/>
  <c r="D35" i="43"/>
  <c r="F29" i="43"/>
  <c r="F31" i="43"/>
  <c r="F35" i="43"/>
  <c r="N11" i="43"/>
  <c r="N12" i="43"/>
  <c r="G29" i="43"/>
  <c r="G31" i="43"/>
  <c r="G35" i="43"/>
  <c r="I29" i="43"/>
  <c r="I31" i="43"/>
  <c r="I35" i="43"/>
  <c r="N14" i="43"/>
  <c r="F36" i="19"/>
  <c r="E36" i="19"/>
  <c r="I29" i="19"/>
  <c r="I31" i="19"/>
  <c r="I35" i="19"/>
  <c r="F36" i="22"/>
  <c r="E36" i="22"/>
  <c r="H36" i="22"/>
  <c r="I36" i="22"/>
  <c r="F29" i="22"/>
  <c r="F31" i="22"/>
  <c r="F35" i="22"/>
  <c r="N13" i="22"/>
  <c r="H29" i="22"/>
  <c r="H31" i="22"/>
  <c r="H35" i="22"/>
  <c r="E29" i="22"/>
  <c r="E31" i="22"/>
  <c r="E35" i="22"/>
  <c r="N10" i="22"/>
  <c r="D29" i="22"/>
  <c r="D31" i="22"/>
  <c r="D35" i="22"/>
  <c r="N9" i="22"/>
  <c r="N12" i="22"/>
  <c r="G29" i="22"/>
  <c r="G31" i="22"/>
  <c r="G35" i="22"/>
  <c r="N14" i="22"/>
  <c r="I29" i="22"/>
  <c r="I31" i="22"/>
  <c r="I35" i="22"/>
  <c r="G13" i="39"/>
  <c r="F12" i="39"/>
  <c r="F13" i="39"/>
  <c r="K14" i="39"/>
  <c r="K15" i="39"/>
  <c r="K18" i="39"/>
  <c r="K17" i="39"/>
  <c r="K16" i="39"/>
  <c r="I16" i="39"/>
  <c r="I18" i="39"/>
  <c r="I17" i="39"/>
  <c r="I15" i="39"/>
  <c r="I14" i="39"/>
  <c r="J38" i="39"/>
  <c r="B45" i="39"/>
  <c r="J15" i="39"/>
  <c r="J14" i="39"/>
  <c r="J18" i="39"/>
  <c r="J17" i="39"/>
  <c r="J16" i="39"/>
  <c r="L12" i="39"/>
  <c r="V12" i="39"/>
  <c r="H13" i="39"/>
  <c r="G17" i="39"/>
  <c r="G16" i="39"/>
  <c r="G18" i="39"/>
  <c r="G14" i="39"/>
  <c r="G15" i="39"/>
  <c r="K38" i="39"/>
  <c r="V38" i="39"/>
  <c r="I38" i="39"/>
  <c r="J39" i="39"/>
  <c r="H16" i="39"/>
  <c r="H17" i="39"/>
  <c r="H14" i="39"/>
  <c r="H18" i="39"/>
  <c r="H15" i="39"/>
  <c r="V13" i="39"/>
  <c r="U12" i="39"/>
  <c r="W12" i="39"/>
  <c r="M12" i="39"/>
  <c r="L13" i="39"/>
  <c r="F15" i="39"/>
  <c r="F17" i="39"/>
  <c r="F16" i="39"/>
  <c r="F18" i="39"/>
  <c r="F14" i="39"/>
  <c r="J44" i="39"/>
  <c r="J41" i="39"/>
  <c r="J40" i="39"/>
  <c r="J42" i="39"/>
  <c r="J43" i="39"/>
  <c r="I39" i="39"/>
  <c r="H38" i="39"/>
  <c r="L15" i="39"/>
  <c r="L18" i="39"/>
  <c r="L17" i="39"/>
  <c r="L14" i="39"/>
  <c r="L16" i="39"/>
  <c r="V39" i="39"/>
  <c r="U38" i="39"/>
  <c r="W38" i="39"/>
  <c r="M13" i="39"/>
  <c r="N12" i="39"/>
  <c r="N13" i="39"/>
  <c r="L38" i="39"/>
  <c r="K39" i="39"/>
  <c r="W13" i="39"/>
  <c r="X12" i="39"/>
  <c r="U13" i="39"/>
  <c r="T12" i="39"/>
  <c r="V16" i="39"/>
  <c r="V18" i="39"/>
  <c r="V17" i="39"/>
  <c r="V14" i="39"/>
  <c r="V15" i="39"/>
  <c r="W16" i="39"/>
  <c r="W18" i="39"/>
  <c r="W15" i="39"/>
  <c r="W14" i="39"/>
  <c r="W17" i="39"/>
  <c r="U18" i="39"/>
  <c r="U14" i="39"/>
  <c r="U15" i="39"/>
  <c r="U17" i="39"/>
  <c r="U16" i="39"/>
  <c r="K43" i="39"/>
  <c r="K41" i="39"/>
  <c r="K44" i="39"/>
  <c r="K42" i="39"/>
  <c r="K40" i="39"/>
  <c r="N17" i="39"/>
  <c r="N15" i="39"/>
  <c r="N16" i="39"/>
  <c r="N14" i="39"/>
  <c r="N18" i="39"/>
  <c r="M14" i="39"/>
  <c r="M17" i="39"/>
  <c r="M15" i="39"/>
  <c r="M18" i="39"/>
  <c r="M16" i="39"/>
  <c r="S12" i="39"/>
  <c r="T13" i="39"/>
  <c r="Y12" i="39"/>
  <c r="X13" i="39"/>
  <c r="I41" i="39"/>
  <c r="I42" i="39"/>
  <c r="I44" i="39"/>
  <c r="I43" i="39"/>
  <c r="I40" i="39"/>
  <c r="G38" i="39"/>
  <c r="H39" i="39"/>
  <c r="L39" i="39"/>
  <c r="M38" i="39"/>
  <c r="X38" i="39"/>
  <c r="W39" i="39"/>
  <c r="T38" i="39"/>
  <c r="U39" i="39"/>
  <c r="V41" i="39"/>
  <c r="V42" i="39"/>
  <c r="V40" i="39"/>
  <c r="V44" i="39"/>
  <c r="V43" i="39"/>
  <c r="G39" i="39"/>
  <c r="F38" i="39"/>
  <c r="F39" i="39"/>
  <c r="W42" i="39"/>
  <c r="W41" i="39"/>
  <c r="W44" i="39"/>
  <c r="W40" i="39"/>
  <c r="W43" i="39"/>
  <c r="Y13" i="39"/>
  <c r="Z12" i="39"/>
  <c r="Z13" i="39"/>
  <c r="X17" i="39"/>
  <c r="X14" i="39"/>
  <c r="X16" i="39"/>
  <c r="X15" i="39"/>
  <c r="X18" i="39"/>
  <c r="H44" i="39"/>
  <c r="H43" i="39"/>
  <c r="H41" i="39"/>
  <c r="H42" i="39"/>
  <c r="H40" i="39"/>
  <c r="U43" i="39"/>
  <c r="U40" i="39"/>
  <c r="U41" i="39"/>
  <c r="U42" i="39"/>
  <c r="U44" i="39"/>
  <c r="T39" i="39"/>
  <c r="S38" i="39"/>
  <c r="Y38" i="39"/>
  <c r="X39" i="39"/>
  <c r="T16" i="39"/>
  <c r="T18" i="39"/>
  <c r="T15" i="39"/>
  <c r="T14" i="39"/>
  <c r="T17" i="39"/>
  <c r="N38" i="39"/>
  <c r="N39" i="39"/>
  <c r="M39" i="39"/>
  <c r="S13" i="39"/>
  <c r="R12" i="39"/>
  <c r="R13" i="39"/>
  <c r="L42" i="39"/>
  <c r="L44" i="39"/>
  <c r="L43" i="39"/>
  <c r="L40" i="39"/>
  <c r="L41" i="39"/>
  <c r="R14" i="39"/>
  <c r="R18" i="39"/>
  <c r="R15" i="39"/>
  <c r="R17" i="39"/>
  <c r="R16" i="39"/>
  <c r="N43" i="39"/>
  <c r="N44" i="39"/>
  <c r="N42" i="39"/>
  <c r="N40" i="39"/>
  <c r="N41" i="39"/>
  <c r="Y17" i="39"/>
  <c r="Y15" i="39"/>
  <c r="Y18" i="39"/>
  <c r="Y16" i="39"/>
  <c r="Y14" i="39"/>
  <c r="X41" i="39"/>
  <c r="X40" i="39"/>
  <c r="X44" i="39"/>
  <c r="X42" i="39"/>
  <c r="X43" i="39"/>
  <c r="M40" i="39"/>
  <c r="M42" i="39"/>
  <c r="M43" i="39"/>
  <c r="M44" i="39"/>
  <c r="M41" i="39"/>
  <c r="Z18" i="39"/>
  <c r="Z17" i="39"/>
  <c r="Z16" i="39"/>
  <c r="Z15" i="39"/>
  <c r="Z14" i="39"/>
  <c r="T43" i="39"/>
  <c r="T42" i="39"/>
  <c r="T41" i="39"/>
  <c r="T44" i="39"/>
  <c r="T40" i="39"/>
  <c r="G43" i="39"/>
  <c r="G42" i="39"/>
  <c r="G40" i="39"/>
  <c r="G44" i="39"/>
  <c r="G41" i="39"/>
  <c r="S16" i="39"/>
  <c r="S18" i="39"/>
  <c r="S15" i="39"/>
  <c r="S14" i="39"/>
  <c r="S17" i="39"/>
  <c r="Z38" i="39"/>
  <c r="Z39" i="39"/>
  <c r="Y39" i="39"/>
  <c r="S39" i="39"/>
  <c r="R38" i="39"/>
  <c r="R39" i="39"/>
  <c r="F40" i="39"/>
  <c r="F43" i="39"/>
  <c r="F44" i="39"/>
  <c r="F41" i="39"/>
  <c r="F42" i="39"/>
  <c r="Y40" i="39"/>
  <c r="Y44" i="39"/>
  <c r="Y41" i="39"/>
  <c r="Y43" i="39"/>
  <c r="Y42" i="39"/>
  <c r="R41" i="39"/>
  <c r="R43" i="39"/>
  <c r="R40" i="39"/>
  <c r="R44" i="39"/>
  <c r="R42" i="39"/>
  <c r="S42" i="39"/>
  <c r="S41" i="39"/>
  <c r="S43" i="39"/>
  <c r="S44" i="39"/>
  <c r="S40" i="39"/>
  <c r="Z43" i="39"/>
  <c r="Z41" i="39"/>
  <c r="Z44" i="39"/>
  <c r="Z42" i="39"/>
  <c r="Z40" i="39"/>
  <c r="N9" i="19"/>
  <c r="D29" i="19"/>
  <c r="D31" i="19"/>
  <c r="D35" i="19"/>
  <c r="N11" i="19"/>
  <c r="F29" i="19"/>
  <c r="F31" i="19"/>
  <c r="F35" i="19"/>
  <c r="N10" i="19"/>
  <c r="E29" i="19"/>
  <c r="E31" i="19"/>
  <c r="E35" i="19"/>
  <c r="H29" i="19"/>
  <c r="H31" i="19"/>
  <c r="H35" i="19"/>
  <c r="N13" i="19"/>
  <c r="G29" i="19"/>
  <c r="G31" i="19"/>
  <c r="G35" i="19"/>
  <c r="K25" i="39"/>
  <c r="I25" i="39"/>
  <c r="V25" i="39"/>
  <c r="J26" i="39"/>
  <c r="L25" i="39"/>
  <c r="K26" i="39"/>
  <c r="J30" i="39"/>
  <c r="J31" i="39"/>
  <c r="J28" i="39"/>
  <c r="J27" i="39"/>
  <c r="J29" i="39"/>
  <c r="V26" i="39"/>
  <c r="W25" i="39"/>
  <c r="U25" i="39"/>
  <c r="I26" i="39"/>
  <c r="H25" i="39"/>
  <c r="T25" i="39"/>
  <c r="U26" i="39"/>
  <c r="W26" i="39"/>
  <c r="X25" i="39"/>
  <c r="V27" i="39"/>
  <c r="V28" i="39"/>
  <c r="V31" i="39"/>
  <c r="V29" i="39"/>
  <c r="V30" i="39"/>
  <c r="I29" i="39"/>
  <c r="I31" i="39"/>
  <c r="I27" i="39"/>
  <c r="I30" i="39"/>
  <c r="I28" i="39"/>
  <c r="H26" i="39"/>
  <c r="G25" i="39"/>
  <c r="K30" i="39"/>
  <c r="K29" i="39"/>
  <c r="K27" i="39"/>
  <c r="K31" i="39"/>
  <c r="K28" i="39"/>
  <c r="L26" i="39"/>
  <c r="M25" i="39"/>
  <c r="Y25" i="39"/>
  <c r="X26" i="39"/>
  <c r="H31" i="39"/>
  <c r="H29" i="39"/>
  <c r="H30" i="39"/>
  <c r="H28" i="39"/>
  <c r="H27" i="39"/>
  <c r="W29" i="39"/>
  <c r="W28" i="39"/>
  <c r="W31" i="39"/>
  <c r="W27" i="39"/>
  <c r="W30" i="39"/>
  <c r="L31" i="39"/>
  <c r="L30" i="39"/>
  <c r="L27" i="39"/>
  <c r="L29" i="39"/>
  <c r="L28" i="39"/>
  <c r="F25" i="39"/>
  <c r="F26" i="39"/>
  <c r="G26" i="39"/>
  <c r="U31" i="39"/>
  <c r="U30" i="39"/>
  <c r="U28" i="39"/>
  <c r="U29" i="39"/>
  <c r="U27" i="39"/>
  <c r="N25" i="39"/>
  <c r="N26" i="39"/>
  <c r="M26" i="39"/>
  <c r="S25" i="39"/>
  <c r="T26" i="39"/>
  <c r="M28" i="39"/>
  <c r="M29" i="39"/>
  <c r="M31" i="39"/>
  <c r="M30" i="39"/>
  <c r="M27" i="39"/>
  <c r="N28" i="39"/>
  <c r="N27" i="39"/>
  <c r="N29" i="39"/>
  <c r="N30" i="39"/>
  <c r="N31" i="39"/>
  <c r="X29" i="39"/>
  <c r="X31" i="39"/>
  <c r="X27" i="39"/>
  <c r="X28" i="39"/>
  <c r="X30" i="39"/>
  <c r="Y26" i="39"/>
  <c r="Z25" i="39"/>
  <c r="Z26" i="39"/>
  <c r="G29" i="39"/>
  <c r="G27" i="39"/>
  <c r="G28" i="39"/>
  <c r="G30" i="39"/>
  <c r="G31" i="39"/>
  <c r="F31" i="39"/>
  <c r="F27" i="39"/>
  <c r="F28" i="39"/>
  <c r="F30" i="39"/>
  <c r="F29" i="39"/>
  <c r="T28" i="39"/>
  <c r="T29" i="39"/>
  <c r="T31" i="39"/>
  <c r="T27" i="39"/>
  <c r="T30" i="39"/>
  <c r="R25" i="39"/>
  <c r="R26" i="39"/>
  <c r="S26" i="39"/>
  <c r="Z29" i="39"/>
  <c r="Z31" i="39"/>
  <c r="Z27" i="39"/>
  <c r="Z30" i="39"/>
  <c r="Z28" i="39"/>
  <c r="S30" i="39"/>
  <c r="S28" i="39"/>
  <c r="S29" i="39"/>
  <c r="S31" i="39"/>
  <c r="S27" i="39"/>
  <c r="Y30" i="39"/>
  <c r="Y27" i="39"/>
  <c r="Y29" i="39"/>
  <c r="Y31" i="39"/>
  <c r="Y28" i="39"/>
  <c r="R31" i="39"/>
  <c r="R28" i="39"/>
  <c r="R27" i="39"/>
  <c r="R30" i="39"/>
  <c r="R29" i="39"/>
  <c r="E33" i="42"/>
  <c r="E34" i="42"/>
  <c r="E69" i="42"/>
  <c r="E66" i="42"/>
  <c r="E67" i="42"/>
  <c r="E80" i="42"/>
  <c r="B31" i="42"/>
  <c r="B69" i="42"/>
  <c r="B70" i="42"/>
  <c r="B83" i="42"/>
  <c r="D66" i="42"/>
  <c r="D67" i="42"/>
  <c r="D80" i="42"/>
  <c r="D69" i="42"/>
  <c r="C36" i="42"/>
  <c r="C69" i="42"/>
  <c r="C70" i="42"/>
  <c r="C83" i="42"/>
  <c r="C66" i="42"/>
  <c r="C67" i="42"/>
  <c r="C80" i="42"/>
  <c r="C33" i="42"/>
  <c r="C34" i="42"/>
  <c r="D36" i="42"/>
  <c r="D76" i="42"/>
  <c r="D77" i="42"/>
  <c r="E79" i="42"/>
  <c r="E63" i="42"/>
  <c r="E36" i="42"/>
  <c r="D33" i="42"/>
  <c r="D63" i="42"/>
  <c r="C63" i="42"/>
  <c r="C73" i="42"/>
  <c r="C74" i="42"/>
  <c r="B33" i="42"/>
  <c r="B62" i="42"/>
  <c r="D37" i="42"/>
  <c r="C79" i="42"/>
  <c r="C84" i="42"/>
  <c r="C82" i="42"/>
  <c r="E73" i="42"/>
  <c r="E74" i="42"/>
  <c r="B36" i="42"/>
  <c r="B37" i="42"/>
  <c r="E82" i="42"/>
  <c r="E70" i="42"/>
  <c r="D79" i="42"/>
  <c r="C76" i="42"/>
  <c r="C77" i="42"/>
  <c r="C37" i="42"/>
  <c r="D82" i="42"/>
  <c r="D70" i="42"/>
  <c r="E37" i="42"/>
  <c r="E76" i="42"/>
  <c r="E77" i="42"/>
  <c r="D34" i="42"/>
  <c r="D73" i="42"/>
  <c r="D74" i="42"/>
  <c r="B34" i="42"/>
  <c r="B73" i="42"/>
  <c r="B74" i="42"/>
  <c r="B84" i="42"/>
  <c r="B63" i="42"/>
  <c r="B79" i="42"/>
  <c r="B82" i="42"/>
  <c r="B76" i="42"/>
  <c r="B77" i="42"/>
  <c r="E83" i="42"/>
  <c r="E84" i="42"/>
  <c r="D84" i="42"/>
  <c r="D83"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Petru Fourie</author>
  </authors>
  <commentList>
    <comment ref="D3" authorId="0" shapeId="0" xr:uid="{3B5A17E6-0046-4746-B153-BD2455DA7D48}">
      <text>
        <r>
          <rPr>
            <b/>
            <sz val="9"/>
            <color indexed="81"/>
            <rFont val="Tahoma"/>
            <family val="2"/>
          </rPr>
          <t>Petru Fourie:</t>
        </r>
        <r>
          <rPr>
            <sz val="9"/>
            <color indexed="81"/>
            <rFont val="Tahoma"/>
            <family val="2"/>
          </rPr>
          <t xml:space="preserve">
Include location diff, marketing cost etc</t>
        </r>
      </text>
    </comment>
  </commentList>
</comments>
</file>

<file path=xl/sharedStrings.xml><?xml version="1.0" encoding="utf-8"?>
<sst xmlns="http://schemas.openxmlformats.org/spreadsheetml/2006/main" count="319" uniqueCount="126">
  <si>
    <t>Rand/ton</t>
  </si>
  <si>
    <t>Huidige Produkprys op plaas vir beste graad / Current product price for the best grade (R/TON) (Safex min bemarkingskoste/marketing cost)</t>
  </si>
  <si>
    <t>Beplanningsopbrengs / Estimated yields (ton/ha)</t>
  </si>
  <si>
    <t>Bruto produksiewaarde / Gross production value (R/ha)</t>
  </si>
  <si>
    <t>Direk Toedeelbare veranderlike koste / Direct Allocated Variable costs (R/ha)</t>
  </si>
  <si>
    <t>Saad / Seed</t>
  </si>
  <si>
    <t>Kunsmis / Fertiliser</t>
  </si>
  <si>
    <t>Kalk / Lime</t>
  </si>
  <si>
    <t>Brandstof / Fuel</t>
  </si>
  <si>
    <t>Reparasie / Reparation</t>
  </si>
  <si>
    <t>Onkruiddoders / Herbicide</t>
  </si>
  <si>
    <t>Plaagdoder / Pest control</t>
  </si>
  <si>
    <t>Insetversekering / Input insurance</t>
  </si>
  <si>
    <t>Graanprysverskansing / Grain hedging</t>
  </si>
  <si>
    <t>Kontrakstroop / Contract Harvesting</t>
  </si>
  <si>
    <t>Oesversekering / Harvest insurance</t>
  </si>
  <si>
    <t>Lugspuit / Aerial spray</t>
  </si>
  <si>
    <t>Losarbeid / Casual labour</t>
  </si>
  <si>
    <t>Droogkoste / Drying cost</t>
  </si>
  <si>
    <t>Verpakking en Pakmateriaal / Packaging and packaging material</t>
  </si>
  <si>
    <t>Produksiekrediet rente / Interest on production R/ha</t>
  </si>
  <si>
    <t>Totale Direk Toedeelbare veranderlike koste / Total Direct Allocated Variable Cost  (R/ha)</t>
  </si>
  <si>
    <t>Totale Oorhoofse koste / Total overhead cost R/ha</t>
  </si>
  <si>
    <t>Totale Koste per ha voor fisiese bemarking R/ha / Total cost per ha before marketing cost R/ha</t>
  </si>
  <si>
    <t>Totale koste per ton voor fisiese bemarking R/Ton / Total cost per ton before marketing cost R/Ton</t>
  </si>
  <si>
    <t>Totale bemarkingskoste / Total marketing cost R/ton</t>
  </si>
  <si>
    <t>Verwagte minimum Safex prys SONDER wins/ Expected minimum Safex price, WITHOUT profit</t>
  </si>
  <si>
    <t>Huidige Safex prys / Current Safex price</t>
  </si>
  <si>
    <r>
      <t>Disclaimer:</t>
    </r>
    <r>
      <rPr>
        <sz val="11"/>
        <rFont val="Calibri"/>
        <family val="2"/>
      </rPr>
      <t xml:space="preserve"> The information herein has been obtained from various sources, the accuracy and/or completeness of which Grain SA does not</t>
    </r>
  </si>
  <si>
    <t>guarantee and for which Grain SA accepts no liability. Any prices or levels contained herein are preliminary and indicative only and do not</t>
  </si>
  <si>
    <t>represent bids or offers. These indications are provided solely for your information and consideration.</t>
  </si>
  <si>
    <t>Gewas</t>
  </si>
  <si>
    <t>SAFEX pryse (R/ton)</t>
  </si>
  <si>
    <t>Total deductions (R/ton)</t>
  </si>
  <si>
    <t>Lopendekoste / Variable cost (R/ha)</t>
  </si>
  <si>
    <t>Huidig</t>
  </si>
  <si>
    <t>Oorhoofse koste / Overhead cost (R/ha)</t>
  </si>
  <si>
    <t>SAFEX prys / price(R/ton)</t>
  </si>
  <si>
    <t>Totale Koste / Total cost (R/ha)</t>
  </si>
  <si>
    <t>Produsenteprys/ Producer price</t>
  </si>
  <si>
    <t>Opbrengs / Yield (t/ha)</t>
  </si>
  <si>
    <t>Gemid Opbrengs / Average Yield (t/ha)</t>
  </si>
  <si>
    <t xml:space="preserve">Aftrekkings / Deductions </t>
  </si>
  <si>
    <t>Produsenteprys/ Producer price (R/ton)</t>
  </si>
  <si>
    <t>Datum opgedateer / Date updated</t>
  </si>
  <si>
    <t>Opbrengspeil</t>
  </si>
  <si>
    <t>Lopende koste</t>
  </si>
  <si>
    <t>Oorhoofse koste</t>
  </si>
  <si>
    <t>RRLMielies</t>
  </si>
  <si>
    <t>RRHMielies</t>
  </si>
  <si>
    <t>BTMielies</t>
  </si>
  <si>
    <t>Kanola / Canola</t>
  </si>
  <si>
    <t>Wheat MIN TILL</t>
  </si>
  <si>
    <t>Prys/price  (R/ton)</t>
  </si>
  <si>
    <t>Produsent prys raming vir droëland KANOLA (MIN Till)                                                   Producer price framework for dry land CANOLA (MIN Till)</t>
  </si>
  <si>
    <t>Middel Swartland / Mid Swartland regions</t>
  </si>
  <si>
    <t>Lupiene / Lupins</t>
  </si>
  <si>
    <t>Lupins MIN TILL</t>
  </si>
  <si>
    <t>Kanola MIN TILL</t>
  </si>
  <si>
    <t>Produsent prys raming vir droëland lupiene                                                                        Producer price framework for dry land Lupins</t>
  </si>
  <si>
    <t>KORING: SENSATIWITEITSANALISE - TOTALE KOSTES ( DIREKTE KOSTE + VASTE KOSTE) (R/ton)</t>
  </si>
  <si>
    <t>KANOLA: SENSATIWITEITSANALISE - TOTALE KOSTES ( DIREKTE KOSTE + VASTE KOSTE) (R/ton)</t>
  </si>
  <si>
    <t>LUPIENE: SENSATIWITEITSANALISE - TOTALE KOSTES ( DIREKTE KOSTE + VASTE KOSTE) (R/ton)</t>
  </si>
  <si>
    <t>KORING: SENSATIWITEITSANALISE - DIREKTE KOSTE (R/ton)</t>
  </si>
  <si>
    <t>KANOLA: SENSATIWITEITSANALISE - DIREKTE KOSTE (R/ton)</t>
  </si>
  <si>
    <t>LUPIENE: SENSATIWITEITSANALISE - DIREKTE KOSTE (R/ton)</t>
  </si>
  <si>
    <t>Produsent prys raming vir droëland KORING (MIN Till)                                                                               Producer price framework for dry land WHEAT (MIN Till)</t>
  </si>
  <si>
    <t xml:space="preserve">Crop </t>
  </si>
  <si>
    <t>Wheat</t>
  </si>
  <si>
    <t>Canola</t>
  </si>
  <si>
    <t xml:space="preserve">1) INCOME </t>
  </si>
  <si>
    <t>Yield target (ton/ha)</t>
  </si>
  <si>
    <t xml:space="preserve">SAFEX: Estimated Price </t>
  </si>
  <si>
    <t xml:space="preserve">Deductions </t>
  </si>
  <si>
    <t>Net Farm Gate Price</t>
  </si>
  <si>
    <t>GROSS INCOME (R/ha)</t>
  </si>
  <si>
    <t xml:space="preserve">2) VARIABLE EXPENDITURES </t>
  </si>
  <si>
    <t>TOTAL VARIABLE EXPENDITURE (R/ha)</t>
  </si>
  <si>
    <t>TOTAL FIXED COST (R/ha)</t>
  </si>
  <si>
    <t>TOTAL COST (R/ha)</t>
  </si>
  <si>
    <t>3) GROSS MARGIN  (R/ha)</t>
  </si>
  <si>
    <t>4) GROSS MARGIN  (R/ton)</t>
  </si>
  <si>
    <t>5) NETT MARGIN  (R/ha)</t>
  </si>
  <si>
    <t>6) NETT MARGIN  (R/ton)</t>
  </si>
  <si>
    <t xml:space="preserve">SUMMARY </t>
  </si>
  <si>
    <t>LGO (ton/ha)</t>
  </si>
  <si>
    <t>Net Farm Gate Price (R/ha)</t>
  </si>
  <si>
    <t>Net Farm Gate Price (R/ton)</t>
  </si>
  <si>
    <t xml:space="preserve">2) VARIABLE &amp; FIXED EXPENDITURES </t>
  </si>
  <si>
    <t>Total variable &amp; fixed expenditure (R/ha)</t>
  </si>
  <si>
    <t>Total variable &amp; fixed expenditure (R/ton)</t>
  </si>
  <si>
    <t>3) NETT MARGIN</t>
  </si>
  <si>
    <t>Nett margin (R/ha)</t>
  </si>
  <si>
    <t>Net margin (R/ton)</t>
  </si>
  <si>
    <t>Break-even yields (t/ha)</t>
  </si>
  <si>
    <t>Break-even Safex price (t/ha)</t>
  </si>
  <si>
    <t>Profitability (%)</t>
  </si>
  <si>
    <t>Lupins</t>
  </si>
  <si>
    <r>
      <rPr>
        <b/>
        <sz val="11"/>
        <color indexed="8"/>
        <rFont val="Calibri"/>
        <family val="2"/>
      </rPr>
      <t>Disclaimer:</t>
    </r>
    <r>
      <rPr>
        <sz val="10"/>
        <rFont val="Calibri"/>
        <family val="2"/>
      </rPr>
      <t xml:space="preserve"> The information herein has been obtained from various sources, the accuracy and/or completeness of which Grain SA does not guarantee and for which Grain SA accepts no liability. Any prices or levels contained herein are preliminary and indicative only and do not represent bids or offers. These indications are provided solely for your information and consideration.</t>
    </r>
  </si>
  <si>
    <t>SAFEX Dec'20 prys/ price  (R/ton)</t>
  </si>
  <si>
    <t>Koring / Wheat - Dec 21</t>
  </si>
  <si>
    <t>Produsent prys raming vir droëland HAWER (MIN Till)                                                   Producer price framework for dry land OAS (MIN Till)</t>
  </si>
  <si>
    <t>Hawer/Oats</t>
  </si>
  <si>
    <t>Oats</t>
  </si>
  <si>
    <t>Total variable cost (R/ha)</t>
  </si>
  <si>
    <t>Total variable cost (R/ton)</t>
  </si>
  <si>
    <t>Gross margin (R/ha)</t>
  </si>
  <si>
    <t>Gross margin (R/ton)</t>
  </si>
  <si>
    <t>BREAK-EVEN &amp; PROFITABILITY (ONLY variable cost)</t>
  </si>
  <si>
    <t>BREAK-EVEN &amp; PROFITABILITY (variable &amp; fixed cost)</t>
  </si>
  <si>
    <t>Winsgewendheid: Koring</t>
  </si>
  <si>
    <t>Pointer</t>
  </si>
  <si>
    <t>Start</t>
  </si>
  <si>
    <t>% NM van tot</t>
  </si>
  <si>
    <t>Veranderlike koste</t>
  </si>
  <si>
    <t>Vaste koste</t>
  </si>
  <si>
    <t>End</t>
  </si>
  <si>
    <t>Totale inkomste</t>
  </si>
  <si>
    <t>Max</t>
  </si>
  <si>
    <t>Totaal</t>
  </si>
  <si>
    <t>Netto Marge</t>
  </si>
  <si>
    <t>Winsgewendheid: Lupiene</t>
  </si>
  <si>
    <t>Winsgewendheid: Kanola</t>
  </si>
  <si>
    <t>Winsgewendheid: Hawer</t>
  </si>
  <si>
    <t>SWARTLAND INCOME &amp; COST BUDGETS - WINTER CROPS 2024/25</t>
  </si>
  <si>
    <t>PRODUKSIEJAAR   2025-26   PRODUCTION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</si>
</sst>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70" formatCode="_(&quot;$&quot;* #,##0.00_);_(&quot;$&quot;* \(#,##0.00\);_(&quot;$&quot;* &quot;-&quot;??_);_(@_)"/>
    <numFmt numFmtId="171" formatCode="_(* #,##0.00_);_(* \(#,##0.00\);_(* &quot;-&quot;??_);_(@_)"/>
    <numFmt numFmtId="174" formatCode="_ &quot;R&quot;\ * #,##0.00_ ;_ &quot;R&quot;\ * \-#,##0.00_ ;_ &quot;R&quot;\ * &quot;-&quot;??_ ;_ @_ "/>
    <numFmt numFmtId="175" formatCode="_ * #,##0.00_ ;_ * \-#,##0.00_ ;_ * &quot;-&quot;??_ ;_ @_ "/>
    <numFmt numFmtId="176" formatCode="0.00_)"/>
    <numFmt numFmtId="177" formatCode="0_)"/>
    <numFmt numFmtId="178" formatCode="0.0"/>
    <numFmt numFmtId="179" formatCode="_ * #,##0.0_ ;_ * \-#,##0.0_ ;_ * &quot;-&quot;?_ ;_ @_ "/>
    <numFmt numFmtId="180" formatCode="&quot;R&quot;\ #,##0"/>
    <numFmt numFmtId="181" formatCode="_ [$R-1C09]\ * #,##0.00_ ;_ [$R-1C09]\ * \-#,##0.00_ ;_ [$R-1C09]\ * &quot;-&quot;??_ ;_ @_ "/>
  </numFmts>
  <fonts count="42">
    <font>
      <sz val="10"/>
      <name val="Arial"/>
    </font>
    <font>
      <b/>
      <sz val="10"/>
      <name val="Arial"/>
      <family val="2"/>
    </font>
    <font>
      <sz val="10"/>
      <name val="Arial"/>
      <family val="2"/>
    </font>
    <font>
      <b/>
      <sz val="10"/>
      <color indexed="10"/>
      <name val="Arial"/>
      <family val="2"/>
    </font>
    <font>
      <u/>
      <sz val="10"/>
      <color indexed="12"/>
      <name val="Courier"/>
      <family val="3"/>
    </font>
    <font>
      <b/>
      <sz val="12"/>
      <name val="Arial"/>
      <family val="2"/>
    </font>
    <font>
      <sz val="12"/>
      <name val="Arial"/>
      <family val="2"/>
    </font>
    <font>
      <sz val="10"/>
      <name val="Arial"/>
      <family val="2"/>
    </font>
    <font>
      <sz val="10"/>
      <name val="Arial"/>
      <family val="2"/>
    </font>
    <font>
      <sz val="8"/>
      <name val="Arial"/>
      <family val="2"/>
    </font>
    <font>
      <sz val="10"/>
      <name val="Segoe UI"/>
      <family val="2"/>
    </font>
    <font>
      <sz val="11"/>
      <color indexed="8"/>
      <name val="Calibri"/>
      <family val="2"/>
    </font>
    <font>
      <sz val="10"/>
      <name val="Arial"/>
      <family val="2"/>
    </font>
    <font>
      <b/>
      <sz val="11"/>
      <name val="Calibri"/>
      <family val="2"/>
    </font>
    <font>
      <sz val="11"/>
      <name val="Calibri"/>
      <family val="2"/>
    </font>
    <font>
      <sz val="10"/>
      <name val="Arial Black"/>
      <family val="2"/>
    </font>
    <font>
      <b/>
      <sz val="9"/>
      <color indexed="81"/>
      <name val="Tahoma"/>
      <family val="2"/>
    </font>
    <font>
      <sz val="9"/>
      <color indexed="81"/>
      <name val="Tahoma"/>
      <family val="2"/>
    </font>
    <font>
      <sz val="11"/>
      <color indexed="62"/>
      <name val="Calibri"/>
      <family val="2"/>
    </font>
    <font>
      <sz val="12"/>
      <name val="HLV"/>
    </font>
    <font>
      <b/>
      <sz val="15"/>
      <color indexed="8"/>
      <name val="Arial"/>
      <family val="2"/>
    </font>
    <font>
      <b/>
      <sz val="14"/>
      <color indexed="8"/>
      <name val="Arial"/>
      <family val="2"/>
    </font>
    <font>
      <sz val="12"/>
      <color indexed="8"/>
      <name val="HLV"/>
    </font>
    <font>
      <sz val="10"/>
      <name val="Calibri"/>
      <family val="2"/>
    </font>
    <font>
      <b/>
      <sz val="11"/>
      <color indexed="8"/>
      <name val="Calibri"/>
      <family val="2"/>
    </font>
    <font>
      <sz val="11"/>
      <color theme="1"/>
      <name val="Calibri"/>
      <family val="2"/>
      <scheme val="minor"/>
    </font>
    <font>
      <u/>
      <sz val="12"/>
      <color theme="10"/>
      <name val="Arial"/>
      <family val="2"/>
    </font>
    <font>
      <sz val="10"/>
      <color theme="1"/>
      <name val="Arial"/>
      <family val="2"/>
    </font>
    <font>
      <b/>
      <sz val="11"/>
      <color theme="1"/>
      <name val="Calibri"/>
      <family val="2"/>
      <scheme val="minor"/>
    </font>
    <font>
      <sz val="11"/>
      <color rgb="FFFF0000"/>
      <name val="Calibri"/>
      <family val="2"/>
      <scheme val="minor"/>
    </font>
    <font>
      <b/>
      <sz val="18"/>
      <color rgb="FF00B050"/>
      <name val="Arial"/>
      <family val="2"/>
    </font>
    <font>
      <b/>
      <sz val="10"/>
      <color rgb="FFFF0000"/>
      <name val="Arial"/>
      <family val="2"/>
    </font>
    <font>
      <b/>
      <sz val="10"/>
      <color theme="1"/>
      <name val="Arial"/>
      <family val="2"/>
    </font>
    <font>
      <b/>
      <sz val="11"/>
      <color rgb="FFFF0000"/>
      <name val="Calibri"/>
      <family val="2"/>
      <scheme val="minor"/>
    </font>
    <font>
      <b/>
      <sz val="11"/>
      <name val="Calibri"/>
      <family val="2"/>
      <scheme val="minor"/>
    </font>
    <font>
      <sz val="11"/>
      <name val="Calibri"/>
      <family val="2"/>
      <scheme val="minor"/>
    </font>
    <font>
      <sz val="10"/>
      <name val="Calibri"/>
      <family val="2"/>
      <scheme val="minor"/>
    </font>
    <font>
      <b/>
      <sz val="11"/>
      <color rgb="FF0070C0"/>
      <name val="Calibri"/>
      <family val="2"/>
      <scheme val="minor"/>
    </font>
    <font>
      <sz val="10"/>
      <color theme="0"/>
      <name val="Arial"/>
      <family val="2"/>
    </font>
    <font>
      <b/>
      <sz val="10"/>
      <color theme="0"/>
      <name val="Arial"/>
      <family val="2"/>
    </font>
    <font>
      <b/>
      <sz val="11"/>
      <color theme="0"/>
      <name val="Arial"/>
      <family val="2"/>
    </font>
    <font>
      <b/>
      <sz val="18"/>
      <color rgb="FF3B6367"/>
      <name val="Arial"/>
      <family val="2"/>
    </font>
  </fonts>
  <fills count="20">
    <fill>
      <patternFill patternType="none"/>
    </fill>
    <fill>
      <patternFill patternType="gray125"/>
    </fill>
    <fill>
      <patternFill patternType="solid">
        <fgColor indexed="47"/>
      </patternFill>
    </fill>
    <fill>
      <patternFill patternType="solid">
        <fgColor indexed="9"/>
        <bgColor indexed="9"/>
      </patternFill>
    </fill>
    <fill>
      <patternFill patternType="solid">
        <fgColor indexed="9"/>
        <bgColor indexed="64"/>
      </patternFill>
    </fill>
    <fill>
      <patternFill patternType="solid">
        <fgColor indexed="22"/>
        <bgColor indexed="9"/>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96FDB"/>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rgb="FF3B6367"/>
        <bgColor indexed="64"/>
      </patternFill>
    </fill>
    <fill>
      <patternFill patternType="solid">
        <fgColor rgb="FFAE9344"/>
        <bgColor indexed="64"/>
      </patternFill>
    </fill>
    <fill>
      <patternFill patternType="solid">
        <fgColor rgb="FF58595B"/>
        <bgColor indexed="64"/>
      </patternFill>
    </fill>
    <fill>
      <patternFill patternType="solid">
        <fgColor rgb="FFFFFF00"/>
        <bgColor indexed="64"/>
      </patternFill>
    </fill>
    <fill>
      <patternFill patternType="solid">
        <fgColor theme="4" tint="0.39997558519241921"/>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thin">
        <color indexed="64"/>
      </bottom>
      <diagonal/>
    </border>
    <border>
      <left style="medium">
        <color indexed="64"/>
      </left>
      <right style="medium">
        <color indexed="64"/>
      </right>
      <top/>
      <bottom style="medium">
        <color indexed="64"/>
      </bottom>
      <diagonal/>
    </border>
  </borders>
  <cellStyleXfs count="87">
    <xf numFmtId="0" fontId="0" fillId="0" borderId="0"/>
    <xf numFmtId="175" fontId="2" fillId="0" borderId="0" applyFont="0" applyFill="0" applyBorder="0" applyAlignment="0" applyProtection="0"/>
    <xf numFmtId="175" fontId="2" fillId="0" borderId="0" applyFont="0" applyFill="0" applyBorder="0" applyAlignment="0" applyProtection="0"/>
    <xf numFmtId="178"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5" fontId="2"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25" fillId="0" borderId="0" applyFont="0" applyFill="0" applyBorder="0" applyAlignment="0" applyProtection="0"/>
    <xf numFmtId="170" fontId="2" fillId="0" borderId="0" applyFont="0" applyFill="0" applyBorder="0" applyAlignment="0" applyProtection="0"/>
    <xf numFmtId="2" fontId="20" fillId="0" borderId="0">
      <alignment horizontal="left" vertical="top"/>
    </xf>
    <xf numFmtId="1" fontId="21" fillId="0" borderId="0">
      <alignment horizontal="left" vertical="top"/>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0" borderId="0" applyNumberFormat="0" applyFill="0" applyBorder="0" applyAlignment="0" applyProtection="0"/>
    <xf numFmtId="0" fontId="18" fillId="2" borderId="1" applyNumberFormat="0" applyAlignment="0" applyProtection="0"/>
    <xf numFmtId="174" fontId="2" fillId="6" borderId="1" applyNumberFormat="0">
      <alignment vertical="center"/>
    </xf>
    <xf numFmtId="0" fontId="2" fillId="0" borderId="0"/>
    <xf numFmtId="0" fontId="9" fillId="0" borderId="0"/>
    <xf numFmtId="0" fontId="9" fillId="0" borderId="0"/>
    <xf numFmtId="0" fontId="2" fillId="0" borderId="0"/>
    <xf numFmtId="0" fontId="10" fillId="0" borderId="0"/>
    <xf numFmtId="0" fontId="27" fillId="0" borderId="0"/>
    <xf numFmtId="0" fontId="19" fillId="0" borderId="0"/>
    <xf numFmtId="0" fontId="27" fillId="0" borderId="0"/>
    <xf numFmtId="0" fontId="27" fillId="0" borderId="0"/>
    <xf numFmtId="0" fontId="2" fillId="0" borderId="0"/>
    <xf numFmtId="0" fontId="2" fillId="0" borderId="0"/>
    <xf numFmtId="0" fontId="25"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5" fillId="0" borderId="0"/>
    <xf numFmtId="0" fontId="9" fillId="0" borderId="0"/>
    <xf numFmtId="0" fontId="9" fillId="0" borderId="0"/>
    <xf numFmtId="0" fontId="25" fillId="0" borderId="0"/>
    <xf numFmtId="0" fontId="2" fillId="0" borderId="0"/>
    <xf numFmtId="0" fontId="6" fillId="0" borderId="0"/>
    <xf numFmtId="0" fontId="9" fillId="0" borderId="0"/>
    <xf numFmtId="0" fontId="9" fillId="0" borderId="0"/>
    <xf numFmtId="0" fontId="10" fillId="0" borderId="0"/>
    <xf numFmtId="0" fontId="6" fillId="0" borderId="0"/>
    <xf numFmtId="0" fontId="2" fillId="0" borderId="0"/>
    <xf numFmtId="0" fontId="2" fillId="0" borderId="0"/>
    <xf numFmtId="0" fontId="6"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cellStyleXfs>
  <cellXfs count="251">
    <xf numFmtId="0" fontId="0" fillId="0" borderId="0" xfId="0"/>
    <xf numFmtId="0" fontId="2" fillId="0" borderId="0" xfId="0" applyFont="1" applyFill="1" applyAlignment="1" applyProtection="1">
      <protection hidden="1"/>
    </xf>
    <xf numFmtId="0" fontId="2" fillId="0" borderId="0" xfId="0" applyFont="1" applyFill="1" applyBorder="1" applyAlignment="1" applyProtection="1">
      <protection hidden="1"/>
    </xf>
    <xf numFmtId="0" fontId="1" fillId="0" borderId="2" xfId="0" applyFont="1" applyFill="1" applyBorder="1" applyAlignment="1" applyProtection="1">
      <alignment horizontal="left"/>
      <protection hidden="1"/>
    </xf>
    <xf numFmtId="0" fontId="2" fillId="0" borderId="0" xfId="0" applyFont="1" applyBorder="1" applyAlignment="1" applyProtection="1">
      <protection hidden="1"/>
    </xf>
    <xf numFmtId="0" fontId="5" fillId="0" borderId="3" xfId="0" applyFont="1" applyFill="1" applyBorder="1" applyAlignment="1" applyProtection="1">
      <alignment horizontal="left"/>
      <protection hidden="1"/>
    </xf>
    <xf numFmtId="0" fontId="5" fillId="0" borderId="4" xfId="0" applyFont="1" applyFill="1" applyBorder="1" applyAlignment="1" applyProtection="1">
      <alignment horizontal="left"/>
      <protection hidden="1"/>
    </xf>
    <xf numFmtId="0" fontId="6" fillId="0" borderId="4" xfId="0" applyFont="1" applyFill="1" applyBorder="1" applyAlignment="1" applyProtection="1">
      <protection hidden="1"/>
    </xf>
    <xf numFmtId="171" fontId="1" fillId="0" borderId="0" xfId="0" applyNumberFormat="1" applyFont="1" applyBorder="1" applyAlignment="1" applyProtection="1">
      <protection hidden="1"/>
    </xf>
    <xf numFmtId="175" fontId="2" fillId="0" borderId="0" xfId="0" applyNumberFormat="1" applyFont="1" applyFill="1" applyAlignment="1" applyProtection="1">
      <protection hidden="1"/>
    </xf>
    <xf numFmtId="175" fontId="1" fillId="0" borderId="0" xfId="0" applyNumberFormat="1" applyFont="1" applyFill="1" applyBorder="1" applyAlignment="1" applyProtection="1">
      <protection hidden="1"/>
    </xf>
    <xf numFmtId="179" fontId="1" fillId="0" borderId="0" xfId="0" applyNumberFormat="1" applyFont="1" applyFill="1" applyBorder="1" applyAlignment="1" applyProtection="1">
      <protection hidden="1"/>
    </xf>
    <xf numFmtId="175" fontId="1" fillId="0" borderId="0" xfId="0" applyNumberFormat="1" applyFont="1" applyFill="1" applyBorder="1" applyAlignment="1" applyProtection="1">
      <alignment horizontal="right"/>
      <protection hidden="1"/>
    </xf>
    <xf numFmtId="177" fontId="1" fillId="0" borderId="0" xfId="0" applyNumberFormat="1" applyFont="1" applyFill="1" applyBorder="1" applyAlignment="1" applyProtection="1">
      <alignment horizontal="right"/>
      <protection hidden="1"/>
    </xf>
    <xf numFmtId="0" fontId="1" fillId="0" borderId="5" xfId="0" applyFont="1" applyFill="1" applyBorder="1" applyAlignment="1" applyProtection="1">
      <alignment horizontal="left"/>
      <protection hidden="1"/>
    </xf>
    <xf numFmtId="0" fontId="1" fillId="0" borderId="0" xfId="0" applyFont="1" applyFill="1" applyBorder="1" applyAlignment="1" applyProtection="1">
      <alignment horizontal="left"/>
      <protection hidden="1"/>
    </xf>
    <xf numFmtId="0" fontId="1" fillId="0" borderId="6" xfId="0" applyFont="1" applyFill="1" applyBorder="1" applyAlignment="1" applyProtection="1">
      <alignment horizontal="left"/>
      <protection hidden="1"/>
    </xf>
    <xf numFmtId="0" fontId="1" fillId="0" borderId="6" xfId="20" applyFont="1" applyFill="1" applyBorder="1" applyAlignment="1" applyProtection="1">
      <alignment horizontal="left"/>
      <protection hidden="1"/>
    </xf>
    <xf numFmtId="0" fontId="1" fillId="0" borderId="7" xfId="20" applyFont="1" applyFill="1" applyBorder="1" applyAlignment="1" applyProtection="1">
      <alignment horizontal="left"/>
      <protection hidden="1"/>
    </xf>
    <xf numFmtId="0" fontId="1" fillId="0" borderId="5" xfId="20" applyFont="1" applyFill="1" applyBorder="1" applyAlignment="1" applyProtection="1">
      <alignment horizontal="left"/>
      <protection hidden="1"/>
    </xf>
    <xf numFmtId="0" fontId="1" fillId="0" borderId="0" xfId="20" applyFont="1" applyFill="1" applyBorder="1" applyAlignment="1" applyProtection="1">
      <alignment horizontal="left"/>
      <protection hidden="1"/>
    </xf>
    <xf numFmtId="0" fontId="1" fillId="0" borderId="8" xfId="20" applyFont="1" applyFill="1" applyBorder="1" applyAlignment="1" applyProtection="1">
      <alignment horizontal="left"/>
      <protection hidden="1"/>
    </xf>
    <xf numFmtId="0" fontId="1" fillId="0" borderId="9" xfId="20" applyFont="1" applyFill="1" applyBorder="1" applyAlignment="1" applyProtection="1">
      <alignment horizontal="left"/>
      <protection hidden="1"/>
    </xf>
    <xf numFmtId="0" fontId="1" fillId="0" borderId="10" xfId="20" applyFont="1" applyFill="1" applyBorder="1" applyAlignment="1" applyProtection="1">
      <alignment horizontal="left"/>
      <protection hidden="1"/>
    </xf>
    <xf numFmtId="0" fontId="1" fillId="4" borderId="5" xfId="20" applyFont="1" applyFill="1" applyBorder="1" applyAlignment="1" applyProtection="1">
      <alignment horizontal="left"/>
      <protection hidden="1"/>
    </xf>
    <xf numFmtId="0" fontId="1" fillId="4" borderId="0" xfId="20" applyFont="1" applyFill="1" applyBorder="1" applyAlignment="1" applyProtection="1">
      <alignment horizontal="left"/>
      <protection hidden="1"/>
    </xf>
    <xf numFmtId="0" fontId="2" fillId="0" borderId="0" xfId="20"/>
    <xf numFmtId="0" fontId="13" fillId="4" borderId="11" xfId="20" applyNumberFormat="1" applyFont="1" applyFill="1" applyBorder="1" applyAlignment="1">
      <alignment vertical="center"/>
    </xf>
    <xf numFmtId="0" fontId="2" fillId="4" borderId="12" xfId="20" applyNumberFormat="1" applyFont="1" applyFill="1" applyBorder="1" applyAlignment="1" applyProtection="1">
      <protection hidden="1"/>
    </xf>
    <xf numFmtId="0" fontId="14" fillId="4" borderId="5" xfId="20" applyNumberFormat="1" applyFont="1" applyFill="1" applyBorder="1" applyAlignment="1">
      <alignment vertical="center"/>
    </xf>
    <xf numFmtId="0" fontId="2" fillId="4" borderId="0" xfId="20" applyNumberFormat="1" applyFont="1" applyFill="1" applyBorder="1" applyAlignment="1" applyProtection="1">
      <protection hidden="1"/>
    </xf>
    <xf numFmtId="0" fontId="14" fillId="4" borderId="3" xfId="20" applyNumberFormat="1" applyFont="1" applyFill="1" applyBorder="1" applyAlignment="1">
      <alignment vertical="center"/>
    </xf>
    <xf numFmtId="0" fontId="2" fillId="4" borderId="4" xfId="20" applyNumberFormat="1" applyFont="1" applyFill="1" applyBorder="1" applyAlignment="1" applyProtection="1">
      <protection hidden="1"/>
    </xf>
    <xf numFmtId="0" fontId="30" fillId="0" borderId="0" xfId="49" applyFont="1"/>
    <xf numFmtId="0" fontId="2" fillId="0" borderId="0" xfId="49"/>
    <xf numFmtId="0" fontId="5" fillId="0" borderId="0" xfId="49" applyFont="1"/>
    <xf numFmtId="0" fontId="28" fillId="6" borderId="13" xfId="23" applyFont="1" applyFill="1" applyBorder="1" applyAlignment="1">
      <alignment horizontal="center" wrapText="1"/>
    </xf>
    <xf numFmtId="0" fontId="2" fillId="0" borderId="0" xfId="49" applyFill="1"/>
    <xf numFmtId="0" fontId="5" fillId="0" borderId="0" xfId="49" applyFont="1" applyFill="1"/>
    <xf numFmtId="0" fontId="5" fillId="0" borderId="6" xfId="49" applyFont="1" applyBorder="1"/>
    <xf numFmtId="14" fontId="1" fillId="0" borderId="0" xfId="49" applyNumberFormat="1" applyFont="1" applyBorder="1"/>
    <xf numFmtId="0" fontId="2" fillId="7" borderId="14" xfId="49" applyFont="1" applyFill="1" applyBorder="1" applyAlignment="1">
      <alignment horizontal="left" vertical="center"/>
    </xf>
    <xf numFmtId="175" fontId="2" fillId="0" borderId="0" xfId="49" applyNumberFormat="1" applyBorder="1" applyAlignment="1">
      <alignment horizontal="center"/>
    </xf>
    <xf numFmtId="0" fontId="2" fillId="0" borderId="6" xfId="49" applyFont="1" applyBorder="1" applyAlignment="1">
      <alignment horizontal="center" vertical="center" wrapText="1"/>
    </xf>
    <xf numFmtId="0" fontId="2" fillId="0" borderId="2" xfId="49" applyFont="1" applyBorder="1" applyAlignment="1">
      <alignment horizontal="center" vertical="center" wrapText="1"/>
    </xf>
    <xf numFmtId="0" fontId="31" fillId="4" borderId="15" xfId="49" applyFont="1" applyFill="1" applyBorder="1" applyAlignment="1">
      <alignment horizontal="center" vertical="center"/>
    </xf>
    <xf numFmtId="0" fontId="32" fillId="4" borderId="15" xfId="49" applyFont="1" applyFill="1" applyBorder="1" applyAlignment="1">
      <alignment horizontal="center" vertical="center"/>
    </xf>
    <xf numFmtId="0" fontId="31" fillId="4" borderId="2" xfId="49" applyFont="1" applyFill="1" applyBorder="1" applyAlignment="1">
      <alignment horizontal="center" vertical="center"/>
    </xf>
    <xf numFmtId="0" fontId="2" fillId="7" borderId="7" xfId="49" applyFont="1" applyFill="1" applyBorder="1" applyAlignment="1">
      <alignment horizontal="left" vertical="center"/>
    </xf>
    <xf numFmtId="0" fontId="1" fillId="4" borderId="15" xfId="49" applyFont="1" applyFill="1" applyBorder="1" applyAlignment="1">
      <alignment horizontal="center" vertical="center"/>
    </xf>
    <xf numFmtId="180" fontId="31" fillId="4" borderId="15" xfId="49" applyNumberFormat="1" applyFont="1" applyFill="1" applyBorder="1" applyAlignment="1">
      <alignment horizontal="center" vertical="center"/>
    </xf>
    <xf numFmtId="0" fontId="1" fillId="4" borderId="15" xfId="49" applyNumberFormat="1" applyFont="1" applyFill="1" applyBorder="1" applyAlignment="1">
      <alignment horizontal="center" vertical="center"/>
    </xf>
    <xf numFmtId="0" fontId="31" fillId="4" borderId="15" xfId="49" applyNumberFormat="1" applyFont="1" applyFill="1" applyBorder="1" applyAlignment="1">
      <alignment horizontal="center" vertical="center"/>
    </xf>
    <xf numFmtId="0" fontId="1" fillId="7" borderId="7" xfId="49" applyFont="1" applyFill="1" applyBorder="1" applyAlignment="1">
      <alignment horizontal="left" vertical="center"/>
    </xf>
    <xf numFmtId="175" fontId="1" fillId="7" borderId="16" xfId="49" applyNumberFormat="1" applyFont="1" applyFill="1" applyBorder="1" applyAlignment="1">
      <alignment horizontal="center"/>
    </xf>
    <xf numFmtId="175" fontId="1" fillId="0" borderId="0" xfId="49" applyNumberFormat="1" applyFont="1" applyBorder="1" applyAlignment="1">
      <alignment horizontal="center"/>
    </xf>
    <xf numFmtId="0" fontId="1" fillId="0" borderId="17" xfId="49" applyNumberFormat="1" applyFont="1" applyBorder="1" applyAlignment="1">
      <alignment horizontal="center" vertical="center"/>
    </xf>
    <xf numFmtId="180" fontId="31" fillId="0" borderId="17" xfId="49" applyNumberFormat="1" applyFont="1" applyBorder="1" applyAlignment="1">
      <alignment horizontal="center" vertical="center"/>
    </xf>
    <xf numFmtId="0" fontId="31" fillId="0" borderId="17" xfId="49" applyNumberFormat="1" applyFont="1" applyBorder="1" applyAlignment="1">
      <alignment horizontal="center" vertical="center"/>
    </xf>
    <xf numFmtId="0" fontId="2" fillId="0" borderId="7" xfId="49" applyFont="1" applyBorder="1" applyAlignment="1">
      <alignment horizontal="left" vertical="center"/>
    </xf>
    <xf numFmtId="175" fontId="2" fillId="0" borderId="16" xfId="49" applyNumberFormat="1" applyBorder="1" applyAlignment="1">
      <alignment horizontal="center"/>
    </xf>
    <xf numFmtId="178" fontId="1" fillId="0" borderId="6" xfId="49" applyNumberFormat="1" applyFont="1" applyBorder="1" applyAlignment="1">
      <alignment horizontal="center" vertical="center"/>
    </xf>
    <xf numFmtId="1" fontId="1" fillId="8" borderId="18" xfId="49" applyNumberFormat="1" applyFont="1" applyFill="1" applyBorder="1" applyAlignment="1">
      <alignment horizontal="center" vertical="center"/>
    </xf>
    <xf numFmtId="1" fontId="1" fillId="8" borderId="19" xfId="49" applyNumberFormat="1" applyFont="1" applyFill="1" applyBorder="1" applyAlignment="1">
      <alignment horizontal="center" vertical="center"/>
    </xf>
    <xf numFmtId="1" fontId="1" fillId="9" borderId="19" xfId="49" applyNumberFormat="1" applyFont="1" applyFill="1" applyBorder="1" applyAlignment="1">
      <alignment horizontal="center" vertical="center"/>
    </xf>
    <xf numFmtId="1" fontId="1" fillId="9" borderId="20" xfId="49" applyNumberFormat="1" applyFont="1" applyFill="1" applyBorder="1" applyAlignment="1">
      <alignment horizontal="center" vertical="center"/>
    </xf>
    <xf numFmtId="0" fontId="2" fillId="10" borderId="7" xfId="49" applyFont="1" applyFill="1" applyBorder="1" applyAlignment="1">
      <alignment horizontal="left" vertical="center"/>
    </xf>
    <xf numFmtId="1" fontId="1" fillId="8" borderId="21" xfId="49" applyNumberFormat="1" applyFont="1" applyFill="1" applyBorder="1" applyAlignment="1">
      <alignment horizontal="center" vertical="center"/>
    </xf>
    <xf numFmtId="1" fontId="1" fillId="8" borderId="13" xfId="49" applyNumberFormat="1" applyFont="1" applyFill="1" applyBorder="1" applyAlignment="1">
      <alignment horizontal="center" vertical="center"/>
    </xf>
    <xf numFmtId="1" fontId="1" fillId="9" borderId="13" xfId="49" applyNumberFormat="1" applyFont="1" applyFill="1" applyBorder="1" applyAlignment="1">
      <alignment horizontal="center" vertical="center"/>
    </xf>
    <xf numFmtId="1" fontId="1" fillId="9" borderId="22" xfId="49" applyNumberFormat="1" applyFont="1" applyFill="1" applyBorder="1" applyAlignment="1">
      <alignment horizontal="center" vertical="center"/>
    </xf>
    <xf numFmtId="178" fontId="31" fillId="0" borderId="6" xfId="49" applyNumberFormat="1" applyFont="1" applyBorder="1" applyAlignment="1">
      <alignment horizontal="center" vertical="center"/>
    </xf>
    <xf numFmtId="0" fontId="2" fillId="11" borderId="7" xfId="49" applyFont="1" applyFill="1" applyBorder="1" applyAlignment="1">
      <alignment horizontal="left" vertical="center"/>
    </xf>
    <xf numFmtId="180" fontId="2" fillId="11" borderId="16" xfId="49" applyNumberFormat="1" applyFill="1" applyBorder="1" applyAlignment="1">
      <alignment horizontal="center"/>
    </xf>
    <xf numFmtId="0" fontId="2" fillId="11" borderId="7" xfId="49" applyFont="1" applyFill="1" applyBorder="1" applyAlignment="1">
      <alignment horizontal="left" vertical="center" wrapText="1"/>
    </xf>
    <xf numFmtId="1" fontId="1" fillId="8" borderId="23" xfId="49" applyNumberFormat="1" applyFont="1" applyFill="1" applyBorder="1" applyAlignment="1">
      <alignment horizontal="center" vertical="center"/>
    </xf>
    <xf numFmtId="1" fontId="1" fillId="8" borderId="24" xfId="49" applyNumberFormat="1" applyFont="1" applyFill="1" applyBorder="1" applyAlignment="1">
      <alignment horizontal="center" vertical="center"/>
    </xf>
    <xf numFmtId="1" fontId="1" fillId="9" borderId="24" xfId="49" applyNumberFormat="1" applyFont="1" applyFill="1" applyBorder="1" applyAlignment="1">
      <alignment horizontal="center" vertical="center"/>
    </xf>
    <xf numFmtId="1" fontId="1" fillId="9" borderId="25" xfId="49" applyNumberFormat="1" applyFont="1" applyFill="1" applyBorder="1" applyAlignment="1">
      <alignment horizontal="center" vertical="center"/>
    </xf>
    <xf numFmtId="0" fontId="1" fillId="11" borderId="26" xfId="49" applyFont="1" applyFill="1" applyBorder="1" applyAlignment="1">
      <alignment horizontal="left" vertical="center" wrapText="1"/>
    </xf>
    <xf numFmtId="175" fontId="1" fillId="11" borderId="27" xfId="49" applyNumberFormat="1" applyFont="1" applyFill="1" applyBorder="1" applyAlignment="1">
      <alignment horizontal="center"/>
    </xf>
    <xf numFmtId="0" fontId="15" fillId="0" borderId="0" xfId="49" applyFont="1" applyBorder="1" applyAlignment="1">
      <alignment horizontal="center" vertical="center" textRotation="90" wrapText="1"/>
    </xf>
    <xf numFmtId="178" fontId="15" fillId="0" borderId="0" xfId="49" applyNumberFormat="1" applyFont="1" applyBorder="1" applyAlignment="1">
      <alignment horizontal="center" vertical="center"/>
    </xf>
    <xf numFmtId="1" fontId="15" fillId="0" borderId="0" xfId="49" applyNumberFormat="1" applyFont="1" applyFill="1" applyBorder="1" applyAlignment="1">
      <alignment horizontal="center" vertical="center"/>
    </xf>
    <xf numFmtId="0" fontId="1" fillId="0" borderId="0" xfId="49" applyFont="1" applyFill="1" applyBorder="1" applyAlignment="1">
      <alignment horizontal="left" vertical="center" wrapText="1"/>
    </xf>
    <xf numFmtId="175" fontId="1" fillId="0" borderId="0" xfId="49" applyNumberFormat="1" applyFont="1" applyFill="1" applyBorder="1" applyAlignment="1">
      <alignment horizontal="center"/>
    </xf>
    <xf numFmtId="175" fontId="2" fillId="0" borderId="0" xfId="49" applyNumberFormat="1" applyFill="1" applyBorder="1" applyAlignment="1">
      <alignment horizontal="center"/>
    </xf>
    <xf numFmtId="0" fontId="15" fillId="0" borderId="0" xfId="49" applyFont="1" applyFill="1" applyBorder="1" applyAlignment="1">
      <alignment horizontal="center" vertical="center" textRotation="90" wrapText="1"/>
    </xf>
    <xf numFmtId="178" fontId="15" fillId="0" borderId="0" xfId="49" applyNumberFormat="1" applyFont="1" applyFill="1" applyBorder="1" applyAlignment="1">
      <alignment horizontal="center" vertical="center"/>
    </xf>
    <xf numFmtId="0" fontId="28" fillId="6" borderId="13" xfId="0" applyFont="1" applyFill="1" applyBorder="1"/>
    <xf numFmtId="0" fontId="28" fillId="0" borderId="13" xfId="0" applyFont="1" applyFill="1" applyBorder="1"/>
    <xf numFmtId="14" fontId="1" fillId="0" borderId="15" xfId="49" applyNumberFormat="1" applyFont="1" applyBorder="1"/>
    <xf numFmtId="180" fontId="1" fillId="11" borderId="27" xfId="49" applyNumberFormat="1" applyFont="1" applyFill="1" applyBorder="1" applyAlignment="1">
      <alignment horizontal="center"/>
    </xf>
    <xf numFmtId="0" fontId="2" fillId="0" borderId="0" xfId="23"/>
    <xf numFmtId="15" fontId="2" fillId="0" borderId="0" xfId="23" applyNumberFormat="1"/>
    <xf numFmtId="0" fontId="28" fillId="6" borderId="13" xfId="0" applyFont="1" applyFill="1" applyBorder="1" applyAlignment="1">
      <alignment horizontal="center" wrapText="1"/>
    </xf>
    <xf numFmtId="0" fontId="29" fillId="0" borderId="0" xfId="31" applyFont="1"/>
    <xf numFmtId="175" fontId="29" fillId="0" borderId="0" xfId="31" applyNumberFormat="1" applyFont="1"/>
    <xf numFmtId="175" fontId="2" fillId="7" borderId="28" xfId="50" applyNumberFormat="1" applyFill="1" applyBorder="1" applyAlignment="1">
      <alignment horizontal="center"/>
    </xf>
    <xf numFmtId="180" fontId="33" fillId="0" borderId="13" xfId="0" applyNumberFormat="1" applyFont="1" applyFill="1" applyBorder="1" applyAlignment="1" applyProtection="1">
      <alignment horizontal="center"/>
      <protection locked="0"/>
    </xf>
    <xf numFmtId="0" fontId="2" fillId="0" borderId="0" xfId="49" applyProtection="1">
      <protection locked="0"/>
    </xf>
    <xf numFmtId="180" fontId="33" fillId="0" borderId="13" xfId="23" applyNumberFormat="1" applyFont="1" applyFill="1" applyBorder="1" applyAlignment="1" applyProtection="1">
      <alignment horizontal="center"/>
      <protection locked="0"/>
    </xf>
    <xf numFmtId="175" fontId="31" fillId="10" borderId="16" xfId="49" applyNumberFormat="1" applyFont="1" applyFill="1" applyBorder="1" applyAlignment="1" applyProtection="1">
      <alignment horizontal="center"/>
      <protection locked="0"/>
    </xf>
    <xf numFmtId="0" fontId="28" fillId="12" borderId="29" xfId="20" applyFont="1" applyFill="1" applyBorder="1"/>
    <xf numFmtId="0" fontId="28" fillId="12" borderId="30" xfId="20" applyFont="1" applyFill="1" applyBorder="1"/>
    <xf numFmtId="175" fontId="34" fillId="12" borderId="29" xfId="11" applyNumberFormat="1" applyFont="1" applyFill="1" applyBorder="1" applyAlignment="1"/>
    <xf numFmtId="175" fontId="35" fillId="12" borderId="31" xfId="11" applyNumberFormat="1" applyFont="1" applyFill="1" applyBorder="1" applyAlignment="1"/>
    <xf numFmtId="0" fontId="28" fillId="12" borderId="31" xfId="20" applyFont="1" applyFill="1" applyBorder="1"/>
    <xf numFmtId="175" fontId="34" fillId="12" borderId="31" xfId="11" applyNumberFormat="1" applyFont="1" applyFill="1" applyBorder="1" applyAlignment="1"/>
    <xf numFmtId="175" fontId="34" fillId="12" borderId="31" xfId="11" applyFont="1" applyFill="1" applyBorder="1" applyAlignment="1"/>
    <xf numFmtId="0" fontId="28" fillId="12" borderId="32" xfId="20" applyFont="1" applyFill="1" applyBorder="1"/>
    <xf numFmtId="0" fontId="28" fillId="13" borderId="29" xfId="20" applyFont="1" applyFill="1" applyBorder="1"/>
    <xf numFmtId="0" fontId="28" fillId="13" borderId="31" xfId="20" applyFont="1" applyFill="1" applyBorder="1"/>
    <xf numFmtId="175" fontId="35" fillId="13" borderId="31" xfId="11" applyNumberFormat="1" applyFont="1" applyFill="1" applyBorder="1" applyAlignment="1">
      <alignment horizontal="left"/>
    </xf>
    <xf numFmtId="175" fontId="34" fillId="14" borderId="31" xfId="11" applyNumberFormat="1" applyFont="1" applyFill="1" applyBorder="1" applyAlignment="1"/>
    <xf numFmtId="0" fontId="28" fillId="14" borderId="31" xfId="20" applyFont="1" applyFill="1" applyBorder="1"/>
    <xf numFmtId="0" fontId="36" fillId="0" borderId="0" xfId="20" applyFont="1" applyBorder="1"/>
    <xf numFmtId="181" fontId="36" fillId="0" borderId="0" xfId="20" applyNumberFormat="1" applyFont="1" applyBorder="1"/>
    <xf numFmtId="0" fontId="36" fillId="13" borderId="0" xfId="20" applyFont="1" applyFill="1" applyBorder="1" applyAlignment="1">
      <alignment vertical="center" wrapText="1"/>
    </xf>
    <xf numFmtId="0" fontId="36" fillId="13" borderId="0" xfId="20" applyFont="1" applyFill="1" applyBorder="1"/>
    <xf numFmtId="0" fontId="36" fillId="13" borderId="31" xfId="20" applyFont="1" applyFill="1" applyBorder="1"/>
    <xf numFmtId="0" fontId="37" fillId="12" borderId="29" xfId="20" applyFont="1" applyFill="1" applyBorder="1"/>
    <xf numFmtId="0" fontId="36" fillId="12" borderId="0" xfId="20" applyFont="1" applyFill="1" applyBorder="1" applyAlignment="1">
      <alignment vertical="center" wrapText="1"/>
    </xf>
    <xf numFmtId="0" fontId="0" fillId="12" borderId="0" xfId="0" applyFill="1"/>
    <xf numFmtId="0" fontId="2" fillId="3" borderId="31" xfId="20" applyFill="1" applyBorder="1"/>
    <xf numFmtId="0" fontId="0" fillId="3" borderId="31" xfId="0" applyFill="1" applyBorder="1"/>
    <xf numFmtId="0" fontId="13" fillId="5" borderId="31" xfId="20" applyFont="1" applyFill="1" applyBorder="1"/>
    <xf numFmtId="0" fontId="28" fillId="13" borderId="32" xfId="0" applyFont="1" applyFill="1" applyBorder="1"/>
    <xf numFmtId="0" fontId="2" fillId="0" borderId="5" xfId="20" applyBorder="1"/>
    <xf numFmtId="0" fontId="2" fillId="0" borderId="33" xfId="20" applyBorder="1"/>
    <xf numFmtId="1" fontId="2" fillId="0" borderId="33" xfId="20" applyNumberFormat="1" applyBorder="1"/>
    <xf numFmtId="1" fontId="2" fillId="0" borderId="0" xfId="20" applyNumberFormat="1"/>
    <xf numFmtId="0" fontId="2" fillId="0" borderId="3" xfId="20" applyBorder="1"/>
    <xf numFmtId="1" fontId="2" fillId="0" borderId="4" xfId="20" applyNumberFormat="1" applyBorder="1"/>
    <xf numFmtId="0" fontId="2" fillId="0" borderId="34" xfId="20" applyBorder="1"/>
    <xf numFmtId="0" fontId="2" fillId="0" borderId="4" xfId="20" applyBorder="1"/>
    <xf numFmtId="1" fontId="2" fillId="0" borderId="34" xfId="20" applyNumberFormat="1" applyBorder="1"/>
    <xf numFmtId="43" fontId="2" fillId="0" borderId="0" xfId="0" applyNumberFormat="1" applyFont="1" applyFill="1" applyBorder="1" applyAlignment="1" applyProtection="1">
      <protection hidden="1"/>
    </xf>
    <xf numFmtId="0" fontId="38" fillId="15" borderId="35" xfId="0" applyFont="1" applyFill="1" applyBorder="1" applyAlignment="1" applyProtection="1">
      <protection hidden="1"/>
    </xf>
    <xf numFmtId="0" fontId="39" fillId="15" borderId="6" xfId="0" applyFont="1" applyFill="1" applyBorder="1" applyAlignment="1" applyProtection="1">
      <alignment horizontal="left"/>
      <protection hidden="1"/>
    </xf>
    <xf numFmtId="0" fontId="39" fillId="15" borderId="2" xfId="0" applyFont="1" applyFill="1" applyBorder="1" applyAlignment="1" applyProtection="1">
      <alignment horizontal="left"/>
      <protection hidden="1"/>
    </xf>
    <xf numFmtId="0" fontId="1" fillId="16" borderId="6" xfId="20" applyFont="1" applyFill="1" applyBorder="1" applyAlignment="1" applyProtection="1">
      <alignment horizontal="left"/>
      <protection hidden="1"/>
    </xf>
    <xf numFmtId="0" fontId="1" fillId="16" borderId="2" xfId="0" applyFont="1" applyFill="1" applyBorder="1" applyAlignment="1" applyProtection="1">
      <alignment horizontal="left"/>
      <protection hidden="1"/>
    </xf>
    <xf numFmtId="176" fontId="1" fillId="16" borderId="35" xfId="0" applyNumberFormat="1" applyFont="1" applyFill="1" applyBorder="1" applyAlignment="1" applyProtection="1">
      <alignment horizontal="left"/>
      <protection hidden="1"/>
    </xf>
    <xf numFmtId="0" fontId="1" fillId="16" borderId="6" xfId="0" applyFont="1" applyFill="1" applyBorder="1" applyAlignment="1" applyProtection="1">
      <alignment horizontal="left"/>
      <protection hidden="1"/>
    </xf>
    <xf numFmtId="0" fontId="40" fillId="17" borderId="2" xfId="20" applyFont="1" applyFill="1" applyBorder="1" applyAlignment="1" applyProtection="1">
      <alignment horizontal="center" vertical="center" wrapText="1"/>
      <protection hidden="1"/>
    </xf>
    <xf numFmtId="0" fontId="39" fillId="17" borderId="35"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2" fillId="0" borderId="4" xfId="0" applyFont="1" applyFill="1" applyBorder="1" applyAlignment="1" applyProtection="1">
      <alignment horizontal="center" vertical="center"/>
      <protection hidden="1"/>
    </xf>
    <xf numFmtId="0" fontId="2" fillId="0" borderId="34" xfId="0" applyFont="1" applyFill="1" applyBorder="1" applyAlignment="1" applyProtection="1">
      <alignment horizontal="center" vertical="center"/>
      <protection hidden="1"/>
    </xf>
    <xf numFmtId="0" fontId="39" fillId="15" borderId="2" xfId="0" applyFont="1" applyFill="1" applyBorder="1" applyAlignment="1" applyProtection="1">
      <alignment horizontal="center" vertical="center"/>
      <protection hidden="1"/>
    </xf>
    <xf numFmtId="175" fontId="39" fillId="15" borderId="2" xfId="0" applyNumberFormat="1" applyFont="1" applyFill="1" applyBorder="1" applyAlignment="1" applyProtection="1">
      <alignment horizontal="center" vertical="center"/>
      <protection hidden="1"/>
    </xf>
    <xf numFmtId="0" fontId="38" fillId="15" borderId="2" xfId="0" applyFont="1" applyFill="1" applyBorder="1" applyAlignment="1" applyProtection="1">
      <alignment horizontal="center" vertical="center"/>
      <protection hidden="1"/>
    </xf>
    <xf numFmtId="0" fontId="38" fillId="15" borderId="35"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2" fillId="0" borderId="35" xfId="0" applyFont="1" applyFill="1" applyBorder="1" applyAlignment="1" applyProtection="1">
      <alignment horizontal="center" vertical="center"/>
      <protection hidden="1"/>
    </xf>
    <xf numFmtId="179" fontId="1" fillId="4" borderId="15" xfId="0" applyNumberFormat="1" applyFont="1" applyFill="1" applyBorder="1" applyAlignment="1" applyProtection="1">
      <alignment horizontal="center" vertical="center"/>
      <protection hidden="1"/>
    </xf>
    <xf numFmtId="175" fontId="1" fillId="16" borderId="15" xfId="0" applyNumberFormat="1" applyFont="1" applyFill="1" applyBorder="1" applyAlignment="1" applyProtection="1">
      <alignment horizontal="center" vertical="center"/>
      <protection hidden="1"/>
    </xf>
    <xf numFmtId="177" fontId="1" fillId="4" borderId="15" xfId="0" applyNumberFormat="1" applyFont="1" applyFill="1" applyBorder="1" applyAlignment="1" applyProtection="1">
      <alignment horizontal="center" vertical="center"/>
      <protection hidden="1"/>
    </xf>
    <xf numFmtId="0" fontId="38" fillId="15" borderId="15" xfId="0" applyFont="1" applyFill="1" applyBorder="1" applyAlignment="1" applyProtection="1">
      <alignment horizontal="center" vertical="center"/>
      <protection hidden="1"/>
    </xf>
    <xf numFmtId="175" fontId="1" fillId="0" borderId="28" xfId="0" applyNumberFormat="1" applyFont="1" applyFill="1" applyBorder="1" applyAlignment="1" applyProtection="1">
      <alignment horizontal="center" vertical="center"/>
      <protection hidden="1"/>
    </xf>
    <xf numFmtId="175" fontId="1" fillId="0" borderId="16" xfId="0" applyNumberFormat="1" applyFont="1" applyFill="1" applyBorder="1" applyAlignment="1" applyProtection="1">
      <alignment horizontal="center" vertical="center"/>
      <protection hidden="1"/>
    </xf>
    <xf numFmtId="175" fontId="1" fillId="4" borderId="36" xfId="0" applyNumberFormat="1" applyFont="1" applyFill="1" applyBorder="1" applyAlignment="1" applyProtection="1">
      <alignment horizontal="center" vertical="center"/>
      <protection hidden="1"/>
    </xf>
    <xf numFmtId="175" fontId="1" fillId="0" borderId="36" xfId="0" applyNumberFormat="1" applyFont="1" applyFill="1" applyBorder="1" applyAlignment="1" applyProtection="1">
      <alignment horizontal="center" vertical="center"/>
      <protection hidden="1"/>
    </xf>
    <xf numFmtId="175" fontId="39" fillId="15" borderId="15" xfId="0" applyNumberFormat="1" applyFont="1" applyFill="1" applyBorder="1" applyAlignment="1" applyProtection="1">
      <alignment horizontal="center" vertical="center"/>
      <protection hidden="1"/>
    </xf>
    <xf numFmtId="0" fontId="2" fillId="4" borderId="12" xfId="20" applyNumberFormat="1" applyFont="1" applyFill="1" applyBorder="1" applyAlignment="1" applyProtection="1">
      <alignment horizontal="center" vertical="center"/>
      <protection hidden="1"/>
    </xf>
    <xf numFmtId="0" fontId="2" fillId="4" borderId="37" xfId="20" applyNumberFormat="1" applyFont="1" applyFill="1" applyBorder="1" applyAlignment="1" applyProtection="1">
      <alignment horizontal="center" vertical="center"/>
      <protection hidden="1"/>
    </xf>
    <xf numFmtId="0" fontId="2" fillId="0" borderId="0" xfId="20" applyAlignment="1">
      <alignment horizontal="center" vertical="center"/>
    </xf>
    <xf numFmtId="0" fontId="2" fillId="4" borderId="0" xfId="20" applyNumberFormat="1" applyFont="1" applyFill="1" applyBorder="1" applyAlignment="1" applyProtection="1">
      <alignment horizontal="center" vertical="center"/>
      <protection hidden="1"/>
    </xf>
    <xf numFmtId="0" fontId="2" fillId="4" borderId="33" xfId="20" applyNumberFormat="1" applyFont="1" applyFill="1" applyBorder="1" applyAlignment="1" applyProtection="1">
      <alignment horizontal="center" vertical="center"/>
      <protection hidden="1"/>
    </xf>
    <xf numFmtId="0" fontId="2" fillId="4" borderId="4" xfId="20" applyNumberFormat="1" applyFont="1" applyFill="1" applyBorder="1" applyAlignment="1" applyProtection="1">
      <alignment horizontal="center" vertical="center"/>
      <protection hidden="1"/>
    </xf>
    <xf numFmtId="0" fontId="2" fillId="4" borderId="34" xfId="20" applyNumberFormat="1" applyFont="1" applyFill="1" applyBorder="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39" fillId="17" borderId="2" xfId="0" applyFont="1" applyFill="1" applyBorder="1" applyAlignment="1" applyProtection="1">
      <alignment horizontal="center" vertical="center"/>
      <protection hidden="1"/>
    </xf>
    <xf numFmtId="4" fontId="1" fillId="4" borderId="15" xfId="0" applyNumberFormat="1" applyFont="1" applyFill="1" applyBorder="1" applyAlignment="1" applyProtection="1">
      <alignment horizontal="center" vertical="center"/>
      <protection hidden="1"/>
    </xf>
    <xf numFmtId="4" fontId="1" fillId="4" borderId="35" xfId="0" applyNumberFormat="1" applyFont="1" applyFill="1" applyBorder="1" applyAlignment="1" applyProtection="1">
      <alignment horizontal="center" vertical="center"/>
      <protection hidden="1"/>
    </xf>
    <xf numFmtId="175" fontId="1" fillId="16" borderId="35" xfId="0" applyNumberFormat="1" applyFont="1" applyFill="1" applyBorder="1" applyAlignment="1" applyProtection="1">
      <alignment horizontal="center" vertical="center"/>
      <protection hidden="1"/>
    </xf>
    <xf numFmtId="177" fontId="1" fillId="4" borderId="35" xfId="0" applyNumberFormat="1" applyFont="1" applyFill="1" applyBorder="1" applyAlignment="1" applyProtection="1">
      <alignment horizontal="center" vertical="center"/>
      <protection hidden="1"/>
    </xf>
    <xf numFmtId="175" fontId="1" fillId="0" borderId="38" xfId="0" applyNumberFormat="1" applyFont="1" applyFill="1" applyBorder="1" applyAlignment="1" applyProtection="1">
      <alignment horizontal="center" vertical="center"/>
      <protection hidden="1"/>
    </xf>
    <xf numFmtId="175" fontId="35" fillId="12" borderId="39" xfId="11" applyFont="1" applyFill="1" applyBorder="1" applyAlignment="1">
      <alignment horizontal="center" vertical="center" wrapText="1"/>
    </xf>
    <xf numFmtId="180" fontId="34" fillId="12" borderId="39" xfId="11" applyNumberFormat="1" applyFont="1" applyFill="1" applyBorder="1" applyAlignment="1">
      <alignment horizontal="center" vertical="center" wrapText="1"/>
    </xf>
    <xf numFmtId="175" fontId="34" fillId="12" borderId="39" xfId="11" applyFont="1" applyFill="1" applyBorder="1" applyAlignment="1">
      <alignment horizontal="center" vertical="center" wrapText="1"/>
    </xf>
    <xf numFmtId="0" fontId="36" fillId="12" borderId="0" xfId="20" applyFont="1" applyFill="1" applyBorder="1" applyAlignment="1">
      <alignment horizontal="center" vertical="center" wrapText="1"/>
    </xf>
    <xf numFmtId="0" fontId="36" fillId="13" borderId="0" xfId="20" applyFont="1" applyFill="1" applyBorder="1" applyAlignment="1">
      <alignment horizontal="center" vertical="center" wrapText="1"/>
    </xf>
    <xf numFmtId="0" fontId="36" fillId="12" borderId="40" xfId="20" applyFont="1" applyFill="1" applyBorder="1" applyAlignment="1">
      <alignment horizontal="center" vertical="center"/>
    </xf>
    <xf numFmtId="0" fontId="36" fillId="12" borderId="0" xfId="20" applyFont="1" applyFill="1" applyBorder="1" applyAlignment="1">
      <alignment horizontal="center" vertical="center"/>
    </xf>
    <xf numFmtId="0" fontId="28" fillId="12" borderId="13" xfId="20" applyFont="1" applyFill="1" applyBorder="1" applyAlignment="1">
      <alignment horizontal="center" vertical="center"/>
    </xf>
    <xf numFmtId="0" fontId="28" fillId="12" borderId="41" xfId="20" applyFont="1" applyFill="1" applyBorder="1" applyAlignment="1">
      <alignment horizontal="center" vertical="center"/>
    </xf>
    <xf numFmtId="0" fontId="28" fillId="12" borderId="39" xfId="20" applyFont="1" applyFill="1" applyBorder="1" applyAlignment="1">
      <alignment horizontal="center" vertical="center"/>
    </xf>
    <xf numFmtId="180" fontId="36" fillId="12" borderId="39" xfId="20" applyNumberFormat="1" applyFont="1" applyFill="1" applyBorder="1" applyAlignment="1">
      <alignment horizontal="center" vertical="center"/>
    </xf>
    <xf numFmtId="180" fontId="36" fillId="12" borderId="42" xfId="20" applyNumberFormat="1" applyFont="1" applyFill="1" applyBorder="1" applyAlignment="1">
      <alignment horizontal="center" vertical="center"/>
    </xf>
    <xf numFmtId="181" fontId="36" fillId="12" borderId="39" xfId="11" applyNumberFormat="1" applyFont="1" applyFill="1" applyBorder="1" applyAlignment="1">
      <alignment horizontal="center" vertical="center"/>
    </xf>
    <xf numFmtId="181" fontId="34" fillId="12" borderId="39" xfId="11" applyNumberFormat="1" applyFont="1" applyFill="1" applyBorder="1" applyAlignment="1">
      <alignment horizontal="center" vertical="center"/>
    </xf>
    <xf numFmtId="181" fontId="34" fillId="12" borderId="42" xfId="11" applyNumberFormat="1" applyFont="1" applyFill="1" applyBorder="1" applyAlignment="1">
      <alignment horizontal="center" vertical="center"/>
    </xf>
    <xf numFmtId="181" fontId="34" fillId="12" borderId="43" xfId="11" applyNumberFormat="1" applyFont="1" applyFill="1" applyBorder="1" applyAlignment="1">
      <alignment horizontal="center" vertical="center"/>
    </xf>
    <xf numFmtId="180" fontId="28" fillId="12" borderId="41" xfId="20" applyNumberFormat="1" applyFont="1" applyFill="1" applyBorder="1" applyAlignment="1">
      <alignment horizontal="center" vertical="center"/>
    </xf>
    <xf numFmtId="180" fontId="28" fillId="12" borderId="44" xfId="20" applyNumberFormat="1" applyFont="1" applyFill="1" applyBorder="1" applyAlignment="1">
      <alignment horizontal="center" vertical="center"/>
    </xf>
    <xf numFmtId="180" fontId="28" fillId="12" borderId="39" xfId="20" applyNumberFormat="1" applyFont="1" applyFill="1" applyBorder="1" applyAlignment="1">
      <alignment horizontal="center" vertical="center"/>
    </xf>
    <xf numFmtId="0" fontId="36" fillId="0" borderId="0" xfId="20" applyFont="1" applyBorder="1" applyAlignment="1">
      <alignment horizontal="center" vertical="center"/>
    </xf>
    <xf numFmtId="0" fontId="36" fillId="13" borderId="0" xfId="20" applyFont="1" applyFill="1" applyBorder="1" applyAlignment="1">
      <alignment horizontal="center" vertical="center"/>
    </xf>
    <xf numFmtId="0" fontId="36" fillId="13" borderId="40" xfId="20" applyFont="1" applyFill="1" applyBorder="1" applyAlignment="1">
      <alignment horizontal="center" vertical="center"/>
    </xf>
    <xf numFmtId="0" fontId="28" fillId="13" borderId="4" xfId="20" applyFont="1" applyFill="1" applyBorder="1" applyAlignment="1">
      <alignment horizontal="center" vertical="center"/>
    </xf>
    <xf numFmtId="181" fontId="36" fillId="13" borderId="0" xfId="20" applyNumberFormat="1" applyFont="1" applyFill="1" applyBorder="1" applyAlignment="1">
      <alignment horizontal="center" vertical="center"/>
    </xf>
    <xf numFmtId="175" fontId="36" fillId="13" borderId="0" xfId="20" applyNumberFormat="1" applyFont="1" applyFill="1" applyBorder="1" applyAlignment="1">
      <alignment horizontal="center" vertical="center"/>
    </xf>
    <xf numFmtId="175" fontId="36" fillId="14" borderId="0" xfId="20" applyNumberFormat="1" applyFont="1" applyFill="1" applyBorder="1" applyAlignment="1">
      <alignment horizontal="center" vertical="center"/>
    </xf>
    <xf numFmtId="175" fontId="0" fillId="12" borderId="0" xfId="0" applyNumberFormat="1" applyFill="1" applyAlignment="1">
      <alignment horizontal="center" vertical="center"/>
    </xf>
    <xf numFmtId="181" fontId="0" fillId="13" borderId="0" xfId="0" applyNumberFormat="1" applyFill="1" applyAlignment="1">
      <alignment horizontal="center" vertical="center"/>
    </xf>
    <xf numFmtId="181" fontId="36" fillId="14" borderId="0" xfId="20" applyNumberFormat="1" applyFont="1" applyFill="1" applyBorder="1" applyAlignment="1">
      <alignment horizontal="center" vertical="center"/>
    </xf>
    <xf numFmtId="181" fontId="0" fillId="5" borderId="0" xfId="0" applyNumberFormat="1" applyFill="1" applyAlignment="1">
      <alignment horizontal="center" vertical="center"/>
    </xf>
    <xf numFmtId="2" fontId="0" fillId="3" borderId="45" xfId="0" applyNumberFormat="1" applyFill="1" applyBorder="1" applyAlignment="1">
      <alignment horizontal="center" vertical="center"/>
    </xf>
    <xf numFmtId="2" fontId="0" fillId="3" borderId="46" xfId="0" applyNumberFormat="1" applyFill="1" applyBorder="1" applyAlignment="1">
      <alignment horizontal="center" vertical="center"/>
    </xf>
    <xf numFmtId="2" fontId="2" fillId="3" borderId="45" xfId="0" applyNumberFormat="1" applyFont="1" applyFill="1" applyBorder="1" applyAlignment="1">
      <alignment horizontal="center" vertical="center"/>
    </xf>
    <xf numFmtId="9" fontId="28" fillId="13" borderId="47" xfId="72" applyFont="1" applyFill="1" applyBorder="1" applyAlignment="1">
      <alignment horizontal="center" vertical="center"/>
    </xf>
    <xf numFmtId="0" fontId="41" fillId="0" borderId="0" xfId="49" applyFont="1"/>
    <xf numFmtId="0" fontId="1" fillId="0" borderId="6" xfId="49" applyFont="1" applyBorder="1" applyAlignment="1">
      <alignment horizontal="center" vertical="center"/>
    </xf>
    <xf numFmtId="0" fontId="1" fillId="0" borderId="2" xfId="49" applyFont="1" applyBorder="1" applyAlignment="1">
      <alignment horizontal="center" vertical="center"/>
    </xf>
    <xf numFmtId="0" fontId="1" fillId="0" borderId="35" xfId="49" applyFont="1" applyBorder="1" applyAlignment="1">
      <alignment horizontal="center" vertical="center"/>
    </xf>
    <xf numFmtId="0" fontId="1" fillId="0" borderId="6" xfId="49" applyFont="1" applyBorder="1" applyAlignment="1">
      <alignment vertical="center" wrapText="1"/>
    </xf>
    <xf numFmtId="0" fontId="1" fillId="0" borderId="35" xfId="49" applyFont="1" applyBorder="1" applyAlignment="1">
      <alignment vertical="center" wrapText="1"/>
    </xf>
    <xf numFmtId="0" fontId="1" fillId="0" borderId="17" xfId="49" applyFont="1" applyBorder="1" applyAlignment="1">
      <alignment horizontal="center" vertical="center" textRotation="90" wrapText="1"/>
    </xf>
    <xf numFmtId="0" fontId="1" fillId="0" borderId="36" xfId="49" applyFont="1" applyBorder="1" applyAlignment="1">
      <alignment horizontal="center" vertical="center" textRotation="90" wrapText="1"/>
    </xf>
    <xf numFmtId="0" fontId="1" fillId="0" borderId="48" xfId="49" applyFont="1" applyBorder="1" applyAlignment="1">
      <alignment horizontal="center" vertical="center" textRotation="90" wrapText="1"/>
    </xf>
    <xf numFmtId="0" fontId="1" fillId="18" borderId="4" xfId="0" applyFont="1" applyFill="1" applyBorder="1" applyAlignment="1" applyProtection="1">
      <alignment horizontal="center" wrapText="1"/>
      <protection hidden="1"/>
    </xf>
    <xf numFmtId="0" fontId="40" fillId="17" borderId="2" xfId="20" applyFont="1" applyFill="1" applyBorder="1" applyAlignment="1" applyProtection="1">
      <alignment horizontal="center" vertical="center" wrapText="1"/>
      <protection hidden="1"/>
    </xf>
    <xf numFmtId="0" fontId="1" fillId="16" borderId="6" xfId="20" applyFont="1" applyFill="1" applyBorder="1" applyAlignment="1" applyProtection="1">
      <alignment horizontal="left" wrapText="1"/>
      <protection hidden="1"/>
    </xf>
    <xf numFmtId="0" fontId="1" fillId="16" borderId="2" xfId="20" applyFont="1" applyFill="1" applyBorder="1" applyAlignment="1" applyProtection="1">
      <alignment horizontal="left" wrapText="1"/>
      <protection hidden="1"/>
    </xf>
    <xf numFmtId="0" fontId="1" fillId="16" borderId="35" xfId="20" applyFont="1" applyFill="1" applyBorder="1" applyAlignment="1" applyProtection="1">
      <alignment horizontal="left" wrapText="1"/>
      <protection hidden="1"/>
    </xf>
    <xf numFmtId="0" fontId="29" fillId="0" borderId="0" xfId="31" applyFont="1" applyAlignment="1">
      <alignment horizontal="center"/>
    </xf>
    <xf numFmtId="0" fontId="40" fillId="17" borderId="6" xfId="20" applyFont="1" applyFill="1" applyBorder="1" applyAlignment="1" applyProtection="1">
      <alignment horizontal="left" wrapText="1"/>
      <protection hidden="1"/>
    </xf>
    <xf numFmtId="0" fontId="38" fillId="17" borderId="2" xfId="20" applyFont="1" applyFill="1" applyBorder="1" applyAlignment="1">
      <alignment wrapText="1"/>
    </xf>
    <xf numFmtId="0" fontId="2" fillId="16" borderId="2" xfId="20" applyFill="1" applyBorder="1" applyAlignment="1">
      <alignment horizontal="left" wrapText="1"/>
    </xf>
    <xf numFmtId="0" fontId="2" fillId="16" borderId="35" xfId="20" applyFill="1" applyBorder="1" applyAlignment="1">
      <alignment horizontal="left" wrapText="1"/>
    </xf>
    <xf numFmtId="0" fontId="39" fillId="15" borderId="6" xfId="0" applyFont="1" applyFill="1" applyBorder="1" applyAlignment="1" applyProtection="1">
      <alignment horizontal="left" wrapText="1"/>
      <protection hidden="1"/>
    </xf>
    <xf numFmtId="0" fontId="38" fillId="15" borderId="2" xfId="0" applyFont="1" applyFill="1" applyBorder="1" applyAlignment="1">
      <alignment horizontal="left" wrapText="1"/>
    </xf>
    <xf numFmtId="0" fontId="38" fillId="15" borderId="35" xfId="0" applyFont="1" applyFill="1" applyBorder="1" applyAlignment="1">
      <alignment horizontal="left" wrapText="1"/>
    </xf>
    <xf numFmtId="0" fontId="39" fillId="15" borderId="6" xfId="20" applyFont="1" applyFill="1" applyBorder="1" applyAlignment="1" applyProtection="1">
      <alignment horizontal="left" wrapText="1" readingOrder="1"/>
      <protection hidden="1"/>
    </xf>
    <xf numFmtId="0" fontId="39" fillId="15" borderId="2" xfId="20" applyFont="1" applyFill="1" applyBorder="1" applyAlignment="1" applyProtection="1">
      <alignment horizontal="left" wrapText="1" readingOrder="1"/>
      <protection hidden="1"/>
    </xf>
    <xf numFmtId="0" fontId="39" fillId="15" borderId="35" xfId="20" applyFont="1" applyFill="1" applyBorder="1" applyAlignment="1" applyProtection="1">
      <alignment horizontal="left" wrapText="1" readingOrder="1"/>
      <protection hidden="1"/>
    </xf>
    <xf numFmtId="171" fontId="1" fillId="16" borderId="6" xfId="20" applyNumberFormat="1" applyFont="1" applyFill="1" applyBorder="1" applyAlignment="1" applyProtection="1">
      <alignment horizontal="left" wrapText="1"/>
      <protection hidden="1"/>
    </xf>
    <xf numFmtId="171" fontId="1" fillId="16" borderId="2" xfId="20" applyNumberFormat="1" applyFont="1" applyFill="1" applyBorder="1" applyAlignment="1" applyProtection="1">
      <alignment horizontal="left" wrapText="1"/>
      <protection hidden="1"/>
    </xf>
    <xf numFmtId="171" fontId="1" fillId="16" borderId="35" xfId="20" applyNumberFormat="1" applyFont="1" applyFill="1" applyBorder="1" applyAlignment="1" applyProtection="1">
      <alignment horizontal="left" wrapText="1"/>
      <protection hidden="1"/>
    </xf>
    <xf numFmtId="0" fontId="36" fillId="12" borderId="29" xfId="20" applyFont="1" applyFill="1" applyBorder="1" applyAlignment="1">
      <alignment horizontal="center" vertical="center" wrapText="1"/>
    </xf>
    <xf numFmtId="0" fontId="36" fillId="12" borderId="40" xfId="20" applyFont="1" applyFill="1" applyBorder="1" applyAlignment="1">
      <alignment horizontal="center" vertical="center" wrapText="1"/>
    </xf>
    <xf numFmtId="0" fontId="2" fillId="19" borderId="11" xfId="20" applyFill="1" applyBorder="1" applyAlignment="1">
      <alignment horizontal="center"/>
    </xf>
    <xf numFmtId="0" fontId="2" fillId="19" borderId="12" xfId="20" applyFill="1" applyBorder="1" applyAlignment="1">
      <alignment horizontal="center"/>
    </xf>
    <xf numFmtId="0" fontId="2" fillId="19" borderId="37" xfId="20" applyFill="1" applyBorder="1" applyAlignment="1">
      <alignment horizontal="center"/>
    </xf>
    <xf numFmtId="0" fontId="2" fillId="16" borderId="6" xfId="20" applyFill="1" applyBorder="1" applyAlignment="1">
      <alignment horizontal="center"/>
    </xf>
    <xf numFmtId="0" fontId="2" fillId="16" borderId="2" xfId="20" applyFill="1" applyBorder="1" applyAlignment="1">
      <alignment horizontal="center"/>
    </xf>
    <xf numFmtId="0" fontId="2" fillId="16" borderId="35" xfId="20" applyFill="1" applyBorder="1" applyAlignment="1">
      <alignment horizontal="center"/>
    </xf>
  </cellXfs>
  <cellStyles count="87">
    <cellStyle name="Comma 2" xfId="1" xr:uid="{9A1D2B17-C8ED-4F3E-B6DB-AA0837CD5434}"/>
    <cellStyle name="Comma 2 2" xfId="2" xr:uid="{BD85FB06-0D31-4B09-925F-47DF76E6D77B}"/>
    <cellStyle name="Comma 2 3" xfId="3" xr:uid="{F6E49800-5FDD-4339-A9AB-05FD2222834A}"/>
    <cellStyle name="Comma 3" xfId="4" xr:uid="{806E29B1-4531-4A78-B6B7-AF84D15C4666}"/>
    <cellStyle name="Comma 3 2" xfId="5" xr:uid="{C5FA4861-64E2-4E00-A519-C24714CD2502}"/>
    <cellStyle name="Comma 3 3" xfId="6" xr:uid="{93F3401B-4959-4669-BD3B-70E30299A6BB}"/>
    <cellStyle name="Comma 4" xfId="7" xr:uid="{A447067E-420D-4C16-A909-37BEF454D47C}"/>
    <cellStyle name="Comma 5" xfId="8" xr:uid="{B74ED03C-4A36-436B-B530-F66ACEC24F9E}"/>
    <cellStyle name="Comma 6" xfId="9" xr:uid="{3C38AFF2-8DFC-443A-BE6F-E190D9AB6728}"/>
    <cellStyle name="Comma 6 2" xfId="10" xr:uid="{C715568D-27C1-429E-B19D-FBFDC831242F}"/>
    <cellStyle name="Comma 6 3" xfId="11" xr:uid="{6FD12834-75B8-40F8-AB3B-0947A5DAA28B}"/>
    <cellStyle name="Currency 2" xfId="12" xr:uid="{0E8FB76C-C64E-4345-9FDC-EBED370D3E0A}"/>
    <cellStyle name="HEAD-1" xfId="13" xr:uid="{B9C39914-B701-4810-B16C-D2BA92E9E0CB}"/>
    <cellStyle name="Head-2" xfId="14" xr:uid="{B6489D32-DE1D-4530-9AF7-ED0E8170AD1C}"/>
    <cellStyle name="Hyperlink 2" xfId="15" xr:uid="{8499FCDE-CC3F-4335-B525-731B47BC3805}"/>
    <cellStyle name="Hyperlink 2 2" xfId="16" xr:uid="{57036E28-42DF-474A-BD39-46575B0FEE28}"/>
    <cellStyle name="Hyperlink 3" xfId="17" xr:uid="{18F0C881-9EC6-440F-9C71-3995D0E678EF}"/>
    <cellStyle name="Input 2" xfId="18" xr:uid="{38F61CA8-F9D4-48E4-949D-06D70281B6BF}"/>
    <cellStyle name="Input Cell" xfId="19" xr:uid="{7277AA1C-5096-4432-88C8-4570D9B6B7DF}"/>
    <cellStyle name="Normal" xfId="0" builtinId="0"/>
    <cellStyle name="Normal 2" xfId="20" xr:uid="{5D0686B2-9D44-4F5A-978E-65627BB37616}"/>
    <cellStyle name="Normal 2 2" xfId="21" xr:uid="{F79C2AAB-80C2-4D9C-BD5B-27A20F6B4471}"/>
    <cellStyle name="Normal 2 2 2" xfId="22" xr:uid="{B4BE4416-6A12-4F21-A0E6-AC83A67D3A5C}"/>
    <cellStyle name="Normal 2 2 3" xfId="23" xr:uid="{905908D8-9A01-41CB-B7C4-50E06B4D8CD3}"/>
    <cellStyle name="Normal 2 2 4" xfId="24" xr:uid="{2047C88E-1E5C-43FA-952E-7894E0D2E471}"/>
    <cellStyle name="Normal 2 3" xfId="25" xr:uid="{9240973E-ECB4-4507-B812-32CA11CB8834}"/>
    <cellStyle name="Normal 2 3 2" xfId="26" xr:uid="{9EEDB388-EE6E-4611-B4B7-BE396AE023B0}"/>
    <cellStyle name="Normal 2 4" xfId="27" xr:uid="{6B7F7553-7784-49E3-8A71-B1556957D4DA}"/>
    <cellStyle name="Normal 2 5" xfId="28" xr:uid="{0BFBB170-AE06-4801-BC67-AAE3B95DE88E}"/>
    <cellStyle name="Normal 3" xfId="29" xr:uid="{E0CF309B-3921-4798-BF56-3E4264919EA2}"/>
    <cellStyle name="Normal 3 2" xfId="30" xr:uid="{658109FA-0B18-4772-BB87-648DE452B5E7}"/>
    <cellStyle name="Normal 3 2 2" xfId="31" xr:uid="{143F5CD0-7DFB-4696-99F3-82E130412BF7}"/>
    <cellStyle name="Normal 3 2 3" xfId="32" xr:uid="{0DFBD080-E4BB-48D7-B78A-16FB589DAD4E}"/>
    <cellStyle name="Normal 3 2 4" xfId="33" xr:uid="{EBE1D839-0C7F-49EE-847C-5734734DCD3B}"/>
    <cellStyle name="Normal 3 2 4 2" xfId="34" xr:uid="{611F0C62-9BA3-4A5E-81F6-79367CA09D9E}"/>
    <cellStyle name="Normal 3 3" xfId="35" xr:uid="{0DB5A574-8BEB-489A-A08B-DA28B4B259BC}"/>
    <cellStyle name="Normal 3 3 2" xfId="36" xr:uid="{67FAFB0B-076A-461E-93A9-26872D8133E3}"/>
    <cellStyle name="Normal 3 4" xfId="37" xr:uid="{A0163806-2422-44B2-B9F1-3ACC45B33279}"/>
    <cellStyle name="Normal 3 5" xfId="38" xr:uid="{E0B1B551-B053-4EE0-B44E-AC3350D8E8AD}"/>
    <cellStyle name="Normal 4" xfId="39" xr:uid="{BF92A098-FCC7-4F5B-AF52-5F238AD0CA88}"/>
    <cellStyle name="Normal 4 2" xfId="40" xr:uid="{D2791498-B0E2-4BA8-97C3-C5AACBBBA213}"/>
    <cellStyle name="Normal 4 2 2" xfId="41" xr:uid="{5B8851A6-1AEB-4288-9BA5-77F487CA920F}"/>
    <cellStyle name="Normal 4 2 3" xfId="42" xr:uid="{885B243D-9033-4C77-B145-568F28FE5A46}"/>
    <cellStyle name="Normal 4 3" xfId="43" xr:uid="{132971B3-4606-4EDD-8582-23CEF2BADFDD}"/>
    <cellStyle name="Normal 4 4" xfId="44" xr:uid="{0F5AB3E9-C548-48C1-AF27-5D4D1730A0D3}"/>
    <cellStyle name="Normal 5" xfId="45" xr:uid="{7646D6B7-E2DB-40EF-88A1-67050CB71EC5}"/>
    <cellStyle name="Normal 5 2" xfId="46" xr:uid="{758E71C3-1A9F-45A0-921A-EE39AB23292B}"/>
    <cellStyle name="Normal 5 3" xfId="47" xr:uid="{80A9A920-859C-464F-B6B4-4BB37C36F1D4}"/>
    <cellStyle name="Normal 5 4" xfId="48" xr:uid="{F0C79A33-2F85-4F1D-B6A4-603514925AAC}"/>
    <cellStyle name="Normal 6" xfId="49" xr:uid="{0CAFCFB2-CDE0-41BE-B690-1079CEE9FF91}"/>
    <cellStyle name="Normal 6 3" xfId="50" xr:uid="{898EE842-2271-4A94-A9C1-70D746EA59BA}"/>
    <cellStyle name="Normal 7" xfId="51" xr:uid="{AE053C03-9339-490D-8B32-703F01E19C27}"/>
    <cellStyle name="Percent 2" xfId="52" xr:uid="{D60011C1-80DD-4775-A491-3C7E95394EE3}"/>
    <cellStyle name="Percent 2 2" xfId="53" xr:uid="{FC5666BC-D4E3-4E8B-A56E-BD76339629D9}"/>
    <cellStyle name="Percent 2 3" xfId="54" xr:uid="{F58A33F0-63EF-4A4A-A923-BF69145FF99F}"/>
    <cellStyle name="Percent 2 3 2" xfId="55" xr:uid="{8CF0D822-3D2E-4771-9719-0BA930992666}"/>
    <cellStyle name="Percent 2 3 3" xfId="56" xr:uid="{401F98DC-F53C-4119-B097-04733C6DA49E}"/>
    <cellStyle name="Percent 2 3 4" xfId="57" xr:uid="{F2324C16-64C1-41E0-9628-94993D6BC4E6}"/>
    <cellStyle name="Percent 2 4" xfId="58" xr:uid="{03908407-966D-42CB-ACB2-60ED8CF38726}"/>
    <cellStyle name="Percent 2 5" xfId="59" xr:uid="{9D6602F8-9454-4ACC-BEB9-E83939FA1FA9}"/>
    <cellStyle name="Percent 3" xfId="60" xr:uid="{BA78BA14-C313-42C1-A6FB-50A5C374B368}"/>
    <cellStyle name="Percent 3 2" xfId="61" xr:uid="{F07BBEB3-C441-4C32-AA37-5ECBE484ABF2}"/>
    <cellStyle name="Percent 4" xfId="62" xr:uid="{593A3A6D-7BC1-46EE-810B-C3D8A35E6B1D}"/>
    <cellStyle name="Percent 4 2" xfId="63" xr:uid="{CA96F26F-4694-403D-8064-A87F88E67877}"/>
    <cellStyle name="Percent 5" xfId="64" xr:uid="{D26E10F2-7072-44D4-859C-80F22762522F}"/>
    <cellStyle name="Percent 5 2" xfId="65" xr:uid="{0AAB6512-D92B-4073-BB78-F0FDF4DD79B5}"/>
    <cellStyle name="Percent 5 2 2" xfId="66" xr:uid="{C8B2C70B-79BF-45DD-A869-590FE882FB1F}"/>
    <cellStyle name="Percent 5 2 3" xfId="67" xr:uid="{A40EF3CD-FF69-40B8-8C16-AF546DDCDE85}"/>
    <cellStyle name="Percent 5 3" xfId="68" xr:uid="{52EB921B-870F-45E7-A4BC-0B10E32E9C6F}"/>
    <cellStyle name="Percent 5 3 2" xfId="69" xr:uid="{C21AA675-D2AA-4FF4-B502-56491961955B}"/>
    <cellStyle name="Percent 6" xfId="70" xr:uid="{4E06C938-ADE3-4213-BE94-693BF92475D5}"/>
    <cellStyle name="Percent 6 2" xfId="71" xr:uid="{38882CE4-8E52-4A72-9825-196DBAF7703E}"/>
    <cellStyle name="Percent 6 3" xfId="72" xr:uid="{E47547C9-54D0-42A2-8ACA-247141A36B4F}"/>
    <cellStyle name="Percent 7" xfId="73" xr:uid="{240C6992-6659-4831-B92E-B8BEB4757791}"/>
    <cellStyle name="Percent 7 2" xfId="74" xr:uid="{DE954F90-23C6-446F-BBC5-E994B6F56253}"/>
    <cellStyle name="Percent 7 3" xfId="75" xr:uid="{C96128D7-2B54-468C-AEB7-351BA3D959BA}"/>
    <cellStyle name="Percent 7 4" xfId="76" xr:uid="{05DF27DB-FD77-4E8B-A387-B8DC17FB302A}"/>
    <cellStyle name="Percent 8" xfId="77" xr:uid="{FE5DBB9F-FB6E-4DEA-A2B5-130F209C552F}"/>
    <cellStyle name="Percent 9" xfId="78" xr:uid="{2E873A77-6966-49D5-BA16-D60DA39B9093}"/>
    <cellStyle name="StyleName1" xfId="79" xr:uid="{C8B2101B-04D7-428B-AE02-C3B5D56CD493}"/>
    <cellStyle name="StyleName2" xfId="80" xr:uid="{B6E76550-A8B3-438C-A21A-F4AD2439DC35}"/>
    <cellStyle name="StyleName3" xfId="81" xr:uid="{FD6BD8EC-A268-4A8F-99E9-5939BC48B026}"/>
    <cellStyle name="StyleName4" xfId="82" xr:uid="{A0CB99AC-586C-4CB7-A5A0-262B7D7ECFE8}"/>
    <cellStyle name="StyleName5" xfId="83" xr:uid="{B48FA66F-7C0C-4968-8507-92EDA98E559D}"/>
    <cellStyle name="StyleName6" xfId="84" xr:uid="{3EED0A05-8C88-4824-9696-AC50169C3071}"/>
    <cellStyle name="StyleName7" xfId="85" xr:uid="{874A6527-8A54-4CA7-942D-AADC4767C73E}"/>
    <cellStyle name="StyleName8" xfId="86" xr:uid="{004C5BA8-C7A7-4D8C-AAB5-3F39EC2707C8}"/>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EE431747-CA87-416F-A993-B72295F981F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6.5968664397152724E-2"/>
          <c:y val="3.2559706554015744E-2"/>
          <c:w val="0.93400697267107358"/>
          <c:h val="0.90333267619043034"/>
        </c:manualLayout>
      </c:layout>
      <c:bar3DChart>
        <c:barDir val="col"/>
        <c:grouping val="clustered"/>
        <c:varyColors val="0"/>
        <c:ser>
          <c:idx val="0"/>
          <c:order val="0"/>
          <c:spPr>
            <a:solidFill>
              <a:schemeClr val="lt1"/>
            </a:solidFill>
            <a:ln w="25400" cap="flat" cmpd="sng" algn="ctr">
              <a:solidFill>
                <a:schemeClr val="accent1"/>
              </a:solidFill>
              <a:prstDash val="solid"/>
            </a:ln>
            <a:effectLst/>
          </c:spPr>
          <c:invertIfNegative val="0"/>
          <c:dPt>
            <c:idx val="1"/>
            <c:invertIfNegative val="0"/>
            <c:bubble3D val="0"/>
            <c:spPr>
              <a:solidFill>
                <a:schemeClr val="lt1"/>
              </a:solidFill>
              <a:ln w="25400" cap="flat" cmpd="sng" algn="ctr">
                <a:solidFill>
                  <a:schemeClr val="accent1"/>
                </a:solidFill>
                <a:prstDash val="solid"/>
              </a:ln>
              <a:effectLst/>
            </c:spPr>
            <c:extLst>
              <c:ext xmlns:c16="http://schemas.microsoft.com/office/drawing/2014/chart" uri="{C3380CC4-5D6E-409C-BE32-E72D297353CC}">
                <c16:uniqueId val="{00000000-6F5E-40C9-93B4-C68B59A2FA9F}"/>
              </c:ext>
            </c:extLst>
          </c:dPt>
          <c:dPt>
            <c:idx val="2"/>
            <c:invertIfNegative val="0"/>
            <c:bubble3D val="0"/>
            <c:spPr>
              <a:solidFill>
                <a:schemeClr val="lt1"/>
              </a:solidFill>
              <a:ln w="25400" cap="flat" cmpd="sng" algn="ctr">
                <a:solidFill>
                  <a:schemeClr val="accent1"/>
                </a:solidFill>
                <a:prstDash val="solid"/>
              </a:ln>
              <a:effectLst/>
            </c:spPr>
            <c:extLst>
              <c:ext xmlns:c16="http://schemas.microsoft.com/office/drawing/2014/chart" uri="{C3380CC4-5D6E-409C-BE32-E72D297353CC}">
                <c16:uniqueId val="{00000001-6F5E-40C9-93B4-C68B59A2FA9F}"/>
              </c:ext>
            </c:extLst>
          </c:dPt>
          <c:dPt>
            <c:idx val="4"/>
            <c:invertIfNegative val="0"/>
            <c:bubble3D val="0"/>
            <c:spPr>
              <a:solidFill>
                <a:schemeClr val="lt1"/>
              </a:solidFill>
              <a:ln w="25400" cap="flat" cmpd="sng" algn="ctr">
                <a:solidFill>
                  <a:schemeClr val="accent1"/>
                </a:solidFill>
                <a:prstDash val="solid"/>
              </a:ln>
              <a:effectLst/>
            </c:spPr>
            <c:extLst>
              <c:ext xmlns:c16="http://schemas.microsoft.com/office/drawing/2014/chart" uri="{C3380CC4-5D6E-409C-BE32-E72D297353CC}">
                <c16:uniqueId val="{00000002-6F5E-40C9-93B4-C68B59A2FA9F}"/>
              </c:ext>
            </c:extLst>
          </c:dPt>
          <c:dPt>
            <c:idx val="5"/>
            <c:invertIfNegative val="0"/>
            <c:bubble3D val="0"/>
            <c:spPr>
              <a:solidFill>
                <a:schemeClr val="lt1"/>
              </a:solidFill>
              <a:ln w="25400" cap="flat" cmpd="sng" algn="ctr">
                <a:solidFill>
                  <a:schemeClr val="accent1"/>
                </a:solidFill>
                <a:prstDash val="solid"/>
              </a:ln>
              <a:effectLst/>
            </c:spPr>
            <c:extLst>
              <c:ext xmlns:c16="http://schemas.microsoft.com/office/drawing/2014/chart" uri="{C3380CC4-5D6E-409C-BE32-E72D297353CC}">
                <c16:uniqueId val="{00000003-6F5E-40C9-93B4-C68B59A2FA9F}"/>
              </c:ext>
            </c:extLst>
          </c:dPt>
          <c:dLbls>
            <c:dLbl>
              <c:idx val="0"/>
              <c:layout>
                <c:manualLayout>
                  <c:x val="1.505139165307187E-2"/>
                  <c:y val="-7.7552587734849424E-2"/>
                </c:manualLayout>
              </c:layou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5E-40C9-93B4-C68B59A2FA9F}"/>
                </c:ext>
              </c:extLst>
            </c:dLbl>
            <c:dLbl>
              <c:idx val="1"/>
              <c:layout>
                <c:manualLayout>
                  <c:x val="4.2178305861323109E-2"/>
                  <c:y val="-5.1279777120512134E-2"/>
                </c:manualLayout>
              </c:layou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5E-40C9-93B4-C68B59A2FA9F}"/>
                </c:ext>
              </c:extLst>
            </c:dLbl>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Wheat</c:v>
              </c:pt>
              <c:pt idx="1">
                <c:v>Lupins</c:v>
              </c:pt>
              <c:pt idx="2">
                <c:v>Canola</c:v>
              </c:pt>
              <c:pt idx="3">
                <c:v>Oats</c:v>
              </c:pt>
            </c:strLit>
          </c:cat>
          <c:val>
            <c:numLit>
              <c:formatCode>General</c:formatCode>
              <c:ptCount val="4"/>
              <c:pt idx="0">
                <c:v>7393.0780816325396</c:v>
              </c:pt>
              <c:pt idx="1">
                <c:v>-865.27001013687595</c:v>
              </c:pt>
              <c:pt idx="2">
                <c:v>7426.4477325293701</c:v>
              </c:pt>
              <c:pt idx="3">
                <c:v>4039.1325863974598</c:v>
              </c:pt>
            </c:numLit>
          </c:val>
          <c:extLst>
            <c:ext xmlns:c16="http://schemas.microsoft.com/office/drawing/2014/chart" uri="{C3380CC4-5D6E-409C-BE32-E72D297353CC}">
              <c16:uniqueId val="{00000005-6F5E-40C9-93B4-C68B59A2FA9F}"/>
            </c:ext>
          </c:extLst>
        </c:ser>
        <c:dLbls>
          <c:showLegendKey val="0"/>
          <c:showVal val="0"/>
          <c:showCatName val="0"/>
          <c:showSerName val="0"/>
          <c:showPercent val="0"/>
          <c:showBubbleSize val="0"/>
        </c:dLbls>
        <c:gapWidth val="150"/>
        <c:shape val="box"/>
        <c:axId val="1526430864"/>
        <c:axId val="1"/>
        <c:axId val="0"/>
      </c:bar3DChart>
      <c:catAx>
        <c:axId val="1526430864"/>
        <c:scaling>
          <c:orientation val="minMax"/>
        </c:scaling>
        <c:delete val="0"/>
        <c:axPos val="b"/>
        <c:numFmt formatCode="General" sourceLinked="1"/>
        <c:majorTickMark val="out"/>
        <c:minorTickMark val="none"/>
        <c:tickLblPos val="nextTo"/>
        <c:txPr>
          <a:bodyPr rot="-180000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ZA"/>
                  <a:t>Bruto Marge (R/ha)</a:t>
                </a:r>
              </a:p>
            </c:rich>
          </c:tx>
          <c:layout>
            <c:manualLayout>
              <c:xMode val="edge"/>
              <c:yMode val="edge"/>
              <c:x val="1.3758336865115657E-2"/>
              <c:y val="0.23219134516263462"/>
            </c:manualLayout>
          </c:layout>
          <c:overlay val="0"/>
        </c:title>
        <c:numFmt formatCode="0" sourceLinked="0"/>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526430864"/>
        <c:crosses val="autoZero"/>
        <c:crossBetween val="between"/>
      </c:valAx>
      <c:spPr>
        <a:noFill/>
        <a:ln w="25400">
          <a:noFill/>
        </a:ln>
      </c:spPr>
    </c:plotArea>
    <c:plotVisOnly val="1"/>
    <c:dispBlanksAs val="gap"/>
    <c:showDLblsOverMax val="0"/>
  </c:chart>
  <c:txPr>
    <a:bodyPr/>
    <a:lstStyle/>
    <a:p>
      <a:pPr>
        <a:defRPr sz="1600" b="1"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Calibri"/>
                <a:ea typeface="Calibri"/>
                <a:cs typeface="Calibri"/>
              </a:defRPr>
            </a:pPr>
            <a:r>
              <a:rPr lang="en-ZA"/>
              <a:t>Oats profitability </a:t>
            </a:r>
          </a:p>
        </c:rich>
      </c:tx>
      <c:layout>
        <c:manualLayout>
          <c:xMode val="edge"/>
          <c:yMode val="edge"/>
          <c:x val="0.28843508382590388"/>
          <c:y val="4.738254805527949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Hawer</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48BF-48E4-9781-593FEC511A3E}"/>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8BF-48E4-9781-593FEC511A3E}"/>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48BF-48E4-9781-593FEC511A3E}"/>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8BF-48E4-9781-593FEC511A3E}"/>
              </c:ext>
            </c:extLst>
          </c:dPt>
          <c:dPt>
            <c:idx val="4"/>
            <c:bubble3D val="0"/>
            <c:spPr>
              <a:noFill/>
              <a:ln w="25400">
                <a:noFill/>
              </a:ln>
            </c:spPr>
            <c:extLst>
              <c:ext xmlns:c16="http://schemas.microsoft.com/office/drawing/2014/chart" uri="{C3380CC4-5D6E-409C-BE32-E72D297353CC}">
                <c16:uniqueId val="{00000004-48BF-48E4-9781-593FEC511A3E}"/>
              </c:ext>
            </c:extLst>
          </c:dPt>
          <c:dLbls>
            <c:dLbl>
              <c:idx val="0"/>
              <c:delete val="1"/>
              <c:extLst>
                <c:ext xmlns:c15="http://schemas.microsoft.com/office/drawing/2012/chart" uri="{CE6537A1-D6FC-4f65-9D91-7224C49458BB}"/>
                <c:ext xmlns:c16="http://schemas.microsoft.com/office/drawing/2014/chart" uri="{C3380CC4-5D6E-409C-BE32-E72D297353CC}">
                  <c16:uniqueId val="{00000000-48BF-48E4-9781-593FEC511A3E}"/>
                </c:ext>
              </c:extLst>
            </c:dLbl>
            <c:dLbl>
              <c:idx val="1"/>
              <c:tx>
                <c:rich>
                  <a:bodyPr/>
                  <a:lstStyle/>
                  <a:p>
                    <a:pPr>
                      <a:defRPr sz="1100" b="1" i="0" u="none" strike="noStrike" baseline="0">
                        <a:solidFill>
                          <a:srgbClr val="000000"/>
                        </a:solidFill>
                        <a:latin typeface="Calibri"/>
                        <a:ea typeface="Calibri"/>
                        <a:cs typeface="Calibri"/>
                      </a:defRPr>
                    </a:pPr>
                    <a:r>
                      <a:rPr lang="en-ZA"/>
                      <a:t>Variable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8BF-48E4-9781-593FEC511A3E}"/>
                </c:ext>
              </c:extLst>
            </c:dLbl>
            <c:dLbl>
              <c:idx val="2"/>
              <c:tx>
                <c:rich>
                  <a:bodyPr/>
                  <a:lstStyle/>
                  <a:p>
                    <a:pPr>
                      <a:defRPr sz="1100" b="1" i="0" u="none" strike="noStrike" baseline="0">
                        <a:solidFill>
                          <a:srgbClr val="000000"/>
                        </a:solidFill>
                        <a:latin typeface="Calibri"/>
                        <a:ea typeface="Calibri"/>
                        <a:cs typeface="Calibri"/>
                      </a:defRPr>
                    </a:pPr>
                    <a:r>
                      <a:rPr lang="en-ZA"/>
                      <a:t>Fixed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8BF-48E4-9781-593FEC511A3E}"/>
                </c:ext>
              </c:extLst>
            </c:dLbl>
            <c:dLbl>
              <c:idx val="3"/>
              <c:tx>
                <c:rich>
                  <a:bodyPr/>
                  <a:lstStyle/>
                  <a:p>
                    <a:pPr>
                      <a:defRPr sz="1100" b="1" i="0" u="none" strike="noStrike" baseline="0">
                        <a:solidFill>
                          <a:srgbClr val="000000"/>
                        </a:solidFill>
                        <a:latin typeface="Calibri"/>
                        <a:ea typeface="Calibri"/>
                        <a:cs typeface="Calibri"/>
                      </a:defRPr>
                    </a:pPr>
                    <a:r>
                      <a:rPr lang="en-ZA"/>
                      <a:t>Profit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8BF-48E4-9781-593FEC511A3E}"/>
                </c:ext>
              </c:extLst>
            </c:dLbl>
            <c:dLbl>
              <c:idx val="4"/>
              <c:delete val="1"/>
              <c:extLst>
                <c:ext xmlns:c15="http://schemas.microsoft.com/office/drawing/2012/chart" uri="{CE6537A1-D6FC-4f65-9D91-7224C49458BB}"/>
                <c:ext xmlns:c16="http://schemas.microsoft.com/office/drawing/2014/chart" uri="{C3380CC4-5D6E-409C-BE32-E72D297353CC}">
                  <c16:uniqueId val="{00000004-48BF-48E4-9781-593FEC511A3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30.733631658043301</c:v>
              </c:pt>
              <c:pt idx="2">
                <c:v>15.7480359090512</c:v>
              </c:pt>
              <c:pt idx="3">
                <c:v>53.518332432905403</c:v>
              </c:pt>
              <c:pt idx="4">
                <c:v>100</c:v>
              </c:pt>
            </c:numLit>
          </c:val>
          <c:extLst>
            <c:ext xmlns:c16="http://schemas.microsoft.com/office/drawing/2014/chart" uri="{C3380CC4-5D6E-409C-BE32-E72D297353CC}">
              <c16:uniqueId val="{00000005-48BF-48E4-9781-593FEC511A3E}"/>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48BF-48E4-9781-593FEC511A3E}"/>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8BF-48E4-9781-593FEC511A3E}"/>
              </c:ext>
            </c:extLst>
          </c:dPt>
          <c:dPt>
            <c:idx val="2"/>
            <c:bubble3D val="0"/>
            <c:spPr>
              <a:noFill/>
              <a:ln w="25400">
                <a:noFill/>
              </a:ln>
            </c:spPr>
            <c:extLst>
              <c:ext xmlns:c16="http://schemas.microsoft.com/office/drawing/2014/chart" uri="{C3380CC4-5D6E-409C-BE32-E72D297353CC}">
                <c16:uniqueId val="{00000008-48BF-48E4-9781-593FEC511A3E}"/>
              </c:ext>
            </c:extLst>
          </c:dPt>
          <c:val>
            <c:numLit>
              <c:formatCode>General</c:formatCode>
              <c:ptCount val="3"/>
              <c:pt idx="0">
                <c:v>53.518332432905403</c:v>
              </c:pt>
              <c:pt idx="1">
                <c:v>1</c:v>
              </c:pt>
              <c:pt idx="2">
                <c:v>145.48166756709401</c:v>
              </c:pt>
            </c:numLit>
          </c:val>
          <c:extLst>
            <c:ext xmlns:c16="http://schemas.microsoft.com/office/drawing/2014/chart" uri="{C3380CC4-5D6E-409C-BE32-E72D297353CC}">
              <c16:uniqueId val="{00000009-48BF-48E4-9781-593FEC511A3E}"/>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ZA" sz="1800" b="0" i="0" u="none" strike="noStrike" baseline="0">
                <a:solidFill>
                  <a:srgbClr val="000000"/>
                </a:solidFill>
                <a:latin typeface="Calibri"/>
                <a:ea typeface="Calibri"/>
                <a:cs typeface="Calibri"/>
              </a:rPr>
              <a:t>Hawer Winsgewendheid</a:t>
            </a:r>
            <a:r>
              <a:rPr lang="en-ZA" sz="1400" b="0" i="0" u="none" strike="noStrike" baseline="0">
                <a:solidFill>
                  <a:srgbClr val="000000"/>
                </a:solidFill>
                <a:latin typeface="Calibri"/>
                <a:ea typeface="Calibri"/>
                <a:cs typeface="Calibri"/>
              </a:rPr>
              <a:t> </a:t>
            </a:r>
          </a:p>
        </c:rich>
      </c:tx>
      <c:layout>
        <c:manualLayout>
          <c:xMode val="edge"/>
          <c:yMode val="edge"/>
          <c:x val="0.28843508382590388"/>
          <c:y val="4.738252476504953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Hawer</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7BFC-4F1E-AC65-95995BAEB22E}"/>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BFC-4F1E-AC65-95995BAEB22E}"/>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7BFC-4F1E-AC65-95995BAEB22E}"/>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BFC-4F1E-AC65-95995BAEB22E}"/>
              </c:ext>
            </c:extLst>
          </c:dPt>
          <c:dPt>
            <c:idx val="4"/>
            <c:bubble3D val="0"/>
            <c:spPr>
              <a:noFill/>
              <a:ln w="25400">
                <a:noFill/>
              </a:ln>
            </c:spPr>
            <c:extLst>
              <c:ext xmlns:c16="http://schemas.microsoft.com/office/drawing/2014/chart" uri="{C3380CC4-5D6E-409C-BE32-E72D297353CC}">
                <c16:uniqueId val="{00000004-7BFC-4F1E-AC65-95995BAEB22E}"/>
              </c:ext>
            </c:extLst>
          </c:dPt>
          <c:dLbls>
            <c:dLbl>
              <c:idx val="0"/>
              <c:delete val="1"/>
              <c:extLst>
                <c:ext xmlns:c15="http://schemas.microsoft.com/office/drawing/2012/chart" uri="{CE6537A1-D6FC-4f65-9D91-7224C49458BB}"/>
                <c:ext xmlns:c16="http://schemas.microsoft.com/office/drawing/2014/chart" uri="{C3380CC4-5D6E-409C-BE32-E72D297353CC}">
                  <c16:uniqueId val="{00000000-7BFC-4F1E-AC65-95995BAEB22E}"/>
                </c:ext>
              </c:extLst>
            </c:dLbl>
            <c:dLbl>
              <c:idx val="1"/>
              <c:tx>
                <c:rich>
                  <a:bodyPr/>
                  <a:lstStyle/>
                  <a:p>
                    <a:pPr>
                      <a:defRPr sz="1100" b="1" i="0" u="none" strike="noStrike" baseline="0">
                        <a:solidFill>
                          <a:srgbClr val="000000"/>
                        </a:solidFill>
                        <a:latin typeface="Calibri"/>
                        <a:ea typeface="Calibri"/>
                        <a:cs typeface="Calibri"/>
                      </a:defRPr>
                    </a:pPr>
                    <a:r>
                      <a:rPr lang="en-ZA"/>
                      <a:t>Veranderlike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BFC-4F1E-AC65-95995BAEB22E}"/>
                </c:ext>
              </c:extLst>
            </c:dLbl>
            <c:dLbl>
              <c:idx val="2"/>
              <c:tx>
                <c:rich>
                  <a:bodyPr/>
                  <a:lstStyle/>
                  <a:p>
                    <a:pPr>
                      <a:defRPr sz="1100" b="1" i="0" u="none" strike="noStrike" baseline="0">
                        <a:solidFill>
                          <a:srgbClr val="000000"/>
                        </a:solidFill>
                        <a:latin typeface="Calibri"/>
                        <a:ea typeface="Calibri"/>
                        <a:cs typeface="Calibri"/>
                      </a:defRPr>
                    </a:pPr>
                    <a:r>
                      <a:rPr lang="en-ZA"/>
                      <a:t>Vaste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BFC-4F1E-AC65-95995BAEB22E}"/>
                </c:ext>
              </c:extLst>
            </c:dLbl>
            <c:dLbl>
              <c:idx val="3"/>
              <c:tx>
                <c:rich>
                  <a:bodyPr/>
                  <a:lstStyle/>
                  <a:p>
                    <a:pPr>
                      <a:defRPr sz="1100" b="1" i="0" u="none" strike="noStrike" baseline="0">
                        <a:solidFill>
                          <a:srgbClr val="000000"/>
                        </a:solidFill>
                        <a:latin typeface="Calibri"/>
                        <a:ea typeface="Calibri"/>
                        <a:cs typeface="Calibri"/>
                      </a:defRPr>
                    </a:pPr>
                    <a:r>
                      <a:rPr lang="en-ZA"/>
                      <a:t>Wins</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BFC-4F1E-AC65-95995BAEB22E}"/>
                </c:ext>
              </c:extLst>
            </c:dLbl>
            <c:dLbl>
              <c:idx val="4"/>
              <c:delete val="1"/>
              <c:extLst>
                <c:ext xmlns:c15="http://schemas.microsoft.com/office/drawing/2012/chart" uri="{CE6537A1-D6FC-4f65-9D91-7224C49458BB}"/>
                <c:ext xmlns:c16="http://schemas.microsoft.com/office/drawing/2014/chart" uri="{C3380CC4-5D6E-409C-BE32-E72D297353CC}">
                  <c16:uniqueId val="{00000004-7BFC-4F1E-AC65-95995BAEB22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30.733631658043301</c:v>
              </c:pt>
              <c:pt idx="2">
                <c:v>15.7480359090512</c:v>
              </c:pt>
              <c:pt idx="3">
                <c:v>53.518332432905403</c:v>
              </c:pt>
              <c:pt idx="4">
                <c:v>100</c:v>
              </c:pt>
            </c:numLit>
          </c:val>
          <c:extLst>
            <c:ext xmlns:c16="http://schemas.microsoft.com/office/drawing/2014/chart" uri="{C3380CC4-5D6E-409C-BE32-E72D297353CC}">
              <c16:uniqueId val="{00000005-7BFC-4F1E-AC65-95995BAEB22E}"/>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7BFC-4F1E-AC65-95995BAEB22E}"/>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BFC-4F1E-AC65-95995BAEB22E}"/>
              </c:ext>
            </c:extLst>
          </c:dPt>
          <c:dPt>
            <c:idx val="2"/>
            <c:bubble3D val="0"/>
            <c:spPr>
              <a:noFill/>
              <a:ln w="25400">
                <a:noFill/>
              </a:ln>
            </c:spPr>
            <c:extLst>
              <c:ext xmlns:c16="http://schemas.microsoft.com/office/drawing/2014/chart" uri="{C3380CC4-5D6E-409C-BE32-E72D297353CC}">
                <c16:uniqueId val="{00000008-7BFC-4F1E-AC65-95995BAEB22E}"/>
              </c:ext>
            </c:extLst>
          </c:dPt>
          <c:val>
            <c:numLit>
              <c:formatCode>General</c:formatCode>
              <c:ptCount val="3"/>
              <c:pt idx="0">
                <c:v>53.518332432905403</c:v>
              </c:pt>
              <c:pt idx="1">
                <c:v>1</c:v>
              </c:pt>
              <c:pt idx="2">
                <c:v>145.48166756709401</c:v>
              </c:pt>
            </c:numLit>
          </c:val>
          <c:extLst>
            <c:ext xmlns:c16="http://schemas.microsoft.com/office/drawing/2014/chart" uri="{C3380CC4-5D6E-409C-BE32-E72D297353CC}">
              <c16:uniqueId val="{00000009-7BFC-4F1E-AC65-95995BAEB22E}"/>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Calibri"/>
                <a:ea typeface="Calibri"/>
                <a:cs typeface="Calibri"/>
              </a:defRPr>
            </a:pPr>
            <a:r>
              <a:rPr lang="en-ZA"/>
              <a:t>Wheat profitability </a:t>
            </a:r>
          </a:p>
        </c:rich>
      </c:tx>
      <c:layout>
        <c:manualLayout>
          <c:xMode val="edge"/>
          <c:yMode val="edge"/>
          <c:x val="0.28843508382590388"/>
          <c:y val="4.738254805527949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Koring</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6012-4ED9-9099-1957AB7474DD}"/>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012-4ED9-9099-1957AB7474DD}"/>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6012-4ED9-9099-1957AB7474DD}"/>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012-4ED9-9099-1957AB7474DD}"/>
              </c:ext>
            </c:extLst>
          </c:dPt>
          <c:dPt>
            <c:idx val="4"/>
            <c:bubble3D val="0"/>
            <c:spPr>
              <a:noFill/>
              <a:ln w="25400">
                <a:noFill/>
              </a:ln>
            </c:spPr>
            <c:extLst>
              <c:ext xmlns:c16="http://schemas.microsoft.com/office/drawing/2014/chart" uri="{C3380CC4-5D6E-409C-BE32-E72D297353CC}">
                <c16:uniqueId val="{00000004-6012-4ED9-9099-1957AB7474DD}"/>
              </c:ext>
            </c:extLst>
          </c:dPt>
          <c:dLbls>
            <c:dLbl>
              <c:idx val="0"/>
              <c:delete val="1"/>
              <c:extLst>
                <c:ext xmlns:c15="http://schemas.microsoft.com/office/drawing/2012/chart" uri="{CE6537A1-D6FC-4f65-9D91-7224C49458BB}"/>
                <c:ext xmlns:c16="http://schemas.microsoft.com/office/drawing/2014/chart" uri="{C3380CC4-5D6E-409C-BE32-E72D297353CC}">
                  <c16:uniqueId val="{00000000-6012-4ED9-9099-1957AB7474DD}"/>
                </c:ext>
              </c:extLst>
            </c:dLbl>
            <c:dLbl>
              <c:idx val="1"/>
              <c:tx>
                <c:rich>
                  <a:bodyPr/>
                  <a:lstStyle/>
                  <a:p>
                    <a:pPr>
                      <a:defRPr sz="1100" b="1" i="0" u="none" strike="noStrike" baseline="0">
                        <a:solidFill>
                          <a:srgbClr val="000000"/>
                        </a:solidFill>
                        <a:latin typeface="Calibri"/>
                        <a:ea typeface="Calibri"/>
                        <a:cs typeface="Calibri"/>
                      </a:defRPr>
                    </a:pPr>
                    <a:r>
                      <a:rPr lang="en-ZA"/>
                      <a:t>Variable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012-4ED9-9099-1957AB7474DD}"/>
                </c:ext>
              </c:extLst>
            </c:dLbl>
            <c:dLbl>
              <c:idx val="2"/>
              <c:tx>
                <c:rich>
                  <a:bodyPr/>
                  <a:lstStyle/>
                  <a:p>
                    <a:pPr>
                      <a:defRPr sz="1100" b="1" i="0" u="none" strike="noStrike" baseline="0">
                        <a:solidFill>
                          <a:srgbClr val="000000"/>
                        </a:solidFill>
                        <a:latin typeface="Calibri"/>
                        <a:ea typeface="Calibri"/>
                        <a:cs typeface="Calibri"/>
                      </a:defRPr>
                    </a:pPr>
                    <a:r>
                      <a:rPr lang="en-ZA"/>
                      <a:t>Fixed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012-4ED9-9099-1957AB7474DD}"/>
                </c:ext>
              </c:extLst>
            </c:dLbl>
            <c:dLbl>
              <c:idx val="3"/>
              <c:tx>
                <c:rich>
                  <a:bodyPr/>
                  <a:lstStyle/>
                  <a:p>
                    <a:pPr>
                      <a:defRPr sz="1100" b="1" i="0" u="none" strike="noStrike" baseline="0">
                        <a:solidFill>
                          <a:srgbClr val="000000"/>
                        </a:solidFill>
                        <a:latin typeface="Calibri"/>
                        <a:ea typeface="Calibri"/>
                        <a:cs typeface="Calibri"/>
                      </a:defRPr>
                    </a:pPr>
                    <a:r>
                      <a:rPr lang="en-ZA"/>
                      <a:t>Profit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012-4ED9-9099-1957AB7474DD}"/>
                </c:ext>
              </c:extLst>
            </c:dLbl>
            <c:dLbl>
              <c:idx val="4"/>
              <c:delete val="1"/>
              <c:extLst>
                <c:ext xmlns:c15="http://schemas.microsoft.com/office/drawing/2012/chart" uri="{CE6537A1-D6FC-4f65-9D91-7224C49458BB}"/>
                <c:ext xmlns:c16="http://schemas.microsoft.com/office/drawing/2014/chart" uri="{C3380CC4-5D6E-409C-BE32-E72D297353CC}">
                  <c16:uniqueId val="{00000004-6012-4ED9-9099-1957AB7474D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28.8318643251223</c:v>
              </c:pt>
              <c:pt idx="2">
                <c:v>9.6241669823348293</c:v>
              </c:pt>
              <c:pt idx="3">
                <c:v>61.543968692542798</c:v>
              </c:pt>
              <c:pt idx="4">
                <c:v>100</c:v>
              </c:pt>
            </c:numLit>
          </c:val>
          <c:extLst>
            <c:ext xmlns:c16="http://schemas.microsoft.com/office/drawing/2014/chart" uri="{C3380CC4-5D6E-409C-BE32-E72D297353CC}">
              <c16:uniqueId val="{00000005-6012-4ED9-9099-1957AB7474DD}"/>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6012-4ED9-9099-1957AB7474DD}"/>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012-4ED9-9099-1957AB7474DD}"/>
              </c:ext>
            </c:extLst>
          </c:dPt>
          <c:dPt>
            <c:idx val="2"/>
            <c:bubble3D val="0"/>
            <c:spPr>
              <a:noFill/>
              <a:ln w="25400">
                <a:noFill/>
              </a:ln>
            </c:spPr>
            <c:extLst>
              <c:ext xmlns:c16="http://schemas.microsoft.com/office/drawing/2014/chart" uri="{C3380CC4-5D6E-409C-BE32-E72D297353CC}">
                <c16:uniqueId val="{00000008-6012-4ED9-9099-1957AB7474DD}"/>
              </c:ext>
            </c:extLst>
          </c:dPt>
          <c:val>
            <c:numLit>
              <c:formatCode>General</c:formatCode>
              <c:ptCount val="3"/>
              <c:pt idx="0">
                <c:v>61.543968692542798</c:v>
              </c:pt>
              <c:pt idx="1">
                <c:v>1</c:v>
              </c:pt>
              <c:pt idx="2">
                <c:v>137.45603130745701</c:v>
              </c:pt>
            </c:numLit>
          </c:val>
          <c:extLst>
            <c:ext xmlns:c16="http://schemas.microsoft.com/office/drawing/2014/chart" uri="{C3380CC4-5D6E-409C-BE32-E72D297353CC}">
              <c16:uniqueId val="{00000009-6012-4ED9-9099-1957AB7474DD}"/>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ZA" sz="1800" b="0" i="0" u="none" strike="noStrike" baseline="0">
                <a:solidFill>
                  <a:srgbClr val="000000"/>
                </a:solidFill>
                <a:latin typeface="Calibri"/>
                <a:ea typeface="Calibri"/>
                <a:cs typeface="Calibri"/>
              </a:rPr>
              <a:t>Koring Winsgewendheid</a:t>
            </a:r>
            <a:r>
              <a:rPr lang="en-ZA" sz="1400" b="0" i="0" u="none" strike="noStrike" baseline="0">
                <a:solidFill>
                  <a:srgbClr val="000000"/>
                </a:solidFill>
                <a:latin typeface="Calibri"/>
                <a:ea typeface="Calibri"/>
                <a:cs typeface="Calibri"/>
              </a:rPr>
              <a:t> </a:t>
            </a:r>
          </a:p>
        </c:rich>
      </c:tx>
      <c:layout>
        <c:manualLayout>
          <c:xMode val="edge"/>
          <c:yMode val="edge"/>
          <c:x val="0.28843508382590388"/>
          <c:y val="4.738254805527949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Koring</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B215-4672-BF70-8F10B6F1F99C}"/>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215-4672-BF70-8F10B6F1F99C}"/>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B215-4672-BF70-8F10B6F1F99C}"/>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215-4672-BF70-8F10B6F1F99C}"/>
              </c:ext>
            </c:extLst>
          </c:dPt>
          <c:dPt>
            <c:idx val="4"/>
            <c:bubble3D val="0"/>
            <c:spPr>
              <a:noFill/>
              <a:ln w="25400">
                <a:noFill/>
              </a:ln>
            </c:spPr>
            <c:extLst>
              <c:ext xmlns:c16="http://schemas.microsoft.com/office/drawing/2014/chart" uri="{C3380CC4-5D6E-409C-BE32-E72D297353CC}">
                <c16:uniqueId val="{00000004-B215-4672-BF70-8F10B6F1F99C}"/>
              </c:ext>
            </c:extLst>
          </c:dPt>
          <c:dLbls>
            <c:dLbl>
              <c:idx val="0"/>
              <c:delete val="1"/>
              <c:extLst>
                <c:ext xmlns:c15="http://schemas.microsoft.com/office/drawing/2012/chart" uri="{CE6537A1-D6FC-4f65-9D91-7224C49458BB}"/>
                <c:ext xmlns:c16="http://schemas.microsoft.com/office/drawing/2014/chart" uri="{C3380CC4-5D6E-409C-BE32-E72D297353CC}">
                  <c16:uniqueId val="{00000000-B215-4672-BF70-8F10B6F1F99C}"/>
                </c:ext>
              </c:extLst>
            </c:dLbl>
            <c:dLbl>
              <c:idx val="1"/>
              <c:tx>
                <c:rich>
                  <a:bodyPr/>
                  <a:lstStyle/>
                  <a:p>
                    <a:pPr>
                      <a:defRPr sz="1100" b="1" i="0" u="none" strike="noStrike" baseline="0">
                        <a:solidFill>
                          <a:srgbClr val="000000"/>
                        </a:solidFill>
                        <a:latin typeface="Calibri"/>
                        <a:ea typeface="Calibri"/>
                        <a:cs typeface="Calibri"/>
                      </a:defRPr>
                    </a:pPr>
                    <a:r>
                      <a:rPr lang="en-ZA"/>
                      <a:t>Veranderlike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215-4672-BF70-8F10B6F1F99C}"/>
                </c:ext>
              </c:extLst>
            </c:dLbl>
            <c:dLbl>
              <c:idx val="2"/>
              <c:tx>
                <c:rich>
                  <a:bodyPr/>
                  <a:lstStyle/>
                  <a:p>
                    <a:pPr>
                      <a:defRPr sz="1100" b="1" i="0" u="none" strike="noStrike" baseline="0">
                        <a:solidFill>
                          <a:srgbClr val="000000"/>
                        </a:solidFill>
                        <a:latin typeface="Calibri"/>
                        <a:ea typeface="Calibri"/>
                        <a:cs typeface="Calibri"/>
                      </a:defRPr>
                    </a:pPr>
                    <a:r>
                      <a:rPr lang="en-ZA"/>
                      <a:t>Vaste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215-4672-BF70-8F10B6F1F99C}"/>
                </c:ext>
              </c:extLst>
            </c:dLbl>
            <c:dLbl>
              <c:idx val="3"/>
              <c:tx>
                <c:rich>
                  <a:bodyPr/>
                  <a:lstStyle/>
                  <a:p>
                    <a:pPr>
                      <a:defRPr sz="1100" b="1" i="0" u="none" strike="noStrike" baseline="0">
                        <a:solidFill>
                          <a:srgbClr val="000000"/>
                        </a:solidFill>
                        <a:latin typeface="Calibri"/>
                        <a:ea typeface="Calibri"/>
                        <a:cs typeface="Calibri"/>
                      </a:defRPr>
                    </a:pPr>
                    <a:r>
                      <a:rPr lang="en-ZA"/>
                      <a:t>Wins</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215-4672-BF70-8F10B6F1F99C}"/>
                </c:ext>
              </c:extLst>
            </c:dLbl>
            <c:dLbl>
              <c:idx val="4"/>
              <c:delete val="1"/>
              <c:extLst>
                <c:ext xmlns:c15="http://schemas.microsoft.com/office/drawing/2012/chart" uri="{CE6537A1-D6FC-4f65-9D91-7224C49458BB}"/>
                <c:ext xmlns:c16="http://schemas.microsoft.com/office/drawing/2014/chart" uri="{C3380CC4-5D6E-409C-BE32-E72D297353CC}">
                  <c16:uniqueId val="{00000004-B215-4672-BF70-8F10B6F1F99C}"/>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28.8318643251223</c:v>
              </c:pt>
              <c:pt idx="2">
                <c:v>9.6241669823348293</c:v>
              </c:pt>
              <c:pt idx="3">
                <c:v>61.543968692542798</c:v>
              </c:pt>
              <c:pt idx="4">
                <c:v>100</c:v>
              </c:pt>
            </c:numLit>
          </c:val>
          <c:extLst>
            <c:ext xmlns:c16="http://schemas.microsoft.com/office/drawing/2014/chart" uri="{C3380CC4-5D6E-409C-BE32-E72D297353CC}">
              <c16:uniqueId val="{00000005-B215-4672-BF70-8F10B6F1F99C}"/>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B215-4672-BF70-8F10B6F1F99C}"/>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B215-4672-BF70-8F10B6F1F99C}"/>
              </c:ext>
            </c:extLst>
          </c:dPt>
          <c:dPt>
            <c:idx val="2"/>
            <c:bubble3D val="0"/>
            <c:spPr>
              <a:noFill/>
              <a:ln w="25400">
                <a:noFill/>
              </a:ln>
            </c:spPr>
            <c:extLst>
              <c:ext xmlns:c16="http://schemas.microsoft.com/office/drawing/2014/chart" uri="{C3380CC4-5D6E-409C-BE32-E72D297353CC}">
                <c16:uniqueId val="{00000008-B215-4672-BF70-8F10B6F1F99C}"/>
              </c:ext>
            </c:extLst>
          </c:dPt>
          <c:val>
            <c:numLit>
              <c:formatCode>General</c:formatCode>
              <c:ptCount val="3"/>
              <c:pt idx="0">
                <c:v>61.543968692542798</c:v>
              </c:pt>
              <c:pt idx="1">
                <c:v>1</c:v>
              </c:pt>
              <c:pt idx="2">
                <c:v>137.45603130745701</c:v>
              </c:pt>
            </c:numLit>
          </c:val>
          <c:extLst>
            <c:ext xmlns:c16="http://schemas.microsoft.com/office/drawing/2014/chart" uri="{C3380CC4-5D6E-409C-BE32-E72D297353CC}">
              <c16:uniqueId val="{00000009-B215-4672-BF70-8F10B6F1F99C}"/>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Calibri"/>
                <a:ea typeface="Calibri"/>
                <a:cs typeface="Calibri"/>
              </a:defRPr>
            </a:pPr>
            <a:r>
              <a:rPr lang="en-ZA"/>
              <a:t>Barely profitability </a:t>
            </a:r>
          </a:p>
        </c:rich>
      </c:tx>
      <c:layout>
        <c:manualLayout>
          <c:xMode val="edge"/>
          <c:yMode val="edge"/>
          <c:x val="0.28843510540431561"/>
          <c:y val="4.7382498526292366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explosion val="2"/>
          <c:dPt>
            <c:idx val="0"/>
            <c:bubble3D val="0"/>
            <c:extLst>
              <c:ext xmlns:c16="http://schemas.microsoft.com/office/drawing/2014/chart" uri="{C3380CC4-5D6E-409C-BE32-E72D297353CC}">
                <c16:uniqueId val="{00000000-806B-4A3C-A583-A03EFD4F4458}"/>
              </c:ext>
            </c:extLst>
          </c:dPt>
          <c:dLbls>
            <c:dLbl>
              <c:idx val="0"/>
              <c:delete val="1"/>
              <c:extLst>
                <c:ext xmlns:c15="http://schemas.microsoft.com/office/drawing/2012/chart" uri="{CE6537A1-D6FC-4f65-9D91-7224C49458BB}"/>
                <c:ext xmlns:c16="http://schemas.microsoft.com/office/drawing/2014/chart" uri="{C3380CC4-5D6E-409C-BE32-E72D297353CC}">
                  <c16:uniqueId val="{00000000-806B-4A3C-A583-A03EFD4F4458}"/>
                </c:ext>
              </c:extLst>
            </c:dLbl>
            <c:dLbl>
              <c:idx val="1"/>
              <c:tx>
                <c:rich>
                  <a:bodyPr/>
                  <a:lstStyle/>
                  <a:p>
                    <a:pPr>
                      <a:defRPr sz="1100" b="1" i="0" u="none" strike="noStrike" baseline="0">
                        <a:solidFill>
                          <a:srgbClr val="000000"/>
                        </a:solidFill>
                        <a:latin typeface="Calibri"/>
                        <a:ea typeface="Calibri"/>
                        <a:cs typeface="Calibri"/>
                      </a:defRPr>
                    </a:pPr>
                    <a:r>
                      <a:rPr lang="en-ZA"/>
                      <a:t>Variable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06B-4A3C-A583-A03EFD4F4458}"/>
                </c:ext>
              </c:extLst>
            </c:dLbl>
            <c:dLbl>
              <c:idx val="2"/>
              <c:tx>
                <c:rich>
                  <a:bodyPr/>
                  <a:lstStyle/>
                  <a:p>
                    <a:pPr>
                      <a:defRPr sz="1100" b="1" i="0" u="none" strike="noStrike" baseline="0">
                        <a:solidFill>
                          <a:srgbClr val="000000"/>
                        </a:solidFill>
                        <a:latin typeface="Calibri"/>
                        <a:ea typeface="Calibri"/>
                        <a:cs typeface="Calibri"/>
                      </a:defRPr>
                    </a:pPr>
                    <a:r>
                      <a:rPr lang="en-ZA"/>
                      <a:t>Fixed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06B-4A3C-A583-A03EFD4F4458}"/>
                </c:ext>
              </c:extLst>
            </c:dLbl>
            <c:dLbl>
              <c:idx val="3"/>
              <c:tx>
                <c:rich>
                  <a:bodyPr/>
                  <a:lstStyle/>
                  <a:p>
                    <a:pPr>
                      <a:defRPr sz="1100" b="1" i="0" u="none" strike="noStrike" baseline="0">
                        <a:solidFill>
                          <a:srgbClr val="000000"/>
                        </a:solidFill>
                        <a:latin typeface="Calibri"/>
                        <a:ea typeface="Calibri"/>
                        <a:cs typeface="Calibri"/>
                      </a:defRPr>
                    </a:pPr>
                    <a:r>
                      <a:rPr lang="en-ZA"/>
                      <a:t>Profit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06B-4A3C-A583-A03EFD4F4458}"/>
                </c:ext>
              </c:extLst>
            </c:dLbl>
            <c:dLbl>
              <c:idx val="4"/>
              <c:delete val="1"/>
              <c:extLst>
                <c:ext xmlns:c15="http://schemas.microsoft.com/office/drawing/2012/chart" uri="{CE6537A1-D6FC-4f65-9D91-7224C49458BB}"/>
                <c:ext xmlns:c16="http://schemas.microsoft.com/office/drawing/2014/chart" uri="{C3380CC4-5D6E-409C-BE32-E72D297353CC}">
                  <c16:uniqueId val="{00000004-806B-4A3C-A583-A03EFD4F445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5-806B-4A3C-A583-A03EFD4F4458}"/>
            </c:ext>
          </c:extLst>
        </c:ser>
        <c:dLbls>
          <c:showLegendKey val="0"/>
          <c:showVal val="0"/>
          <c:showCatName val="0"/>
          <c:showSerName val="0"/>
          <c:showPercent val="0"/>
          <c:showBubbleSize val="0"/>
          <c:showLeaderLines val="0"/>
        </c:dLbls>
        <c:firstSliceAng val="270"/>
        <c:holeSize val="50"/>
      </c:doughnutChart>
      <c:pieChart>
        <c:varyColors val="1"/>
        <c:ser>
          <c:idx val="1"/>
          <c:order val="1"/>
          <c:dPt>
            <c:idx val="0"/>
            <c:bubble3D val="0"/>
            <c:extLst>
              <c:ext xmlns:c16="http://schemas.microsoft.com/office/drawing/2014/chart" uri="{C3380CC4-5D6E-409C-BE32-E72D297353CC}">
                <c16:uniqueId val="{00000006-806B-4A3C-A583-A03EFD4F4458}"/>
              </c:ext>
            </c:extLst>
          </c:dPt>
          <c:val>
            <c:numLit>
              <c:formatCode>General</c:formatCode>
              <c:ptCount val="1"/>
              <c:pt idx="0">
                <c:v>0</c:v>
              </c:pt>
            </c:numLit>
          </c:val>
          <c:extLst>
            <c:ext xmlns:c16="http://schemas.microsoft.com/office/drawing/2014/chart" uri="{C3380CC4-5D6E-409C-BE32-E72D297353CC}">
              <c16:uniqueId val="{00000007-806B-4A3C-A583-A03EFD4F4458}"/>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ZA" sz="1800" b="0" i="0" u="none" strike="noStrike" baseline="0">
                <a:solidFill>
                  <a:srgbClr val="000000"/>
                </a:solidFill>
                <a:latin typeface="Calibri"/>
                <a:ea typeface="Calibri"/>
                <a:cs typeface="Calibri"/>
              </a:rPr>
              <a:t>Gars Winsgewendheid</a:t>
            </a:r>
            <a:r>
              <a:rPr lang="en-ZA" sz="1400" b="0" i="0" u="none" strike="noStrike" baseline="0">
                <a:solidFill>
                  <a:srgbClr val="000000"/>
                </a:solidFill>
                <a:latin typeface="Calibri"/>
                <a:ea typeface="Calibri"/>
                <a:cs typeface="Calibri"/>
              </a:rPr>
              <a:t> </a:t>
            </a:r>
          </a:p>
        </c:rich>
      </c:tx>
      <c:layout>
        <c:manualLayout>
          <c:xMode val="edge"/>
          <c:yMode val="edge"/>
          <c:x val="0.28843508382590388"/>
          <c:y val="4.7375328083989504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explosion val="2"/>
          <c:dPt>
            <c:idx val="0"/>
            <c:bubble3D val="0"/>
            <c:extLst>
              <c:ext xmlns:c16="http://schemas.microsoft.com/office/drawing/2014/chart" uri="{C3380CC4-5D6E-409C-BE32-E72D297353CC}">
                <c16:uniqueId val="{00000000-728D-4BFA-BBBF-88EB810EA461}"/>
              </c:ext>
            </c:extLst>
          </c:dPt>
          <c:dLbls>
            <c:dLbl>
              <c:idx val="0"/>
              <c:delete val="1"/>
              <c:extLst>
                <c:ext xmlns:c15="http://schemas.microsoft.com/office/drawing/2012/chart" uri="{CE6537A1-D6FC-4f65-9D91-7224C49458BB}"/>
                <c:ext xmlns:c16="http://schemas.microsoft.com/office/drawing/2014/chart" uri="{C3380CC4-5D6E-409C-BE32-E72D297353CC}">
                  <c16:uniqueId val="{00000000-728D-4BFA-BBBF-88EB810EA461}"/>
                </c:ext>
              </c:extLst>
            </c:dLbl>
            <c:dLbl>
              <c:idx val="1"/>
              <c:tx>
                <c:rich>
                  <a:bodyPr/>
                  <a:lstStyle/>
                  <a:p>
                    <a:pPr>
                      <a:defRPr sz="1100" b="1" i="0" u="none" strike="noStrike" baseline="0">
                        <a:solidFill>
                          <a:srgbClr val="000000"/>
                        </a:solidFill>
                        <a:latin typeface="Calibri"/>
                        <a:ea typeface="Calibri"/>
                        <a:cs typeface="Calibri"/>
                      </a:defRPr>
                    </a:pPr>
                    <a:r>
                      <a:rPr lang="en-ZA"/>
                      <a:t>Veranderlike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28D-4BFA-BBBF-88EB810EA461}"/>
                </c:ext>
              </c:extLst>
            </c:dLbl>
            <c:dLbl>
              <c:idx val="2"/>
              <c:tx>
                <c:rich>
                  <a:bodyPr/>
                  <a:lstStyle/>
                  <a:p>
                    <a:pPr>
                      <a:defRPr sz="1100" b="1" i="0" u="none" strike="noStrike" baseline="0">
                        <a:solidFill>
                          <a:srgbClr val="000000"/>
                        </a:solidFill>
                        <a:latin typeface="Calibri"/>
                        <a:ea typeface="Calibri"/>
                        <a:cs typeface="Calibri"/>
                      </a:defRPr>
                    </a:pPr>
                    <a:r>
                      <a:rPr lang="en-ZA"/>
                      <a:t>Vaste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28D-4BFA-BBBF-88EB810EA461}"/>
                </c:ext>
              </c:extLst>
            </c:dLbl>
            <c:dLbl>
              <c:idx val="3"/>
              <c:tx>
                <c:rich>
                  <a:bodyPr/>
                  <a:lstStyle/>
                  <a:p>
                    <a:pPr>
                      <a:defRPr sz="1100" b="1" i="0" u="none" strike="noStrike" baseline="0">
                        <a:solidFill>
                          <a:srgbClr val="000000"/>
                        </a:solidFill>
                        <a:latin typeface="Calibri"/>
                        <a:ea typeface="Calibri"/>
                        <a:cs typeface="Calibri"/>
                      </a:defRPr>
                    </a:pPr>
                    <a:r>
                      <a:rPr lang="en-ZA"/>
                      <a:t>Wins</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28D-4BFA-BBBF-88EB810EA461}"/>
                </c:ext>
              </c:extLst>
            </c:dLbl>
            <c:dLbl>
              <c:idx val="4"/>
              <c:delete val="1"/>
              <c:extLst>
                <c:ext xmlns:c15="http://schemas.microsoft.com/office/drawing/2012/chart" uri="{CE6537A1-D6FC-4f65-9D91-7224C49458BB}"/>
                <c:ext xmlns:c16="http://schemas.microsoft.com/office/drawing/2014/chart" uri="{C3380CC4-5D6E-409C-BE32-E72D297353CC}">
                  <c16:uniqueId val="{00000004-728D-4BFA-BBBF-88EB810EA461}"/>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5-728D-4BFA-BBBF-88EB810EA461}"/>
            </c:ext>
          </c:extLst>
        </c:ser>
        <c:dLbls>
          <c:showLegendKey val="0"/>
          <c:showVal val="0"/>
          <c:showCatName val="0"/>
          <c:showSerName val="0"/>
          <c:showPercent val="0"/>
          <c:showBubbleSize val="0"/>
          <c:showLeaderLines val="0"/>
        </c:dLbls>
        <c:firstSliceAng val="270"/>
        <c:holeSize val="50"/>
      </c:doughnutChart>
      <c:pieChart>
        <c:varyColors val="1"/>
        <c:ser>
          <c:idx val="1"/>
          <c:order val="1"/>
          <c:dPt>
            <c:idx val="0"/>
            <c:bubble3D val="0"/>
            <c:extLst>
              <c:ext xmlns:c16="http://schemas.microsoft.com/office/drawing/2014/chart" uri="{C3380CC4-5D6E-409C-BE32-E72D297353CC}">
                <c16:uniqueId val="{00000006-728D-4BFA-BBBF-88EB810EA461}"/>
              </c:ext>
            </c:extLst>
          </c:dPt>
          <c:val>
            <c:numLit>
              <c:formatCode>General</c:formatCode>
              <c:ptCount val="1"/>
              <c:pt idx="0">
                <c:v>0</c:v>
              </c:pt>
            </c:numLit>
          </c:val>
          <c:extLst>
            <c:ext xmlns:c16="http://schemas.microsoft.com/office/drawing/2014/chart" uri="{C3380CC4-5D6E-409C-BE32-E72D297353CC}">
              <c16:uniqueId val="{00000007-728D-4BFA-BBBF-88EB810EA461}"/>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Calibri"/>
                <a:ea typeface="Calibri"/>
                <a:cs typeface="Calibri"/>
              </a:defRPr>
            </a:pPr>
            <a:r>
              <a:rPr lang="en-ZA"/>
              <a:t>Lupins profitability </a:t>
            </a:r>
          </a:p>
        </c:rich>
      </c:tx>
      <c:layout>
        <c:manualLayout>
          <c:xMode val="edge"/>
          <c:yMode val="edge"/>
          <c:x val="0.28843508382590388"/>
          <c:y val="4.738254805527949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Lupiene</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9B8A-4DDC-B8E2-AA75D5CEAF7D}"/>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B8A-4DDC-B8E2-AA75D5CEAF7D}"/>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9B8A-4DDC-B8E2-AA75D5CEAF7D}"/>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B8A-4DDC-B8E2-AA75D5CEAF7D}"/>
              </c:ext>
            </c:extLst>
          </c:dPt>
          <c:dPt>
            <c:idx val="4"/>
            <c:bubble3D val="0"/>
            <c:spPr>
              <a:noFill/>
              <a:ln w="25400">
                <a:noFill/>
              </a:ln>
            </c:spPr>
            <c:extLst>
              <c:ext xmlns:c16="http://schemas.microsoft.com/office/drawing/2014/chart" uri="{C3380CC4-5D6E-409C-BE32-E72D297353CC}">
                <c16:uniqueId val="{00000004-9B8A-4DDC-B8E2-AA75D5CEAF7D}"/>
              </c:ext>
            </c:extLst>
          </c:dPt>
          <c:dLbls>
            <c:dLbl>
              <c:idx val="0"/>
              <c:delete val="1"/>
              <c:extLst>
                <c:ext xmlns:c15="http://schemas.microsoft.com/office/drawing/2012/chart" uri="{CE6537A1-D6FC-4f65-9D91-7224C49458BB}"/>
                <c:ext xmlns:c16="http://schemas.microsoft.com/office/drawing/2014/chart" uri="{C3380CC4-5D6E-409C-BE32-E72D297353CC}">
                  <c16:uniqueId val="{00000000-9B8A-4DDC-B8E2-AA75D5CEAF7D}"/>
                </c:ext>
              </c:extLst>
            </c:dLbl>
            <c:dLbl>
              <c:idx val="1"/>
              <c:tx>
                <c:rich>
                  <a:bodyPr/>
                  <a:lstStyle/>
                  <a:p>
                    <a:pPr>
                      <a:defRPr sz="1100" b="1" i="0" u="none" strike="noStrike" baseline="0">
                        <a:solidFill>
                          <a:srgbClr val="000000"/>
                        </a:solidFill>
                        <a:latin typeface="Calibri"/>
                        <a:ea typeface="Calibri"/>
                        <a:cs typeface="Calibri"/>
                      </a:defRPr>
                    </a:pPr>
                    <a:r>
                      <a:rPr lang="en-ZA"/>
                      <a:t>Variable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B8A-4DDC-B8E2-AA75D5CEAF7D}"/>
                </c:ext>
              </c:extLst>
            </c:dLbl>
            <c:dLbl>
              <c:idx val="2"/>
              <c:tx>
                <c:rich>
                  <a:bodyPr/>
                  <a:lstStyle/>
                  <a:p>
                    <a:pPr>
                      <a:defRPr sz="1100" b="1" i="0" u="none" strike="noStrike" baseline="0">
                        <a:solidFill>
                          <a:srgbClr val="000000"/>
                        </a:solidFill>
                        <a:latin typeface="Calibri"/>
                        <a:ea typeface="Calibri"/>
                        <a:cs typeface="Calibri"/>
                      </a:defRPr>
                    </a:pPr>
                    <a:r>
                      <a:rPr lang="en-ZA"/>
                      <a:t>Fixed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B8A-4DDC-B8E2-AA75D5CEAF7D}"/>
                </c:ext>
              </c:extLst>
            </c:dLbl>
            <c:dLbl>
              <c:idx val="3"/>
              <c:tx>
                <c:rich>
                  <a:bodyPr/>
                  <a:lstStyle/>
                  <a:p>
                    <a:pPr>
                      <a:defRPr sz="1100" b="1" i="0" u="none" strike="noStrike" baseline="0">
                        <a:solidFill>
                          <a:srgbClr val="000000"/>
                        </a:solidFill>
                        <a:latin typeface="Calibri"/>
                        <a:ea typeface="Calibri"/>
                        <a:cs typeface="Calibri"/>
                      </a:defRPr>
                    </a:pPr>
                    <a:r>
                      <a:rPr lang="en-ZA"/>
                      <a:t>Profit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B8A-4DDC-B8E2-AA75D5CEAF7D}"/>
                </c:ext>
              </c:extLst>
            </c:dLbl>
            <c:dLbl>
              <c:idx val="4"/>
              <c:delete val="1"/>
              <c:extLst>
                <c:ext xmlns:c15="http://schemas.microsoft.com/office/drawing/2012/chart" uri="{CE6537A1-D6FC-4f65-9D91-7224C49458BB}"/>
                <c:ext xmlns:c16="http://schemas.microsoft.com/office/drawing/2014/chart" uri="{C3380CC4-5D6E-409C-BE32-E72D297353CC}">
                  <c16:uniqueId val="{00000004-9B8A-4DDC-B8E2-AA75D5CEAF7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40.631580527328303</c:v>
              </c:pt>
              <c:pt idx="2">
                <c:v>15.4992904705915</c:v>
              </c:pt>
              <c:pt idx="3">
                <c:v>43.869129002080001</c:v>
              </c:pt>
              <c:pt idx="4">
                <c:v>100</c:v>
              </c:pt>
            </c:numLit>
          </c:val>
          <c:extLst>
            <c:ext xmlns:c16="http://schemas.microsoft.com/office/drawing/2014/chart" uri="{C3380CC4-5D6E-409C-BE32-E72D297353CC}">
              <c16:uniqueId val="{00000005-9B8A-4DDC-B8E2-AA75D5CEAF7D}"/>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9B8A-4DDC-B8E2-AA75D5CEAF7D}"/>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B8A-4DDC-B8E2-AA75D5CEAF7D}"/>
              </c:ext>
            </c:extLst>
          </c:dPt>
          <c:dPt>
            <c:idx val="2"/>
            <c:bubble3D val="0"/>
            <c:spPr>
              <a:noFill/>
              <a:ln w="25400">
                <a:noFill/>
              </a:ln>
            </c:spPr>
            <c:extLst>
              <c:ext xmlns:c16="http://schemas.microsoft.com/office/drawing/2014/chart" uri="{C3380CC4-5D6E-409C-BE32-E72D297353CC}">
                <c16:uniqueId val="{00000008-9B8A-4DDC-B8E2-AA75D5CEAF7D}"/>
              </c:ext>
            </c:extLst>
          </c:dPt>
          <c:val>
            <c:numLit>
              <c:formatCode>General</c:formatCode>
              <c:ptCount val="3"/>
              <c:pt idx="0">
                <c:v>43.869129002080001</c:v>
              </c:pt>
              <c:pt idx="1">
                <c:v>1</c:v>
              </c:pt>
              <c:pt idx="2">
                <c:v>155.130870997919</c:v>
              </c:pt>
            </c:numLit>
          </c:val>
          <c:extLst>
            <c:ext xmlns:c16="http://schemas.microsoft.com/office/drawing/2014/chart" uri="{C3380CC4-5D6E-409C-BE32-E72D297353CC}">
              <c16:uniqueId val="{00000009-9B8A-4DDC-B8E2-AA75D5CEAF7D}"/>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ZA" sz="1800" b="0" i="0" u="none" strike="noStrike" baseline="0">
                <a:solidFill>
                  <a:srgbClr val="000000"/>
                </a:solidFill>
                <a:latin typeface="Calibri"/>
                <a:ea typeface="Calibri"/>
                <a:cs typeface="Calibri"/>
              </a:rPr>
              <a:t>Lupiene Winsgewendheid</a:t>
            </a:r>
            <a:r>
              <a:rPr lang="en-ZA" sz="1400" b="0" i="0" u="none" strike="noStrike" baseline="0">
                <a:solidFill>
                  <a:srgbClr val="000000"/>
                </a:solidFill>
                <a:latin typeface="Calibri"/>
                <a:ea typeface="Calibri"/>
                <a:cs typeface="Calibri"/>
              </a:rPr>
              <a:t> </a:t>
            </a:r>
          </a:p>
        </c:rich>
      </c:tx>
      <c:layout>
        <c:manualLayout>
          <c:xMode val="edge"/>
          <c:yMode val="edge"/>
          <c:x val="0.28843508382590388"/>
          <c:y val="4.738252476504953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Lupiene</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5DF4-4D06-89CE-7461618D1412}"/>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DF4-4D06-89CE-7461618D1412}"/>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5DF4-4D06-89CE-7461618D1412}"/>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DF4-4D06-89CE-7461618D1412}"/>
              </c:ext>
            </c:extLst>
          </c:dPt>
          <c:dPt>
            <c:idx val="4"/>
            <c:bubble3D val="0"/>
            <c:spPr>
              <a:noFill/>
              <a:ln w="25400">
                <a:noFill/>
              </a:ln>
            </c:spPr>
            <c:extLst>
              <c:ext xmlns:c16="http://schemas.microsoft.com/office/drawing/2014/chart" uri="{C3380CC4-5D6E-409C-BE32-E72D297353CC}">
                <c16:uniqueId val="{00000004-5DF4-4D06-89CE-7461618D1412}"/>
              </c:ext>
            </c:extLst>
          </c:dPt>
          <c:dLbls>
            <c:dLbl>
              <c:idx val="0"/>
              <c:delete val="1"/>
              <c:extLst>
                <c:ext xmlns:c15="http://schemas.microsoft.com/office/drawing/2012/chart" uri="{CE6537A1-D6FC-4f65-9D91-7224C49458BB}"/>
                <c:ext xmlns:c16="http://schemas.microsoft.com/office/drawing/2014/chart" uri="{C3380CC4-5D6E-409C-BE32-E72D297353CC}">
                  <c16:uniqueId val="{00000000-5DF4-4D06-89CE-7461618D1412}"/>
                </c:ext>
              </c:extLst>
            </c:dLbl>
            <c:dLbl>
              <c:idx val="1"/>
              <c:tx>
                <c:rich>
                  <a:bodyPr/>
                  <a:lstStyle/>
                  <a:p>
                    <a:pPr>
                      <a:defRPr sz="1100" b="1" i="0" u="none" strike="noStrike" baseline="0">
                        <a:solidFill>
                          <a:srgbClr val="000000"/>
                        </a:solidFill>
                        <a:latin typeface="Calibri"/>
                        <a:ea typeface="Calibri"/>
                        <a:cs typeface="Calibri"/>
                      </a:defRPr>
                    </a:pPr>
                    <a:r>
                      <a:rPr lang="en-ZA"/>
                      <a:t>Veranderlike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DF4-4D06-89CE-7461618D1412}"/>
                </c:ext>
              </c:extLst>
            </c:dLbl>
            <c:dLbl>
              <c:idx val="2"/>
              <c:tx>
                <c:rich>
                  <a:bodyPr/>
                  <a:lstStyle/>
                  <a:p>
                    <a:pPr>
                      <a:defRPr sz="1100" b="1" i="0" u="none" strike="noStrike" baseline="0">
                        <a:solidFill>
                          <a:srgbClr val="000000"/>
                        </a:solidFill>
                        <a:latin typeface="Calibri"/>
                        <a:ea typeface="Calibri"/>
                        <a:cs typeface="Calibri"/>
                      </a:defRPr>
                    </a:pPr>
                    <a:r>
                      <a:rPr lang="en-ZA"/>
                      <a:t>Vaste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DF4-4D06-89CE-7461618D1412}"/>
                </c:ext>
              </c:extLst>
            </c:dLbl>
            <c:dLbl>
              <c:idx val="3"/>
              <c:tx>
                <c:rich>
                  <a:bodyPr/>
                  <a:lstStyle/>
                  <a:p>
                    <a:pPr>
                      <a:defRPr sz="1100" b="1" i="0" u="none" strike="noStrike" baseline="0">
                        <a:solidFill>
                          <a:srgbClr val="000000"/>
                        </a:solidFill>
                        <a:latin typeface="Calibri"/>
                        <a:ea typeface="Calibri"/>
                        <a:cs typeface="Calibri"/>
                      </a:defRPr>
                    </a:pPr>
                    <a:r>
                      <a:rPr lang="en-ZA"/>
                      <a:t>Wins</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DF4-4D06-89CE-7461618D1412}"/>
                </c:ext>
              </c:extLst>
            </c:dLbl>
            <c:dLbl>
              <c:idx val="4"/>
              <c:delete val="1"/>
              <c:extLst>
                <c:ext xmlns:c15="http://schemas.microsoft.com/office/drawing/2012/chart" uri="{CE6537A1-D6FC-4f65-9D91-7224C49458BB}"/>
                <c:ext xmlns:c16="http://schemas.microsoft.com/office/drawing/2014/chart" uri="{C3380CC4-5D6E-409C-BE32-E72D297353CC}">
                  <c16:uniqueId val="{00000004-5DF4-4D06-89CE-7461618D1412}"/>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40.631580527328303</c:v>
              </c:pt>
              <c:pt idx="2">
                <c:v>15.4992904705915</c:v>
              </c:pt>
              <c:pt idx="3">
                <c:v>43.869129002080001</c:v>
              </c:pt>
              <c:pt idx="4">
                <c:v>100</c:v>
              </c:pt>
            </c:numLit>
          </c:val>
          <c:extLst>
            <c:ext xmlns:c16="http://schemas.microsoft.com/office/drawing/2014/chart" uri="{C3380CC4-5D6E-409C-BE32-E72D297353CC}">
              <c16:uniqueId val="{00000005-5DF4-4D06-89CE-7461618D1412}"/>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5DF4-4D06-89CE-7461618D1412}"/>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5DF4-4D06-89CE-7461618D1412}"/>
              </c:ext>
            </c:extLst>
          </c:dPt>
          <c:dPt>
            <c:idx val="2"/>
            <c:bubble3D val="0"/>
            <c:spPr>
              <a:noFill/>
              <a:ln w="25400">
                <a:noFill/>
              </a:ln>
            </c:spPr>
            <c:extLst>
              <c:ext xmlns:c16="http://schemas.microsoft.com/office/drawing/2014/chart" uri="{C3380CC4-5D6E-409C-BE32-E72D297353CC}">
                <c16:uniqueId val="{00000008-5DF4-4D06-89CE-7461618D1412}"/>
              </c:ext>
            </c:extLst>
          </c:dPt>
          <c:val>
            <c:numLit>
              <c:formatCode>General</c:formatCode>
              <c:ptCount val="3"/>
              <c:pt idx="0">
                <c:v>43.869129002080001</c:v>
              </c:pt>
              <c:pt idx="1">
                <c:v>1</c:v>
              </c:pt>
              <c:pt idx="2">
                <c:v>155.130870997919</c:v>
              </c:pt>
            </c:numLit>
          </c:val>
          <c:extLst>
            <c:ext xmlns:c16="http://schemas.microsoft.com/office/drawing/2014/chart" uri="{C3380CC4-5D6E-409C-BE32-E72D297353CC}">
              <c16:uniqueId val="{00000009-5DF4-4D06-89CE-7461618D1412}"/>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Calibri"/>
                <a:ea typeface="Calibri"/>
                <a:cs typeface="Calibri"/>
              </a:defRPr>
            </a:pPr>
            <a:r>
              <a:rPr lang="en-ZA"/>
              <a:t>Canola profitability </a:t>
            </a:r>
          </a:p>
        </c:rich>
      </c:tx>
      <c:layout>
        <c:manualLayout>
          <c:xMode val="edge"/>
          <c:yMode val="edge"/>
          <c:x val="0.28843508382590388"/>
          <c:y val="4.738254805527949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Kanola</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33A3-4238-86A0-FA74A980699B}"/>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3A3-4238-86A0-FA74A980699B}"/>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33A3-4238-86A0-FA74A980699B}"/>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3A3-4238-86A0-FA74A980699B}"/>
              </c:ext>
            </c:extLst>
          </c:dPt>
          <c:dPt>
            <c:idx val="4"/>
            <c:bubble3D val="0"/>
            <c:spPr>
              <a:noFill/>
              <a:ln w="25400">
                <a:noFill/>
              </a:ln>
            </c:spPr>
            <c:extLst>
              <c:ext xmlns:c16="http://schemas.microsoft.com/office/drawing/2014/chart" uri="{C3380CC4-5D6E-409C-BE32-E72D297353CC}">
                <c16:uniqueId val="{00000004-33A3-4238-86A0-FA74A980699B}"/>
              </c:ext>
            </c:extLst>
          </c:dPt>
          <c:dLbls>
            <c:dLbl>
              <c:idx val="0"/>
              <c:delete val="1"/>
              <c:extLst>
                <c:ext xmlns:c15="http://schemas.microsoft.com/office/drawing/2012/chart" uri="{CE6537A1-D6FC-4f65-9D91-7224C49458BB}"/>
                <c:ext xmlns:c16="http://schemas.microsoft.com/office/drawing/2014/chart" uri="{C3380CC4-5D6E-409C-BE32-E72D297353CC}">
                  <c16:uniqueId val="{00000000-33A3-4238-86A0-FA74A980699B}"/>
                </c:ext>
              </c:extLst>
            </c:dLbl>
            <c:dLbl>
              <c:idx val="1"/>
              <c:tx>
                <c:rich>
                  <a:bodyPr/>
                  <a:lstStyle/>
                  <a:p>
                    <a:pPr>
                      <a:defRPr sz="1100" b="1" i="0" u="none" strike="noStrike" baseline="0">
                        <a:solidFill>
                          <a:srgbClr val="000000"/>
                        </a:solidFill>
                        <a:latin typeface="Calibri"/>
                        <a:ea typeface="Calibri"/>
                        <a:cs typeface="Calibri"/>
                      </a:defRPr>
                    </a:pPr>
                    <a:r>
                      <a:rPr lang="en-ZA"/>
                      <a:t>Variable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3A3-4238-86A0-FA74A980699B}"/>
                </c:ext>
              </c:extLst>
            </c:dLbl>
            <c:dLbl>
              <c:idx val="2"/>
              <c:tx>
                <c:rich>
                  <a:bodyPr/>
                  <a:lstStyle/>
                  <a:p>
                    <a:pPr>
                      <a:defRPr sz="1100" b="1" i="0" u="none" strike="noStrike" baseline="0">
                        <a:solidFill>
                          <a:srgbClr val="000000"/>
                        </a:solidFill>
                        <a:latin typeface="Calibri"/>
                        <a:ea typeface="Calibri"/>
                        <a:cs typeface="Calibri"/>
                      </a:defRPr>
                    </a:pPr>
                    <a:r>
                      <a:rPr lang="en-ZA"/>
                      <a:t>Fixed cost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3A3-4238-86A0-FA74A980699B}"/>
                </c:ext>
              </c:extLst>
            </c:dLbl>
            <c:dLbl>
              <c:idx val="3"/>
              <c:tx>
                <c:rich>
                  <a:bodyPr/>
                  <a:lstStyle/>
                  <a:p>
                    <a:pPr>
                      <a:defRPr sz="1100" b="1" i="0" u="none" strike="noStrike" baseline="0">
                        <a:solidFill>
                          <a:srgbClr val="000000"/>
                        </a:solidFill>
                        <a:latin typeface="Calibri"/>
                        <a:ea typeface="Calibri"/>
                        <a:cs typeface="Calibri"/>
                      </a:defRPr>
                    </a:pPr>
                    <a:r>
                      <a:rPr lang="en-ZA"/>
                      <a:t>Profit</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3A3-4238-86A0-FA74A980699B}"/>
                </c:ext>
              </c:extLst>
            </c:dLbl>
            <c:dLbl>
              <c:idx val="4"/>
              <c:delete val="1"/>
              <c:extLst>
                <c:ext xmlns:c15="http://schemas.microsoft.com/office/drawing/2012/chart" uri="{CE6537A1-D6FC-4f65-9D91-7224C49458BB}"/>
                <c:ext xmlns:c16="http://schemas.microsoft.com/office/drawing/2014/chart" uri="{C3380CC4-5D6E-409C-BE32-E72D297353CC}">
                  <c16:uniqueId val="{00000004-33A3-4238-86A0-FA74A980699B}"/>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29.805756663832099</c:v>
              </c:pt>
              <c:pt idx="2">
                <c:v>8.5991516781231905</c:v>
              </c:pt>
              <c:pt idx="3">
                <c:v>61.595091658044602</c:v>
              </c:pt>
              <c:pt idx="4">
                <c:v>100</c:v>
              </c:pt>
            </c:numLit>
          </c:val>
          <c:extLst>
            <c:ext xmlns:c16="http://schemas.microsoft.com/office/drawing/2014/chart" uri="{C3380CC4-5D6E-409C-BE32-E72D297353CC}">
              <c16:uniqueId val="{00000005-33A3-4238-86A0-FA74A980699B}"/>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33A3-4238-86A0-FA74A980699B}"/>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3A3-4238-86A0-FA74A980699B}"/>
              </c:ext>
            </c:extLst>
          </c:dPt>
          <c:dPt>
            <c:idx val="2"/>
            <c:bubble3D val="0"/>
            <c:spPr>
              <a:noFill/>
              <a:ln w="25400">
                <a:noFill/>
              </a:ln>
            </c:spPr>
            <c:extLst>
              <c:ext xmlns:c16="http://schemas.microsoft.com/office/drawing/2014/chart" uri="{C3380CC4-5D6E-409C-BE32-E72D297353CC}">
                <c16:uniqueId val="{00000008-33A3-4238-86A0-FA74A980699B}"/>
              </c:ext>
            </c:extLst>
          </c:dPt>
          <c:val>
            <c:numLit>
              <c:formatCode>General</c:formatCode>
              <c:ptCount val="3"/>
              <c:pt idx="0">
                <c:v>61.595091658044602</c:v>
              </c:pt>
              <c:pt idx="1">
                <c:v>1</c:v>
              </c:pt>
              <c:pt idx="2">
                <c:v>137.40490834195501</c:v>
              </c:pt>
            </c:numLit>
          </c:val>
          <c:extLst>
            <c:ext xmlns:c16="http://schemas.microsoft.com/office/drawing/2014/chart" uri="{C3380CC4-5D6E-409C-BE32-E72D297353CC}">
              <c16:uniqueId val="{00000009-33A3-4238-86A0-FA74A980699B}"/>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ZA" sz="1800" b="0" i="0" u="none" strike="noStrike" baseline="0">
                <a:solidFill>
                  <a:srgbClr val="000000"/>
                </a:solidFill>
                <a:latin typeface="Calibri"/>
                <a:ea typeface="Calibri"/>
                <a:cs typeface="Calibri"/>
              </a:rPr>
              <a:t>Kanola Winsgewendheid</a:t>
            </a:r>
            <a:r>
              <a:rPr lang="en-ZA" sz="1400" b="0" i="0" u="none" strike="noStrike" baseline="0">
                <a:solidFill>
                  <a:srgbClr val="000000"/>
                </a:solidFill>
                <a:latin typeface="Calibri"/>
                <a:ea typeface="Calibri"/>
                <a:cs typeface="Calibri"/>
              </a:rPr>
              <a:t> </a:t>
            </a:r>
          </a:p>
        </c:rich>
      </c:tx>
      <c:layout>
        <c:manualLayout>
          <c:xMode val="edge"/>
          <c:yMode val="edge"/>
          <c:x val="0.28843508382590388"/>
          <c:y val="4.738252476504953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v>Winsgewendheid: Kanola</c:v>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0-1E27-4749-BCAF-A46A5D70D16D}"/>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E27-4749-BCAF-A46A5D70D16D}"/>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1E27-4749-BCAF-A46A5D70D16D}"/>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E27-4749-BCAF-A46A5D70D16D}"/>
              </c:ext>
            </c:extLst>
          </c:dPt>
          <c:dPt>
            <c:idx val="4"/>
            <c:bubble3D val="0"/>
            <c:spPr>
              <a:noFill/>
              <a:ln w="25400">
                <a:noFill/>
              </a:ln>
            </c:spPr>
            <c:extLst>
              <c:ext xmlns:c16="http://schemas.microsoft.com/office/drawing/2014/chart" uri="{C3380CC4-5D6E-409C-BE32-E72D297353CC}">
                <c16:uniqueId val="{00000004-1E27-4749-BCAF-A46A5D70D16D}"/>
              </c:ext>
            </c:extLst>
          </c:dPt>
          <c:dLbls>
            <c:dLbl>
              <c:idx val="0"/>
              <c:delete val="1"/>
              <c:extLst>
                <c:ext xmlns:c15="http://schemas.microsoft.com/office/drawing/2012/chart" uri="{CE6537A1-D6FC-4f65-9D91-7224C49458BB}"/>
                <c:ext xmlns:c16="http://schemas.microsoft.com/office/drawing/2014/chart" uri="{C3380CC4-5D6E-409C-BE32-E72D297353CC}">
                  <c16:uniqueId val="{00000000-1E27-4749-BCAF-A46A5D70D16D}"/>
                </c:ext>
              </c:extLst>
            </c:dLbl>
            <c:dLbl>
              <c:idx val="1"/>
              <c:tx>
                <c:rich>
                  <a:bodyPr/>
                  <a:lstStyle/>
                  <a:p>
                    <a:pPr>
                      <a:defRPr sz="1100" b="1" i="0" u="none" strike="noStrike" baseline="0">
                        <a:solidFill>
                          <a:srgbClr val="000000"/>
                        </a:solidFill>
                        <a:latin typeface="Calibri"/>
                        <a:ea typeface="Calibri"/>
                        <a:cs typeface="Calibri"/>
                      </a:defRPr>
                    </a:pPr>
                    <a:r>
                      <a:rPr lang="en-ZA"/>
                      <a:t>Veranderlike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E27-4749-BCAF-A46A5D70D16D}"/>
                </c:ext>
              </c:extLst>
            </c:dLbl>
            <c:dLbl>
              <c:idx val="2"/>
              <c:tx>
                <c:rich>
                  <a:bodyPr/>
                  <a:lstStyle/>
                  <a:p>
                    <a:pPr>
                      <a:defRPr sz="1100" b="1" i="0" u="none" strike="noStrike" baseline="0">
                        <a:solidFill>
                          <a:srgbClr val="000000"/>
                        </a:solidFill>
                        <a:latin typeface="Calibri"/>
                        <a:ea typeface="Calibri"/>
                        <a:cs typeface="Calibri"/>
                      </a:defRPr>
                    </a:pPr>
                    <a:r>
                      <a:rPr lang="en-ZA"/>
                      <a:t>Vaste koste</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E27-4749-BCAF-A46A5D70D16D}"/>
                </c:ext>
              </c:extLst>
            </c:dLbl>
            <c:dLbl>
              <c:idx val="3"/>
              <c:tx>
                <c:rich>
                  <a:bodyPr/>
                  <a:lstStyle/>
                  <a:p>
                    <a:pPr>
                      <a:defRPr sz="1100" b="1" i="0" u="none" strike="noStrike" baseline="0">
                        <a:solidFill>
                          <a:srgbClr val="000000"/>
                        </a:solidFill>
                        <a:latin typeface="Calibri"/>
                        <a:ea typeface="Calibri"/>
                        <a:cs typeface="Calibri"/>
                      </a:defRPr>
                    </a:pPr>
                    <a:r>
                      <a:rPr lang="en-ZA"/>
                      <a:t>Wins</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E27-4749-BCAF-A46A5D70D16D}"/>
                </c:ext>
              </c:extLst>
            </c:dLbl>
            <c:dLbl>
              <c:idx val="4"/>
              <c:delete val="1"/>
              <c:extLst>
                <c:ext xmlns:c15="http://schemas.microsoft.com/office/drawing/2012/chart" uri="{CE6537A1-D6FC-4f65-9D91-7224C49458BB}"/>
                <c:ext xmlns:c16="http://schemas.microsoft.com/office/drawing/2014/chart" uri="{C3380CC4-5D6E-409C-BE32-E72D297353CC}">
                  <c16:uniqueId val="{00000004-1E27-4749-BCAF-A46A5D70D16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val>
            <c:numLit>
              <c:formatCode>General</c:formatCode>
              <c:ptCount val="5"/>
              <c:pt idx="0">
                <c:v>0</c:v>
              </c:pt>
              <c:pt idx="1">
                <c:v>29.805756663832099</c:v>
              </c:pt>
              <c:pt idx="2">
                <c:v>8.5991516781231905</c:v>
              </c:pt>
              <c:pt idx="3">
                <c:v>61.595091658044602</c:v>
              </c:pt>
              <c:pt idx="4">
                <c:v>100</c:v>
              </c:pt>
            </c:numLit>
          </c:val>
          <c:extLst>
            <c:ext xmlns:c16="http://schemas.microsoft.com/office/drawing/2014/chart" uri="{C3380CC4-5D6E-409C-BE32-E72D297353CC}">
              <c16:uniqueId val="{00000005-1E27-4749-BCAF-A46A5D70D16D}"/>
            </c:ext>
          </c:extLst>
        </c:ser>
        <c:dLbls>
          <c:showLegendKey val="0"/>
          <c:showVal val="0"/>
          <c:showCatName val="0"/>
          <c:showSerName val="0"/>
          <c:showPercent val="0"/>
          <c:showBubbleSize val="0"/>
          <c:showLeaderLines val="0"/>
        </c:dLbls>
        <c:firstSliceAng val="270"/>
        <c:holeSize val="50"/>
      </c:doughnutChart>
      <c:pieChart>
        <c:varyColors val="1"/>
        <c:ser>
          <c:idx val="1"/>
          <c:order val="1"/>
          <c:tx>
            <c:v>Pointer</c:v>
          </c:tx>
          <c:dPt>
            <c:idx val="0"/>
            <c:bubble3D val="0"/>
            <c:spPr>
              <a:noFill/>
              <a:ln w="25400">
                <a:noFill/>
              </a:ln>
            </c:spPr>
            <c:extLst>
              <c:ext xmlns:c16="http://schemas.microsoft.com/office/drawing/2014/chart" uri="{C3380CC4-5D6E-409C-BE32-E72D297353CC}">
                <c16:uniqueId val="{00000006-1E27-4749-BCAF-A46A5D70D16D}"/>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E27-4749-BCAF-A46A5D70D16D}"/>
              </c:ext>
            </c:extLst>
          </c:dPt>
          <c:dPt>
            <c:idx val="2"/>
            <c:bubble3D val="0"/>
            <c:spPr>
              <a:noFill/>
              <a:ln w="25400">
                <a:noFill/>
              </a:ln>
            </c:spPr>
            <c:extLst>
              <c:ext xmlns:c16="http://schemas.microsoft.com/office/drawing/2014/chart" uri="{C3380CC4-5D6E-409C-BE32-E72D297353CC}">
                <c16:uniqueId val="{00000008-1E27-4749-BCAF-A46A5D70D16D}"/>
              </c:ext>
            </c:extLst>
          </c:dPt>
          <c:val>
            <c:numLit>
              <c:formatCode>General</c:formatCode>
              <c:ptCount val="3"/>
              <c:pt idx="0">
                <c:v>61.595091658044602</c:v>
              </c:pt>
              <c:pt idx="1">
                <c:v>1</c:v>
              </c:pt>
              <c:pt idx="2">
                <c:v>137.40490834195501</c:v>
              </c:pt>
            </c:numLit>
          </c:val>
          <c:extLst>
            <c:ext xmlns:c16="http://schemas.microsoft.com/office/drawing/2014/chart" uri="{C3380CC4-5D6E-409C-BE32-E72D297353CC}">
              <c16:uniqueId val="{00000009-1E27-4749-BCAF-A46A5D70D16D}"/>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243840</xdr:rowOff>
    </xdr:from>
    <xdr:to>
      <xdr:col>11</xdr:col>
      <xdr:colOff>647700</xdr:colOff>
      <xdr:row>4</xdr:row>
      <xdr:rowOff>68580</xdr:rowOff>
    </xdr:to>
    <xdr:pic>
      <xdr:nvPicPr>
        <xdr:cNvPr id="37480" name="Picture 3">
          <a:extLst>
            <a:ext uri="{FF2B5EF4-FFF2-40B4-BE49-F238E27FC236}">
              <a16:creationId xmlns:a16="http://schemas.microsoft.com/office/drawing/2014/main" id="{682EE005-812B-CB5E-8B95-B6DA8CE0D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5160" y="243840"/>
          <a:ext cx="225552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152400</xdr:colOff>
      <xdr:row>0</xdr:row>
      <xdr:rowOff>198120</xdr:rowOff>
    </xdr:from>
    <xdr:to>
      <xdr:col>16</xdr:col>
      <xdr:colOff>476250</xdr:colOff>
      <xdr:row>4</xdr:row>
      <xdr:rowOff>114300</xdr:rowOff>
    </xdr:to>
    <xdr:pic>
      <xdr:nvPicPr>
        <xdr:cNvPr id="156140" name="Picture 4">
          <a:extLst>
            <a:ext uri="{FF2B5EF4-FFF2-40B4-BE49-F238E27FC236}">
              <a16:creationId xmlns:a16="http://schemas.microsoft.com/office/drawing/2014/main" id="{F09E2F60-AA25-7297-6D20-650A699FB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3340" y="198120"/>
          <a:ext cx="218694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182880</xdr:colOff>
      <xdr:row>0</xdr:row>
      <xdr:rowOff>190500</xdr:rowOff>
    </xdr:from>
    <xdr:to>
      <xdr:col>16</xdr:col>
      <xdr:colOff>304800</xdr:colOff>
      <xdr:row>3</xdr:row>
      <xdr:rowOff>175260</xdr:rowOff>
    </xdr:to>
    <xdr:pic>
      <xdr:nvPicPr>
        <xdr:cNvPr id="38590" name="Picture 3">
          <a:extLst>
            <a:ext uri="{FF2B5EF4-FFF2-40B4-BE49-F238E27FC236}">
              <a16:creationId xmlns:a16="http://schemas.microsoft.com/office/drawing/2014/main" id="{B1AAC2E6-D6E4-B5FA-51DD-EB1FBF9AF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5700" y="190500"/>
          <a:ext cx="198120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213360</xdr:colOff>
      <xdr:row>0</xdr:row>
      <xdr:rowOff>190500</xdr:rowOff>
    </xdr:from>
    <xdr:to>
      <xdr:col>16</xdr:col>
      <xdr:colOff>335280</xdr:colOff>
      <xdr:row>3</xdr:row>
      <xdr:rowOff>45720</xdr:rowOff>
    </xdr:to>
    <xdr:pic>
      <xdr:nvPicPr>
        <xdr:cNvPr id="267326" name="Picture 3">
          <a:extLst>
            <a:ext uri="{FF2B5EF4-FFF2-40B4-BE49-F238E27FC236}">
              <a16:creationId xmlns:a16="http://schemas.microsoft.com/office/drawing/2014/main" id="{5FBAF9A1-A7D4-9CD8-C74C-280B7982F5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180" y="190500"/>
          <a:ext cx="198120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83820</xdr:colOff>
      <xdr:row>38</xdr:row>
      <xdr:rowOff>129540</xdr:rowOff>
    </xdr:from>
    <xdr:to>
      <xdr:col>4</xdr:col>
      <xdr:colOff>937260</xdr:colOff>
      <xdr:row>54</xdr:row>
      <xdr:rowOff>68580</xdr:rowOff>
    </xdr:to>
    <xdr:graphicFrame macro="">
      <xdr:nvGraphicFramePr>
        <xdr:cNvPr id="226419" name="Chart 1">
          <a:extLst>
            <a:ext uri="{FF2B5EF4-FFF2-40B4-BE49-F238E27FC236}">
              <a16:creationId xmlns:a16="http://schemas.microsoft.com/office/drawing/2014/main" id="{4303B8E4-1638-7790-3E17-48A8BE097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2346960</xdr:colOff>
      <xdr:row>2</xdr:row>
      <xdr:rowOff>137160</xdr:rowOff>
    </xdr:from>
    <xdr:to>
      <xdr:col>0</xdr:col>
      <xdr:colOff>3337560</xdr:colOff>
      <xdr:row>7</xdr:row>
      <xdr:rowOff>137160</xdr:rowOff>
    </xdr:to>
    <xdr:pic>
      <xdr:nvPicPr>
        <xdr:cNvPr id="226420" name="Picture 3">
          <a:extLst>
            <a:ext uri="{FF2B5EF4-FFF2-40B4-BE49-F238E27FC236}">
              <a16:creationId xmlns:a16="http://schemas.microsoft.com/office/drawing/2014/main" id="{36E5CB4F-9979-40BD-BDE5-834716787F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46960" y="502920"/>
          <a:ext cx="99060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2</xdr:row>
      <xdr:rowOff>0</xdr:rowOff>
    </xdr:from>
    <xdr:to>
      <xdr:col>16</xdr:col>
      <xdr:colOff>952500</xdr:colOff>
      <xdr:row>16</xdr:row>
      <xdr:rowOff>0</xdr:rowOff>
    </xdr:to>
    <xdr:graphicFrame macro="">
      <xdr:nvGraphicFramePr>
        <xdr:cNvPr id="286137" name="Chart 1">
          <a:extLst>
            <a:ext uri="{FF2B5EF4-FFF2-40B4-BE49-F238E27FC236}">
              <a16:creationId xmlns:a16="http://schemas.microsoft.com/office/drawing/2014/main" id="{85ED9CCD-4AF6-DDE6-0FFE-E9C4D1716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2</xdr:row>
      <xdr:rowOff>0</xdr:rowOff>
    </xdr:from>
    <xdr:to>
      <xdr:col>26</xdr:col>
      <xdr:colOff>952500</xdr:colOff>
      <xdr:row>16</xdr:row>
      <xdr:rowOff>0</xdr:rowOff>
    </xdr:to>
    <xdr:graphicFrame macro="">
      <xdr:nvGraphicFramePr>
        <xdr:cNvPr id="286138" name="Chart 2">
          <a:extLst>
            <a:ext uri="{FF2B5EF4-FFF2-40B4-BE49-F238E27FC236}">
              <a16:creationId xmlns:a16="http://schemas.microsoft.com/office/drawing/2014/main" id="{DC0F0E30-BF18-A6FC-415F-B591DC09C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16</xdr:row>
      <xdr:rowOff>0</xdr:rowOff>
    </xdr:from>
    <xdr:to>
      <xdr:col>16</xdr:col>
      <xdr:colOff>952500</xdr:colOff>
      <xdr:row>16</xdr:row>
      <xdr:rowOff>0</xdr:rowOff>
    </xdr:to>
    <xdr:graphicFrame macro="">
      <xdr:nvGraphicFramePr>
        <xdr:cNvPr id="286139" name="Chart 3">
          <a:extLst>
            <a:ext uri="{FF2B5EF4-FFF2-40B4-BE49-F238E27FC236}">
              <a16:creationId xmlns:a16="http://schemas.microsoft.com/office/drawing/2014/main" id="{652B4C85-7FBA-5645-0D83-6A403F4E1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16</xdr:row>
      <xdr:rowOff>0</xdr:rowOff>
    </xdr:from>
    <xdr:to>
      <xdr:col>26</xdr:col>
      <xdr:colOff>952500</xdr:colOff>
      <xdr:row>16</xdr:row>
      <xdr:rowOff>7620</xdr:rowOff>
    </xdr:to>
    <xdr:graphicFrame macro="">
      <xdr:nvGraphicFramePr>
        <xdr:cNvPr id="286140" name="Chart 4">
          <a:extLst>
            <a:ext uri="{FF2B5EF4-FFF2-40B4-BE49-F238E27FC236}">
              <a16:creationId xmlns:a16="http://schemas.microsoft.com/office/drawing/2014/main" id="{2F64883B-C3F7-CA24-1C64-2E969EA13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19</xdr:row>
      <xdr:rowOff>0</xdr:rowOff>
    </xdr:from>
    <xdr:to>
      <xdr:col>16</xdr:col>
      <xdr:colOff>952500</xdr:colOff>
      <xdr:row>33</xdr:row>
      <xdr:rowOff>0</xdr:rowOff>
    </xdr:to>
    <xdr:graphicFrame macro="">
      <xdr:nvGraphicFramePr>
        <xdr:cNvPr id="286141" name="Chart 5">
          <a:extLst>
            <a:ext uri="{FF2B5EF4-FFF2-40B4-BE49-F238E27FC236}">
              <a16:creationId xmlns:a16="http://schemas.microsoft.com/office/drawing/2014/main" id="{86A0C446-83BC-FD6E-5F5A-272D070EA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19</xdr:row>
      <xdr:rowOff>0</xdr:rowOff>
    </xdr:from>
    <xdr:to>
      <xdr:col>26</xdr:col>
      <xdr:colOff>952500</xdr:colOff>
      <xdr:row>33</xdr:row>
      <xdr:rowOff>7620</xdr:rowOff>
    </xdr:to>
    <xdr:graphicFrame macro="">
      <xdr:nvGraphicFramePr>
        <xdr:cNvPr id="286142" name="Chart 6">
          <a:extLst>
            <a:ext uri="{FF2B5EF4-FFF2-40B4-BE49-F238E27FC236}">
              <a16:creationId xmlns:a16="http://schemas.microsoft.com/office/drawing/2014/main" id="{D1EC9E49-77AE-8AD9-B0DF-E1A6916E0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36</xdr:row>
      <xdr:rowOff>0</xdr:rowOff>
    </xdr:from>
    <xdr:to>
      <xdr:col>16</xdr:col>
      <xdr:colOff>952500</xdr:colOff>
      <xdr:row>50</xdr:row>
      <xdr:rowOff>0</xdr:rowOff>
    </xdr:to>
    <xdr:graphicFrame macro="">
      <xdr:nvGraphicFramePr>
        <xdr:cNvPr id="286143" name="Chart 7">
          <a:extLst>
            <a:ext uri="{FF2B5EF4-FFF2-40B4-BE49-F238E27FC236}">
              <a16:creationId xmlns:a16="http://schemas.microsoft.com/office/drawing/2014/main" id="{62EF5645-C768-3280-D66A-715C51B95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36</xdr:row>
      <xdr:rowOff>0</xdr:rowOff>
    </xdr:from>
    <xdr:to>
      <xdr:col>26</xdr:col>
      <xdr:colOff>952500</xdr:colOff>
      <xdr:row>50</xdr:row>
      <xdr:rowOff>7620</xdr:rowOff>
    </xdr:to>
    <xdr:graphicFrame macro="">
      <xdr:nvGraphicFramePr>
        <xdr:cNvPr id="286144" name="Chart 8">
          <a:extLst>
            <a:ext uri="{FF2B5EF4-FFF2-40B4-BE49-F238E27FC236}">
              <a16:creationId xmlns:a16="http://schemas.microsoft.com/office/drawing/2014/main" id="{D222B12F-86B0-94FE-B1F0-149DCE290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53</xdr:row>
      <xdr:rowOff>0</xdr:rowOff>
    </xdr:from>
    <xdr:to>
      <xdr:col>16</xdr:col>
      <xdr:colOff>952500</xdr:colOff>
      <xdr:row>67</xdr:row>
      <xdr:rowOff>0</xdr:rowOff>
    </xdr:to>
    <xdr:graphicFrame macro="">
      <xdr:nvGraphicFramePr>
        <xdr:cNvPr id="286145" name="Chart 9">
          <a:extLst>
            <a:ext uri="{FF2B5EF4-FFF2-40B4-BE49-F238E27FC236}">
              <a16:creationId xmlns:a16="http://schemas.microsoft.com/office/drawing/2014/main" id="{4C7651A4-3438-9BF5-26B1-F3D936A09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0</xdr:colOff>
      <xdr:row>53</xdr:row>
      <xdr:rowOff>0</xdr:rowOff>
    </xdr:from>
    <xdr:to>
      <xdr:col>26</xdr:col>
      <xdr:colOff>952500</xdr:colOff>
      <xdr:row>67</xdr:row>
      <xdr:rowOff>7620</xdr:rowOff>
    </xdr:to>
    <xdr:graphicFrame macro="">
      <xdr:nvGraphicFramePr>
        <xdr:cNvPr id="286146" name="Chart 10">
          <a:extLst>
            <a:ext uri="{FF2B5EF4-FFF2-40B4-BE49-F238E27FC236}">
              <a16:creationId xmlns:a16="http://schemas.microsoft.com/office/drawing/2014/main" id="{0495AB3C-44C5-AF10-9BC4-DD34E43D9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roduksie%20Begroting/Winter%20gewas%20streke/Winter%20modelle/2023-24/GSA-23-24%20winter%20middel%20swartland.xls" TargetMode="External"/><Relationship Id="rId1" Type="http://schemas.openxmlformats.org/officeDocument/2006/relationships/externalLinkPath" Target="/sites/Bedryfsbediening/Shared%20Documents/Produksie/Produksie%20Begroting/Winter%20gewas%20streke/Winter%20modelle/2023-24/GSA-23-24%20winter%20middel%20swartla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andleiding1"/>
      <sheetName val="Inventaris "/>
      <sheetName val="Laste"/>
      <sheetName val="vaste koste"/>
      <sheetName val="Land verdeling"/>
      <sheetName val="Koring Konvensioneel"/>
      <sheetName val="Koring (min bewerk)"/>
      <sheetName val="Koring"/>
      <sheetName val="Koring na Medics"/>
      <sheetName val="Koring na Lupiene"/>
      <sheetName val="Lupiene"/>
      <sheetName val="Kanola"/>
      <sheetName val="Hawer"/>
      <sheetName val="Oorlê"/>
      <sheetName val="Besproeiing"/>
      <sheetName val="Weiding"/>
      <sheetName val="Beeste"/>
      <sheetName val="Skape"/>
      <sheetName val="Opsomming"/>
      <sheetName val="Kontantvloei"/>
      <sheetName val="insette"/>
      <sheetName val="Diesel"/>
      <sheetName val="Crop Comparison"/>
      <sheetName val="Rev meters"/>
      <sheetName val="Pryse + Sensatiwiteitsanalise"/>
      <sheetName val="Bruto Marge vergelyking"/>
      <sheetName val="Bruto Marge Rha"/>
      <sheetName val="Herstelw"/>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C8">
            <v>5849</v>
          </cell>
          <cell r="E8">
            <v>5851</v>
          </cell>
        </row>
        <row r="27">
          <cell r="C27">
            <v>385.32439526831257</v>
          </cell>
          <cell r="E27">
            <v>422.66619424999993</v>
          </cell>
        </row>
      </sheetData>
      <sheetData sheetId="23"/>
      <sheetData sheetId="24"/>
      <sheetData sheetId="25"/>
      <sheetData sheetId="26" refreshError="1"/>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59D1-5850-4A20-B1F6-2AC8C2BDD210}">
  <dimension ref="A1:Z47"/>
  <sheetViews>
    <sheetView zoomScale="85" zoomScaleNormal="85" workbookViewId="0">
      <selection activeCell="B7" sqref="B7"/>
    </sheetView>
  </sheetViews>
  <sheetFormatPr defaultColWidth="9.109375" defaultRowHeight="13.2"/>
  <cols>
    <col min="1" max="1" width="52.44140625" style="34" customWidth="1"/>
    <col min="2" max="2" width="19.109375" style="34" bestFit="1" customWidth="1"/>
    <col min="3" max="3" width="3.33203125" style="34" customWidth="1"/>
    <col min="4" max="4" width="23.6640625" style="34" customWidth="1"/>
    <col min="5" max="12" width="10.6640625" style="34" customWidth="1"/>
    <col min="13" max="15" width="9.109375" style="34"/>
    <col min="16" max="16" width="22.6640625" style="34" customWidth="1"/>
    <col min="17" max="17" width="11.6640625" style="34" customWidth="1"/>
    <col min="18" max="26" width="9.44140625" style="34" customWidth="1"/>
    <col min="27" max="16384" width="9.109375" style="34"/>
  </cols>
  <sheetData>
    <row r="1" spans="1:26" s="35" customFormat="1" ht="28.5" customHeight="1">
      <c r="A1" s="215" t="s">
        <v>55</v>
      </c>
      <c r="B1" s="34"/>
      <c r="C1" s="34"/>
      <c r="D1" s="34"/>
      <c r="E1" s="34"/>
      <c r="F1" s="34"/>
      <c r="G1" s="34"/>
      <c r="H1" s="34"/>
      <c r="I1" s="34"/>
      <c r="J1" s="34"/>
      <c r="K1" s="34"/>
      <c r="L1" s="34"/>
      <c r="M1" s="34"/>
      <c r="N1" s="34"/>
    </row>
    <row r="2" spans="1:26" s="35" customFormat="1" ht="13.5" customHeight="1">
      <c r="A2" s="93" t="s">
        <v>44</v>
      </c>
      <c r="B2" s="94">
        <v>45678</v>
      </c>
      <c r="C2" s="34"/>
      <c r="D2" s="34"/>
      <c r="E2" s="34"/>
      <c r="F2" s="34"/>
      <c r="G2" s="34"/>
      <c r="H2" s="34"/>
      <c r="I2" s="34"/>
      <c r="J2" s="34"/>
      <c r="K2" s="34"/>
      <c r="L2" s="34"/>
      <c r="M2" s="34"/>
      <c r="N2" s="34"/>
    </row>
    <row r="3" spans="1:26" s="35" customFormat="1" ht="27.75" customHeight="1">
      <c r="A3" s="89" t="s">
        <v>31</v>
      </c>
      <c r="B3" s="95" t="s">
        <v>32</v>
      </c>
      <c r="C3" s="34"/>
      <c r="D3" s="36" t="s">
        <v>33</v>
      </c>
      <c r="E3" s="34"/>
      <c r="F3" s="34"/>
      <c r="G3" s="34"/>
      <c r="H3" s="34"/>
      <c r="I3" s="34"/>
      <c r="J3" s="34"/>
      <c r="K3" s="34"/>
      <c r="L3" s="34"/>
    </row>
    <row r="4" spans="1:26" s="35" customFormat="1" ht="13.5" customHeight="1">
      <c r="A4" s="90" t="s">
        <v>100</v>
      </c>
      <c r="B4" s="99">
        <v>6151</v>
      </c>
      <c r="C4" s="100"/>
      <c r="D4" s="101">
        <v>890</v>
      </c>
      <c r="E4" s="34"/>
      <c r="F4" s="34"/>
      <c r="G4" s="34"/>
      <c r="H4" s="34"/>
      <c r="I4" s="34"/>
      <c r="J4" s="34"/>
      <c r="K4" s="34"/>
      <c r="L4" s="34"/>
    </row>
    <row r="5" spans="1:26" s="35" customFormat="1" ht="13.5" customHeight="1">
      <c r="A5" s="90" t="s">
        <v>56</v>
      </c>
      <c r="B5" s="99">
        <v>6868.37</v>
      </c>
      <c r="C5" s="100"/>
      <c r="D5" s="101">
        <v>0</v>
      </c>
      <c r="E5" s="34"/>
      <c r="F5" s="34"/>
      <c r="G5" s="34"/>
      <c r="H5" s="34"/>
      <c r="I5" s="34"/>
      <c r="J5" s="34"/>
      <c r="K5" s="34"/>
      <c r="L5" s="34"/>
      <c r="M5" s="34"/>
      <c r="N5" s="34"/>
    </row>
    <row r="6" spans="1:26" s="35" customFormat="1" ht="13.5" customHeight="1">
      <c r="A6" s="90" t="s">
        <v>51</v>
      </c>
      <c r="B6" s="99">
        <v>8770</v>
      </c>
      <c r="C6" s="100"/>
      <c r="D6" s="101">
        <v>4</v>
      </c>
      <c r="E6" s="34"/>
      <c r="F6" s="34"/>
      <c r="G6" s="34"/>
      <c r="H6" s="34"/>
      <c r="I6" s="34"/>
      <c r="J6" s="34"/>
      <c r="K6" s="34"/>
      <c r="L6" s="34"/>
      <c r="M6" s="34"/>
      <c r="N6" s="34"/>
    </row>
    <row r="7" spans="1:26" s="38" customFormat="1" ht="13.5" customHeight="1">
      <c r="A7" s="90" t="s">
        <v>102</v>
      </c>
      <c r="B7" s="99">
        <v>6151</v>
      </c>
      <c r="C7" s="100"/>
      <c r="D7" s="101">
        <v>16</v>
      </c>
      <c r="E7" s="37"/>
      <c r="F7" s="37"/>
      <c r="G7" s="37"/>
      <c r="H7" s="37"/>
      <c r="I7" s="37"/>
      <c r="J7" s="37"/>
      <c r="K7" s="37"/>
      <c r="L7" s="37"/>
      <c r="M7" s="37"/>
      <c r="N7" s="37"/>
    </row>
    <row r="8" spans="1:26" s="35" customFormat="1" ht="13.5" customHeight="1">
      <c r="A8" s="33"/>
      <c r="B8" s="34"/>
      <c r="C8" s="34"/>
      <c r="D8" s="34"/>
      <c r="E8" s="34"/>
      <c r="F8" s="34"/>
      <c r="G8" s="34"/>
      <c r="H8" s="34"/>
      <c r="I8" s="34"/>
      <c r="J8" s="34"/>
      <c r="K8" s="34"/>
      <c r="L8" s="34"/>
      <c r="M8" s="34"/>
      <c r="N8" s="34"/>
    </row>
    <row r="9" spans="1:26" s="35" customFormat="1" ht="16.2" thickBot="1">
      <c r="A9" s="224" t="s">
        <v>52</v>
      </c>
      <c r="B9" s="224"/>
      <c r="C9" s="34"/>
      <c r="D9" s="34"/>
      <c r="E9" s="34"/>
      <c r="F9" s="34"/>
      <c r="G9" s="34"/>
      <c r="H9" s="34"/>
      <c r="I9" s="34"/>
      <c r="J9" s="34"/>
      <c r="K9" s="34"/>
      <c r="L9" s="34"/>
      <c r="M9" s="34"/>
      <c r="N9" s="34"/>
    </row>
    <row r="10" spans="1:26" ht="20.25" customHeight="1" thickBot="1">
      <c r="A10" s="39"/>
      <c r="B10" s="91"/>
      <c r="C10" s="40"/>
      <c r="D10" s="216" t="s">
        <v>60</v>
      </c>
      <c r="E10" s="217"/>
      <c r="F10" s="217"/>
      <c r="G10" s="217"/>
      <c r="H10" s="217"/>
      <c r="I10" s="217"/>
      <c r="J10" s="217"/>
      <c r="K10" s="217"/>
      <c r="L10" s="217"/>
      <c r="M10" s="217"/>
      <c r="N10" s="218"/>
      <c r="P10" s="216" t="s">
        <v>63</v>
      </c>
      <c r="Q10" s="217"/>
      <c r="R10" s="217"/>
      <c r="S10" s="217"/>
      <c r="T10" s="217"/>
      <c r="U10" s="217"/>
      <c r="V10" s="217"/>
      <c r="W10" s="217"/>
      <c r="X10" s="217"/>
      <c r="Y10" s="217"/>
      <c r="Z10" s="218"/>
    </row>
    <row r="11" spans="1:26" ht="13.5" customHeight="1" thickBot="1">
      <c r="A11" s="41" t="s">
        <v>34</v>
      </c>
      <c r="B11" s="98">
        <v>8095.2630472542314</v>
      </c>
      <c r="C11" s="42"/>
      <c r="D11" s="43"/>
      <c r="E11" s="44"/>
      <c r="F11" s="45"/>
      <c r="G11" s="46"/>
      <c r="H11" s="45"/>
      <c r="I11" s="45"/>
      <c r="J11" s="45" t="s">
        <v>35</v>
      </c>
      <c r="K11" s="47"/>
      <c r="L11" s="45"/>
      <c r="M11" s="47"/>
      <c r="N11" s="45"/>
      <c r="P11" s="43"/>
      <c r="Q11" s="44"/>
      <c r="R11" s="45"/>
      <c r="S11" s="46"/>
      <c r="T11" s="45"/>
      <c r="U11" s="45"/>
      <c r="V11" s="45" t="s">
        <v>35</v>
      </c>
      <c r="W11" s="47"/>
      <c r="X11" s="45"/>
      <c r="Y11" s="47"/>
      <c r="Z11" s="45"/>
    </row>
    <row r="12" spans="1:26" ht="13.5" customHeight="1" thickBot="1">
      <c r="A12" s="48" t="s">
        <v>36</v>
      </c>
      <c r="B12" s="98">
        <v>2702.2242632022003</v>
      </c>
      <c r="C12" s="42"/>
      <c r="D12" s="216" t="s">
        <v>37</v>
      </c>
      <c r="E12" s="218"/>
      <c r="F12" s="49">
        <f>G12-250</f>
        <v>5151</v>
      </c>
      <c r="G12" s="49">
        <f>H12-250</f>
        <v>5401</v>
      </c>
      <c r="H12" s="49">
        <f>I12-250</f>
        <v>5651</v>
      </c>
      <c r="I12" s="49">
        <f>J12-250</f>
        <v>5901</v>
      </c>
      <c r="J12" s="50">
        <f>B17</f>
        <v>6151</v>
      </c>
      <c r="K12" s="49">
        <f>J12+250</f>
        <v>6401</v>
      </c>
      <c r="L12" s="49">
        <f>K12+250</f>
        <v>6651</v>
      </c>
      <c r="M12" s="49">
        <f>L12+250</f>
        <v>6901</v>
      </c>
      <c r="N12" s="49">
        <f>M12+250</f>
        <v>7151</v>
      </c>
      <c r="P12" s="216" t="s">
        <v>37</v>
      </c>
      <c r="Q12" s="218"/>
      <c r="R12" s="51">
        <f>S12-250</f>
        <v>5151</v>
      </c>
      <c r="S12" s="51">
        <f>T12-250</f>
        <v>5401</v>
      </c>
      <c r="T12" s="51">
        <f>U12-250</f>
        <v>5651</v>
      </c>
      <c r="U12" s="51">
        <f>V12-250</f>
        <v>5901</v>
      </c>
      <c r="V12" s="52">
        <f>J12</f>
        <v>6151</v>
      </c>
      <c r="W12" s="51">
        <f>V12+250</f>
        <v>6401</v>
      </c>
      <c r="X12" s="51">
        <f>W12+250</f>
        <v>6651</v>
      </c>
      <c r="Y12" s="51">
        <f>X12+250</f>
        <v>6901</v>
      </c>
      <c r="Z12" s="51">
        <f>Y12+250</f>
        <v>7151</v>
      </c>
    </row>
    <row r="13" spans="1:26" ht="13.5" customHeight="1" thickBot="1">
      <c r="A13" s="53" t="s">
        <v>38</v>
      </c>
      <c r="B13" s="54">
        <f>B12+B11</f>
        <v>10797.487310456432</v>
      </c>
      <c r="C13" s="55"/>
      <c r="D13" s="219" t="s">
        <v>39</v>
      </c>
      <c r="E13" s="220"/>
      <c r="F13" s="56">
        <f t="shared" ref="F13:N13" si="0">F12-$B$18</f>
        <v>4261</v>
      </c>
      <c r="G13" s="56">
        <f t="shared" si="0"/>
        <v>4511</v>
      </c>
      <c r="H13" s="56">
        <f t="shared" si="0"/>
        <v>4761</v>
      </c>
      <c r="I13" s="56">
        <f t="shared" si="0"/>
        <v>5011</v>
      </c>
      <c r="J13" s="57">
        <f>J12-$B$18</f>
        <v>5261</v>
      </c>
      <c r="K13" s="56">
        <f t="shared" si="0"/>
        <v>5511</v>
      </c>
      <c r="L13" s="56">
        <f t="shared" si="0"/>
        <v>5761</v>
      </c>
      <c r="M13" s="56">
        <f t="shared" si="0"/>
        <v>6011</v>
      </c>
      <c r="N13" s="56">
        <f t="shared" si="0"/>
        <v>6261</v>
      </c>
      <c r="P13" s="219" t="s">
        <v>39</v>
      </c>
      <c r="Q13" s="220"/>
      <c r="R13" s="56">
        <f t="shared" ref="R13:Z13" si="1">R12-$B$18</f>
        <v>4261</v>
      </c>
      <c r="S13" s="56">
        <f t="shared" si="1"/>
        <v>4511</v>
      </c>
      <c r="T13" s="56">
        <f t="shared" si="1"/>
        <v>4761</v>
      </c>
      <c r="U13" s="56">
        <f t="shared" si="1"/>
        <v>5011</v>
      </c>
      <c r="V13" s="58">
        <f t="shared" si="1"/>
        <v>5261</v>
      </c>
      <c r="W13" s="56">
        <f t="shared" si="1"/>
        <v>5511</v>
      </c>
      <c r="X13" s="56">
        <f t="shared" si="1"/>
        <v>5761</v>
      </c>
      <c r="Y13" s="56">
        <f t="shared" si="1"/>
        <v>6011</v>
      </c>
      <c r="Z13" s="56">
        <f t="shared" si="1"/>
        <v>6261</v>
      </c>
    </row>
    <row r="14" spans="1:26" ht="13.5" customHeight="1" thickBot="1">
      <c r="A14" s="59"/>
      <c r="B14" s="60"/>
      <c r="C14" s="42"/>
      <c r="D14" s="221" t="s">
        <v>40</v>
      </c>
      <c r="E14" s="61">
        <f>E15-0.5</f>
        <v>2</v>
      </c>
      <c r="F14" s="62">
        <f>F$13-($B$13/$E14)</f>
        <v>-1137.7436552282161</v>
      </c>
      <c r="G14" s="63">
        <f t="shared" ref="F14:N18" si="2">G$13-($B$13/$E14)</f>
        <v>-887.74365522821608</v>
      </c>
      <c r="H14" s="63">
        <f t="shared" si="2"/>
        <v>-637.74365522821608</v>
      </c>
      <c r="I14" s="63">
        <f t="shared" si="2"/>
        <v>-387.74365522821608</v>
      </c>
      <c r="J14" s="63">
        <f t="shared" si="2"/>
        <v>-137.74365522821608</v>
      </c>
      <c r="K14" s="63">
        <f t="shared" si="2"/>
        <v>112.25634477178392</v>
      </c>
      <c r="L14" s="63">
        <f t="shared" si="2"/>
        <v>362.25634477178392</v>
      </c>
      <c r="M14" s="64">
        <f t="shared" si="2"/>
        <v>612.25634477178392</v>
      </c>
      <c r="N14" s="65">
        <f t="shared" si="2"/>
        <v>862.25634477178392</v>
      </c>
      <c r="P14" s="221" t="s">
        <v>40</v>
      </c>
      <c r="Q14" s="61">
        <f>Q15-0.5</f>
        <v>2</v>
      </c>
      <c r="R14" s="62">
        <f>R$13-($B$11/$E14)</f>
        <v>213.36847637288429</v>
      </c>
      <c r="S14" s="62">
        <f t="shared" ref="S14:Z18" si="3">S$13-($B$11/$E14)</f>
        <v>463.36847637288429</v>
      </c>
      <c r="T14" s="62">
        <f t="shared" si="3"/>
        <v>713.36847637288429</v>
      </c>
      <c r="U14" s="62">
        <f t="shared" si="3"/>
        <v>963.36847637288429</v>
      </c>
      <c r="V14" s="62">
        <f t="shared" si="3"/>
        <v>1213.3684763728843</v>
      </c>
      <c r="W14" s="62">
        <f t="shared" si="3"/>
        <v>1463.3684763728843</v>
      </c>
      <c r="X14" s="62">
        <f t="shared" si="3"/>
        <v>1713.3684763728843</v>
      </c>
      <c r="Y14" s="62">
        <f t="shared" si="3"/>
        <v>1963.3684763728843</v>
      </c>
      <c r="Z14" s="62">
        <f t="shared" si="3"/>
        <v>2213.3684763728843</v>
      </c>
    </row>
    <row r="15" spans="1:26" ht="13.5" customHeight="1" thickBot="1">
      <c r="A15" s="66" t="s">
        <v>41</v>
      </c>
      <c r="B15" s="102">
        <v>3</v>
      </c>
      <c r="C15" s="42"/>
      <c r="D15" s="222"/>
      <c r="E15" s="61">
        <f>E16-0.5</f>
        <v>2.5</v>
      </c>
      <c r="F15" s="67">
        <f t="shared" si="2"/>
        <v>-57.994924182572504</v>
      </c>
      <c r="G15" s="68">
        <f t="shared" si="2"/>
        <v>192.0050758174275</v>
      </c>
      <c r="H15" s="68">
        <f t="shared" si="2"/>
        <v>442.0050758174275</v>
      </c>
      <c r="I15" s="68">
        <f t="shared" si="2"/>
        <v>692.0050758174275</v>
      </c>
      <c r="J15" s="68">
        <f t="shared" si="2"/>
        <v>942.0050758174275</v>
      </c>
      <c r="K15" s="69">
        <f t="shared" si="2"/>
        <v>1192.0050758174275</v>
      </c>
      <c r="L15" s="69">
        <f t="shared" si="2"/>
        <v>1442.0050758174275</v>
      </c>
      <c r="M15" s="69">
        <f t="shared" si="2"/>
        <v>1692.0050758174275</v>
      </c>
      <c r="N15" s="70">
        <f t="shared" si="2"/>
        <v>1942.0050758174275</v>
      </c>
      <c r="P15" s="222"/>
      <c r="Q15" s="61">
        <f>Q16-0.5</f>
        <v>2.5</v>
      </c>
      <c r="R15" s="62">
        <f>R$13-($B$11/$E15)</f>
        <v>1022.8947810983072</v>
      </c>
      <c r="S15" s="62">
        <f t="shared" si="3"/>
        <v>1272.8947810983072</v>
      </c>
      <c r="T15" s="62">
        <f t="shared" si="3"/>
        <v>1522.8947810983072</v>
      </c>
      <c r="U15" s="62">
        <f t="shared" si="3"/>
        <v>1772.8947810983072</v>
      </c>
      <c r="V15" s="62">
        <f t="shared" si="3"/>
        <v>2022.8947810983072</v>
      </c>
      <c r="W15" s="62">
        <f t="shared" si="3"/>
        <v>2272.8947810983072</v>
      </c>
      <c r="X15" s="62">
        <f t="shared" si="3"/>
        <v>2522.8947810983072</v>
      </c>
      <c r="Y15" s="62">
        <f t="shared" si="3"/>
        <v>2772.8947810983072</v>
      </c>
      <c r="Z15" s="62">
        <f t="shared" si="3"/>
        <v>3022.8947810983072</v>
      </c>
    </row>
    <row r="16" spans="1:26" ht="13.5" customHeight="1" thickBot="1">
      <c r="A16" s="59"/>
      <c r="B16" s="60"/>
      <c r="C16" s="42"/>
      <c r="D16" s="222"/>
      <c r="E16" s="71">
        <f>B15</f>
        <v>3</v>
      </c>
      <c r="F16" s="67">
        <f t="shared" si="2"/>
        <v>661.83756318118913</v>
      </c>
      <c r="G16" s="68">
        <f t="shared" si="2"/>
        <v>911.83756318118913</v>
      </c>
      <c r="H16" s="68">
        <f>H$13-($B$13/$E16)</f>
        <v>1161.8375631811891</v>
      </c>
      <c r="I16" s="68">
        <f t="shared" si="2"/>
        <v>1411.8375631811891</v>
      </c>
      <c r="J16" s="69">
        <f t="shared" si="2"/>
        <v>1661.8375631811891</v>
      </c>
      <c r="K16" s="69">
        <f t="shared" si="2"/>
        <v>1911.8375631811891</v>
      </c>
      <c r="L16" s="69">
        <f t="shared" si="2"/>
        <v>2161.8375631811891</v>
      </c>
      <c r="M16" s="69">
        <f t="shared" si="2"/>
        <v>2411.8375631811891</v>
      </c>
      <c r="N16" s="70">
        <f t="shared" si="2"/>
        <v>2661.8375631811891</v>
      </c>
      <c r="P16" s="222"/>
      <c r="Q16" s="71">
        <f>E16</f>
        <v>3</v>
      </c>
      <c r="R16" s="62">
        <f>R$13-($B$11/$E16)</f>
        <v>1562.5789842485897</v>
      </c>
      <c r="S16" s="62">
        <f>S$13-($B$11/$E16)</f>
        <v>1812.5789842485897</v>
      </c>
      <c r="T16" s="62">
        <f t="shared" si="3"/>
        <v>2062.5789842485897</v>
      </c>
      <c r="U16" s="62">
        <f t="shared" si="3"/>
        <v>2312.5789842485897</v>
      </c>
      <c r="V16" s="62">
        <f t="shared" si="3"/>
        <v>2562.5789842485897</v>
      </c>
      <c r="W16" s="62">
        <f t="shared" si="3"/>
        <v>2812.5789842485897</v>
      </c>
      <c r="X16" s="62">
        <f t="shared" si="3"/>
        <v>3062.5789842485897</v>
      </c>
      <c r="Y16" s="62">
        <f t="shared" si="3"/>
        <v>3312.5789842485897</v>
      </c>
      <c r="Z16" s="62">
        <f t="shared" si="3"/>
        <v>3562.5789842485897</v>
      </c>
    </row>
    <row r="17" spans="1:26" ht="13.5" customHeight="1" thickBot="1">
      <c r="A17" s="72" t="s">
        <v>99</v>
      </c>
      <c r="B17" s="73">
        <f>$B$4</f>
        <v>6151</v>
      </c>
      <c r="C17" s="42"/>
      <c r="D17" s="222"/>
      <c r="E17" s="61">
        <f>E16+0.5</f>
        <v>3.5</v>
      </c>
      <c r="F17" s="67">
        <f t="shared" si="2"/>
        <v>1176.0036255838763</v>
      </c>
      <c r="G17" s="68">
        <f t="shared" si="2"/>
        <v>1426.0036255838763</v>
      </c>
      <c r="H17" s="68">
        <f t="shared" si="2"/>
        <v>1676.0036255838763</v>
      </c>
      <c r="I17" s="69">
        <f t="shared" si="2"/>
        <v>1926.0036255838763</v>
      </c>
      <c r="J17" s="69">
        <f t="shared" si="2"/>
        <v>2176.0036255838763</v>
      </c>
      <c r="K17" s="69">
        <f t="shared" si="2"/>
        <v>2426.0036255838763</v>
      </c>
      <c r="L17" s="69">
        <f t="shared" si="2"/>
        <v>2676.0036255838763</v>
      </c>
      <c r="M17" s="69">
        <f t="shared" si="2"/>
        <v>2926.0036255838763</v>
      </c>
      <c r="N17" s="70">
        <f t="shared" si="2"/>
        <v>3176.0036255838763</v>
      </c>
      <c r="P17" s="222"/>
      <c r="Q17" s="61">
        <f>Q16+0.5</f>
        <v>3.5</v>
      </c>
      <c r="R17" s="62">
        <f>R$13-($B$11/$E17)</f>
        <v>1948.0677007845052</v>
      </c>
      <c r="S17" s="62">
        <f t="shared" si="3"/>
        <v>2198.0677007845052</v>
      </c>
      <c r="T17" s="62">
        <f t="shared" si="3"/>
        <v>2448.0677007845052</v>
      </c>
      <c r="U17" s="62">
        <f t="shared" si="3"/>
        <v>2698.0677007845052</v>
      </c>
      <c r="V17" s="62">
        <f t="shared" si="3"/>
        <v>2948.0677007845052</v>
      </c>
      <c r="W17" s="62">
        <f t="shared" si="3"/>
        <v>3198.0677007845052</v>
      </c>
      <c r="X17" s="62">
        <f t="shared" si="3"/>
        <v>3448.0677007845052</v>
      </c>
      <c r="Y17" s="62">
        <f t="shared" si="3"/>
        <v>3698.0677007845052</v>
      </c>
      <c r="Z17" s="62">
        <f t="shared" si="3"/>
        <v>3948.0677007845052</v>
      </c>
    </row>
    <row r="18" spans="1:26" ht="13.5" customHeight="1" thickBot="1">
      <c r="A18" s="74" t="s">
        <v>42</v>
      </c>
      <c r="B18" s="73">
        <f>D4</f>
        <v>890</v>
      </c>
      <c r="C18" s="42"/>
      <c r="D18" s="223"/>
      <c r="E18" s="61">
        <f>E17+0.5</f>
        <v>4</v>
      </c>
      <c r="F18" s="75">
        <f t="shared" si="2"/>
        <v>1561.628172385892</v>
      </c>
      <c r="G18" s="76">
        <f t="shared" si="2"/>
        <v>1811.628172385892</v>
      </c>
      <c r="H18" s="77">
        <f t="shared" si="2"/>
        <v>2061.628172385892</v>
      </c>
      <c r="I18" s="77">
        <f t="shared" si="2"/>
        <v>2311.628172385892</v>
      </c>
      <c r="J18" s="77">
        <f t="shared" si="2"/>
        <v>2561.628172385892</v>
      </c>
      <c r="K18" s="77">
        <f t="shared" si="2"/>
        <v>2811.628172385892</v>
      </c>
      <c r="L18" s="77">
        <f t="shared" si="2"/>
        <v>3061.628172385892</v>
      </c>
      <c r="M18" s="77">
        <f t="shared" si="2"/>
        <v>3311.628172385892</v>
      </c>
      <c r="N18" s="78">
        <f>N$13-($B$13/$E18)</f>
        <v>3561.628172385892</v>
      </c>
      <c r="P18" s="223"/>
      <c r="Q18" s="61">
        <f>Q17+0.5</f>
        <v>4</v>
      </c>
      <c r="R18" s="62">
        <f>R$13-($B$11/$E18)</f>
        <v>2237.1842381864421</v>
      </c>
      <c r="S18" s="62">
        <f>S$13-($B$11/$E18)</f>
        <v>2487.1842381864421</v>
      </c>
      <c r="T18" s="62">
        <f t="shared" si="3"/>
        <v>2737.1842381864421</v>
      </c>
      <c r="U18" s="62">
        <f t="shared" si="3"/>
        <v>2987.1842381864421</v>
      </c>
      <c r="V18" s="62">
        <f t="shared" si="3"/>
        <v>3237.1842381864421</v>
      </c>
      <c r="W18" s="62">
        <f t="shared" si="3"/>
        <v>3487.1842381864421</v>
      </c>
      <c r="X18" s="62">
        <f t="shared" si="3"/>
        <v>3737.1842381864421</v>
      </c>
      <c r="Y18" s="62">
        <f t="shared" si="3"/>
        <v>3987.1842381864421</v>
      </c>
      <c r="Z18" s="62">
        <f t="shared" si="3"/>
        <v>4237.1842381864426</v>
      </c>
    </row>
    <row r="19" spans="1:26" ht="13.5" customHeight="1" thickBot="1">
      <c r="A19" s="79" t="s">
        <v>43</v>
      </c>
      <c r="B19" s="80">
        <f>B17-B18</f>
        <v>5261</v>
      </c>
      <c r="C19" s="42"/>
      <c r="D19" s="81"/>
      <c r="E19" s="82"/>
      <c r="F19" s="83"/>
      <c r="G19" s="83"/>
      <c r="H19" s="83"/>
      <c r="I19" s="83"/>
      <c r="J19" s="83"/>
      <c r="K19" s="83"/>
      <c r="L19" s="83"/>
      <c r="P19" s="81"/>
      <c r="Q19" s="82"/>
      <c r="R19" s="83"/>
      <c r="S19" s="83"/>
      <c r="T19" s="83"/>
      <c r="U19" s="83"/>
      <c r="V19" s="83"/>
      <c r="W19" s="83"/>
      <c r="X19" s="83"/>
    </row>
    <row r="20" spans="1:26" s="37" customFormat="1" ht="13.5" customHeight="1">
      <c r="A20" s="84"/>
      <c r="B20" s="85"/>
      <c r="C20" s="86"/>
      <c r="D20" s="87"/>
      <c r="E20" s="88"/>
      <c r="F20" s="83"/>
      <c r="G20" s="83"/>
      <c r="H20" s="83"/>
      <c r="I20" s="83"/>
      <c r="J20" s="83"/>
      <c r="K20" s="83"/>
      <c r="L20" s="83"/>
      <c r="P20" s="87"/>
      <c r="Q20" s="88"/>
      <c r="R20" s="83"/>
      <c r="S20" s="83"/>
      <c r="T20" s="83"/>
      <c r="U20" s="83"/>
      <c r="V20" s="83"/>
      <c r="W20" s="83"/>
      <c r="X20" s="83"/>
    </row>
    <row r="21" spans="1:26" ht="13.5" customHeight="1">
      <c r="A21" s="84"/>
      <c r="B21" s="85"/>
      <c r="C21" s="42"/>
      <c r="D21" s="81"/>
      <c r="E21" s="82"/>
      <c r="F21" s="83"/>
      <c r="G21" s="83"/>
      <c r="H21" s="83"/>
      <c r="I21" s="83"/>
      <c r="J21" s="83"/>
      <c r="K21" s="83"/>
      <c r="L21" s="83"/>
      <c r="P21" s="81"/>
      <c r="Q21" s="82"/>
      <c r="R21" s="83"/>
      <c r="S21" s="83"/>
      <c r="T21" s="83"/>
      <c r="U21" s="83"/>
      <c r="V21" s="83"/>
      <c r="W21" s="83"/>
      <c r="X21" s="83"/>
    </row>
    <row r="22" spans="1:26" s="35" customFormat="1" ht="16.2" thickBot="1">
      <c r="A22" s="224" t="s">
        <v>58</v>
      </c>
      <c r="B22" s="224"/>
      <c r="C22" s="34"/>
      <c r="D22" s="34"/>
      <c r="E22" s="34"/>
      <c r="F22" s="34"/>
      <c r="G22" s="34"/>
      <c r="H22" s="34"/>
      <c r="I22" s="34"/>
      <c r="J22" s="34"/>
      <c r="K22" s="34"/>
      <c r="L22" s="34"/>
      <c r="M22" s="34"/>
      <c r="N22" s="34"/>
    </row>
    <row r="23" spans="1:26" ht="20.25" customHeight="1" thickBot="1">
      <c r="A23" s="39"/>
      <c r="B23" s="91"/>
      <c r="C23" s="40"/>
      <c r="D23" s="216" t="s">
        <v>61</v>
      </c>
      <c r="E23" s="217"/>
      <c r="F23" s="217"/>
      <c r="G23" s="217"/>
      <c r="H23" s="217"/>
      <c r="I23" s="217"/>
      <c r="J23" s="217"/>
      <c r="K23" s="217"/>
      <c r="L23" s="217"/>
      <c r="M23" s="217"/>
      <c r="N23" s="218"/>
      <c r="P23" s="216" t="s">
        <v>64</v>
      </c>
      <c r="Q23" s="217"/>
      <c r="R23" s="217"/>
      <c r="S23" s="217"/>
      <c r="T23" s="217"/>
      <c r="U23" s="217"/>
      <c r="V23" s="217"/>
      <c r="W23" s="217"/>
      <c r="X23" s="217"/>
      <c r="Y23" s="217"/>
      <c r="Z23" s="218"/>
    </row>
    <row r="24" spans="1:26" ht="13.5" customHeight="1" thickBot="1">
      <c r="A24" s="41" t="s">
        <v>34</v>
      </c>
      <c r="B24" s="98">
        <v>9229.2944193336643</v>
      </c>
      <c r="C24" s="42"/>
      <c r="D24" s="43"/>
      <c r="E24" s="44"/>
      <c r="F24" s="45"/>
      <c r="G24" s="46"/>
      <c r="H24" s="45"/>
      <c r="I24" s="45"/>
      <c r="J24" s="45" t="s">
        <v>35</v>
      </c>
      <c r="K24" s="47"/>
      <c r="L24" s="45"/>
      <c r="M24" s="47"/>
      <c r="N24" s="45"/>
      <c r="P24" s="43"/>
      <c r="Q24" s="44"/>
      <c r="R24" s="45"/>
      <c r="S24" s="46"/>
      <c r="T24" s="45"/>
      <c r="U24" s="45"/>
      <c r="V24" s="45" t="s">
        <v>35</v>
      </c>
      <c r="W24" s="47"/>
      <c r="X24" s="45"/>
      <c r="Y24" s="47"/>
      <c r="Z24" s="45"/>
    </row>
    <row r="25" spans="1:26" ht="13.5" customHeight="1" thickBot="1">
      <c r="A25" s="48" t="s">
        <v>36</v>
      </c>
      <c r="B25" s="98">
        <v>2662.7105457856301</v>
      </c>
      <c r="C25" s="42"/>
      <c r="D25" s="216" t="s">
        <v>37</v>
      </c>
      <c r="E25" s="218"/>
      <c r="F25" s="49">
        <f>G25-250</f>
        <v>7770</v>
      </c>
      <c r="G25" s="49">
        <f>H25-250</f>
        <v>8020</v>
      </c>
      <c r="H25" s="49">
        <f>I25-250</f>
        <v>8270</v>
      </c>
      <c r="I25" s="49">
        <f>J25-250</f>
        <v>8520</v>
      </c>
      <c r="J25" s="45">
        <f>B30</f>
        <v>8770</v>
      </c>
      <c r="K25" s="49">
        <f>J25+250</f>
        <v>9020</v>
      </c>
      <c r="L25" s="49">
        <f>K25+250</f>
        <v>9270</v>
      </c>
      <c r="M25" s="49">
        <f>L25+250</f>
        <v>9520</v>
      </c>
      <c r="N25" s="49">
        <f>M25+250</f>
        <v>9770</v>
      </c>
      <c r="P25" s="216" t="s">
        <v>37</v>
      </c>
      <c r="Q25" s="218"/>
      <c r="R25" s="51">
        <f>S25-250</f>
        <v>7770</v>
      </c>
      <c r="S25" s="51">
        <f>T25-250</f>
        <v>8020</v>
      </c>
      <c r="T25" s="51">
        <f>U25-250</f>
        <v>8270</v>
      </c>
      <c r="U25" s="51">
        <f>V25-250</f>
        <v>8520</v>
      </c>
      <c r="V25" s="52">
        <f>J25</f>
        <v>8770</v>
      </c>
      <c r="W25" s="51">
        <f>V25+250</f>
        <v>9020</v>
      </c>
      <c r="X25" s="51">
        <f>W25+250</f>
        <v>9270</v>
      </c>
      <c r="Y25" s="51">
        <f>X25+250</f>
        <v>9520</v>
      </c>
      <c r="Z25" s="51">
        <f>Y25+250</f>
        <v>9770</v>
      </c>
    </row>
    <row r="26" spans="1:26" ht="13.5" customHeight="1" thickBot="1">
      <c r="A26" s="53" t="s">
        <v>38</v>
      </c>
      <c r="B26" s="54">
        <f>B25+B24</f>
        <v>11892.004965119295</v>
      </c>
      <c r="C26" s="55"/>
      <c r="D26" s="219" t="s">
        <v>39</v>
      </c>
      <c r="E26" s="220"/>
      <c r="F26" s="49">
        <f t="shared" ref="F26:M26" si="4">F25-$B$31</f>
        <v>7766</v>
      </c>
      <c r="G26" s="49">
        <f t="shared" si="4"/>
        <v>8016</v>
      </c>
      <c r="H26" s="49">
        <f t="shared" si="4"/>
        <v>8266</v>
      </c>
      <c r="I26" s="49">
        <f t="shared" si="4"/>
        <v>8516</v>
      </c>
      <c r="J26" s="45">
        <f t="shared" si="4"/>
        <v>8766</v>
      </c>
      <c r="K26" s="49">
        <f t="shared" si="4"/>
        <v>9016</v>
      </c>
      <c r="L26" s="49">
        <f t="shared" si="4"/>
        <v>9266</v>
      </c>
      <c r="M26" s="49">
        <f t="shared" si="4"/>
        <v>9516</v>
      </c>
      <c r="N26" s="49">
        <f>N25-$B$31</f>
        <v>9766</v>
      </c>
      <c r="P26" s="219" t="s">
        <v>39</v>
      </c>
      <c r="Q26" s="220"/>
      <c r="R26" s="51">
        <f t="shared" ref="R26:Z26" si="5">R25-$B$31</f>
        <v>7766</v>
      </c>
      <c r="S26" s="51">
        <f t="shared" si="5"/>
        <v>8016</v>
      </c>
      <c r="T26" s="51">
        <f t="shared" si="5"/>
        <v>8266</v>
      </c>
      <c r="U26" s="51">
        <f t="shared" si="5"/>
        <v>8516</v>
      </c>
      <c r="V26" s="52">
        <f t="shared" si="5"/>
        <v>8766</v>
      </c>
      <c r="W26" s="51">
        <f t="shared" si="5"/>
        <v>9016</v>
      </c>
      <c r="X26" s="51">
        <f t="shared" si="5"/>
        <v>9266</v>
      </c>
      <c r="Y26" s="51">
        <f t="shared" si="5"/>
        <v>9516</v>
      </c>
      <c r="Z26" s="51">
        <f t="shared" si="5"/>
        <v>9766</v>
      </c>
    </row>
    <row r="27" spans="1:26" ht="13.5" customHeight="1" thickBot="1">
      <c r="A27" s="59"/>
      <c r="B27" s="60"/>
      <c r="C27" s="42"/>
      <c r="D27" s="221" t="s">
        <v>40</v>
      </c>
      <c r="E27" s="61">
        <f>E28-0.5</f>
        <v>0.8</v>
      </c>
      <c r="F27" s="62">
        <f>F$26-($B$26/$E27)</f>
        <v>-7099.0062063991172</v>
      </c>
      <c r="G27" s="62">
        <f t="shared" ref="F27:N31" si="6">G$26-($B$26/$E27)</f>
        <v>-6849.0062063991172</v>
      </c>
      <c r="H27" s="62">
        <f t="shared" si="6"/>
        <v>-6599.0062063991172</v>
      </c>
      <c r="I27" s="62">
        <f t="shared" si="6"/>
        <v>-6349.0062063991172</v>
      </c>
      <c r="J27" s="62">
        <f t="shared" si="6"/>
        <v>-6099.0062063991172</v>
      </c>
      <c r="K27" s="62">
        <f t="shared" si="6"/>
        <v>-5849.0062063991172</v>
      </c>
      <c r="L27" s="62">
        <f t="shared" si="6"/>
        <v>-5599.0062063991172</v>
      </c>
      <c r="M27" s="62">
        <f t="shared" si="6"/>
        <v>-5349.0062063991172</v>
      </c>
      <c r="N27" s="62">
        <f>N$26-($B$26/$E27)</f>
        <v>-5099.0062063991172</v>
      </c>
      <c r="P27" s="221" t="s">
        <v>40</v>
      </c>
      <c r="Q27" s="61">
        <f>Q28-0.5</f>
        <v>0.8</v>
      </c>
      <c r="R27" s="62">
        <f t="shared" ref="R27:Z31" si="7">R$26-($B$24/$E27)</f>
        <v>-3770.6180241670791</v>
      </c>
      <c r="S27" s="62">
        <f t="shared" si="7"/>
        <v>-3520.6180241670791</v>
      </c>
      <c r="T27" s="62">
        <f t="shared" si="7"/>
        <v>-3270.6180241670791</v>
      </c>
      <c r="U27" s="62">
        <f t="shared" si="7"/>
        <v>-3020.6180241670791</v>
      </c>
      <c r="V27" s="62">
        <f t="shared" si="7"/>
        <v>-2770.6180241670791</v>
      </c>
      <c r="W27" s="62">
        <f t="shared" si="7"/>
        <v>-2520.6180241670791</v>
      </c>
      <c r="X27" s="62">
        <f t="shared" si="7"/>
        <v>-2270.6180241670791</v>
      </c>
      <c r="Y27" s="62">
        <f t="shared" si="7"/>
        <v>-2020.6180241670791</v>
      </c>
      <c r="Z27" s="62">
        <f t="shared" si="7"/>
        <v>-1770.6180241670791</v>
      </c>
    </row>
    <row r="28" spans="1:26" ht="13.5" customHeight="1" thickBot="1">
      <c r="A28" s="66" t="s">
        <v>41</v>
      </c>
      <c r="B28" s="102">
        <v>1.8</v>
      </c>
      <c r="C28" s="42"/>
      <c r="D28" s="222"/>
      <c r="E28" s="61">
        <f>E29-0.5</f>
        <v>1.3</v>
      </c>
      <c r="F28" s="62">
        <f t="shared" si="6"/>
        <v>-1381.6961270148422</v>
      </c>
      <c r="G28" s="62">
        <f t="shared" si="6"/>
        <v>-1131.6961270148422</v>
      </c>
      <c r="H28" s="62">
        <f t="shared" si="6"/>
        <v>-881.6961270148422</v>
      </c>
      <c r="I28" s="62">
        <f t="shared" si="6"/>
        <v>-631.6961270148422</v>
      </c>
      <c r="J28" s="62">
        <f t="shared" si="6"/>
        <v>-381.6961270148422</v>
      </c>
      <c r="K28" s="62">
        <f t="shared" si="6"/>
        <v>-131.6961270148422</v>
      </c>
      <c r="L28" s="62">
        <f t="shared" si="6"/>
        <v>118.3038729851578</v>
      </c>
      <c r="M28" s="62">
        <f t="shared" si="6"/>
        <v>368.3038729851578</v>
      </c>
      <c r="N28" s="62">
        <f t="shared" si="6"/>
        <v>618.3038729851578</v>
      </c>
      <c r="P28" s="222"/>
      <c r="Q28" s="61">
        <f>Q29-0.5</f>
        <v>1.3</v>
      </c>
      <c r="R28" s="62">
        <f t="shared" si="7"/>
        <v>666.54275435872023</v>
      </c>
      <c r="S28" s="62">
        <f t="shared" si="7"/>
        <v>916.54275435872023</v>
      </c>
      <c r="T28" s="62">
        <f t="shared" si="7"/>
        <v>1166.5427543587202</v>
      </c>
      <c r="U28" s="62">
        <f t="shared" si="7"/>
        <v>1416.5427543587202</v>
      </c>
      <c r="V28" s="62">
        <f t="shared" si="7"/>
        <v>1666.5427543587202</v>
      </c>
      <c r="W28" s="62">
        <f t="shared" si="7"/>
        <v>1916.5427543587202</v>
      </c>
      <c r="X28" s="62">
        <f t="shared" si="7"/>
        <v>2166.5427543587202</v>
      </c>
      <c r="Y28" s="62">
        <f t="shared" si="7"/>
        <v>2416.5427543587202</v>
      </c>
      <c r="Z28" s="62">
        <f t="shared" si="7"/>
        <v>2666.5427543587202</v>
      </c>
    </row>
    <row r="29" spans="1:26" ht="13.5" customHeight="1" thickBot="1">
      <c r="A29" s="59"/>
      <c r="B29" s="60"/>
      <c r="C29" s="42"/>
      <c r="D29" s="222"/>
      <c r="E29" s="71">
        <f>B28</f>
        <v>1.8</v>
      </c>
      <c r="F29" s="62">
        <f t="shared" si="6"/>
        <v>1159.3305749337251</v>
      </c>
      <c r="G29" s="62">
        <f t="shared" si="6"/>
        <v>1409.3305749337251</v>
      </c>
      <c r="H29" s="62">
        <f t="shared" si="6"/>
        <v>1659.3305749337251</v>
      </c>
      <c r="I29" s="62">
        <f t="shared" si="6"/>
        <v>1909.3305749337251</v>
      </c>
      <c r="J29" s="62">
        <f>J$26-($B$26/$E29)</f>
        <v>2159.3305749337251</v>
      </c>
      <c r="K29" s="62">
        <f t="shared" si="6"/>
        <v>2409.3305749337251</v>
      </c>
      <c r="L29" s="62">
        <f t="shared" si="6"/>
        <v>2659.3305749337251</v>
      </c>
      <c r="M29" s="62">
        <f t="shared" si="6"/>
        <v>2909.3305749337251</v>
      </c>
      <c r="N29" s="62">
        <f t="shared" si="6"/>
        <v>3159.3305749337251</v>
      </c>
      <c r="P29" s="222"/>
      <c r="Q29" s="71">
        <f>E29</f>
        <v>1.8</v>
      </c>
      <c r="R29" s="62">
        <f>R$26-($B$24/$E29)</f>
        <v>2638.6142114812974</v>
      </c>
      <c r="S29" s="62">
        <f t="shared" si="7"/>
        <v>2888.6142114812974</v>
      </c>
      <c r="T29" s="62">
        <f t="shared" si="7"/>
        <v>3138.6142114812974</v>
      </c>
      <c r="U29" s="62">
        <f t="shared" si="7"/>
        <v>3388.6142114812974</v>
      </c>
      <c r="V29" s="62">
        <f>V$26-($B$24/$E29)</f>
        <v>3638.6142114812974</v>
      </c>
      <c r="W29" s="62">
        <f t="shared" si="7"/>
        <v>3888.6142114812974</v>
      </c>
      <c r="X29" s="62">
        <f t="shared" si="7"/>
        <v>4138.6142114812974</v>
      </c>
      <c r="Y29" s="62">
        <f t="shared" si="7"/>
        <v>4388.6142114812974</v>
      </c>
      <c r="Z29" s="62">
        <f t="shared" si="7"/>
        <v>4638.6142114812974</v>
      </c>
    </row>
    <row r="30" spans="1:26" ht="13.5" customHeight="1" thickBot="1">
      <c r="A30" s="72" t="s">
        <v>53</v>
      </c>
      <c r="B30" s="73">
        <f>B6</f>
        <v>8770</v>
      </c>
      <c r="C30" s="42"/>
      <c r="D30" s="222"/>
      <c r="E30" s="61">
        <f>E29+0.5</f>
        <v>2.2999999999999998</v>
      </c>
      <c r="F30" s="62">
        <f t="shared" si="6"/>
        <v>2595.5630586437846</v>
      </c>
      <c r="G30" s="62">
        <f t="shared" si="6"/>
        <v>2845.5630586437846</v>
      </c>
      <c r="H30" s="62">
        <f t="shared" si="6"/>
        <v>3095.5630586437846</v>
      </c>
      <c r="I30" s="62">
        <f t="shared" si="6"/>
        <v>3345.5630586437846</v>
      </c>
      <c r="J30" s="62">
        <f t="shared" si="6"/>
        <v>3595.5630586437846</v>
      </c>
      <c r="K30" s="62">
        <f t="shared" si="6"/>
        <v>3845.5630586437846</v>
      </c>
      <c r="L30" s="62">
        <f t="shared" si="6"/>
        <v>4095.5630586437846</v>
      </c>
      <c r="M30" s="62">
        <f t="shared" si="6"/>
        <v>4345.5630586437846</v>
      </c>
      <c r="N30" s="62">
        <f t="shared" si="6"/>
        <v>4595.5630586437846</v>
      </c>
      <c r="P30" s="222"/>
      <c r="Q30" s="61">
        <f>Q29+0.5</f>
        <v>2.2999999999999998</v>
      </c>
      <c r="R30" s="62">
        <f t="shared" si="7"/>
        <v>3753.2632959418847</v>
      </c>
      <c r="S30" s="62">
        <f t="shared" si="7"/>
        <v>4003.2632959418847</v>
      </c>
      <c r="T30" s="62">
        <f t="shared" si="7"/>
        <v>4253.2632959418843</v>
      </c>
      <c r="U30" s="62">
        <f t="shared" si="7"/>
        <v>4503.2632959418843</v>
      </c>
      <c r="V30" s="62">
        <f t="shared" si="7"/>
        <v>4753.2632959418843</v>
      </c>
      <c r="W30" s="62">
        <f t="shared" si="7"/>
        <v>5003.2632959418843</v>
      </c>
      <c r="X30" s="62">
        <f t="shared" si="7"/>
        <v>5253.2632959418843</v>
      </c>
      <c r="Y30" s="62">
        <f t="shared" si="7"/>
        <v>5503.2632959418843</v>
      </c>
      <c r="Z30" s="62">
        <f t="shared" si="7"/>
        <v>5753.2632959418843</v>
      </c>
    </row>
    <row r="31" spans="1:26" ht="13.5" customHeight="1" thickBot="1">
      <c r="A31" s="74" t="s">
        <v>42</v>
      </c>
      <c r="B31" s="73">
        <f>D6</f>
        <v>4</v>
      </c>
      <c r="C31" s="42"/>
      <c r="D31" s="223"/>
      <c r="E31" s="61">
        <f>E30+0.5</f>
        <v>2.8</v>
      </c>
      <c r="F31" s="62">
        <f>F$26-($B$26/$E31)</f>
        <v>3518.8553696002518</v>
      </c>
      <c r="G31" s="62">
        <f t="shared" si="6"/>
        <v>3768.8553696002518</v>
      </c>
      <c r="H31" s="62">
        <f t="shared" si="6"/>
        <v>4018.8553696002518</v>
      </c>
      <c r="I31" s="62">
        <f t="shared" si="6"/>
        <v>4268.8553696002518</v>
      </c>
      <c r="J31" s="62">
        <f t="shared" si="6"/>
        <v>4518.8553696002518</v>
      </c>
      <c r="K31" s="62">
        <f t="shared" si="6"/>
        <v>4768.8553696002518</v>
      </c>
      <c r="L31" s="62">
        <f t="shared" si="6"/>
        <v>5018.8553696002518</v>
      </c>
      <c r="M31" s="62">
        <f t="shared" si="6"/>
        <v>5268.8553696002518</v>
      </c>
      <c r="N31" s="62">
        <f>N$26-($B$26/$E31)</f>
        <v>5518.8553696002518</v>
      </c>
      <c r="P31" s="223"/>
      <c r="Q31" s="61">
        <f>Q30+0.5</f>
        <v>2.8</v>
      </c>
      <c r="R31" s="62">
        <f>R$26-($B$24/$E31)</f>
        <v>4469.8234216665478</v>
      </c>
      <c r="S31" s="62">
        <f t="shared" si="7"/>
        <v>4719.8234216665478</v>
      </c>
      <c r="T31" s="62">
        <f t="shared" si="7"/>
        <v>4969.8234216665478</v>
      </c>
      <c r="U31" s="62">
        <f t="shared" si="7"/>
        <v>5219.8234216665478</v>
      </c>
      <c r="V31" s="62">
        <f t="shared" si="7"/>
        <v>5469.8234216665478</v>
      </c>
      <c r="W31" s="62">
        <f t="shared" si="7"/>
        <v>5719.8234216665478</v>
      </c>
      <c r="X31" s="62">
        <f t="shared" si="7"/>
        <v>5969.8234216665478</v>
      </c>
      <c r="Y31" s="62">
        <f t="shared" si="7"/>
        <v>6219.8234216665478</v>
      </c>
      <c r="Z31" s="62">
        <f>Z$26-($B$24/$E31)</f>
        <v>6469.8234216665478</v>
      </c>
    </row>
    <row r="32" spans="1:26" ht="13.5" customHeight="1" thickBot="1">
      <c r="A32" s="79" t="s">
        <v>43</v>
      </c>
      <c r="B32" s="92">
        <f>B30-B31</f>
        <v>8766</v>
      </c>
      <c r="C32" s="42"/>
      <c r="D32" s="81"/>
      <c r="E32" s="82"/>
      <c r="F32" s="83"/>
      <c r="G32" s="83"/>
      <c r="H32" s="83"/>
      <c r="I32" s="83"/>
      <c r="J32" s="83"/>
      <c r="K32" s="83"/>
      <c r="L32" s="83"/>
      <c r="P32" s="81"/>
      <c r="Q32" s="82"/>
      <c r="R32" s="83"/>
      <c r="S32" s="83"/>
      <c r="T32" s="83"/>
      <c r="U32" s="83"/>
      <c r="V32" s="83"/>
      <c r="W32" s="83"/>
      <c r="X32" s="83"/>
    </row>
    <row r="33" spans="1:26" s="37" customFormat="1" ht="13.5" customHeight="1">
      <c r="A33" s="84"/>
      <c r="B33" s="85"/>
      <c r="C33" s="86"/>
      <c r="D33" s="87"/>
      <c r="E33" s="88"/>
      <c r="F33" s="83"/>
      <c r="G33" s="83"/>
      <c r="H33" s="83"/>
      <c r="I33" s="83"/>
      <c r="J33" s="83"/>
      <c r="K33" s="83"/>
      <c r="L33" s="83"/>
      <c r="P33" s="87"/>
      <c r="Q33" s="88"/>
      <c r="R33" s="83"/>
      <c r="S33" s="83"/>
      <c r="T33" s="83"/>
      <c r="U33" s="83"/>
      <c r="V33" s="83"/>
      <c r="W33" s="83"/>
      <c r="X33" s="83"/>
    </row>
    <row r="34" spans="1:26" ht="13.5" customHeight="1">
      <c r="A34" s="84"/>
      <c r="B34" s="85"/>
      <c r="C34" s="42"/>
      <c r="D34" s="81"/>
      <c r="E34" s="82"/>
      <c r="F34" s="83"/>
      <c r="G34" s="83"/>
      <c r="H34" s="83"/>
      <c r="I34" s="83"/>
      <c r="J34" s="83"/>
      <c r="K34" s="83"/>
      <c r="L34" s="83"/>
      <c r="P34" s="81"/>
      <c r="Q34" s="82"/>
      <c r="R34" s="83"/>
      <c r="S34" s="83"/>
      <c r="T34" s="83"/>
      <c r="U34" s="83"/>
      <c r="V34" s="83"/>
      <c r="W34" s="83"/>
      <c r="X34" s="83"/>
    </row>
    <row r="35" spans="1:26" s="35" customFormat="1" ht="13.5" customHeight="1" thickBot="1">
      <c r="A35" s="224" t="s">
        <v>57</v>
      </c>
      <c r="B35" s="224"/>
      <c r="C35" s="34"/>
      <c r="D35" s="34"/>
      <c r="E35" s="34"/>
      <c r="F35" s="34"/>
      <c r="G35" s="34"/>
      <c r="H35" s="34"/>
      <c r="I35" s="34"/>
      <c r="J35" s="34"/>
      <c r="K35" s="34"/>
      <c r="L35" s="34"/>
      <c r="M35" s="34"/>
      <c r="N35" s="34"/>
    </row>
    <row r="36" spans="1:26" ht="20.25" customHeight="1" thickBot="1">
      <c r="A36" s="39"/>
      <c r="B36" s="91"/>
      <c r="C36" s="40"/>
      <c r="D36" s="216" t="s">
        <v>62</v>
      </c>
      <c r="E36" s="217"/>
      <c r="F36" s="217"/>
      <c r="G36" s="217"/>
      <c r="H36" s="217"/>
      <c r="I36" s="217"/>
      <c r="J36" s="217"/>
      <c r="K36" s="217"/>
      <c r="L36" s="217"/>
      <c r="M36" s="217"/>
      <c r="N36" s="218"/>
      <c r="P36" s="216" t="s">
        <v>65</v>
      </c>
      <c r="Q36" s="217"/>
      <c r="R36" s="217"/>
      <c r="S36" s="217"/>
      <c r="T36" s="217"/>
      <c r="U36" s="217"/>
      <c r="V36" s="217"/>
      <c r="W36" s="217"/>
      <c r="X36" s="217"/>
      <c r="Y36" s="217"/>
      <c r="Z36" s="218"/>
    </row>
    <row r="37" spans="1:26" ht="13.5" customHeight="1" thickBot="1">
      <c r="A37" s="41" t="s">
        <v>34</v>
      </c>
      <c r="B37" s="98">
        <v>6508.8468555600002</v>
      </c>
      <c r="C37" s="42"/>
      <c r="D37" s="43"/>
      <c r="E37" s="44"/>
      <c r="F37" s="45"/>
      <c r="G37" s="46"/>
      <c r="H37" s="45"/>
      <c r="I37" s="45"/>
      <c r="J37" s="45" t="s">
        <v>35</v>
      </c>
      <c r="K37" s="47"/>
      <c r="L37" s="45"/>
      <c r="M37" s="47"/>
      <c r="N37" s="45"/>
      <c r="P37" s="43"/>
      <c r="Q37" s="44"/>
      <c r="R37" s="45"/>
      <c r="S37" s="46"/>
      <c r="T37" s="45"/>
      <c r="U37" s="45"/>
      <c r="V37" s="45" t="s">
        <v>35</v>
      </c>
      <c r="W37" s="47"/>
      <c r="X37" s="45"/>
      <c r="Y37" s="47"/>
      <c r="Z37" s="45"/>
    </row>
    <row r="38" spans="1:26" ht="13.5" customHeight="1" thickBot="1">
      <c r="A38" s="48" t="s">
        <v>36</v>
      </c>
      <c r="B38" s="98">
        <v>2582.0703061599747</v>
      </c>
      <c r="C38" s="42"/>
      <c r="D38" s="216" t="s">
        <v>37</v>
      </c>
      <c r="E38" s="218"/>
      <c r="F38" s="49">
        <f>G38-250</f>
        <v>5868.37</v>
      </c>
      <c r="G38" s="49">
        <f>H38-250</f>
        <v>6118.37</v>
      </c>
      <c r="H38" s="49">
        <f>I38-250</f>
        <v>6368.37</v>
      </c>
      <c r="I38" s="49">
        <f>J38-250</f>
        <v>6618.37</v>
      </c>
      <c r="J38" s="45">
        <f>B43</f>
        <v>6868.37</v>
      </c>
      <c r="K38" s="49">
        <f>J38+250</f>
        <v>7118.37</v>
      </c>
      <c r="L38" s="49">
        <f>K38+250</f>
        <v>7368.37</v>
      </c>
      <c r="M38" s="49">
        <f>L38+250</f>
        <v>7618.37</v>
      </c>
      <c r="N38" s="49">
        <f>M38+250</f>
        <v>7868.37</v>
      </c>
      <c r="P38" s="216" t="s">
        <v>37</v>
      </c>
      <c r="Q38" s="218"/>
      <c r="R38" s="51">
        <f>S38-250</f>
        <v>5868.37</v>
      </c>
      <c r="S38" s="51">
        <f>T38-250</f>
        <v>6118.37</v>
      </c>
      <c r="T38" s="51">
        <f>U38-250</f>
        <v>6368.37</v>
      </c>
      <c r="U38" s="51">
        <f>V38-250</f>
        <v>6618.37</v>
      </c>
      <c r="V38" s="52">
        <f>J38</f>
        <v>6868.37</v>
      </c>
      <c r="W38" s="51">
        <f>V38+250</f>
        <v>7118.37</v>
      </c>
      <c r="X38" s="51">
        <f>W38+250</f>
        <v>7368.37</v>
      </c>
      <c r="Y38" s="51">
        <f>X38+250</f>
        <v>7618.37</v>
      </c>
      <c r="Z38" s="51">
        <f>Y38+250</f>
        <v>7868.37</v>
      </c>
    </row>
    <row r="39" spans="1:26" ht="13.5" customHeight="1" thickBot="1">
      <c r="A39" s="53" t="s">
        <v>38</v>
      </c>
      <c r="B39" s="54">
        <f>B38+B37</f>
        <v>9090.9171617199754</v>
      </c>
      <c r="C39" s="55"/>
      <c r="D39" s="219" t="s">
        <v>39</v>
      </c>
      <c r="E39" s="220"/>
      <c r="F39" s="49">
        <f t="shared" ref="F39:N39" si="8">F38-$B$44</f>
        <v>5868.37</v>
      </c>
      <c r="G39" s="49">
        <f t="shared" si="8"/>
        <v>6118.37</v>
      </c>
      <c r="H39" s="49">
        <f t="shared" si="8"/>
        <v>6368.37</v>
      </c>
      <c r="I39" s="49">
        <f t="shared" si="8"/>
        <v>6618.37</v>
      </c>
      <c r="J39" s="50">
        <f>J38-$B$44</f>
        <v>6868.37</v>
      </c>
      <c r="K39" s="49">
        <f t="shared" si="8"/>
        <v>7118.37</v>
      </c>
      <c r="L39" s="49">
        <f t="shared" si="8"/>
        <v>7368.37</v>
      </c>
      <c r="M39" s="49">
        <f t="shared" si="8"/>
        <v>7618.37</v>
      </c>
      <c r="N39" s="49">
        <f t="shared" si="8"/>
        <v>7868.37</v>
      </c>
      <c r="P39" s="219" t="s">
        <v>39</v>
      </c>
      <c r="Q39" s="220"/>
      <c r="R39" s="51">
        <f t="shared" ref="R39:Z39" si="9">R38-$B$44</f>
        <v>5868.37</v>
      </c>
      <c r="S39" s="51">
        <f t="shared" si="9"/>
        <v>6118.37</v>
      </c>
      <c r="T39" s="51">
        <f t="shared" si="9"/>
        <v>6368.37</v>
      </c>
      <c r="U39" s="51">
        <f t="shared" si="9"/>
        <v>6618.37</v>
      </c>
      <c r="V39" s="52">
        <f t="shared" si="9"/>
        <v>6868.37</v>
      </c>
      <c r="W39" s="51">
        <f t="shared" si="9"/>
        <v>7118.37</v>
      </c>
      <c r="X39" s="51">
        <f t="shared" si="9"/>
        <v>7368.37</v>
      </c>
      <c r="Y39" s="51">
        <f t="shared" si="9"/>
        <v>7618.37</v>
      </c>
      <c r="Z39" s="51">
        <f t="shared" si="9"/>
        <v>7868.37</v>
      </c>
    </row>
    <row r="40" spans="1:26" ht="13.5" customHeight="1" thickBot="1">
      <c r="A40" s="59"/>
      <c r="B40" s="60"/>
      <c r="C40" s="42"/>
      <c r="D40" s="221" t="s">
        <v>40</v>
      </c>
      <c r="E40" s="61">
        <f>E41-0.5</f>
        <v>0.25</v>
      </c>
      <c r="F40" s="62">
        <f t="shared" ref="F40:N43" si="10">F$39-($B$39/$E40)</f>
        <v>-30495.298646879903</v>
      </c>
      <c r="G40" s="62">
        <f t="shared" si="10"/>
        <v>-30245.298646879903</v>
      </c>
      <c r="H40" s="62">
        <f t="shared" si="10"/>
        <v>-29995.298646879903</v>
      </c>
      <c r="I40" s="62">
        <f t="shared" si="10"/>
        <v>-29745.298646879903</v>
      </c>
      <c r="J40" s="62">
        <f t="shared" si="10"/>
        <v>-29495.298646879903</v>
      </c>
      <c r="K40" s="62">
        <f t="shared" si="10"/>
        <v>-29245.298646879903</v>
      </c>
      <c r="L40" s="62">
        <f t="shared" si="10"/>
        <v>-28995.298646879903</v>
      </c>
      <c r="M40" s="62">
        <f t="shared" si="10"/>
        <v>-28745.298646879903</v>
      </c>
      <c r="N40" s="62">
        <f t="shared" si="10"/>
        <v>-28495.298646879903</v>
      </c>
      <c r="P40" s="221" t="s">
        <v>40</v>
      </c>
      <c r="Q40" s="61">
        <f>Q41-0.5</f>
        <v>0.25</v>
      </c>
      <c r="R40" s="62">
        <f t="shared" ref="R40:Z43" si="11">R$39-($B$37/$E40)</f>
        <v>-20167.017422240002</v>
      </c>
      <c r="S40" s="62">
        <f t="shared" si="11"/>
        <v>-19917.017422240002</v>
      </c>
      <c r="T40" s="62">
        <f t="shared" si="11"/>
        <v>-19667.017422240002</v>
      </c>
      <c r="U40" s="62">
        <f t="shared" si="11"/>
        <v>-19417.017422240002</v>
      </c>
      <c r="V40" s="62">
        <f t="shared" si="11"/>
        <v>-19167.017422240002</v>
      </c>
      <c r="W40" s="62">
        <f t="shared" si="11"/>
        <v>-18917.017422240002</v>
      </c>
      <c r="X40" s="62">
        <f t="shared" si="11"/>
        <v>-18667.017422240002</v>
      </c>
      <c r="Y40" s="62">
        <f t="shared" si="11"/>
        <v>-18417.017422240002</v>
      </c>
      <c r="Z40" s="62">
        <f t="shared" si="11"/>
        <v>-18167.017422240002</v>
      </c>
    </row>
    <row r="41" spans="1:26" ht="13.5" customHeight="1" thickBot="1">
      <c r="A41" s="66" t="s">
        <v>41</v>
      </c>
      <c r="B41" s="102">
        <v>1.25</v>
      </c>
      <c r="C41" s="42"/>
      <c r="D41" s="222"/>
      <c r="E41" s="61">
        <f>E42-0.5</f>
        <v>0.75</v>
      </c>
      <c r="F41" s="62">
        <f t="shared" si="10"/>
        <v>-6252.8528822933013</v>
      </c>
      <c r="G41" s="62">
        <f t="shared" si="10"/>
        <v>-6002.8528822933013</v>
      </c>
      <c r="H41" s="62">
        <f t="shared" si="10"/>
        <v>-5752.8528822933013</v>
      </c>
      <c r="I41" s="62">
        <f t="shared" si="10"/>
        <v>-5502.8528822933013</v>
      </c>
      <c r="J41" s="62">
        <f t="shared" si="10"/>
        <v>-5252.8528822933013</v>
      </c>
      <c r="K41" s="62">
        <f t="shared" si="10"/>
        <v>-5002.8528822933013</v>
      </c>
      <c r="L41" s="62">
        <f t="shared" si="10"/>
        <v>-4752.8528822933013</v>
      </c>
      <c r="M41" s="62">
        <f t="shared" si="10"/>
        <v>-4502.8528822933013</v>
      </c>
      <c r="N41" s="62">
        <f t="shared" si="10"/>
        <v>-4252.8528822933013</v>
      </c>
      <c r="P41" s="222"/>
      <c r="Q41" s="61">
        <f>Q42-0.5</f>
        <v>0.75</v>
      </c>
      <c r="R41" s="62">
        <f t="shared" si="11"/>
        <v>-2810.092474080001</v>
      </c>
      <c r="S41" s="62">
        <f t="shared" si="11"/>
        <v>-2560.092474080001</v>
      </c>
      <c r="T41" s="62">
        <f t="shared" si="11"/>
        <v>-2310.092474080001</v>
      </c>
      <c r="U41" s="62">
        <f t="shared" si="11"/>
        <v>-2060.092474080001</v>
      </c>
      <c r="V41" s="62">
        <f t="shared" si="11"/>
        <v>-1810.092474080001</v>
      </c>
      <c r="W41" s="62">
        <f t="shared" si="11"/>
        <v>-1560.092474080001</v>
      </c>
      <c r="X41" s="62">
        <f t="shared" si="11"/>
        <v>-1310.092474080001</v>
      </c>
      <c r="Y41" s="62">
        <f t="shared" si="11"/>
        <v>-1060.092474080001</v>
      </c>
      <c r="Z41" s="62">
        <f t="shared" si="11"/>
        <v>-810.09247408000101</v>
      </c>
    </row>
    <row r="42" spans="1:26" ht="13.5" customHeight="1" thickBot="1">
      <c r="A42" s="59"/>
      <c r="B42" s="60"/>
      <c r="C42" s="42"/>
      <c r="D42" s="222"/>
      <c r="E42" s="71">
        <f>B41</f>
        <v>1.25</v>
      </c>
      <c r="F42" s="62">
        <f t="shared" si="10"/>
        <v>-1404.3637293759803</v>
      </c>
      <c r="G42" s="62">
        <f t="shared" si="10"/>
        <v>-1154.3637293759803</v>
      </c>
      <c r="H42" s="62">
        <f t="shared" si="10"/>
        <v>-904.36372937598026</v>
      </c>
      <c r="I42" s="62">
        <f t="shared" si="10"/>
        <v>-654.36372937598026</v>
      </c>
      <c r="J42" s="62">
        <f t="shared" si="10"/>
        <v>-404.36372937598026</v>
      </c>
      <c r="K42" s="62">
        <f t="shared" si="10"/>
        <v>-154.36372937598026</v>
      </c>
      <c r="L42" s="62">
        <f t="shared" si="10"/>
        <v>95.636270624019744</v>
      </c>
      <c r="M42" s="62">
        <f t="shared" si="10"/>
        <v>345.63627062401974</v>
      </c>
      <c r="N42" s="62">
        <f t="shared" si="10"/>
        <v>595.63627062401974</v>
      </c>
      <c r="P42" s="222"/>
      <c r="Q42" s="71">
        <f>E42</f>
        <v>1.25</v>
      </c>
      <c r="R42" s="62">
        <f t="shared" si="11"/>
        <v>661.29251555199971</v>
      </c>
      <c r="S42" s="62">
        <f t="shared" si="11"/>
        <v>911.29251555199971</v>
      </c>
      <c r="T42" s="62">
        <f t="shared" si="11"/>
        <v>1161.2925155519997</v>
      </c>
      <c r="U42" s="62">
        <f t="shared" si="11"/>
        <v>1411.2925155519997</v>
      </c>
      <c r="V42" s="62">
        <f t="shared" si="11"/>
        <v>1661.2925155519997</v>
      </c>
      <c r="W42" s="62">
        <f t="shared" si="11"/>
        <v>1911.2925155519997</v>
      </c>
      <c r="X42" s="62">
        <f t="shared" si="11"/>
        <v>2161.2925155519997</v>
      </c>
      <c r="Y42" s="62">
        <f t="shared" si="11"/>
        <v>2411.2925155519997</v>
      </c>
      <c r="Z42" s="62">
        <f t="shared" si="11"/>
        <v>2661.2925155519997</v>
      </c>
    </row>
    <row r="43" spans="1:26" ht="13.5" customHeight="1" thickBot="1">
      <c r="A43" s="72" t="s">
        <v>53</v>
      </c>
      <c r="B43" s="73">
        <f>B5</f>
        <v>6868.37</v>
      </c>
      <c r="C43" s="42"/>
      <c r="D43" s="222"/>
      <c r="E43" s="61">
        <f>E42+0.5</f>
        <v>1.75</v>
      </c>
      <c r="F43" s="62">
        <f t="shared" si="10"/>
        <v>673.56019330287108</v>
      </c>
      <c r="G43" s="62">
        <f t="shared" si="10"/>
        <v>923.56019330287108</v>
      </c>
      <c r="H43" s="62">
        <f t="shared" si="10"/>
        <v>1173.5601933028711</v>
      </c>
      <c r="I43" s="62">
        <f t="shared" si="10"/>
        <v>1423.5601933028711</v>
      </c>
      <c r="J43" s="62">
        <f t="shared" si="10"/>
        <v>1673.5601933028711</v>
      </c>
      <c r="K43" s="62">
        <f t="shared" si="10"/>
        <v>1923.5601933028711</v>
      </c>
      <c r="L43" s="62">
        <f t="shared" si="10"/>
        <v>2173.5601933028711</v>
      </c>
      <c r="M43" s="62">
        <f t="shared" si="10"/>
        <v>2423.5601933028711</v>
      </c>
      <c r="N43" s="62">
        <f t="shared" si="10"/>
        <v>2673.5601933028711</v>
      </c>
      <c r="P43" s="222"/>
      <c r="Q43" s="61">
        <f>Q42+0.5</f>
        <v>1.75</v>
      </c>
      <c r="R43" s="62">
        <f t="shared" si="11"/>
        <v>2149.0289396799999</v>
      </c>
      <c r="S43" s="62">
        <f t="shared" si="11"/>
        <v>2399.0289396799999</v>
      </c>
      <c r="T43" s="62">
        <f t="shared" si="11"/>
        <v>2649.0289396799999</v>
      </c>
      <c r="U43" s="62">
        <f t="shared" si="11"/>
        <v>2899.0289396799999</v>
      </c>
      <c r="V43" s="62">
        <f t="shared" si="11"/>
        <v>3149.0289396799999</v>
      </c>
      <c r="W43" s="62">
        <f t="shared" si="11"/>
        <v>3399.0289396799999</v>
      </c>
      <c r="X43" s="62">
        <f t="shared" si="11"/>
        <v>3649.0289396799999</v>
      </c>
      <c r="Y43" s="62">
        <f t="shared" si="11"/>
        <v>3899.0289396799999</v>
      </c>
      <c r="Z43" s="62">
        <f t="shared" si="11"/>
        <v>4149.0289396799999</v>
      </c>
    </row>
    <row r="44" spans="1:26" ht="13.5" customHeight="1" thickBot="1">
      <c r="A44" s="74" t="s">
        <v>42</v>
      </c>
      <c r="B44" s="73">
        <f>D5</f>
        <v>0</v>
      </c>
      <c r="C44" s="42"/>
      <c r="D44" s="223"/>
      <c r="E44" s="61">
        <f>E43+0.5</f>
        <v>2.25</v>
      </c>
      <c r="F44" s="62">
        <f t="shared" ref="F44:M44" si="12">F$39-($B$39/$E44)</f>
        <v>1827.9623725688998</v>
      </c>
      <c r="G44" s="62">
        <f t="shared" si="12"/>
        <v>2077.9623725688998</v>
      </c>
      <c r="H44" s="62">
        <f t="shared" si="12"/>
        <v>2327.9623725688998</v>
      </c>
      <c r="I44" s="62">
        <f t="shared" si="12"/>
        <v>2577.9623725688998</v>
      </c>
      <c r="J44" s="62">
        <f t="shared" si="12"/>
        <v>2827.9623725688998</v>
      </c>
      <c r="K44" s="62">
        <f t="shared" si="12"/>
        <v>3077.9623725688998</v>
      </c>
      <c r="L44" s="62">
        <f t="shared" si="12"/>
        <v>3327.9623725688998</v>
      </c>
      <c r="M44" s="62">
        <f t="shared" si="12"/>
        <v>3577.9623725688998</v>
      </c>
      <c r="N44" s="62">
        <f>N$39-($B$39/$E44)</f>
        <v>3827.9623725688998</v>
      </c>
      <c r="P44" s="223"/>
      <c r="Q44" s="61">
        <f>Q43+0.5</f>
        <v>2.25</v>
      </c>
      <c r="R44" s="62">
        <f t="shared" ref="R44:Y44" si="13">R$39-($B$37/$E44)</f>
        <v>2975.5491753066663</v>
      </c>
      <c r="S44" s="62">
        <f t="shared" si="13"/>
        <v>3225.5491753066663</v>
      </c>
      <c r="T44" s="62">
        <f t="shared" si="13"/>
        <v>3475.5491753066663</v>
      </c>
      <c r="U44" s="62">
        <f t="shared" si="13"/>
        <v>3725.5491753066663</v>
      </c>
      <c r="V44" s="62">
        <f t="shared" si="13"/>
        <v>3975.5491753066663</v>
      </c>
      <c r="W44" s="62">
        <f t="shared" si="13"/>
        <v>4225.5491753066663</v>
      </c>
      <c r="X44" s="62">
        <f t="shared" si="13"/>
        <v>4475.5491753066663</v>
      </c>
      <c r="Y44" s="62">
        <f t="shared" si="13"/>
        <v>4725.5491753066663</v>
      </c>
      <c r="Z44" s="62">
        <f>Z$39-($B$37/$E44)</f>
        <v>4975.5491753066663</v>
      </c>
    </row>
    <row r="45" spans="1:26" ht="13.5" customHeight="1" thickBot="1">
      <c r="A45" s="79" t="s">
        <v>43</v>
      </c>
      <c r="B45" s="80">
        <f>B43-B44</f>
        <v>6868.37</v>
      </c>
      <c r="C45" s="42"/>
      <c r="D45" s="81"/>
      <c r="E45" s="82"/>
      <c r="F45" s="83"/>
      <c r="G45" s="83"/>
      <c r="H45" s="83"/>
      <c r="I45" s="83"/>
      <c r="J45" s="83"/>
      <c r="K45" s="83"/>
      <c r="L45" s="83"/>
      <c r="P45" s="81"/>
      <c r="Q45" s="82"/>
      <c r="R45" s="83"/>
      <c r="S45" s="83"/>
      <c r="T45" s="83"/>
      <c r="U45" s="83"/>
      <c r="V45" s="83"/>
      <c r="W45" s="83"/>
      <c r="X45" s="83"/>
    </row>
    <row r="46" spans="1:26" s="37" customFormat="1" ht="13.5" customHeight="1">
      <c r="A46" s="84"/>
      <c r="B46" s="85"/>
      <c r="C46" s="86"/>
      <c r="D46" s="87"/>
      <c r="E46" s="88"/>
      <c r="F46" s="83"/>
      <c r="G46" s="83"/>
      <c r="H46" s="83"/>
      <c r="I46" s="83"/>
      <c r="J46" s="83"/>
      <c r="K46" s="83"/>
      <c r="L46" s="83"/>
      <c r="P46" s="87"/>
      <c r="Q46" s="88"/>
      <c r="R46" s="83"/>
      <c r="S46" s="83"/>
      <c r="T46" s="83"/>
      <c r="U46" s="83"/>
      <c r="V46" s="83"/>
      <c r="W46" s="83"/>
      <c r="X46" s="83"/>
    </row>
    <row r="47" spans="1:26" s="37" customFormat="1" ht="13.5" customHeight="1">
      <c r="A47" s="84"/>
      <c r="B47" s="85"/>
      <c r="C47" s="86"/>
      <c r="D47" s="87"/>
      <c r="E47" s="88"/>
      <c r="F47" s="83"/>
      <c r="G47" s="83"/>
      <c r="H47" s="83"/>
      <c r="I47" s="83"/>
      <c r="J47" s="83"/>
      <c r="K47" s="83"/>
      <c r="L47" s="83"/>
      <c r="P47" s="87"/>
      <c r="Q47" s="88"/>
      <c r="R47" s="83"/>
      <c r="S47" s="83"/>
      <c r="T47" s="83"/>
      <c r="U47" s="83"/>
      <c r="V47" s="83"/>
      <c r="W47" s="83"/>
      <c r="X47" s="83"/>
    </row>
  </sheetData>
  <sheetProtection selectLockedCells="1"/>
  <mergeCells count="27">
    <mergeCell ref="A9:B9"/>
    <mergeCell ref="A22:B22"/>
    <mergeCell ref="A35:B35"/>
    <mergeCell ref="D38:E38"/>
    <mergeCell ref="P38:Q38"/>
    <mergeCell ref="D39:E39"/>
    <mergeCell ref="P39:Q39"/>
    <mergeCell ref="D14:D18"/>
    <mergeCell ref="P14:P18"/>
    <mergeCell ref="D23:N23"/>
    <mergeCell ref="D40:D44"/>
    <mergeCell ref="P40:P44"/>
    <mergeCell ref="D26:E26"/>
    <mergeCell ref="P26:Q26"/>
    <mergeCell ref="D27:D31"/>
    <mergeCell ref="P27:P31"/>
    <mergeCell ref="D36:N36"/>
    <mergeCell ref="P36:Z36"/>
    <mergeCell ref="P23:Z23"/>
    <mergeCell ref="D25:E25"/>
    <mergeCell ref="P25:Q25"/>
    <mergeCell ref="D10:N10"/>
    <mergeCell ref="P10:Z10"/>
    <mergeCell ref="D12:E12"/>
    <mergeCell ref="P12:Q12"/>
    <mergeCell ref="D13:E13"/>
    <mergeCell ref="P13:Q13"/>
  </mergeCells>
  <conditionalFormatting sqref="F14:N18">
    <cfRule type="cellIs" dxfId="23" priority="57" stopIfTrue="1" operator="lessThan">
      <formula>1</formula>
    </cfRule>
    <cfRule type="cellIs" dxfId="22" priority="58" stopIfTrue="1" operator="greaterThan">
      <formula>1</formula>
    </cfRule>
    <cfRule type="cellIs" dxfId="21" priority="59" stopIfTrue="1" operator="lessThan">
      <formula>1</formula>
    </cfRule>
    <cfRule type="cellIs" dxfId="5" priority="60" stopIfTrue="1" operator="greaterThan">
      <formula>1</formula>
    </cfRule>
  </conditionalFormatting>
  <conditionalFormatting sqref="R14:Z18">
    <cfRule type="cellIs" dxfId="20" priority="49" stopIfTrue="1" operator="lessThan">
      <formula>1</formula>
    </cfRule>
    <cfRule type="cellIs" dxfId="19" priority="50" stopIfTrue="1" operator="greaterThan">
      <formula>1</formula>
    </cfRule>
    <cfRule type="cellIs" dxfId="18" priority="51" stopIfTrue="1" operator="lessThan">
      <formula>1</formula>
    </cfRule>
    <cfRule type="cellIs" dxfId="4" priority="52" stopIfTrue="1" operator="greaterThan">
      <formula>1</formula>
    </cfRule>
  </conditionalFormatting>
  <conditionalFormatting sqref="F27:N31">
    <cfRule type="cellIs" dxfId="17" priority="33" stopIfTrue="1" operator="lessThan">
      <formula>1</formula>
    </cfRule>
    <cfRule type="cellIs" dxfId="16" priority="34" stopIfTrue="1" operator="greaterThan">
      <formula>1</formula>
    </cfRule>
    <cfRule type="cellIs" dxfId="15" priority="35" stopIfTrue="1" operator="lessThan">
      <formula>1</formula>
    </cfRule>
    <cfRule type="cellIs" dxfId="3" priority="36" stopIfTrue="1" operator="greaterThan">
      <formula>1</formula>
    </cfRule>
  </conditionalFormatting>
  <conditionalFormatting sqref="R27:Z31">
    <cfRule type="cellIs" dxfId="14" priority="29" stopIfTrue="1" operator="lessThan">
      <formula>1</formula>
    </cfRule>
    <cfRule type="cellIs" dxfId="13" priority="30" stopIfTrue="1" operator="greaterThan">
      <formula>1</formula>
    </cfRule>
    <cfRule type="cellIs" dxfId="12" priority="31" stopIfTrue="1" operator="lessThan">
      <formula>1</formula>
    </cfRule>
    <cfRule type="cellIs" dxfId="2" priority="32" stopIfTrue="1" operator="greaterThan">
      <formula>1</formula>
    </cfRule>
  </conditionalFormatting>
  <conditionalFormatting sqref="F40:N44">
    <cfRule type="cellIs" dxfId="11" priority="25" stopIfTrue="1" operator="lessThan">
      <formula>1</formula>
    </cfRule>
    <cfRule type="cellIs" dxfId="10" priority="26" stopIfTrue="1" operator="greaterThan">
      <formula>1</formula>
    </cfRule>
    <cfRule type="cellIs" dxfId="9" priority="27" stopIfTrue="1" operator="lessThan">
      <formula>1</formula>
    </cfRule>
    <cfRule type="cellIs" dxfId="1" priority="28" stopIfTrue="1" operator="greaterThan">
      <formula>1</formula>
    </cfRule>
  </conditionalFormatting>
  <conditionalFormatting sqref="R40:Z44">
    <cfRule type="cellIs" dxfId="8" priority="21" stopIfTrue="1" operator="lessThan">
      <formula>1</formula>
    </cfRule>
    <cfRule type="cellIs" dxfId="7" priority="22" stopIfTrue="1" operator="greaterThan">
      <formula>1</formula>
    </cfRule>
    <cfRule type="cellIs" dxfId="6" priority="23" stopIfTrue="1" operator="lessThan">
      <formula>1</formula>
    </cfRule>
    <cfRule type="cellIs" dxfId="0" priority="24" stopIfTrue="1" operator="greaterThan">
      <formula>1</formula>
    </cfRule>
  </conditionalFormatting>
  <dataValidations count="3">
    <dataValidation type="list" allowBlank="1" showInputMessage="1" showErrorMessage="1" sqref="B41" xr:uid="{0C4AB763-FA13-441E-A210-5A97CA0C5513}">
      <formula1>BTopbrengspeil</formula1>
    </dataValidation>
    <dataValidation type="list" allowBlank="1" showInputMessage="1" showErrorMessage="1" sqref="B28" xr:uid="{D4CC0BAE-DEEB-4BEA-B883-50935B107472}">
      <formula1>RRHpbrengspeil</formula1>
    </dataValidation>
    <dataValidation type="list" allowBlank="1" showInputMessage="1" showErrorMessage="1" sqref="B15" xr:uid="{B582521A-994A-4A24-9E96-43B27599B4ED}">
      <formula1>RRLopbrengspeil</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C2044-ECAE-4C43-80CB-DCB9B5F1FF74}">
  <sheetPr>
    <pageSetUpPr fitToPage="1"/>
  </sheetPr>
  <dimension ref="A1:O39"/>
  <sheetViews>
    <sheetView zoomScale="70" zoomScaleNormal="70" zoomScaleSheetLayoutView="90" workbookViewId="0">
      <selection activeCell="F1" sqref="F1:H1"/>
    </sheetView>
  </sheetViews>
  <sheetFormatPr defaultColWidth="9.109375" defaultRowHeight="13.2"/>
  <cols>
    <col min="1" max="1" width="41.6640625" style="1" customWidth="1"/>
    <col min="2" max="2" width="18.33203125" style="1" customWidth="1"/>
    <col min="3" max="3" width="17.33203125" style="1" customWidth="1"/>
    <col min="4" max="4" width="16" style="174" customWidth="1"/>
    <col min="5" max="5" width="14" style="174" customWidth="1"/>
    <col min="6" max="8" width="11.88671875" style="174" customWidth="1"/>
    <col min="9" max="9" width="12.88671875" style="174" bestFit="1" customWidth="1"/>
    <col min="10" max="10" width="12.44140625" style="1" bestFit="1" customWidth="1"/>
    <col min="11" max="12" width="12.6640625" style="1" customWidth="1"/>
    <col min="13" max="15" width="12.6640625" style="1" hidden="1" customWidth="1"/>
    <col min="16" max="26" width="12.6640625" style="1" customWidth="1"/>
    <col min="27" max="16384" width="9.109375" style="1"/>
  </cols>
  <sheetData>
    <row r="1" spans="1:15" s="2" customFormat="1" ht="31.5" customHeight="1" thickBot="1">
      <c r="A1" s="230" t="s">
        <v>66</v>
      </c>
      <c r="B1" s="231"/>
      <c r="C1" s="231"/>
      <c r="D1" s="231"/>
      <c r="E1" s="145"/>
      <c r="F1" s="225" t="s">
        <v>125</v>
      </c>
      <c r="G1" s="225"/>
      <c r="H1" s="225"/>
      <c r="I1" s="146"/>
      <c r="J1" s="4"/>
    </row>
    <row r="2" spans="1:15" ht="16.2" thickBot="1">
      <c r="A2" s="5"/>
      <c r="B2" s="6"/>
      <c r="C2" s="7"/>
      <c r="D2" s="147"/>
      <c r="E2" s="148"/>
      <c r="F2" s="148"/>
      <c r="G2" s="148"/>
      <c r="H2" s="148"/>
      <c r="I2" s="149"/>
      <c r="J2" s="2"/>
    </row>
    <row r="3" spans="1:15" ht="31.8" customHeight="1" thickBot="1">
      <c r="A3" s="234" t="s">
        <v>1</v>
      </c>
      <c r="B3" s="235"/>
      <c r="C3" s="235"/>
      <c r="D3" s="150"/>
      <c r="E3" s="151">
        <v>5760</v>
      </c>
      <c r="F3" s="150" t="s">
        <v>0</v>
      </c>
      <c r="G3" s="152"/>
      <c r="H3" s="152"/>
      <c r="I3" s="153"/>
    </row>
    <row r="4" spans="1:15" ht="13.8" thickBot="1">
      <c r="A4" s="16"/>
      <c r="B4" s="3"/>
      <c r="C4" s="3"/>
      <c r="D4" s="154"/>
      <c r="E4" s="155"/>
      <c r="F4" s="156"/>
      <c r="G4" s="154"/>
      <c r="H4" s="157"/>
      <c r="I4" s="157"/>
      <c r="J4" s="2"/>
    </row>
    <row r="5" spans="1:15" ht="13.8" thickBot="1">
      <c r="A5" s="17" t="s">
        <v>2</v>
      </c>
      <c r="B5" s="3"/>
      <c r="C5" s="3"/>
      <c r="D5" s="158">
        <v>1.5</v>
      </c>
      <c r="E5" s="158">
        <v>2</v>
      </c>
      <c r="F5" s="158">
        <v>2.5</v>
      </c>
      <c r="G5" s="158">
        <v>3</v>
      </c>
      <c r="H5" s="158">
        <v>3.5</v>
      </c>
      <c r="I5" s="158">
        <v>4</v>
      </c>
      <c r="J5" s="2"/>
      <c r="M5" s="11"/>
      <c r="N5" s="11"/>
    </row>
    <row r="6" spans="1:15" ht="17.399999999999999" customHeight="1" thickBot="1">
      <c r="A6" s="141" t="s">
        <v>3</v>
      </c>
      <c r="B6" s="142"/>
      <c r="C6" s="143"/>
      <c r="D6" s="159">
        <f t="shared" ref="D6:I6" si="0">$E$3*D5</f>
        <v>8640</v>
      </c>
      <c r="E6" s="159">
        <f t="shared" si="0"/>
        <v>11520</v>
      </c>
      <c r="F6" s="159">
        <f t="shared" si="0"/>
        <v>14400</v>
      </c>
      <c r="G6" s="159">
        <f t="shared" si="0"/>
        <v>17280</v>
      </c>
      <c r="H6" s="159">
        <f t="shared" si="0"/>
        <v>20160</v>
      </c>
      <c r="I6" s="159">
        <f t="shared" si="0"/>
        <v>23040</v>
      </c>
      <c r="J6" s="2"/>
      <c r="M6" s="12"/>
      <c r="N6" s="12"/>
    </row>
    <row r="7" spans="1:15" ht="15" thickBot="1">
      <c r="A7" s="14"/>
      <c r="B7" s="15"/>
      <c r="C7" s="15"/>
      <c r="D7" s="160"/>
      <c r="E7" s="160"/>
      <c r="F7" s="160"/>
      <c r="G7" s="160"/>
      <c r="H7" s="160"/>
      <c r="I7" s="160"/>
      <c r="J7" s="2"/>
      <c r="M7" s="229" t="s">
        <v>48</v>
      </c>
      <c r="N7" s="229"/>
      <c r="O7" s="229"/>
    </row>
    <row r="8" spans="1:15" ht="15" thickBot="1">
      <c r="A8" s="237" t="s">
        <v>4</v>
      </c>
      <c r="B8" s="238"/>
      <c r="C8" s="239"/>
      <c r="D8" s="161"/>
      <c r="E8" s="161"/>
      <c r="F8" s="161"/>
      <c r="G8" s="161"/>
      <c r="H8" s="161"/>
      <c r="I8" s="161"/>
      <c r="J8" s="2"/>
      <c r="M8" s="96" t="s">
        <v>45</v>
      </c>
      <c r="N8" s="96" t="s">
        <v>46</v>
      </c>
      <c r="O8" s="96" t="s">
        <v>47</v>
      </c>
    </row>
    <row r="9" spans="1:15" ht="12" customHeight="1">
      <c r="A9" s="21" t="s">
        <v>5</v>
      </c>
      <c r="B9" s="22"/>
      <c r="C9" s="22"/>
      <c r="D9" s="162">
        <v>680.26237499999991</v>
      </c>
      <c r="E9" s="162">
        <v>732.59024999999997</v>
      </c>
      <c r="F9" s="162">
        <v>784.91812499999992</v>
      </c>
      <c r="G9" s="162">
        <v>837.24599999999987</v>
      </c>
      <c r="H9" s="162">
        <v>889.57387500000004</v>
      </c>
      <c r="I9" s="162">
        <v>941.90174999999999</v>
      </c>
      <c r="J9" s="2"/>
      <c r="K9" s="9"/>
      <c r="M9" s="97">
        <f>D5</f>
        <v>1.5</v>
      </c>
      <c r="N9" s="97">
        <f>D25</f>
        <v>6058.8194303926794</v>
      </c>
      <c r="O9" s="97">
        <f>D27</f>
        <v>2742.8496063978209</v>
      </c>
    </row>
    <row r="10" spans="1:15" ht="12" customHeight="1">
      <c r="A10" s="18" t="s">
        <v>6</v>
      </c>
      <c r="B10" s="23"/>
      <c r="C10" s="23"/>
      <c r="D10" s="163">
        <v>1162.2</v>
      </c>
      <c r="E10" s="163">
        <v>1549.6</v>
      </c>
      <c r="F10" s="163">
        <v>1937</v>
      </c>
      <c r="G10" s="163">
        <v>2324.4</v>
      </c>
      <c r="H10" s="163">
        <v>2711.8</v>
      </c>
      <c r="I10" s="163">
        <v>3099.2</v>
      </c>
      <c r="J10" s="2"/>
      <c r="K10" s="9"/>
      <c r="M10" s="97">
        <f>E5</f>
        <v>2</v>
      </c>
      <c r="N10" s="97">
        <f>E25</f>
        <v>6400.0157337937762</v>
      </c>
      <c r="O10" s="97">
        <f>E27</f>
        <v>2742.8496063978209</v>
      </c>
    </row>
    <row r="11" spans="1:15" ht="12" customHeight="1">
      <c r="A11" s="18" t="s">
        <v>7</v>
      </c>
      <c r="B11" s="23"/>
      <c r="C11" s="23"/>
      <c r="D11" s="163">
        <v>248.06250000000003</v>
      </c>
      <c r="E11" s="163">
        <v>248.06250000000003</v>
      </c>
      <c r="F11" s="163">
        <v>248.06250000000003</v>
      </c>
      <c r="G11" s="163">
        <v>248.06250000000003</v>
      </c>
      <c r="H11" s="163">
        <v>248.06250000000003</v>
      </c>
      <c r="I11" s="163">
        <v>248.06250000000003</v>
      </c>
      <c r="J11" s="2"/>
      <c r="K11" s="9"/>
      <c r="M11" s="97">
        <f>F5</f>
        <v>2.5</v>
      </c>
      <c r="N11" s="97">
        <f>F25</f>
        <v>7123.7938068964504</v>
      </c>
      <c r="O11" s="97">
        <f>F27</f>
        <v>2742.8496063978209</v>
      </c>
    </row>
    <row r="12" spans="1:15" ht="12" customHeight="1">
      <c r="A12" s="18" t="s">
        <v>8</v>
      </c>
      <c r="B12" s="23"/>
      <c r="C12" s="23"/>
      <c r="D12" s="163">
        <v>810.85350000000005</v>
      </c>
      <c r="E12" s="163">
        <v>666.09350000000006</v>
      </c>
      <c r="F12" s="163">
        <v>866.29349999999999</v>
      </c>
      <c r="G12" s="163">
        <v>894.01350000000002</v>
      </c>
      <c r="H12" s="163">
        <v>921.73350000000005</v>
      </c>
      <c r="I12" s="163">
        <v>949.45350000000008</v>
      </c>
      <c r="J12" s="2"/>
      <c r="K12" s="9"/>
      <c r="M12" s="97">
        <f>G5</f>
        <v>3</v>
      </c>
      <c r="N12" s="97">
        <f>G25</f>
        <v>7656.2809951483368</v>
      </c>
      <c r="O12" s="97">
        <f>G27</f>
        <v>2742.8496063978209</v>
      </c>
    </row>
    <row r="13" spans="1:15" ht="12" customHeight="1">
      <c r="A13" s="18" t="s">
        <v>9</v>
      </c>
      <c r="B13" s="23"/>
      <c r="C13" s="23"/>
      <c r="D13" s="163">
        <v>711.01898125000002</v>
      </c>
      <c r="E13" s="163">
        <v>715.07244374999993</v>
      </c>
      <c r="F13" s="163">
        <v>719.12590624999996</v>
      </c>
      <c r="G13" s="163">
        <v>723.17936874999998</v>
      </c>
      <c r="H13" s="163">
        <v>727.23283125000012</v>
      </c>
      <c r="I13" s="163">
        <v>731.28629374999991</v>
      </c>
      <c r="J13" s="2"/>
      <c r="K13" s="9"/>
      <c r="M13" s="97">
        <f>H5</f>
        <v>3.5</v>
      </c>
      <c r="N13" s="97">
        <f>H25</f>
        <v>8188.7681834002233</v>
      </c>
      <c r="O13" s="97">
        <f>H27</f>
        <v>2742.8496063978209</v>
      </c>
    </row>
    <row r="14" spans="1:15" ht="12" customHeight="1">
      <c r="A14" s="18" t="s">
        <v>10</v>
      </c>
      <c r="B14" s="23"/>
      <c r="C14" s="23"/>
      <c r="D14" s="163">
        <v>1197.6825000000001</v>
      </c>
      <c r="E14" s="163">
        <v>1197.6825000000001</v>
      </c>
      <c r="F14" s="163">
        <v>1197.6825000000001</v>
      </c>
      <c r="G14" s="163">
        <v>1197.6825000000001</v>
      </c>
      <c r="H14" s="163">
        <v>1197.6825000000001</v>
      </c>
      <c r="I14" s="163">
        <v>1197.6825000000001</v>
      </c>
      <c r="J14" s="2"/>
      <c r="K14" s="9"/>
      <c r="M14" s="97">
        <f>I5</f>
        <v>4</v>
      </c>
      <c r="N14" s="97">
        <f>I25</f>
        <v>8721.2553716521052</v>
      </c>
      <c r="O14" s="97">
        <f>I27</f>
        <v>2742.8496063978209</v>
      </c>
    </row>
    <row r="15" spans="1:15" ht="12" customHeight="1">
      <c r="A15" s="18" t="s">
        <v>11</v>
      </c>
      <c r="B15" s="23"/>
      <c r="C15" s="23"/>
      <c r="D15" s="163">
        <v>557.0675</v>
      </c>
      <c r="E15" s="163">
        <v>557.0675</v>
      </c>
      <c r="F15" s="163">
        <v>557.0675</v>
      </c>
      <c r="G15" s="163">
        <v>557.0675</v>
      </c>
      <c r="H15" s="163">
        <v>557.0675</v>
      </c>
      <c r="I15" s="163">
        <v>557.0675</v>
      </c>
      <c r="J15" s="2"/>
      <c r="K15" s="9"/>
      <c r="M15" s="10"/>
      <c r="N15" s="10"/>
    </row>
    <row r="16" spans="1:15" ht="12" customHeight="1">
      <c r="A16" s="18" t="s">
        <v>12</v>
      </c>
      <c r="B16" s="23"/>
      <c r="C16" s="23"/>
      <c r="D16" s="163">
        <v>0</v>
      </c>
      <c r="E16" s="163">
        <v>0</v>
      </c>
      <c r="F16" s="163">
        <v>0</v>
      </c>
      <c r="G16" s="163">
        <v>0</v>
      </c>
      <c r="H16" s="163">
        <v>0</v>
      </c>
      <c r="I16" s="163">
        <v>0</v>
      </c>
      <c r="J16" s="2"/>
      <c r="K16" s="9"/>
      <c r="M16" s="10"/>
      <c r="N16" s="10"/>
    </row>
    <row r="17" spans="1:14" ht="12" customHeight="1">
      <c r="A17" s="18" t="s">
        <v>13</v>
      </c>
      <c r="B17" s="23"/>
      <c r="C17" s="23"/>
      <c r="D17" s="163">
        <v>259.59969854827978</v>
      </c>
      <c r="E17" s="163">
        <v>274.21879365852504</v>
      </c>
      <c r="F17" s="163">
        <v>305.23020962031933</v>
      </c>
      <c r="G17" s="163">
        <v>328.04546515633916</v>
      </c>
      <c r="H17" s="163">
        <v>350.86072069235888</v>
      </c>
      <c r="I17" s="163">
        <v>373.6759762283786</v>
      </c>
      <c r="J17" s="2"/>
      <c r="K17" s="9"/>
      <c r="M17" s="10"/>
      <c r="N17" s="10"/>
    </row>
    <row r="18" spans="1:14">
      <c r="A18" s="18" t="s">
        <v>14</v>
      </c>
      <c r="B18" s="23"/>
      <c r="C18" s="23"/>
      <c r="D18" s="163">
        <v>0</v>
      </c>
      <c r="E18" s="163">
        <v>0</v>
      </c>
      <c r="F18" s="163">
        <v>0</v>
      </c>
      <c r="G18" s="163">
        <v>0</v>
      </c>
      <c r="H18" s="163">
        <v>0</v>
      </c>
      <c r="I18" s="163">
        <v>0</v>
      </c>
      <c r="J18" s="2"/>
      <c r="K18" s="9"/>
      <c r="M18" s="10"/>
      <c r="N18" s="10"/>
    </row>
    <row r="19" spans="1:14">
      <c r="A19" s="18" t="s">
        <v>15</v>
      </c>
      <c r="B19" s="23"/>
      <c r="C19" s="23"/>
      <c r="D19" s="163">
        <v>25.8687</v>
      </c>
      <c r="E19" s="163">
        <v>34.491599999999998</v>
      </c>
      <c r="F19" s="163">
        <v>43.1145</v>
      </c>
      <c r="G19" s="163">
        <v>51.737400000000001</v>
      </c>
      <c r="H19" s="163">
        <v>60.360300000000002</v>
      </c>
      <c r="I19" s="163">
        <v>68.983199999999997</v>
      </c>
      <c r="J19" s="2"/>
      <c r="K19" s="9"/>
      <c r="M19" s="10"/>
      <c r="N19" s="10"/>
    </row>
    <row r="20" spans="1:14">
      <c r="A20" s="18" t="s">
        <v>16</v>
      </c>
      <c r="B20" s="23"/>
      <c r="C20" s="23"/>
      <c r="D20" s="163">
        <v>0</v>
      </c>
      <c r="E20" s="163">
        <v>0</v>
      </c>
      <c r="F20" s="163">
        <v>0</v>
      </c>
      <c r="G20" s="163">
        <v>0</v>
      </c>
      <c r="H20" s="163">
        <v>0</v>
      </c>
      <c r="I20" s="163">
        <v>0</v>
      </c>
      <c r="J20" s="2"/>
      <c r="K20" s="9"/>
      <c r="M20" s="10"/>
      <c r="N20" s="10"/>
    </row>
    <row r="21" spans="1:14">
      <c r="A21" s="18" t="s">
        <v>17</v>
      </c>
      <c r="B21" s="23"/>
      <c r="C21" s="23"/>
      <c r="D21" s="163">
        <v>70</v>
      </c>
      <c r="E21" s="163">
        <v>70</v>
      </c>
      <c r="F21" s="163">
        <v>70</v>
      </c>
      <c r="G21" s="163">
        <v>70</v>
      </c>
      <c r="H21" s="163">
        <v>70</v>
      </c>
      <c r="I21" s="163">
        <v>70</v>
      </c>
      <c r="J21" s="2"/>
      <c r="K21" s="9"/>
      <c r="M21" s="10"/>
      <c r="N21" s="10"/>
    </row>
    <row r="22" spans="1:14">
      <c r="A22" s="18" t="s">
        <v>18</v>
      </c>
      <c r="B22" s="23"/>
      <c r="C22" s="23"/>
      <c r="D22" s="163">
        <v>0</v>
      </c>
      <c r="E22" s="163">
        <v>0</v>
      </c>
      <c r="F22" s="163">
        <v>0</v>
      </c>
      <c r="G22" s="163">
        <v>0</v>
      </c>
      <c r="H22" s="163">
        <v>0</v>
      </c>
      <c r="I22" s="163">
        <v>0</v>
      </c>
      <c r="J22" s="2"/>
      <c r="K22" s="9"/>
      <c r="M22" s="10"/>
      <c r="N22" s="10"/>
    </row>
    <row r="23" spans="1:14">
      <c r="A23" s="18" t="s">
        <v>19</v>
      </c>
      <c r="B23" s="23"/>
      <c r="C23" s="23"/>
      <c r="D23" s="163">
        <v>0</v>
      </c>
      <c r="E23" s="163">
        <v>0</v>
      </c>
      <c r="F23" s="163">
        <v>0</v>
      </c>
      <c r="G23" s="163">
        <v>0</v>
      </c>
      <c r="H23" s="163">
        <v>0</v>
      </c>
      <c r="I23" s="163">
        <v>0</v>
      </c>
      <c r="J23" s="2"/>
      <c r="K23" s="9"/>
      <c r="M23" s="10"/>
      <c r="N23" s="10"/>
    </row>
    <row r="24" spans="1:14" ht="13.8" thickBot="1">
      <c r="A24" s="18" t="s">
        <v>20</v>
      </c>
      <c r="B24" s="23"/>
      <c r="C24" s="23"/>
      <c r="D24" s="163">
        <v>336.20367559439893</v>
      </c>
      <c r="E24" s="163">
        <v>355.1366463852508</v>
      </c>
      <c r="F24" s="163">
        <v>395.29906602613124</v>
      </c>
      <c r="G24" s="163">
        <v>424.84676124199746</v>
      </c>
      <c r="H24" s="163">
        <v>454.39445645786355</v>
      </c>
      <c r="I24" s="163">
        <v>483.9421516737296</v>
      </c>
      <c r="J24" s="2"/>
      <c r="K24" s="9"/>
      <c r="M24" s="10"/>
      <c r="N24" s="10"/>
    </row>
    <row r="25" spans="1:14" ht="26.25" customHeight="1" thickBot="1">
      <c r="A25" s="226" t="s">
        <v>21</v>
      </c>
      <c r="B25" s="227"/>
      <c r="C25" s="228"/>
      <c r="D25" s="159">
        <f t="shared" ref="D25:I25" si="1">SUM(D9:D24)</f>
        <v>6058.8194303926794</v>
      </c>
      <c r="E25" s="159">
        <f t="shared" si="1"/>
        <v>6400.0157337937762</v>
      </c>
      <c r="F25" s="159">
        <f t="shared" si="1"/>
        <v>7123.7938068964504</v>
      </c>
      <c r="G25" s="159">
        <f t="shared" si="1"/>
        <v>7656.2809951483368</v>
      </c>
      <c r="H25" s="159">
        <f t="shared" si="1"/>
        <v>8188.7681834002233</v>
      </c>
      <c r="I25" s="159">
        <f t="shared" si="1"/>
        <v>8721.2553716521052</v>
      </c>
      <c r="J25" s="2"/>
      <c r="K25" s="9"/>
      <c r="M25" s="11"/>
      <c r="N25" s="11"/>
    </row>
    <row r="26" spans="1:14" ht="13.8" thickBot="1">
      <c r="A26" s="24"/>
      <c r="B26" s="25"/>
      <c r="C26" s="25"/>
      <c r="D26" s="164"/>
      <c r="E26" s="164"/>
      <c r="F26" s="164"/>
      <c r="G26" s="164"/>
      <c r="H26" s="164"/>
      <c r="I26" s="164"/>
      <c r="J26" s="2"/>
      <c r="K26" s="9"/>
    </row>
    <row r="27" spans="1:14" ht="13.8" thickBot="1">
      <c r="A27" s="240" t="s">
        <v>22</v>
      </c>
      <c r="B27" s="241"/>
      <c r="C27" s="242"/>
      <c r="D27" s="159">
        <v>2742.8496063978209</v>
      </c>
      <c r="E27" s="159">
        <v>2742.8496063978209</v>
      </c>
      <c r="F27" s="159">
        <v>2742.8496063978209</v>
      </c>
      <c r="G27" s="159">
        <v>2742.8496063978209</v>
      </c>
      <c r="H27" s="159">
        <v>2742.8496063978209</v>
      </c>
      <c r="I27" s="159">
        <v>2742.8496063978209</v>
      </c>
      <c r="K27" s="9"/>
    </row>
    <row r="28" spans="1:14" ht="13.8" thickBot="1">
      <c r="A28" s="24"/>
      <c r="B28" s="25"/>
      <c r="C28" s="25"/>
      <c r="D28" s="164"/>
      <c r="E28" s="164"/>
      <c r="F28" s="164"/>
      <c r="G28" s="164"/>
      <c r="H28" s="164"/>
      <c r="I28" s="164"/>
      <c r="K28" s="9"/>
    </row>
    <row r="29" spans="1:14" ht="27" customHeight="1" thickBot="1">
      <c r="A29" s="226" t="s">
        <v>23</v>
      </c>
      <c r="B29" s="227"/>
      <c r="C29" s="228"/>
      <c r="D29" s="159">
        <f t="shared" ref="D29:I29" si="2">D25+D27</f>
        <v>8801.6690367904994</v>
      </c>
      <c r="E29" s="159">
        <f t="shared" si="2"/>
        <v>9142.8653401915981</v>
      </c>
      <c r="F29" s="159">
        <f t="shared" si="2"/>
        <v>9866.6434132942704</v>
      </c>
      <c r="G29" s="159">
        <f t="shared" si="2"/>
        <v>10399.130601546158</v>
      </c>
      <c r="H29" s="159">
        <f t="shared" si="2"/>
        <v>10931.617789798045</v>
      </c>
      <c r="I29" s="159">
        <f t="shared" si="2"/>
        <v>11464.104978049927</v>
      </c>
      <c r="J29" s="137"/>
      <c r="K29" s="9"/>
    </row>
    <row r="30" spans="1:14" ht="13.8" thickBot="1">
      <c r="A30" s="19"/>
      <c r="B30" s="20"/>
      <c r="C30" s="20"/>
      <c r="D30" s="165"/>
      <c r="E30" s="165"/>
      <c r="F30" s="165"/>
      <c r="G30" s="165"/>
      <c r="H30" s="165"/>
      <c r="I30" s="165"/>
      <c r="J30" s="137"/>
      <c r="K30" s="9"/>
    </row>
    <row r="31" spans="1:14" ht="25.5" customHeight="1" thickBot="1">
      <c r="A31" s="226" t="s">
        <v>24</v>
      </c>
      <c r="B31" s="232"/>
      <c r="C31" s="233"/>
      <c r="D31" s="159">
        <f t="shared" ref="D31:I31" si="3">D29/D5</f>
        <v>5867.7793578603332</v>
      </c>
      <c r="E31" s="159">
        <f t="shared" si="3"/>
        <v>4571.432670095799</v>
      </c>
      <c r="F31" s="159">
        <f t="shared" si="3"/>
        <v>3946.6573653177084</v>
      </c>
      <c r="G31" s="159">
        <f t="shared" si="3"/>
        <v>3466.3768671820526</v>
      </c>
      <c r="H31" s="159">
        <f t="shared" si="3"/>
        <v>3123.3193685137271</v>
      </c>
      <c r="I31" s="159">
        <f t="shared" si="3"/>
        <v>2866.0262445124818</v>
      </c>
      <c r="J31" s="137"/>
      <c r="K31" s="9"/>
    </row>
    <row r="32" spans="1:14" ht="13.8" thickBot="1">
      <c r="A32" s="14"/>
      <c r="B32" s="15"/>
      <c r="C32" s="15"/>
      <c r="D32" s="165"/>
      <c r="E32" s="165"/>
      <c r="F32" s="165"/>
      <c r="G32" s="165"/>
      <c r="H32" s="165"/>
      <c r="I32" s="165"/>
      <c r="J32" s="2"/>
      <c r="K32" s="9"/>
    </row>
    <row r="33" spans="1:11" ht="13.8" thickBot="1">
      <c r="A33" s="144" t="s">
        <v>25</v>
      </c>
      <c r="B33" s="142"/>
      <c r="C33" s="142"/>
      <c r="D33" s="159">
        <v>840</v>
      </c>
      <c r="E33" s="159">
        <f>$D$33</f>
        <v>840</v>
      </c>
      <c r="F33" s="159">
        <f>$D$33</f>
        <v>840</v>
      </c>
      <c r="G33" s="159">
        <f>$D$33</f>
        <v>840</v>
      </c>
      <c r="H33" s="159">
        <f>$D$33</f>
        <v>840</v>
      </c>
      <c r="I33" s="159">
        <f>$D$33</f>
        <v>840</v>
      </c>
      <c r="J33" s="2"/>
      <c r="K33" s="9"/>
    </row>
    <row r="34" spans="1:11" ht="13.8" thickBot="1">
      <c r="A34" s="14"/>
      <c r="B34" s="15"/>
      <c r="C34" s="15"/>
      <c r="D34" s="165"/>
      <c r="E34" s="165"/>
      <c r="F34" s="165"/>
      <c r="G34" s="165"/>
      <c r="H34" s="165"/>
      <c r="I34" s="165"/>
      <c r="J34" s="2"/>
      <c r="K34" s="9"/>
    </row>
    <row r="35" spans="1:11" ht="27.75" customHeight="1" thickBot="1">
      <c r="A35" s="234" t="s">
        <v>26</v>
      </c>
      <c r="B35" s="235"/>
      <c r="C35" s="236"/>
      <c r="D35" s="166">
        <f t="shared" ref="D35:I35" si="4">D31+D33</f>
        <v>6707.7793578603332</v>
      </c>
      <c r="E35" s="166">
        <f t="shared" si="4"/>
        <v>5411.432670095799</v>
      </c>
      <c r="F35" s="166">
        <f t="shared" si="4"/>
        <v>4786.6573653177084</v>
      </c>
      <c r="G35" s="166">
        <f t="shared" si="4"/>
        <v>4306.3768671820526</v>
      </c>
      <c r="H35" s="166">
        <f t="shared" si="4"/>
        <v>3963.3193685137271</v>
      </c>
      <c r="I35" s="166">
        <f t="shared" si="4"/>
        <v>3706.0262445124818</v>
      </c>
      <c r="J35" s="2"/>
      <c r="K35" s="9"/>
    </row>
    <row r="36" spans="1:11" ht="20.399999999999999" customHeight="1" thickBot="1">
      <c r="A36" s="139" t="s">
        <v>27</v>
      </c>
      <c r="B36" s="140"/>
      <c r="C36" s="138"/>
      <c r="D36" s="166">
        <v>6600</v>
      </c>
      <c r="E36" s="166">
        <f>$D$36</f>
        <v>6600</v>
      </c>
      <c r="F36" s="166">
        <f>$D$36</f>
        <v>6600</v>
      </c>
      <c r="G36" s="166">
        <f>$D$36</f>
        <v>6600</v>
      </c>
      <c r="H36" s="166">
        <f>$D$36</f>
        <v>6600</v>
      </c>
      <c r="I36" s="166">
        <f>$D$36</f>
        <v>6600</v>
      </c>
      <c r="J36" s="4"/>
      <c r="K36" s="9"/>
    </row>
    <row r="37" spans="1:11" ht="14.4">
      <c r="A37" s="27" t="s">
        <v>28</v>
      </c>
      <c r="B37" s="28"/>
      <c r="C37" s="28"/>
      <c r="D37" s="167"/>
      <c r="E37" s="167"/>
      <c r="F37" s="167"/>
      <c r="G37" s="167"/>
      <c r="H37" s="168"/>
      <c r="I37" s="169"/>
      <c r="J37" s="26"/>
    </row>
    <row r="38" spans="1:11" ht="14.4">
      <c r="A38" s="29" t="s">
        <v>29</v>
      </c>
      <c r="B38" s="30"/>
      <c r="C38" s="30"/>
      <c r="D38" s="170"/>
      <c r="E38" s="170"/>
      <c r="F38" s="170"/>
      <c r="G38" s="170"/>
      <c r="H38" s="171"/>
      <c r="I38" s="169"/>
      <c r="J38" s="26"/>
    </row>
    <row r="39" spans="1:11" ht="15" thickBot="1">
      <c r="A39" s="31" t="s">
        <v>30</v>
      </c>
      <c r="B39" s="32"/>
      <c r="C39" s="32"/>
      <c r="D39" s="172"/>
      <c r="E39" s="172"/>
      <c r="F39" s="172"/>
      <c r="G39" s="172"/>
      <c r="H39" s="173"/>
      <c r="I39" s="169"/>
      <c r="J39" s="26"/>
    </row>
  </sheetData>
  <mergeCells count="10">
    <mergeCell ref="F1:H1"/>
    <mergeCell ref="A29:C29"/>
    <mergeCell ref="M7:O7"/>
    <mergeCell ref="A1:D1"/>
    <mergeCell ref="A31:C31"/>
    <mergeCell ref="A35:C35"/>
    <mergeCell ref="A3:C3"/>
    <mergeCell ref="A8:C8"/>
    <mergeCell ref="A25:C25"/>
    <mergeCell ref="A27:C27"/>
  </mergeCells>
  <phoneticPr fontId="0" type="noConversion"/>
  <pageMargins left="0.35433070866141736" right="0.35433070866141736" top="0.59055118110236227" bottom="0.59055118110236227" header="0.31496062992125984" footer="0.31496062992125984"/>
  <pageSetup paperSize="9" scale="63" fitToHeight="0" orientation="portrait" r:id="rId1"/>
  <headerFooter alignWithMargins="0">
    <oddHeader>&amp;F</oddHead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B9E5-42C2-44FE-A987-2B3BF496A5E2}">
  <sheetPr>
    <pageSetUpPr fitToPage="1"/>
  </sheetPr>
  <dimension ref="A1:O39"/>
  <sheetViews>
    <sheetView zoomScale="70" zoomScaleNormal="70" workbookViewId="0">
      <selection activeCell="E2" sqref="E2"/>
    </sheetView>
  </sheetViews>
  <sheetFormatPr defaultColWidth="9.109375" defaultRowHeight="13.2"/>
  <cols>
    <col min="1" max="1" width="41.6640625" style="1" customWidth="1"/>
    <col min="2" max="2" width="14.6640625" style="1" customWidth="1"/>
    <col min="3" max="3" width="20.44140625" style="1" customWidth="1"/>
    <col min="4" max="4" width="16.6640625" style="174" customWidth="1"/>
    <col min="5" max="5" width="14.44140625" style="174" customWidth="1"/>
    <col min="6" max="9" width="14.33203125" style="174" customWidth="1"/>
    <col min="10" max="10" width="14.44140625" style="1" customWidth="1"/>
    <col min="11" max="15" width="12.6640625" style="1" hidden="1" customWidth="1"/>
    <col min="16" max="26" width="12.6640625" style="1" customWidth="1"/>
    <col min="27" max="16384" width="9.109375" style="1"/>
  </cols>
  <sheetData>
    <row r="1" spans="1:15" s="2" customFormat="1" ht="31.5" customHeight="1" thickBot="1">
      <c r="A1" s="230" t="s">
        <v>59</v>
      </c>
      <c r="B1" s="231"/>
      <c r="C1" s="231"/>
      <c r="D1" s="231"/>
      <c r="E1" s="225" t="s">
        <v>125</v>
      </c>
      <c r="F1" s="225"/>
      <c r="G1" s="225"/>
      <c r="H1" s="175"/>
      <c r="I1" s="146"/>
      <c r="J1" s="4"/>
    </row>
    <row r="2" spans="1:15" ht="16.2" thickBot="1">
      <c r="A2" s="5"/>
      <c r="B2" s="6"/>
      <c r="C2" s="7"/>
      <c r="D2" s="147"/>
      <c r="E2" s="148"/>
      <c r="F2" s="148"/>
      <c r="G2" s="148"/>
      <c r="H2" s="148"/>
      <c r="I2" s="149"/>
      <c r="J2" s="2"/>
    </row>
    <row r="3" spans="1:15" ht="27.75" customHeight="1" thickBot="1">
      <c r="A3" s="234" t="s">
        <v>1</v>
      </c>
      <c r="B3" s="235"/>
      <c r="C3" s="235"/>
      <c r="D3" s="150"/>
      <c r="E3" s="151">
        <v>6868</v>
      </c>
      <c r="F3" s="150" t="s">
        <v>0</v>
      </c>
      <c r="G3" s="152"/>
      <c r="H3" s="152"/>
      <c r="I3" s="153"/>
      <c r="K3" s="2"/>
    </row>
    <row r="4" spans="1:15" ht="13.8" thickBot="1">
      <c r="A4" s="16"/>
      <c r="B4" s="3"/>
      <c r="C4" s="3"/>
      <c r="D4" s="154"/>
      <c r="E4" s="155"/>
      <c r="F4" s="156"/>
      <c r="G4" s="154"/>
      <c r="H4" s="157"/>
      <c r="I4" s="157"/>
      <c r="J4" s="2"/>
      <c r="K4" s="4"/>
      <c r="L4" s="4"/>
    </row>
    <row r="5" spans="1:15" ht="13.8" thickBot="1">
      <c r="A5" s="17" t="s">
        <v>2</v>
      </c>
      <c r="B5" s="3"/>
      <c r="C5" s="3"/>
      <c r="D5" s="158">
        <v>0.75</v>
      </c>
      <c r="E5" s="158">
        <v>1</v>
      </c>
      <c r="F5" s="158">
        <v>1.25</v>
      </c>
      <c r="G5" s="158">
        <v>1.5</v>
      </c>
      <c r="H5" s="158">
        <v>1.75</v>
      </c>
      <c r="I5" s="158">
        <v>2</v>
      </c>
      <c r="J5" s="2"/>
      <c r="K5" s="11"/>
      <c r="L5" s="11"/>
    </row>
    <row r="6" spans="1:15" ht="13.8" thickBot="1">
      <c r="A6" s="141" t="s">
        <v>3</v>
      </c>
      <c r="B6" s="142"/>
      <c r="C6" s="143"/>
      <c r="D6" s="159">
        <f t="shared" ref="D6:I6" si="0">$E$3*D5</f>
        <v>5151</v>
      </c>
      <c r="E6" s="159">
        <f t="shared" si="0"/>
        <v>6868</v>
      </c>
      <c r="F6" s="159">
        <f t="shared" si="0"/>
        <v>8585</v>
      </c>
      <c r="G6" s="159">
        <f t="shared" si="0"/>
        <v>10302</v>
      </c>
      <c r="H6" s="159">
        <f t="shared" si="0"/>
        <v>12019</v>
      </c>
      <c r="I6" s="159">
        <f t="shared" si="0"/>
        <v>13736</v>
      </c>
      <c r="J6" s="2"/>
      <c r="K6" s="12"/>
      <c r="L6" s="12"/>
    </row>
    <row r="7" spans="1:15" ht="15" thickBot="1">
      <c r="A7" s="14"/>
      <c r="B7" s="15"/>
      <c r="C7" s="15"/>
      <c r="D7" s="160"/>
      <c r="E7" s="160"/>
      <c r="F7" s="160"/>
      <c r="G7" s="160"/>
      <c r="H7" s="160"/>
      <c r="I7" s="160"/>
      <c r="J7" s="2"/>
      <c r="K7" s="13"/>
      <c r="L7" s="13"/>
      <c r="M7" s="229" t="s">
        <v>50</v>
      </c>
      <c r="N7" s="229"/>
      <c r="O7" s="229"/>
    </row>
    <row r="8" spans="1:15" ht="25.5" customHeight="1" thickBot="1">
      <c r="A8" s="237" t="s">
        <v>4</v>
      </c>
      <c r="B8" s="238"/>
      <c r="C8" s="239"/>
      <c r="D8" s="161"/>
      <c r="E8" s="161"/>
      <c r="F8" s="161"/>
      <c r="G8" s="161"/>
      <c r="H8" s="161"/>
      <c r="I8" s="161"/>
      <c r="J8" s="2"/>
      <c r="K8" s="2"/>
      <c r="L8" s="2"/>
      <c r="M8" s="96" t="s">
        <v>45</v>
      </c>
      <c r="N8" s="96" t="s">
        <v>46</v>
      </c>
      <c r="O8" s="96" t="s">
        <v>47</v>
      </c>
    </row>
    <row r="9" spans="1:15" ht="14.4">
      <c r="A9" s="21" t="s">
        <v>5</v>
      </c>
      <c r="B9" s="22"/>
      <c r="C9" s="22"/>
      <c r="D9" s="162">
        <v>960</v>
      </c>
      <c r="E9" s="162">
        <v>960</v>
      </c>
      <c r="F9" s="162">
        <v>960</v>
      </c>
      <c r="G9" s="162">
        <v>960</v>
      </c>
      <c r="H9" s="162">
        <v>960</v>
      </c>
      <c r="I9" s="162">
        <v>960</v>
      </c>
      <c r="J9" s="2"/>
      <c r="K9" s="10"/>
      <c r="L9" s="10"/>
      <c r="M9" s="97">
        <f>D5</f>
        <v>0.75</v>
      </c>
      <c r="N9" s="97">
        <f>D25</f>
        <v>5426.7297858042512</v>
      </c>
      <c r="O9" s="97">
        <f>D27</f>
        <v>2620.8879581441997</v>
      </c>
    </row>
    <row r="10" spans="1:15" ht="14.4">
      <c r="A10" s="18" t="s">
        <v>6</v>
      </c>
      <c r="B10" s="23"/>
      <c r="C10" s="23"/>
      <c r="D10" s="163">
        <v>984.82500000000005</v>
      </c>
      <c r="E10" s="163">
        <v>1313.1</v>
      </c>
      <c r="F10" s="163">
        <v>1641.375</v>
      </c>
      <c r="G10" s="163">
        <v>1969.65</v>
      </c>
      <c r="H10" s="163">
        <v>2297.9250000000002</v>
      </c>
      <c r="I10" s="163">
        <v>2626.2</v>
      </c>
      <c r="J10" s="2"/>
      <c r="K10" s="10"/>
      <c r="L10" s="10"/>
      <c r="M10" s="97">
        <f>E5</f>
        <v>1</v>
      </c>
      <c r="N10" s="97">
        <f>E25</f>
        <v>5797.6329187651891</v>
      </c>
      <c r="O10" s="97">
        <f>E27</f>
        <v>2620.8879581441997</v>
      </c>
    </row>
    <row r="11" spans="1:15" ht="14.4">
      <c r="A11" s="18" t="s">
        <v>7</v>
      </c>
      <c r="B11" s="23"/>
      <c r="C11" s="23"/>
      <c r="D11" s="163">
        <v>248.06250000000003</v>
      </c>
      <c r="E11" s="163">
        <v>248.06250000000003</v>
      </c>
      <c r="F11" s="163">
        <v>248.06250000000003</v>
      </c>
      <c r="G11" s="163">
        <v>248.06250000000003</v>
      </c>
      <c r="H11" s="163">
        <v>248.06250000000003</v>
      </c>
      <c r="I11" s="163">
        <v>248.06250000000003</v>
      </c>
      <c r="J11" s="2"/>
      <c r="K11" s="10"/>
      <c r="L11" s="10"/>
      <c r="M11" s="97">
        <f>F5</f>
        <v>1.25</v>
      </c>
      <c r="N11" s="97">
        <f>F25</f>
        <v>6168.5360517261261</v>
      </c>
      <c r="O11" s="97">
        <f>F27</f>
        <v>2620.8879581441997</v>
      </c>
    </row>
    <row r="12" spans="1:15" ht="14.4">
      <c r="A12" s="18" t="s">
        <v>8</v>
      </c>
      <c r="B12" s="23"/>
      <c r="C12" s="23"/>
      <c r="D12" s="163">
        <v>763.31350000000009</v>
      </c>
      <c r="E12" s="163">
        <v>783.33350000000007</v>
      </c>
      <c r="F12" s="163">
        <v>803.35350000000005</v>
      </c>
      <c r="G12" s="163">
        <v>823.37350000000004</v>
      </c>
      <c r="H12" s="163">
        <v>843.39350000000013</v>
      </c>
      <c r="I12" s="163">
        <v>863.41350000000011</v>
      </c>
      <c r="J12" s="2"/>
      <c r="K12" s="10"/>
      <c r="L12" s="10"/>
      <c r="M12" s="97">
        <f>G5</f>
        <v>1.5</v>
      </c>
      <c r="N12" s="97">
        <f>G25</f>
        <v>6539.439184687064</v>
      </c>
      <c r="O12" s="97">
        <f>G27</f>
        <v>2620.8879581441997</v>
      </c>
    </row>
    <row r="13" spans="1:15" ht="14.4">
      <c r="A13" s="18" t="s">
        <v>9</v>
      </c>
      <c r="B13" s="23"/>
      <c r="C13" s="23"/>
      <c r="D13" s="163">
        <v>592.03696249999996</v>
      </c>
      <c r="E13" s="163">
        <v>594.06369375000008</v>
      </c>
      <c r="F13" s="163">
        <v>596.0904250000001</v>
      </c>
      <c r="G13" s="163">
        <v>598.11715625000011</v>
      </c>
      <c r="H13" s="163">
        <v>600.14388750000012</v>
      </c>
      <c r="I13" s="163">
        <v>602.17061875000013</v>
      </c>
      <c r="J13" s="2"/>
      <c r="K13" s="10"/>
      <c r="L13" s="10"/>
      <c r="M13" s="97">
        <f>H5</f>
        <v>1.75</v>
      </c>
      <c r="N13" s="97">
        <f>H25</f>
        <v>6910.3423176480019</v>
      </c>
      <c r="O13" s="97">
        <f>H27</f>
        <v>2620.8879581441997</v>
      </c>
    </row>
    <row r="14" spans="1:15" ht="14.4">
      <c r="A14" s="18" t="s">
        <v>10</v>
      </c>
      <c r="B14" s="23"/>
      <c r="C14" s="23"/>
      <c r="D14" s="163">
        <v>961.90000000000009</v>
      </c>
      <c r="E14" s="163">
        <v>961.90000000000009</v>
      </c>
      <c r="F14" s="163">
        <v>961.90000000000009</v>
      </c>
      <c r="G14" s="163">
        <v>961.90000000000009</v>
      </c>
      <c r="H14" s="163">
        <v>961.90000000000009</v>
      </c>
      <c r="I14" s="163">
        <v>961.90000000000009</v>
      </c>
      <c r="J14" s="2"/>
      <c r="K14" s="10"/>
      <c r="L14" s="10"/>
      <c r="M14" s="97">
        <f>I5</f>
        <v>2</v>
      </c>
      <c r="N14" s="97">
        <f>I25</f>
        <v>7281.2454506089371</v>
      </c>
      <c r="O14" s="97">
        <f>I27</f>
        <v>2620.8879581441997</v>
      </c>
    </row>
    <row r="15" spans="1:15">
      <c r="A15" s="18" t="s">
        <v>11</v>
      </c>
      <c r="B15" s="23"/>
      <c r="C15" s="23"/>
      <c r="D15" s="163">
        <v>592.46277970000006</v>
      </c>
      <c r="E15" s="163">
        <v>592.46277970000006</v>
      </c>
      <c r="F15" s="163">
        <v>592.46277970000006</v>
      </c>
      <c r="G15" s="163">
        <v>592.46277970000006</v>
      </c>
      <c r="H15" s="163">
        <v>592.46277970000006</v>
      </c>
      <c r="I15" s="163">
        <v>592.46277970000006</v>
      </c>
      <c r="J15" s="2"/>
      <c r="K15" s="10"/>
      <c r="L15" s="10"/>
    </row>
    <row r="16" spans="1:15">
      <c r="A16" s="18" t="s">
        <v>12</v>
      </c>
      <c r="B16" s="23"/>
      <c r="C16" s="23"/>
      <c r="D16" s="163">
        <v>0</v>
      </c>
      <c r="E16" s="163">
        <v>0</v>
      </c>
      <c r="F16" s="163">
        <v>0</v>
      </c>
      <c r="G16" s="163">
        <v>0</v>
      </c>
      <c r="H16" s="163">
        <v>0</v>
      </c>
      <c r="I16" s="163">
        <v>0</v>
      </c>
      <c r="J16" s="2"/>
      <c r="K16" s="10"/>
      <c r="L16" s="10"/>
    </row>
    <row r="17" spans="1:12">
      <c r="A17" s="18" t="s">
        <v>13</v>
      </c>
      <c r="B17" s="23"/>
      <c r="C17" s="23"/>
      <c r="D17" s="163">
        <v>0</v>
      </c>
      <c r="E17" s="163">
        <v>0</v>
      </c>
      <c r="F17" s="163">
        <v>0</v>
      </c>
      <c r="G17" s="163">
        <v>0</v>
      </c>
      <c r="H17" s="163">
        <v>0</v>
      </c>
      <c r="I17" s="163">
        <v>0</v>
      </c>
      <c r="J17" s="2"/>
      <c r="K17" s="10"/>
      <c r="L17" s="10"/>
    </row>
    <row r="18" spans="1:12">
      <c r="A18" s="18" t="s">
        <v>14</v>
      </c>
      <c r="B18" s="23"/>
      <c r="C18" s="23"/>
      <c r="D18" s="163">
        <v>0</v>
      </c>
      <c r="E18" s="163">
        <v>0</v>
      </c>
      <c r="F18" s="163">
        <v>0</v>
      </c>
      <c r="G18" s="163">
        <v>0</v>
      </c>
      <c r="H18" s="163">
        <v>0</v>
      </c>
      <c r="I18" s="163">
        <v>0</v>
      </c>
      <c r="J18" s="2"/>
      <c r="K18" s="10"/>
      <c r="L18" s="10"/>
    </row>
    <row r="19" spans="1:12">
      <c r="A19" s="18" t="s">
        <v>15</v>
      </c>
      <c r="B19" s="23"/>
      <c r="C19" s="23"/>
      <c r="D19" s="163">
        <v>0</v>
      </c>
      <c r="E19" s="163">
        <v>0</v>
      </c>
      <c r="F19" s="163">
        <v>0</v>
      </c>
      <c r="G19" s="163">
        <v>0</v>
      </c>
      <c r="H19" s="163">
        <v>0</v>
      </c>
      <c r="I19" s="163">
        <v>0</v>
      </c>
      <c r="J19" s="2"/>
      <c r="K19" s="10"/>
      <c r="L19" s="10"/>
    </row>
    <row r="20" spans="1:12">
      <c r="A20" s="18" t="s">
        <v>16</v>
      </c>
      <c r="B20" s="23"/>
      <c r="C20" s="23"/>
      <c r="D20" s="163">
        <v>0</v>
      </c>
      <c r="E20" s="163">
        <v>0</v>
      </c>
      <c r="F20" s="163">
        <v>0</v>
      </c>
      <c r="G20" s="163">
        <v>0</v>
      </c>
      <c r="H20" s="163">
        <v>0</v>
      </c>
      <c r="I20" s="163">
        <v>0</v>
      </c>
      <c r="J20" s="2"/>
      <c r="K20" s="10"/>
      <c r="L20" s="10"/>
    </row>
    <row r="21" spans="1:12">
      <c r="A21" s="18" t="s">
        <v>17</v>
      </c>
      <c r="B21" s="23"/>
      <c r="C21" s="23"/>
      <c r="D21" s="163">
        <v>23</v>
      </c>
      <c r="E21" s="163">
        <v>23</v>
      </c>
      <c r="F21" s="163">
        <v>23</v>
      </c>
      <c r="G21" s="163">
        <v>23</v>
      </c>
      <c r="H21" s="163">
        <v>23</v>
      </c>
      <c r="I21" s="163">
        <v>23</v>
      </c>
      <c r="J21" s="2"/>
      <c r="K21" s="10"/>
      <c r="L21" s="10"/>
    </row>
    <row r="22" spans="1:12">
      <c r="A22" s="18" t="s">
        <v>18</v>
      </c>
      <c r="B22" s="23"/>
      <c r="C22" s="23"/>
      <c r="D22" s="163">
        <v>0</v>
      </c>
      <c r="E22" s="163">
        <v>0</v>
      </c>
      <c r="F22" s="163">
        <v>0</v>
      </c>
      <c r="G22" s="163">
        <v>0</v>
      </c>
      <c r="H22" s="163">
        <v>0</v>
      </c>
      <c r="I22" s="163">
        <v>0</v>
      </c>
      <c r="J22" s="2"/>
      <c r="K22" s="10"/>
      <c r="L22" s="10"/>
    </row>
    <row r="23" spans="1:12">
      <c r="A23" s="18" t="s">
        <v>19</v>
      </c>
      <c r="B23" s="23"/>
      <c r="C23" s="23"/>
      <c r="D23" s="163">
        <v>0</v>
      </c>
      <c r="E23" s="163">
        <v>0</v>
      </c>
      <c r="F23" s="163">
        <v>0</v>
      </c>
      <c r="G23" s="163">
        <v>0</v>
      </c>
      <c r="H23" s="163">
        <v>0</v>
      </c>
      <c r="I23" s="163">
        <v>0</v>
      </c>
      <c r="J23" s="2"/>
      <c r="K23" s="10"/>
      <c r="L23" s="10"/>
    </row>
    <row r="24" spans="1:12" ht="13.8" thickBot="1">
      <c r="A24" s="18" t="s">
        <v>20</v>
      </c>
      <c r="B24" s="23"/>
      <c r="C24" s="23"/>
      <c r="D24" s="163">
        <v>301.12904360425</v>
      </c>
      <c r="E24" s="163">
        <v>321.71044531518754</v>
      </c>
      <c r="F24" s="163">
        <v>342.29184702612503</v>
      </c>
      <c r="G24" s="163">
        <v>362.87324873706257</v>
      </c>
      <c r="H24" s="163">
        <v>383.45465044800011</v>
      </c>
      <c r="I24" s="163">
        <v>404.03605215893748</v>
      </c>
      <c r="J24" s="2"/>
      <c r="K24" s="10"/>
      <c r="L24" s="10"/>
    </row>
    <row r="25" spans="1:12" ht="25.5" customHeight="1" thickBot="1">
      <c r="A25" s="226" t="s">
        <v>21</v>
      </c>
      <c r="B25" s="227"/>
      <c r="C25" s="228"/>
      <c r="D25" s="159">
        <f t="shared" ref="D25:I25" si="1">SUM(D9:D24)</f>
        <v>5426.7297858042512</v>
      </c>
      <c r="E25" s="159">
        <f t="shared" si="1"/>
        <v>5797.6329187651891</v>
      </c>
      <c r="F25" s="159">
        <f t="shared" si="1"/>
        <v>6168.5360517261261</v>
      </c>
      <c r="G25" s="159">
        <f t="shared" si="1"/>
        <v>6539.439184687064</v>
      </c>
      <c r="H25" s="159">
        <f t="shared" si="1"/>
        <v>6910.3423176480019</v>
      </c>
      <c r="I25" s="159">
        <f t="shared" si="1"/>
        <v>7281.2454506089371</v>
      </c>
      <c r="J25" s="2"/>
      <c r="K25" s="11"/>
      <c r="L25" s="11"/>
    </row>
    <row r="26" spans="1:12" ht="13.8" thickBot="1">
      <c r="A26" s="24"/>
      <c r="B26" s="25"/>
      <c r="C26" s="25"/>
      <c r="D26" s="164"/>
      <c r="E26" s="164"/>
      <c r="F26" s="164"/>
      <c r="G26" s="164"/>
      <c r="H26" s="164"/>
      <c r="I26" s="164"/>
      <c r="J26" s="2"/>
      <c r="K26" s="4"/>
    </row>
    <row r="27" spans="1:12" ht="13.8" thickBot="1">
      <c r="A27" s="240" t="s">
        <v>22</v>
      </c>
      <c r="B27" s="241"/>
      <c r="C27" s="242"/>
      <c r="D27" s="159">
        <v>2620.8879581441997</v>
      </c>
      <c r="E27" s="159">
        <v>2620.8879581441997</v>
      </c>
      <c r="F27" s="159">
        <v>2620.8879581441997</v>
      </c>
      <c r="G27" s="159">
        <v>2620.8879581441997</v>
      </c>
      <c r="H27" s="159">
        <v>2620.8879581441997</v>
      </c>
      <c r="I27" s="159">
        <v>2620.8879581441997</v>
      </c>
      <c r="J27" s="8"/>
      <c r="K27" s="4"/>
    </row>
    <row r="28" spans="1:12" ht="13.8" thickBot="1">
      <c r="A28" s="24"/>
      <c r="B28" s="25"/>
      <c r="C28" s="25"/>
      <c r="D28" s="164"/>
      <c r="E28" s="164"/>
      <c r="F28" s="164"/>
      <c r="G28" s="164"/>
      <c r="H28" s="164"/>
      <c r="I28" s="164"/>
      <c r="J28" s="2"/>
      <c r="K28" s="4"/>
    </row>
    <row r="29" spans="1:12" ht="25.5" customHeight="1" thickBot="1">
      <c r="A29" s="226" t="s">
        <v>23</v>
      </c>
      <c r="B29" s="227"/>
      <c r="C29" s="228"/>
      <c r="D29" s="159">
        <f t="shared" ref="D29:I29" si="2">D25+D27</f>
        <v>8047.6177439484509</v>
      </c>
      <c r="E29" s="159">
        <f t="shared" si="2"/>
        <v>8418.5208769093879</v>
      </c>
      <c r="F29" s="159">
        <f t="shared" si="2"/>
        <v>8789.4240098703267</v>
      </c>
      <c r="G29" s="159">
        <f t="shared" si="2"/>
        <v>9160.3271428312637</v>
      </c>
      <c r="H29" s="159">
        <f t="shared" si="2"/>
        <v>9531.2302757922007</v>
      </c>
      <c r="I29" s="159">
        <f t="shared" si="2"/>
        <v>9902.1334087531359</v>
      </c>
      <c r="J29" s="2"/>
      <c r="K29" s="2"/>
    </row>
    <row r="30" spans="1:12" ht="13.8" thickBot="1">
      <c r="A30" s="19"/>
      <c r="B30" s="20"/>
      <c r="C30" s="20"/>
      <c r="D30" s="165"/>
      <c r="E30" s="165"/>
      <c r="F30" s="165"/>
      <c r="G30" s="165"/>
      <c r="H30" s="165"/>
      <c r="I30" s="165"/>
      <c r="J30" s="2"/>
      <c r="K30" s="2"/>
    </row>
    <row r="31" spans="1:12" ht="25.5" customHeight="1" thickBot="1">
      <c r="A31" s="226" t="s">
        <v>24</v>
      </c>
      <c r="B31" s="232"/>
      <c r="C31" s="233"/>
      <c r="D31" s="159">
        <f t="shared" ref="D31:I31" si="3">D29/D5</f>
        <v>10730.156991931268</v>
      </c>
      <c r="E31" s="159">
        <f t="shared" si="3"/>
        <v>8418.5208769093879</v>
      </c>
      <c r="F31" s="159">
        <f t="shared" si="3"/>
        <v>7031.5392078962614</v>
      </c>
      <c r="G31" s="159">
        <f t="shared" si="3"/>
        <v>6106.8847618875088</v>
      </c>
      <c r="H31" s="159">
        <f t="shared" si="3"/>
        <v>5446.4173004526865</v>
      </c>
      <c r="I31" s="159">
        <f t="shared" si="3"/>
        <v>4951.0667043765679</v>
      </c>
      <c r="J31" s="2"/>
      <c r="K31" s="2"/>
    </row>
    <row r="32" spans="1:12" ht="13.8" thickBot="1">
      <c r="A32" s="14"/>
      <c r="B32" s="15"/>
      <c r="C32" s="15"/>
      <c r="D32" s="165"/>
      <c r="E32" s="165"/>
      <c r="F32" s="165"/>
      <c r="G32" s="165"/>
      <c r="H32" s="165"/>
      <c r="I32" s="165"/>
      <c r="J32" s="2"/>
      <c r="K32" s="4"/>
    </row>
    <row r="33" spans="1:11" ht="13.8" thickBot="1">
      <c r="A33" s="144" t="s">
        <v>25</v>
      </c>
      <c r="B33" s="142"/>
      <c r="C33" s="142"/>
      <c r="D33" s="159">
        <f>0</f>
        <v>0</v>
      </c>
      <c r="E33" s="159">
        <f>$D$33</f>
        <v>0</v>
      </c>
      <c r="F33" s="159">
        <f>$D$33</f>
        <v>0</v>
      </c>
      <c r="G33" s="159">
        <f>$D$33</f>
        <v>0</v>
      </c>
      <c r="H33" s="159">
        <f>$D$33</f>
        <v>0</v>
      </c>
      <c r="I33" s="159">
        <f>$D$33</f>
        <v>0</v>
      </c>
      <c r="J33" s="2"/>
      <c r="K33" s="4"/>
    </row>
    <row r="34" spans="1:11" ht="13.8" thickBot="1">
      <c r="A34" s="14"/>
      <c r="B34" s="15"/>
      <c r="C34" s="15"/>
      <c r="D34" s="165"/>
      <c r="E34" s="165"/>
      <c r="F34" s="165"/>
      <c r="G34" s="165"/>
      <c r="H34" s="165"/>
      <c r="I34" s="165"/>
      <c r="J34" s="2"/>
      <c r="K34" s="4"/>
    </row>
    <row r="35" spans="1:11" ht="27.75" customHeight="1" thickBot="1">
      <c r="A35" s="234" t="s">
        <v>26</v>
      </c>
      <c r="B35" s="235"/>
      <c r="C35" s="236"/>
      <c r="D35" s="166">
        <f t="shared" ref="D35:I35" si="4">D31+D33</f>
        <v>10730.156991931268</v>
      </c>
      <c r="E35" s="166">
        <f t="shared" si="4"/>
        <v>8418.5208769093879</v>
      </c>
      <c r="F35" s="166">
        <f t="shared" si="4"/>
        <v>7031.5392078962614</v>
      </c>
      <c r="G35" s="166">
        <f t="shared" si="4"/>
        <v>6106.8847618875088</v>
      </c>
      <c r="H35" s="166">
        <f t="shared" si="4"/>
        <v>5446.4173004526865</v>
      </c>
      <c r="I35" s="166">
        <f t="shared" si="4"/>
        <v>4951.0667043765679</v>
      </c>
      <c r="J35" s="2"/>
      <c r="K35" s="4"/>
    </row>
    <row r="36" spans="1:11" ht="13.8" thickBot="1">
      <c r="A36" s="139" t="s">
        <v>27</v>
      </c>
      <c r="B36" s="140"/>
      <c r="C36" s="138"/>
      <c r="D36" s="166">
        <f>$E$3</f>
        <v>6868</v>
      </c>
      <c r="E36" s="166">
        <f>$D$36</f>
        <v>6868</v>
      </c>
      <c r="F36" s="166">
        <f>$D$36</f>
        <v>6868</v>
      </c>
      <c r="G36" s="166">
        <f>$D$36</f>
        <v>6868</v>
      </c>
      <c r="H36" s="166">
        <f>$D$36</f>
        <v>6868</v>
      </c>
      <c r="I36" s="166">
        <f>$D$36</f>
        <v>6868</v>
      </c>
      <c r="J36" s="4"/>
      <c r="K36" s="2"/>
    </row>
    <row r="37" spans="1:11" ht="14.4">
      <c r="A37" s="27" t="s">
        <v>28</v>
      </c>
      <c r="B37" s="28"/>
      <c r="C37" s="28"/>
      <c r="D37" s="167"/>
      <c r="E37" s="167"/>
      <c r="F37" s="167"/>
      <c r="G37" s="167"/>
      <c r="H37" s="168"/>
      <c r="I37" s="169"/>
      <c r="J37" s="26"/>
    </row>
    <row r="38" spans="1:11" ht="14.4">
      <c r="A38" s="29" t="s">
        <v>29</v>
      </c>
      <c r="B38" s="30"/>
      <c r="C38" s="30"/>
      <c r="D38" s="170"/>
      <c r="E38" s="170"/>
      <c r="F38" s="170"/>
      <c r="G38" s="170"/>
      <c r="H38" s="171"/>
      <c r="I38" s="169"/>
      <c r="J38" s="26"/>
    </row>
    <row r="39" spans="1:11" ht="15" thickBot="1">
      <c r="A39" s="31" t="s">
        <v>30</v>
      </c>
      <c r="B39" s="32"/>
      <c r="C39" s="32"/>
      <c r="D39" s="172"/>
      <c r="E39" s="172"/>
      <c r="F39" s="172"/>
      <c r="G39" s="172"/>
      <c r="H39" s="173"/>
      <c r="I39" s="169"/>
      <c r="J39" s="26"/>
    </row>
  </sheetData>
  <mergeCells count="10">
    <mergeCell ref="A29:C29"/>
    <mergeCell ref="M7:O7"/>
    <mergeCell ref="A1:D1"/>
    <mergeCell ref="E1:G1"/>
    <mergeCell ref="A31:C31"/>
    <mergeCell ref="A35:C35"/>
    <mergeCell ref="A3:C3"/>
    <mergeCell ref="A8:C8"/>
    <mergeCell ref="A25:C25"/>
    <mergeCell ref="A27:C27"/>
  </mergeCells>
  <phoneticPr fontId="0" type="noConversion"/>
  <pageMargins left="0.35433070866141736" right="0.35433070866141736" top="0.59055118110236227" bottom="0.59055118110236227" header="0.31496062992125984" footer="0.31496062992125984"/>
  <pageSetup paperSize="9" scale="59" fitToHeight="0" orientation="portrait" verticalDpi="300" r:id="rId1"/>
  <headerFooter alignWithMargins="0">
    <oddHeader>&amp;F</oddHeader>
    <oddFooter>&amp;A&amp;RPage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9B73-F442-457D-9E93-00DB6C83957A}">
  <sheetPr>
    <pageSetUpPr fitToPage="1"/>
  </sheetPr>
  <dimension ref="A1:O39"/>
  <sheetViews>
    <sheetView zoomScale="70" zoomScaleNormal="70" workbookViewId="0">
      <selection activeCell="E2" sqref="E2"/>
    </sheetView>
  </sheetViews>
  <sheetFormatPr defaultColWidth="9.109375" defaultRowHeight="13.2"/>
  <cols>
    <col min="1" max="1" width="41.6640625" style="1" customWidth="1"/>
    <col min="2" max="2" width="18" style="1" customWidth="1"/>
    <col min="3" max="3" width="17.33203125" style="1" customWidth="1"/>
    <col min="4" max="4" width="13.6640625" style="174" customWidth="1"/>
    <col min="5" max="9" width="14.33203125" style="174" customWidth="1"/>
    <col min="10" max="10" width="14.44140625" style="1" customWidth="1"/>
    <col min="11" max="15" width="12.6640625" style="1" hidden="1" customWidth="1"/>
    <col min="16" max="26" width="12.6640625" style="1" customWidth="1"/>
    <col min="27" max="16384" width="9.109375" style="1"/>
  </cols>
  <sheetData>
    <row r="1" spans="1:15" s="2" customFormat="1" ht="33" customHeight="1" thickBot="1">
      <c r="A1" s="230" t="s">
        <v>54</v>
      </c>
      <c r="B1" s="231"/>
      <c r="C1" s="231"/>
      <c r="D1" s="231"/>
      <c r="E1" s="225" t="s">
        <v>125</v>
      </c>
      <c r="F1" s="225"/>
      <c r="G1" s="225"/>
      <c r="H1" s="146"/>
      <c r="I1" s="146"/>
      <c r="J1" s="4"/>
    </row>
    <row r="2" spans="1:15" ht="16.2" thickBot="1">
      <c r="A2" s="5"/>
      <c r="B2" s="6"/>
      <c r="C2" s="7"/>
      <c r="D2" s="147"/>
      <c r="E2" s="148"/>
      <c r="F2" s="148"/>
      <c r="G2" s="148"/>
      <c r="H2" s="149"/>
      <c r="I2" s="149"/>
      <c r="J2" s="2"/>
    </row>
    <row r="3" spans="1:15" ht="25.5" customHeight="1" thickBot="1">
      <c r="A3" s="234" t="s">
        <v>1</v>
      </c>
      <c r="B3" s="235"/>
      <c r="C3" s="235"/>
      <c r="D3" s="150"/>
      <c r="E3" s="151">
        <v>8770</v>
      </c>
      <c r="F3" s="150" t="s">
        <v>0</v>
      </c>
      <c r="G3" s="152"/>
      <c r="H3" s="153"/>
      <c r="I3" s="153"/>
      <c r="K3" s="2"/>
    </row>
    <row r="4" spans="1:15" ht="13.8" thickBot="1">
      <c r="A4" s="16"/>
      <c r="B4" s="3"/>
      <c r="C4" s="3"/>
      <c r="D4" s="154"/>
      <c r="E4" s="155"/>
      <c r="F4" s="156"/>
      <c r="G4" s="154"/>
      <c r="H4" s="157"/>
      <c r="I4" s="157"/>
      <c r="J4" s="2"/>
      <c r="K4" s="4"/>
    </row>
    <row r="5" spans="1:15" ht="13.8" thickBot="1">
      <c r="A5" s="17" t="s">
        <v>2</v>
      </c>
      <c r="B5" s="3"/>
      <c r="C5" s="3"/>
      <c r="D5" s="176">
        <v>1</v>
      </c>
      <c r="E5" s="176">
        <v>1.25</v>
      </c>
      <c r="F5" s="176">
        <v>1.5</v>
      </c>
      <c r="G5" s="176">
        <v>1.8</v>
      </c>
      <c r="H5" s="176">
        <v>2</v>
      </c>
      <c r="I5" s="177">
        <v>2.5</v>
      </c>
      <c r="J5" s="2"/>
      <c r="K5" s="4"/>
    </row>
    <row r="6" spans="1:15" ht="13.8" thickBot="1">
      <c r="A6" s="141" t="s">
        <v>3</v>
      </c>
      <c r="B6" s="142"/>
      <c r="C6" s="143"/>
      <c r="D6" s="159">
        <f t="shared" ref="D6:I6" si="0">$E$3*D5</f>
        <v>8770</v>
      </c>
      <c r="E6" s="159">
        <f t="shared" si="0"/>
        <v>10962.5</v>
      </c>
      <c r="F6" s="159">
        <f t="shared" si="0"/>
        <v>13155</v>
      </c>
      <c r="G6" s="159">
        <f t="shared" si="0"/>
        <v>15786</v>
      </c>
      <c r="H6" s="159">
        <f t="shared" si="0"/>
        <v>17540</v>
      </c>
      <c r="I6" s="178">
        <f t="shared" si="0"/>
        <v>21925</v>
      </c>
      <c r="J6" s="2"/>
      <c r="K6" s="4"/>
    </row>
    <row r="7" spans="1:15" ht="15" thickBot="1">
      <c r="A7" s="14"/>
      <c r="B7" s="15"/>
      <c r="C7" s="15"/>
      <c r="D7" s="160"/>
      <c r="E7" s="160"/>
      <c r="F7" s="160"/>
      <c r="G7" s="160"/>
      <c r="H7" s="160"/>
      <c r="I7" s="179"/>
      <c r="J7" s="2"/>
      <c r="K7" s="4"/>
      <c r="M7" s="229" t="s">
        <v>49</v>
      </c>
      <c r="N7" s="229"/>
      <c r="O7" s="229"/>
    </row>
    <row r="8" spans="1:15" ht="15" thickBot="1">
      <c r="A8" s="237" t="s">
        <v>4</v>
      </c>
      <c r="B8" s="238"/>
      <c r="C8" s="239"/>
      <c r="D8" s="161"/>
      <c r="E8" s="161"/>
      <c r="F8" s="161"/>
      <c r="G8" s="161"/>
      <c r="H8" s="161"/>
      <c r="I8" s="153"/>
      <c r="J8" s="2"/>
      <c r="K8" s="4"/>
      <c r="M8" s="96" t="s">
        <v>45</v>
      </c>
      <c r="N8" s="96" t="s">
        <v>46</v>
      </c>
      <c r="O8" s="96" t="s">
        <v>47</v>
      </c>
    </row>
    <row r="9" spans="1:15" ht="14.4">
      <c r="A9" s="21" t="s">
        <v>5</v>
      </c>
      <c r="B9" s="22"/>
      <c r="C9" s="22"/>
      <c r="D9" s="162">
        <v>1896.8850000000002</v>
      </c>
      <c r="E9" s="162">
        <v>2107.6499999999996</v>
      </c>
      <c r="F9" s="162">
        <v>2318.4149999999995</v>
      </c>
      <c r="G9" s="162">
        <v>2571.3330000000001</v>
      </c>
      <c r="H9" s="162">
        <v>2739.9450000000002</v>
      </c>
      <c r="I9" s="162">
        <v>3161.4750000000004</v>
      </c>
      <c r="J9" s="2"/>
      <c r="K9" s="4"/>
      <c r="M9" s="97">
        <f>D5</f>
        <v>1</v>
      </c>
      <c r="N9" s="97">
        <f>D25</f>
        <v>7513.2841851860321</v>
      </c>
      <c r="O9" s="97">
        <f>D27</f>
        <v>2712.8077563543379</v>
      </c>
    </row>
    <row r="10" spans="1:15" ht="14.4">
      <c r="A10" s="18" t="s">
        <v>6</v>
      </c>
      <c r="B10" s="23"/>
      <c r="C10" s="23"/>
      <c r="D10" s="163">
        <v>1668.7</v>
      </c>
      <c r="E10" s="163">
        <v>2061.875</v>
      </c>
      <c r="F10" s="163">
        <v>2455.0500000000002</v>
      </c>
      <c r="G10" s="163">
        <v>2926.8599999999997</v>
      </c>
      <c r="H10" s="163">
        <v>3241.4</v>
      </c>
      <c r="I10" s="180">
        <v>4027.75</v>
      </c>
      <c r="J10" s="2"/>
      <c r="K10" s="4"/>
      <c r="M10" s="97">
        <f>E5</f>
        <v>1.25</v>
      </c>
      <c r="N10" s="97">
        <f>E25</f>
        <v>8012.4598239034331</v>
      </c>
      <c r="O10" s="97">
        <f>E27</f>
        <v>2712.8077563543379</v>
      </c>
    </row>
    <row r="11" spans="1:15" ht="14.4">
      <c r="A11" s="18" t="s">
        <v>7</v>
      </c>
      <c r="B11" s="23"/>
      <c r="C11" s="23"/>
      <c r="D11" s="163">
        <v>248.06250000000003</v>
      </c>
      <c r="E11" s="163">
        <v>248.06250000000003</v>
      </c>
      <c r="F11" s="163">
        <v>248.06250000000003</v>
      </c>
      <c r="G11" s="163">
        <v>248.06250000000003</v>
      </c>
      <c r="H11" s="163">
        <v>248.06250000000003</v>
      </c>
      <c r="I11" s="180">
        <v>248.06250000000003</v>
      </c>
      <c r="J11" s="2"/>
      <c r="K11" s="4"/>
      <c r="M11" s="97">
        <f>F5</f>
        <v>1.5</v>
      </c>
      <c r="N11" s="97">
        <f>F25</f>
        <v>8886.2324692373095</v>
      </c>
      <c r="O11" s="97">
        <f>F27</f>
        <v>2712.8077563543379</v>
      </c>
    </row>
    <row r="12" spans="1:15" ht="14.4">
      <c r="A12" s="18" t="s">
        <v>8</v>
      </c>
      <c r="B12" s="23"/>
      <c r="C12" s="23"/>
      <c r="D12" s="163">
        <v>715.02500000000009</v>
      </c>
      <c r="E12" s="163">
        <v>560.49375000000009</v>
      </c>
      <c r="F12" s="163">
        <v>749.96250000000009</v>
      </c>
      <c r="G12" s="163">
        <v>768.77500000000009</v>
      </c>
      <c r="H12" s="163">
        <v>784.90000000000009</v>
      </c>
      <c r="I12" s="180">
        <v>809.08750000000009</v>
      </c>
      <c r="J12" s="2"/>
      <c r="K12" s="4"/>
      <c r="M12" s="97">
        <f>G5</f>
        <v>1.8</v>
      </c>
      <c r="N12" s="97">
        <f>G25</f>
        <v>9707.6602083767229</v>
      </c>
      <c r="O12" s="97">
        <f>G27</f>
        <v>2712.8077563543379</v>
      </c>
    </row>
    <row r="13" spans="1:15" ht="14.4">
      <c r="A13" s="18" t="s">
        <v>9</v>
      </c>
      <c r="B13" s="23"/>
      <c r="C13" s="23"/>
      <c r="D13" s="163">
        <v>583.48412500000006</v>
      </c>
      <c r="E13" s="163">
        <v>585.24650000000008</v>
      </c>
      <c r="F13" s="163">
        <v>587.00887499999999</v>
      </c>
      <c r="G13" s="163">
        <v>589.12372500000004</v>
      </c>
      <c r="H13" s="163">
        <v>590.53362500000003</v>
      </c>
      <c r="I13" s="180">
        <v>594.05837500000007</v>
      </c>
      <c r="J13" s="2"/>
      <c r="K13" s="4"/>
      <c r="M13" s="97">
        <f>H5</f>
        <v>2</v>
      </c>
      <c r="N13" s="97">
        <f>H25</f>
        <v>10259.180753288589</v>
      </c>
      <c r="O13" s="97">
        <f>H27</f>
        <v>2712.8077563543379</v>
      </c>
    </row>
    <row r="14" spans="1:15" ht="14.4">
      <c r="A14" s="18" t="s">
        <v>10</v>
      </c>
      <c r="B14" s="23"/>
      <c r="C14" s="23"/>
      <c r="D14" s="163">
        <v>1061.6562500000002</v>
      </c>
      <c r="E14" s="163">
        <v>1061.6562500000002</v>
      </c>
      <c r="F14" s="163">
        <v>1061.6562500000002</v>
      </c>
      <c r="G14" s="163">
        <v>1061.6562500000002</v>
      </c>
      <c r="H14" s="163">
        <v>1061.6562500000002</v>
      </c>
      <c r="I14" s="180">
        <v>1061.6562500000002</v>
      </c>
      <c r="J14" s="2"/>
      <c r="K14" s="4"/>
      <c r="M14" s="97">
        <f>I5</f>
        <v>2.5</v>
      </c>
      <c r="N14" s="97">
        <f>I25</f>
        <v>11620.422880883101</v>
      </c>
      <c r="O14" s="97">
        <f>I27</f>
        <v>2712.8077563543379</v>
      </c>
    </row>
    <row r="15" spans="1:15">
      <c r="A15" s="18" t="s">
        <v>11</v>
      </c>
      <c r="B15" s="23"/>
      <c r="C15" s="23"/>
      <c r="D15" s="163">
        <v>673.86000000000013</v>
      </c>
      <c r="E15" s="163">
        <v>673.86000000000013</v>
      </c>
      <c r="F15" s="163">
        <v>673.86000000000013</v>
      </c>
      <c r="G15" s="163">
        <v>673.86000000000013</v>
      </c>
      <c r="H15" s="163">
        <v>673.86000000000013</v>
      </c>
      <c r="I15" s="180">
        <v>673.86000000000013</v>
      </c>
      <c r="J15" s="2"/>
      <c r="K15" s="4"/>
    </row>
    <row r="16" spans="1:15">
      <c r="A16" s="18" t="s">
        <v>12</v>
      </c>
      <c r="B16" s="23"/>
      <c r="C16" s="23"/>
      <c r="D16" s="163">
        <v>0</v>
      </c>
      <c r="E16" s="163">
        <v>0</v>
      </c>
      <c r="F16" s="163">
        <v>0</v>
      </c>
      <c r="G16" s="163">
        <v>0</v>
      </c>
      <c r="H16" s="163">
        <v>0</v>
      </c>
      <c r="I16" s="180">
        <v>0</v>
      </c>
      <c r="J16" s="2"/>
      <c r="K16" s="4"/>
    </row>
    <row r="17" spans="1:11">
      <c r="A17" s="18" t="s">
        <v>13</v>
      </c>
      <c r="B17" s="23"/>
      <c r="C17" s="23"/>
      <c r="D17" s="163">
        <v>196.77163686402011</v>
      </c>
      <c r="E17" s="163">
        <v>209.8449620693589</v>
      </c>
      <c r="F17" s="163">
        <v>232.72891926192105</v>
      </c>
      <c r="G17" s="163">
        <v>254.24197225074153</v>
      </c>
      <c r="H17" s="163">
        <v>268.68620165982207</v>
      </c>
      <c r="I17" s="180">
        <v>304.33690180812226</v>
      </c>
      <c r="J17" s="2"/>
      <c r="K17" s="4"/>
    </row>
    <row r="18" spans="1:11">
      <c r="A18" s="18" t="s">
        <v>14</v>
      </c>
      <c r="B18" s="23"/>
      <c r="C18" s="23"/>
      <c r="D18" s="163">
        <v>0</v>
      </c>
      <c r="E18" s="163">
        <v>0</v>
      </c>
      <c r="F18" s="163">
        <v>0</v>
      </c>
      <c r="G18" s="163">
        <v>0</v>
      </c>
      <c r="H18" s="163">
        <v>0</v>
      </c>
      <c r="I18" s="180">
        <v>0</v>
      </c>
      <c r="J18" s="2"/>
      <c r="K18" s="4"/>
    </row>
    <row r="19" spans="1:11">
      <c r="A19" s="18" t="s">
        <v>15</v>
      </c>
      <c r="B19" s="23"/>
      <c r="C19" s="23"/>
      <c r="D19" s="163">
        <v>28.927800000000001</v>
      </c>
      <c r="E19" s="163">
        <v>36.159750000000003</v>
      </c>
      <c r="F19" s="163">
        <v>43.3917</v>
      </c>
      <c r="G19" s="163">
        <v>52.070040000000006</v>
      </c>
      <c r="H19" s="163">
        <v>57.855600000000003</v>
      </c>
      <c r="I19" s="180">
        <v>72.319500000000005</v>
      </c>
      <c r="J19" s="2"/>
      <c r="K19" s="4"/>
    </row>
    <row r="20" spans="1:11">
      <c r="A20" s="18" t="s">
        <v>16</v>
      </c>
      <c r="B20" s="23"/>
      <c r="C20" s="23"/>
      <c r="D20" s="163">
        <v>0</v>
      </c>
      <c r="E20" s="163">
        <v>0</v>
      </c>
      <c r="F20" s="163">
        <v>0</v>
      </c>
      <c r="G20" s="163">
        <v>0</v>
      </c>
      <c r="H20" s="163">
        <v>0</v>
      </c>
      <c r="I20" s="180">
        <v>0</v>
      </c>
      <c r="J20" s="2"/>
      <c r="K20" s="4"/>
    </row>
    <row r="21" spans="1:11">
      <c r="A21" s="18" t="s">
        <v>17</v>
      </c>
      <c r="B21" s="23"/>
      <c r="C21" s="23"/>
      <c r="D21" s="163">
        <v>23</v>
      </c>
      <c r="E21" s="163">
        <v>23</v>
      </c>
      <c r="F21" s="163">
        <v>23</v>
      </c>
      <c r="G21" s="163">
        <v>23</v>
      </c>
      <c r="H21" s="163">
        <v>23</v>
      </c>
      <c r="I21" s="180">
        <v>23</v>
      </c>
      <c r="J21" s="2"/>
      <c r="K21" s="4"/>
    </row>
    <row r="22" spans="1:11">
      <c r="A22" s="18" t="s">
        <v>18</v>
      </c>
      <c r="B22" s="23"/>
      <c r="C22" s="23"/>
      <c r="D22" s="163">
        <v>0</v>
      </c>
      <c r="E22" s="163">
        <v>0</v>
      </c>
      <c r="F22" s="163">
        <v>0</v>
      </c>
      <c r="G22" s="163">
        <v>0</v>
      </c>
      <c r="H22" s="163">
        <v>0</v>
      </c>
      <c r="I22" s="180">
        <v>0</v>
      </c>
      <c r="J22" s="2"/>
      <c r="K22" s="4"/>
    </row>
    <row r="23" spans="1:11">
      <c r="A23" s="18" t="s">
        <v>19</v>
      </c>
      <c r="B23" s="23"/>
      <c r="C23" s="23"/>
      <c r="D23" s="163">
        <v>0</v>
      </c>
      <c r="E23" s="163">
        <v>0</v>
      </c>
      <c r="F23" s="163">
        <v>0</v>
      </c>
      <c r="G23" s="163">
        <v>0</v>
      </c>
      <c r="H23" s="163">
        <v>0</v>
      </c>
      <c r="I23" s="180">
        <v>0</v>
      </c>
      <c r="J23" s="2"/>
      <c r="K23" s="4"/>
    </row>
    <row r="24" spans="1:11" ht="13.8" thickBot="1">
      <c r="A24" s="18" t="s">
        <v>20</v>
      </c>
      <c r="B24" s="23"/>
      <c r="C24" s="23"/>
      <c r="D24" s="163">
        <v>416.91187332201122</v>
      </c>
      <c r="E24" s="163">
        <v>444.61111183407473</v>
      </c>
      <c r="F24" s="163">
        <v>493.09672497538781</v>
      </c>
      <c r="G24" s="163">
        <v>538.67772112598107</v>
      </c>
      <c r="H24" s="163">
        <v>569.2815766287647</v>
      </c>
      <c r="I24" s="180">
        <v>644.81685407497719</v>
      </c>
      <c r="J24" s="2"/>
      <c r="K24" s="4"/>
    </row>
    <row r="25" spans="1:11" ht="25.5" customHeight="1" thickBot="1">
      <c r="A25" s="226" t="s">
        <v>21</v>
      </c>
      <c r="B25" s="227"/>
      <c r="C25" s="228"/>
      <c r="D25" s="159">
        <f t="shared" ref="D25:I25" si="1">SUM(D9:D24)</f>
        <v>7513.2841851860321</v>
      </c>
      <c r="E25" s="159">
        <f t="shared" si="1"/>
        <v>8012.4598239034331</v>
      </c>
      <c r="F25" s="159">
        <f>SUM(F9:F24)</f>
        <v>8886.2324692373095</v>
      </c>
      <c r="G25" s="159">
        <f t="shared" si="1"/>
        <v>9707.6602083767229</v>
      </c>
      <c r="H25" s="159">
        <f t="shared" si="1"/>
        <v>10259.180753288589</v>
      </c>
      <c r="I25" s="178">
        <f t="shared" si="1"/>
        <v>11620.422880883101</v>
      </c>
      <c r="J25" s="2"/>
      <c r="K25" s="4"/>
    </row>
    <row r="26" spans="1:11" ht="13.8" thickBot="1">
      <c r="A26" s="24"/>
      <c r="B26" s="25"/>
      <c r="C26" s="25"/>
      <c r="D26" s="164"/>
      <c r="E26" s="164"/>
      <c r="F26" s="164"/>
      <c r="G26" s="164"/>
      <c r="H26" s="164"/>
      <c r="I26" s="164"/>
      <c r="J26" s="2"/>
      <c r="K26" s="4"/>
    </row>
    <row r="27" spans="1:11" ht="13.8" thickBot="1">
      <c r="A27" s="240" t="s">
        <v>22</v>
      </c>
      <c r="B27" s="241"/>
      <c r="C27" s="242"/>
      <c r="D27" s="159">
        <v>2712.8077563543379</v>
      </c>
      <c r="E27" s="159">
        <v>2712.8077563543379</v>
      </c>
      <c r="F27" s="159">
        <v>2712.8077563543379</v>
      </c>
      <c r="G27" s="159">
        <v>2712.8077563543379</v>
      </c>
      <c r="H27" s="159">
        <v>2712.8077563543379</v>
      </c>
      <c r="I27" s="159">
        <v>2712.8077563543379</v>
      </c>
      <c r="J27" s="8"/>
      <c r="K27" s="4"/>
    </row>
    <row r="28" spans="1:11" ht="13.8" thickBot="1">
      <c r="A28" s="24"/>
      <c r="B28" s="25"/>
      <c r="C28" s="25"/>
      <c r="D28" s="164"/>
      <c r="E28" s="164"/>
      <c r="F28" s="164"/>
      <c r="G28" s="164"/>
      <c r="H28" s="164"/>
      <c r="I28" s="164"/>
      <c r="J28" s="2"/>
      <c r="K28" s="4"/>
    </row>
    <row r="29" spans="1:11" ht="27.75" customHeight="1" thickBot="1">
      <c r="A29" s="226" t="s">
        <v>23</v>
      </c>
      <c r="B29" s="227"/>
      <c r="C29" s="228"/>
      <c r="D29" s="159">
        <f t="shared" ref="D29:I29" si="2">D25+D27</f>
        <v>10226.09194154037</v>
      </c>
      <c r="E29" s="159">
        <f t="shared" si="2"/>
        <v>10725.267580257771</v>
      </c>
      <c r="F29" s="159">
        <f t="shared" si="2"/>
        <v>11599.040225591647</v>
      </c>
      <c r="G29" s="159">
        <f t="shared" si="2"/>
        <v>12420.46796473106</v>
      </c>
      <c r="H29" s="159">
        <f t="shared" si="2"/>
        <v>12971.988509642926</v>
      </c>
      <c r="I29" s="159">
        <f t="shared" si="2"/>
        <v>14333.230637237439</v>
      </c>
      <c r="J29" s="2"/>
      <c r="K29" s="2"/>
    </row>
    <row r="30" spans="1:11" ht="13.8" thickBot="1">
      <c r="A30" s="19"/>
      <c r="B30" s="20"/>
      <c r="C30" s="20"/>
      <c r="D30" s="165"/>
      <c r="E30" s="165"/>
      <c r="F30" s="165"/>
      <c r="G30" s="165"/>
      <c r="H30" s="165"/>
      <c r="I30" s="165"/>
      <c r="J30" s="2"/>
      <c r="K30" s="2"/>
    </row>
    <row r="31" spans="1:11" ht="27.75" customHeight="1" thickBot="1">
      <c r="A31" s="226" t="s">
        <v>24</v>
      </c>
      <c r="B31" s="232"/>
      <c r="C31" s="233"/>
      <c r="D31" s="159">
        <f t="shared" ref="D31:I31" si="3">D29/D5</f>
        <v>10226.09194154037</v>
      </c>
      <c r="E31" s="159">
        <f t="shared" si="3"/>
        <v>8580.2140642062168</v>
      </c>
      <c r="F31" s="159">
        <f t="shared" si="3"/>
        <v>7732.6934837277649</v>
      </c>
      <c r="G31" s="159">
        <f t="shared" si="3"/>
        <v>6900.2599804061447</v>
      </c>
      <c r="H31" s="159">
        <f t="shared" si="3"/>
        <v>6485.9942548214631</v>
      </c>
      <c r="I31" s="159">
        <f t="shared" si="3"/>
        <v>5733.2922548949755</v>
      </c>
      <c r="J31" s="2"/>
      <c r="K31" s="2"/>
    </row>
    <row r="32" spans="1:11" ht="13.8" thickBot="1">
      <c r="A32" s="14"/>
      <c r="B32" s="15"/>
      <c r="C32" s="15"/>
      <c r="D32" s="165"/>
      <c r="E32" s="165"/>
      <c r="F32" s="165"/>
      <c r="G32" s="165"/>
      <c r="H32" s="165"/>
      <c r="I32" s="165"/>
      <c r="J32" s="2"/>
      <c r="K32" s="4"/>
    </row>
    <row r="33" spans="1:11" ht="13.8" thickBot="1">
      <c r="A33" s="144" t="s">
        <v>25</v>
      </c>
      <c r="B33" s="142"/>
      <c r="C33" s="142"/>
      <c r="D33" s="159">
        <v>4</v>
      </c>
      <c r="E33" s="159">
        <f>$D$33</f>
        <v>4</v>
      </c>
      <c r="F33" s="159">
        <f>$D$33</f>
        <v>4</v>
      </c>
      <c r="G33" s="159">
        <f>$D$33</f>
        <v>4</v>
      </c>
      <c r="H33" s="159">
        <f>$D$33</f>
        <v>4</v>
      </c>
      <c r="I33" s="159">
        <f>$D$33</f>
        <v>4</v>
      </c>
      <c r="J33" s="2"/>
      <c r="K33" s="4"/>
    </row>
    <row r="34" spans="1:11" ht="13.8" thickBot="1">
      <c r="A34" s="14"/>
      <c r="B34" s="15"/>
      <c r="C34" s="15"/>
      <c r="D34" s="165"/>
      <c r="E34" s="165"/>
      <c r="F34" s="165"/>
      <c r="G34" s="165"/>
      <c r="H34" s="165"/>
      <c r="I34" s="165"/>
      <c r="J34" s="2"/>
      <c r="K34" s="4"/>
    </row>
    <row r="35" spans="1:11" ht="25.5" customHeight="1" thickBot="1">
      <c r="A35" s="234" t="s">
        <v>26</v>
      </c>
      <c r="B35" s="235"/>
      <c r="C35" s="236"/>
      <c r="D35" s="166">
        <f t="shared" ref="D35:I35" si="4">D31+D33</f>
        <v>10230.09194154037</v>
      </c>
      <c r="E35" s="166">
        <f t="shared" si="4"/>
        <v>8584.2140642062168</v>
      </c>
      <c r="F35" s="166">
        <f t="shared" si="4"/>
        <v>7736.6934837277649</v>
      </c>
      <c r="G35" s="166">
        <f t="shared" si="4"/>
        <v>6904.2599804061447</v>
      </c>
      <c r="H35" s="166">
        <f t="shared" si="4"/>
        <v>6489.9942548214631</v>
      </c>
      <c r="I35" s="166">
        <f t="shared" si="4"/>
        <v>5737.2922548949755</v>
      </c>
      <c r="J35" s="2"/>
      <c r="K35" s="4"/>
    </row>
    <row r="36" spans="1:11" ht="13.8" thickBot="1">
      <c r="A36" s="139" t="s">
        <v>27</v>
      </c>
      <c r="B36" s="140"/>
      <c r="C36" s="138"/>
      <c r="D36" s="166">
        <f>$E$3</f>
        <v>8770</v>
      </c>
      <c r="E36" s="166">
        <f>$D$36</f>
        <v>8770</v>
      </c>
      <c r="F36" s="166">
        <f>$D$36</f>
        <v>8770</v>
      </c>
      <c r="G36" s="166">
        <f>$D$36</f>
        <v>8770</v>
      </c>
      <c r="H36" s="166">
        <f>$D$36</f>
        <v>8770</v>
      </c>
      <c r="I36" s="166">
        <f>$D$36</f>
        <v>8770</v>
      </c>
      <c r="J36" s="4"/>
      <c r="K36" s="2"/>
    </row>
    <row r="37" spans="1:11" ht="15" customHeight="1">
      <c r="A37" s="27" t="s">
        <v>28</v>
      </c>
      <c r="B37" s="28"/>
      <c r="C37" s="28"/>
      <c r="D37" s="167"/>
      <c r="E37" s="167"/>
      <c r="F37" s="167"/>
      <c r="G37" s="167"/>
      <c r="H37" s="168"/>
      <c r="I37" s="169"/>
      <c r="J37" s="26"/>
    </row>
    <row r="38" spans="1:11" ht="12.75" customHeight="1">
      <c r="A38" s="29" t="s">
        <v>29</v>
      </c>
      <c r="B38" s="30"/>
      <c r="C38" s="30"/>
      <c r="D38" s="170"/>
      <c r="E38" s="170"/>
      <c r="F38" s="170"/>
      <c r="G38" s="170"/>
      <c r="H38" s="171"/>
      <c r="I38" s="169"/>
      <c r="J38" s="26"/>
    </row>
    <row r="39" spans="1:11" ht="12.75" customHeight="1" thickBot="1">
      <c r="A39" s="31" t="s">
        <v>30</v>
      </c>
      <c r="B39" s="32"/>
      <c r="C39" s="32"/>
      <c r="D39" s="172"/>
      <c r="E39" s="172"/>
      <c r="F39" s="172"/>
      <c r="G39" s="172"/>
      <c r="H39" s="173"/>
      <c r="I39" s="169"/>
      <c r="J39" s="26"/>
    </row>
  </sheetData>
  <mergeCells count="10">
    <mergeCell ref="A29:C29"/>
    <mergeCell ref="M7:O7"/>
    <mergeCell ref="E1:G1"/>
    <mergeCell ref="A1:D1"/>
    <mergeCell ref="A31:C31"/>
    <mergeCell ref="A35:C35"/>
    <mergeCell ref="A3:C3"/>
    <mergeCell ref="A8:C8"/>
    <mergeCell ref="A25:C25"/>
    <mergeCell ref="A27:C27"/>
  </mergeCells>
  <phoneticPr fontId="0" type="noConversion"/>
  <pageMargins left="0.35433070866141736" right="0.35433070866141736" top="0.59055118110236227" bottom="0.59055118110236227" header="0.31496062992125984" footer="0.31496062992125984"/>
  <pageSetup paperSize="9" scale="60" fitToHeight="0" orientation="portrait" verticalDpi="300" r:id="rId1"/>
  <headerFooter alignWithMargins="0">
    <oddHeader>&amp;F</oddHeader>
    <oddFooter>&amp;A&amp;RPage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F7AE7-2B9E-42BE-9741-028322FD6FA5}">
  <sheetPr>
    <pageSetUpPr fitToPage="1"/>
  </sheetPr>
  <dimension ref="A1:O39"/>
  <sheetViews>
    <sheetView tabSelected="1" zoomScale="70" zoomScaleNormal="70" workbookViewId="0">
      <selection activeCell="E2" sqref="E2"/>
    </sheetView>
  </sheetViews>
  <sheetFormatPr defaultColWidth="9.109375" defaultRowHeight="13.2"/>
  <cols>
    <col min="1" max="1" width="41.6640625" style="1" customWidth="1"/>
    <col min="2" max="2" width="18" style="1" customWidth="1"/>
    <col min="3" max="3" width="17.33203125" style="1" customWidth="1"/>
    <col min="4" max="4" width="13.6640625" style="174" customWidth="1"/>
    <col min="5" max="9" width="14.33203125" style="174" customWidth="1"/>
    <col min="10" max="10" width="14.44140625" style="1" customWidth="1"/>
    <col min="11" max="15" width="12.6640625" style="1" hidden="1" customWidth="1"/>
    <col min="16" max="26" width="12.6640625" style="1" customWidth="1"/>
    <col min="27" max="16384" width="9.109375" style="1"/>
  </cols>
  <sheetData>
    <row r="1" spans="1:15" s="2" customFormat="1" ht="33" customHeight="1" thickBot="1">
      <c r="A1" s="230" t="s">
        <v>101</v>
      </c>
      <c r="B1" s="231"/>
      <c r="C1" s="231"/>
      <c r="D1" s="231"/>
      <c r="E1" s="225" t="s">
        <v>125</v>
      </c>
      <c r="F1" s="225"/>
      <c r="G1" s="225"/>
      <c r="H1" s="146"/>
      <c r="I1" s="146"/>
      <c r="J1" s="4"/>
    </row>
    <row r="2" spans="1:15" ht="16.2" thickBot="1">
      <c r="A2" s="5"/>
      <c r="B2" s="6"/>
      <c r="C2" s="7"/>
      <c r="D2" s="147"/>
      <c r="E2" s="148"/>
      <c r="F2" s="148"/>
      <c r="G2" s="148"/>
      <c r="H2" s="149"/>
      <c r="I2" s="149"/>
      <c r="J2" s="2"/>
    </row>
    <row r="3" spans="1:15" ht="35.4" customHeight="1" thickBot="1">
      <c r="A3" s="234" t="s">
        <v>1</v>
      </c>
      <c r="B3" s="235"/>
      <c r="C3" s="235"/>
      <c r="D3" s="150"/>
      <c r="E3" s="151">
        <v>6151</v>
      </c>
      <c r="F3" s="150" t="s">
        <v>0</v>
      </c>
      <c r="G3" s="152"/>
      <c r="H3" s="153"/>
      <c r="I3" s="153"/>
      <c r="K3" s="2"/>
    </row>
    <row r="4" spans="1:15" ht="13.8" thickBot="1">
      <c r="A4" s="16"/>
      <c r="B4" s="3"/>
      <c r="C4" s="3"/>
      <c r="D4" s="154"/>
      <c r="E4" s="155"/>
      <c r="F4" s="156"/>
      <c r="G4" s="154"/>
      <c r="H4" s="157"/>
      <c r="I4" s="157"/>
      <c r="J4" s="2"/>
      <c r="K4" s="4"/>
    </row>
    <row r="5" spans="1:15" ht="13.8" thickBot="1">
      <c r="A5" s="17" t="s">
        <v>2</v>
      </c>
      <c r="B5" s="3"/>
      <c r="C5" s="3"/>
      <c r="D5" s="176">
        <v>1</v>
      </c>
      <c r="E5" s="176">
        <v>1.5</v>
      </c>
      <c r="F5" s="176">
        <v>2</v>
      </c>
      <c r="G5" s="176">
        <v>2.5</v>
      </c>
      <c r="H5" s="176">
        <v>3</v>
      </c>
      <c r="I5" s="177">
        <v>3.5</v>
      </c>
      <c r="J5" s="2"/>
      <c r="K5" s="4"/>
    </row>
    <row r="6" spans="1:15" ht="13.8" thickBot="1">
      <c r="A6" s="141" t="s">
        <v>3</v>
      </c>
      <c r="B6" s="142"/>
      <c r="C6" s="143"/>
      <c r="D6" s="159">
        <f t="shared" ref="D6:I6" si="0">$E$3*D5</f>
        <v>6151</v>
      </c>
      <c r="E6" s="159">
        <f t="shared" si="0"/>
        <v>9226.5</v>
      </c>
      <c r="F6" s="159">
        <f t="shared" si="0"/>
        <v>12302</v>
      </c>
      <c r="G6" s="159">
        <f t="shared" si="0"/>
        <v>15377.5</v>
      </c>
      <c r="H6" s="159">
        <f t="shared" si="0"/>
        <v>18453</v>
      </c>
      <c r="I6" s="178">
        <f t="shared" si="0"/>
        <v>21528.5</v>
      </c>
      <c r="J6" s="2"/>
      <c r="K6" s="4"/>
    </row>
    <row r="7" spans="1:15" ht="15" thickBot="1">
      <c r="A7" s="14"/>
      <c r="B7" s="15"/>
      <c r="C7" s="15"/>
      <c r="D7" s="160"/>
      <c r="E7" s="160"/>
      <c r="F7" s="160"/>
      <c r="G7" s="160"/>
      <c r="H7" s="160"/>
      <c r="I7" s="179"/>
      <c r="J7" s="2"/>
      <c r="K7" s="4"/>
      <c r="M7" s="229" t="s">
        <v>49</v>
      </c>
      <c r="N7" s="229"/>
      <c r="O7" s="229"/>
    </row>
    <row r="8" spans="1:15" ht="15" thickBot="1">
      <c r="A8" s="237" t="s">
        <v>4</v>
      </c>
      <c r="B8" s="238"/>
      <c r="C8" s="239"/>
      <c r="D8" s="161"/>
      <c r="E8" s="161"/>
      <c r="F8" s="161"/>
      <c r="G8" s="161"/>
      <c r="H8" s="161"/>
      <c r="I8" s="153"/>
      <c r="J8" s="2"/>
      <c r="K8" s="4"/>
      <c r="M8" s="96" t="s">
        <v>45</v>
      </c>
      <c r="N8" s="96" t="s">
        <v>46</v>
      </c>
      <c r="O8" s="96" t="s">
        <v>47</v>
      </c>
    </row>
    <row r="9" spans="1:15" ht="14.4">
      <c r="A9" s="21" t="s">
        <v>5</v>
      </c>
      <c r="B9" s="22"/>
      <c r="C9" s="22"/>
      <c r="D9" s="162">
        <v>896.25</v>
      </c>
      <c r="E9" s="162">
        <v>896.25</v>
      </c>
      <c r="F9" s="162">
        <v>1120.3125</v>
      </c>
      <c r="G9" s="162">
        <v>1120.3125</v>
      </c>
      <c r="H9" s="162">
        <v>1120.3125</v>
      </c>
      <c r="I9" s="162">
        <v>1120.3125</v>
      </c>
      <c r="J9" s="2"/>
      <c r="K9" s="4"/>
      <c r="M9" s="97">
        <f>D5</f>
        <v>1</v>
      </c>
      <c r="N9" s="97">
        <f>D25</f>
        <v>5116.268362734374</v>
      </c>
      <c r="O9" s="97">
        <f>D27</f>
        <v>3830.1254225605835</v>
      </c>
    </row>
    <row r="10" spans="1:15" ht="14.4">
      <c r="A10" s="18" t="s">
        <v>6</v>
      </c>
      <c r="B10" s="23"/>
      <c r="C10" s="23"/>
      <c r="D10" s="163">
        <v>1081.3799999999999</v>
      </c>
      <c r="E10" s="163">
        <v>1521.3700000000001</v>
      </c>
      <c r="F10" s="163">
        <v>2066.7599999999998</v>
      </c>
      <c r="G10" s="163">
        <v>2559.4499999999998</v>
      </c>
      <c r="H10" s="163">
        <v>3052.1400000000003</v>
      </c>
      <c r="I10" s="180">
        <v>3544.8300000000004</v>
      </c>
      <c r="J10" s="2"/>
      <c r="K10" s="4"/>
      <c r="M10" s="97">
        <f>E5</f>
        <v>1.5</v>
      </c>
      <c r="N10" s="97">
        <f>E25</f>
        <v>5629.3078692812496</v>
      </c>
      <c r="O10" s="97">
        <f>E27</f>
        <v>3830.1254225605835</v>
      </c>
    </row>
    <row r="11" spans="1:15" ht="14.4">
      <c r="A11" s="18" t="s">
        <v>7</v>
      </c>
      <c r="B11" s="23"/>
      <c r="C11" s="23"/>
      <c r="D11" s="163">
        <v>248.06250000000003</v>
      </c>
      <c r="E11" s="163">
        <v>248.06250000000003</v>
      </c>
      <c r="F11" s="163">
        <v>248.06250000000003</v>
      </c>
      <c r="G11" s="163">
        <v>248.06250000000003</v>
      </c>
      <c r="H11" s="163">
        <v>248.06250000000003</v>
      </c>
      <c r="I11" s="180">
        <v>248.06250000000003</v>
      </c>
      <c r="J11" s="2"/>
      <c r="K11" s="4"/>
      <c r="M11" s="97">
        <f>F5</f>
        <v>2</v>
      </c>
      <c r="N11" s="97">
        <f>F25</f>
        <v>6491.1657977031236</v>
      </c>
      <c r="O11" s="97">
        <f>F27</f>
        <v>3830.1254225605835</v>
      </c>
    </row>
    <row r="12" spans="1:15" ht="14.4">
      <c r="A12" s="18" t="s">
        <v>8</v>
      </c>
      <c r="B12" s="23"/>
      <c r="C12" s="23"/>
      <c r="D12" s="163">
        <v>936.53500000000008</v>
      </c>
      <c r="E12" s="163">
        <v>977.0625</v>
      </c>
      <c r="F12" s="163">
        <v>1017.59</v>
      </c>
      <c r="G12" s="163">
        <v>1058.1175000000001</v>
      </c>
      <c r="H12" s="163">
        <v>1098.645</v>
      </c>
      <c r="I12" s="180">
        <v>1139.1725000000001</v>
      </c>
      <c r="J12" s="2"/>
      <c r="K12" s="4"/>
      <c r="M12" s="97">
        <f>G5</f>
        <v>2.5</v>
      </c>
      <c r="N12" s="97">
        <f>G25</f>
        <v>7060.00142925</v>
      </c>
      <c r="O12" s="97">
        <f>G27</f>
        <v>3830.1254225605835</v>
      </c>
    </row>
    <row r="13" spans="1:15" ht="14.4">
      <c r="A13" s="18" t="s">
        <v>9</v>
      </c>
      <c r="B13" s="23"/>
      <c r="C13" s="23"/>
      <c r="D13" s="163">
        <v>762.1944125</v>
      </c>
      <c r="E13" s="163">
        <v>766.24787500000002</v>
      </c>
      <c r="F13" s="163">
        <v>770.30133750000005</v>
      </c>
      <c r="G13" s="163">
        <v>774.35479999999995</v>
      </c>
      <c r="H13" s="163">
        <v>778.40826249999998</v>
      </c>
      <c r="I13" s="180">
        <v>782.46172499999989</v>
      </c>
      <c r="J13" s="2"/>
      <c r="K13" s="4"/>
      <c r="M13" s="97">
        <f>H5</f>
        <v>3</v>
      </c>
      <c r="N13" s="97">
        <f>H25</f>
        <v>7628.8370607968745</v>
      </c>
      <c r="O13" s="97">
        <f>H27</f>
        <v>3830.1254225605835</v>
      </c>
    </row>
    <row r="14" spans="1:15" ht="14.4">
      <c r="A14" s="18" t="s">
        <v>10</v>
      </c>
      <c r="B14" s="23"/>
      <c r="C14" s="23"/>
      <c r="D14" s="163">
        <v>492.7894</v>
      </c>
      <c r="E14" s="163">
        <v>492.7894</v>
      </c>
      <c r="F14" s="163">
        <v>492.7894</v>
      </c>
      <c r="G14" s="163">
        <v>492.7894</v>
      </c>
      <c r="H14" s="163">
        <v>492.7894</v>
      </c>
      <c r="I14" s="180">
        <v>582.98939999999993</v>
      </c>
      <c r="J14" s="2"/>
      <c r="K14" s="4"/>
      <c r="M14" s="97">
        <f>I5</f>
        <v>3.5</v>
      </c>
      <c r="N14" s="97">
        <f>I25</f>
        <v>8293.1719423437498</v>
      </c>
      <c r="O14" s="97">
        <f>I27</f>
        <v>3830.1254225605835</v>
      </c>
    </row>
    <row r="15" spans="1:15">
      <c r="A15" s="18" t="s">
        <v>11</v>
      </c>
      <c r="B15" s="23"/>
      <c r="C15" s="23"/>
      <c r="D15" s="163">
        <v>392.15550000000007</v>
      </c>
      <c r="E15" s="163">
        <v>392.15550000000007</v>
      </c>
      <c r="F15" s="163">
        <v>392.15550000000007</v>
      </c>
      <c r="G15" s="163">
        <v>392.15550000000007</v>
      </c>
      <c r="H15" s="163">
        <v>392.15550000000007</v>
      </c>
      <c r="I15" s="180">
        <v>392.15550000000007</v>
      </c>
      <c r="J15" s="2"/>
      <c r="K15" s="4"/>
    </row>
    <row r="16" spans="1:15">
      <c r="A16" s="18" t="s">
        <v>12</v>
      </c>
      <c r="B16" s="23"/>
      <c r="C16" s="23"/>
      <c r="D16" s="163">
        <v>0</v>
      </c>
      <c r="E16" s="163">
        <v>0</v>
      </c>
      <c r="F16" s="163">
        <v>0</v>
      </c>
      <c r="G16" s="163">
        <v>0</v>
      </c>
      <c r="H16" s="163">
        <v>0</v>
      </c>
      <c r="I16" s="180">
        <v>0</v>
      </c>
      <c r="J16" s="2"/>
      <c r="K16" s="4"/>
    </row>
    <row r="17" spans="1:11">
      <c r="A17" s="18" t="s">
        <v>13</v>
      </c>
      <c r="B17" s="23"/>
      <c r="C17" s="23"/>
      <c r="D17" s="163">
        <v>0</v>
      </c>
      <c r="E17" s="163">
        <v>0</v>
      </c>
      <c r="F17" s="163">
        <v>0</v>
      </c>
      <c r="G17" s="163">
        <v>0</v>
      </c>
      <c r="H17" s="163">
        <v>0</v>
      </c>
      <c r="I17" s="180">
        <v>0</v>
      </c>
      <c r="J17" s="2"/>
      <c r="K17" s="4"/>
    </row>
    <row r="18" spans="1:11">
      <c r="A18" s="18" t="s">
        <v>14</v>
      </c>
      <c r="B18" s="23"/>
      <c r="C18" s="23"/>
      <c r="D18" s="163">
        <v>0</v>
      </c>
      <c r="E18" s="163">
        <v>0</v>
      </c>
      <c r="F18" s="163">
        <v>0</v>
      </c>
      <c r="G18" s="163">
        <v>0</v>
      </c>
      <c r="H18" s="163">
        <v>0</v>
      </c>
      <c r="I18" s="180">
        <v>0</v>
      </c>
      <c r="J18" s="2"/>
      <c r="K18" s="4"/>
    </row>
    <row r="19" spans="1:11">
      <c r="A19" s="18" t="s">
        <v>15</v>
      </c>
      <c r="B19" s="23"/>
      <c r="C19" s="23"/>
      <c r="D19" s="163">
        <v>0</v>
      </c>
      <c r="E19" s="163">
        <v>0</v>
      </c>
      <c r="F19" s="163">
        <v>0</v>
      </c>
      <c r="G19" s="163">
        <v>0</v>
      </c>
      <c r="H19" s="163">
        <v>0</v>
      </c>
      <c r="I19" s="180">
        <v>0</v>
      </c>
      <c r="J19" s="2"/>
      <c r="K19" s="4"/>
    </row>
    <row r="20" spans="1:11">
      <c r="A20" s="18" t="s">
        <v>16</v>
      </c>
      <c r="B20" s="23"/>
      <c r="C20" s="23"/>
      <c r="D20" s="163">
        <v>0</v>
      </c>
      <c r="E20" s="163">
        <v>0</v>
      </c>
      <c r="F20" s="163">
        <v>0</v>
      </c>
      <c r="G20" s="163">
        <v>0</v>
      </c>
      <c r="H20" s="163">
        <v>0</v>
      </c>
      <c r="I20" s="180">
        <v>0</v>
      </c>
      <c r="J20" s="2"/>
      <c r="K20" s="4"/>
    </row>
    <row r="21" spans="1:11">
      <c r="A21" s="18" t="s">
        <v>17</v>
      </c>
      <c r="B21" s="23"/>
      <c r="C21" s="23"/>
      <c r="D21" s="163">
        <v>23</v>
      </c>
      <c r="E21" s="163">
        <v>23</v>
      </c>
      <c r="F21" s="163">
        <v>23</v>
      </c>
      <c r="G21" s="163">
        <v>23</v>
      </c>
      <c r="H21" s="163">
        <v>23</v>
      </c>
      <c r="I21" s="180">
        <v>23</v>
      </c>
      <c r="J21" s="2"/>
      <c r="K21" s="4"/>
    </row>
    <row r="22" spans="1:11">
      <c r="A22" s="18" t="s">
        <v>18</v>
      </c>
      <c r="B22" s="23"/>
      <c r="C22" s="23"/>
      <c r="D22" s="163">
        <v>0</v>
      </c>
      <c r="E22" s="163">
        <v>0</v>
      </c>
      <c r="F22" s="163">
        <v>0</v>
      </c>
      <c r="G22" s="163">
        <v>0</v>
      </c>
      <c r="H22" s="163">
        <v>0</v>
      </c>
      <c r="I22" s="180">
        <v>0</v>
      </c>
      <c r="J22" s="2"/>
      <c r="K22" s="4"/>
    </row>
    <row r="23" spans="1:11">
      <c r="A23" s="18" t="s">
        <v>19</v>
      </c>
      <c r="B23" s="23"/>
      <c r="C23" s="23"/>
      <c r="D23" s="163">
        <v>0</v>
      </c>
      <c r="E23" s="163">
        <v>0</v>
      </c>
      <c r="F23" s="163">
        <v>0</v>
      </c>
      <c r="G23" s="163">
        <v>0</v>
      </c>
      <c r="H23" s="163">
        <v>0</v>
      </c>
      <c r="I23" s="180">
        <v>0</v>
      </c>
      <c r="J23" s="2"/>
      <c r="K23" s="4"/>
    </row>
    <row r="24" spans="1:11" ht="13.8" thickBot="1">
      <c r="A24" s="18" t="s">
        <v>20</v>
      </c>
      <c r="B24" s="23"/>
      <c r="C24" s="23"/>
      <c r="D24" s="163">
        <v>283.90155023437495</v>
      </c>
      <c r="E24" s="163">
        <v>312.37009428124998</v>
      </c>
      <c r="F24" s="163">
        <v>360.19456020312492</v>
      </c>
      <c r="G24" s="163">
        <v>391.75922925000003</v>
      </c>
      <c r="H24" s="163">
        <v>423.32389829687492</v>
      </c>
      <c r="I24" s="180">
        <v>460.18781734375005</v>
      </c>
      <c r="J24" s="2"/>
      <c r="K24" s="4"/>
    </row>
    <row r="25" spans="1:11" ht="25.5" customHeight="1" thickBot="1">
      <c r="A25" s="226" t="s">
        <v>21</v>
      </c>
      <c r="B25" s="227"/>
      <c r="C25" s="228"/>
      <c r="D25" s="159">
        <f t="shared" ref="D25:I25" si="1">SUM(D9:D24)</f>
        <v>5116.268362734374</v>
      </c>
      <c r="E25" s="159">
        <f t="shared" si="1"/>
        <v>5629.3078692812496</v>
      </c>
      <c r="F25" s="159">
        <f>SUM(F9:F24)</f>
        <v>6491.1657977031236</v>
      </c>
      <c r="G25" s="159">
        <f t="shared" si="1"/>
        <v>7060.00142925</v>
      </c>
      <c r="H25" s="159">
        <f t="shared" si="1"/>
        <v>7628.8370607968745</v>
      </c>
      <c r="I25" s="178">
        <f t="shared" si="1"/>
        <v>8293.1719423437498</v>
      </c>
      <c r="J25" s="2"/>
      <c r="K25" s="4"/>
    </row>
    <row r="26" spans="1:11" ht="13.8" thickBot="1">
      <c r="A26" s="24"/>
      <c r="B26" s="25"/>
      <c r="C26" s="25"/>
      <c r="D26" s="164"/>
      <c r="E26" s="164"/>
      <c r="F26" s="164"/>
      <c r="G26" s="164"/>
      <c r="H26" s="164"/>
      <c r="I26" s="164"/>
      <c r="J26" s="2"/>
      <c r="K26" s="4"/>
    </row>
    <row r="27" spans="1:11" ht="13.8" thickBot="1">
      <c r="A27" s="240" t="s">
        <v>22</v>
      </c>
      <c r="B27" s="241"/>
      <c r="C27" s="242"/>
      <c r="D27" s="159">
        <v>3830.1254225605835</v>
      </c>
      <c r="E27" s="159">
        <v>3830.1254225605835</v>
      </c>
      <c r="F27" s="159">
        <v>3830.1254225605835</v>
      </c>
      <c r="G27" s="159">
        <v>3830.1254225605835</v>
      </c>
      <c r="H27" s="159">
        <v>3830.1254225605835</v>
      </c>
      <c r="I27" s="159">
        <v>3830.1254225605835</v>
      </c>
      <c r="J27" s="8"/>
      <c r="K27" s="4"/>
    </row>
    <row r="28" spans="1:11" ht="13.8" thickBot="1">
      <c r="A28" s="24"/>
      <c r="B28" s="25"/>
      <c r="C28" s="25"/>
      <c r="D28" s="164"/>
      <c r="E28" s="164"/>
      <c r="F28" s="164"/>
      <c r="G28" s="164"/>
      <c r="H28" s="164"/>
      <c r="I28" s="164"/>
      <c r="J28" s="2"/>
      <c r="K28" s="4"/>
    </row>
    <row r="29" spans="1:11" ht="27.75" customHeight="1" thickBot="1">
      <c r="A29" s="226" t="s">
        <v>23</v>
      </c>
      <c r="B29" s="227"/>
      <c r="C29" s="228"/>
      <c r="D29" s="159">
        <f t="shared" ref="D29:I29" si="2">D25+D27</f>
        <v>8946.3937852949566</v>
      </c>
      <c r="E29" s="159">
        <f t="shared" si="2"/>
        <v>9459.4332918418331</v>
      </c>
      <c r="F29" s="159">
        <f t="shared" si="2"/>
        <v>10321.291220263707</v>
      </c>
      <c r="G29" s="159">
        <f t="shared" si="2"/>
        <v>10890.126851810583</v>
      </c>
      <c r="H29" s="159">
        <f t="shared" si="2"/>
        <v>11458.962483357458</v>
      </c>
      <c r="I29" s="159">
        <f t="shared" si="2"/>
        <v>12123.297364904334</v>
      </c>
      <c r="J29" s="2"/>
      <c r="K29" s="2"/>
    </row>
    <row r="30" spans="1:11" ht="13.8" thickBot="1">
      <c r="A30" s="19"/>
      <c r="B30" s="20"/>
      <c r="C30" s="20"/>
      <c r="D30" s="165"/>
      <c r="E30" s="165"/>
      <c r="F30" s="165"/>
      <c r="G30" s="165"/>
      <c r="H30" s="165"/>
      <c r="I30" s="165"/>
      <c r="J30" s="2"/>
      <c r="K30" s="2"/>
    </row>
    <row r="31" spans="1:11" ht="27.75" customHeight="1" thickBot="1">
      <c r="A31" s="226" t="s">
        <v>24</v>
      </c>
      <c r="B31" s="232"/>
      <c r="C31" s="233"/>
      <c r="D31" s="159">
        <f t="shared" ref="D31:I31" si="3">D29/D5</f>
        <v>8946.3937852949566</v>
      </c>
      <c r="E31" s="159">
        <f t="shared" si="3"/>
        <v>6306.2888612278884</v>
      </c>
      <c r="F31" s="159">
        <f t="shared" si="3"/>
        <v>5160.6456101318536</v>
      </c>
      <c r="G31" s="159">
        <f t="shared" si="3"/>
        <v>4356.050740724233</v>
      </c>
      <c r="H31" s="159">
        <f t="shared" si="3"/>
        <v>3819.6541611191528</v>
      </c>
      <c r="I31" s="159">
        <f t="shared" si="3"/>
        <v>3463.7992471155239</v>
      </c>
      <c r="J31" s="2"/>
      <c r="K31" s="2"/>
    </row>
    <row r="32" spans="1:11" ht="13.8" thickBot="1">
      <c r="A32" s="14"/>
      <c r="B32" s="15"/>
      <c r="C32" s="15"/>
      <c r="D32" s="165"/>
      <c r="E32" s="165"/>
      <c r="F32" s="165"/>
      <c r="G32" s="165"/>
      <c r="H32" s="165"/>
      <c r="I32" s="165"/>
      <c r="J32" s="2"/>
      <c r="K32" s="4"/>
    </row>
    <row r="33" spans="1:11" ht="13.8" thickBot="1">
      <c r="A33" s="144" t="s">
        <v>25</v>
      </c>
      <c r="B33" s="142"/>
      <c r="C33" s="142"/>
      <c r="D33" s="159">
        <v>16</v>
      </c>
      <c r="E33" s="159">
        <f>$D$33</f>
        <v>16</v>
      </c>
      <c r="F33" s="159">
        <f>$D$33</f>
        <v>16</v>
      </c>
      <c r="G33" s="159">
        <f>$D$33</f>
        <v>16</v>
      </c>
      <c r="H33" s="159">
        <f>$D$33</f>
        <v>16</v>
      </c>
      <c r="I33" s="159">
        <f>$D$33</f>
        <v>16</v>
      </c>
      <c r="J33" s="2"/>
      <c r="K33" s="4"/>
    </row>
    <row r="34" spans="1:11" ht="13.8" thickBot="1">
      <c r="A34" s="14"/>
      <c r="B34" s="15"/>
      <c r="C34" s="15"/>
      <c r="D34" s="165"/>
      <c r="E34" s="165"/>
      <c r="F34" s="165"/>
      <c r="G34" s="165"/>
      <c r="H34" s="165"/>
      <c r="I34" s="165"/>
      <c r="J34" s="2"/>
      <c r="K34" s="4"/>
    </row>
    <row r="35" spans="1:11" ht="25.5" customHeight="1" thickBot="1">
      <c r="A35" s="234" t="s">
        <v>26</v>
      </c>
      <c r="B35" s="235"/>
      <c r="C35" s="236"/>
      <c r="D35" s="166">
        <f t="shared" ref="D35:I35" si="4">D31+D33</f>
        <v>8962.3937852949566</v>
      </c>
      <c r="E35" s="166">
        <f t="shared" si="4"/>
        <v>6322.2888612278884</v>
      </c>
      <c r="F35" s="166">
        <f t="shared" si="4"/>
        <v>5176.6456101318536</v>
      </c>
      <c r="G35" s="166">
        <f t="shared" si="4"/>
        <v>4372.050740724233</v>
      </c>
      <c r="H35" s="166">
        <f t="shared" si="4"/>
        <v>3835.6541611191528</v>
      </c>
      <c r="I35" s="166">
        <f t="shared" si="4"/>
        <v>3479.7992471155239</v>
      </c>
      <c r="J35" s="2"/>
      <c r="K35" s="4"/>
    </row>
    <row r="36" spans="1:11" ht="13.8" thickBot="1">
      <c r="A36" s="139" t="s">
        <v>27</v>
      </c>
      <c r="B36" s="140"/>
      <c r="C36" s="138"/>
      <c r="D36" s="166">
        <f>E3</f>
        <v>6151</v>
      </c>
      <c r="E36" s="166">
        <f>$D$36</f>
        <v>6151</v>
      </c>
      <c r="F36" s="166">
        <f>$D$36</f>
        <v>6151</v>
      </c>
      <c r="G36" s="166">
        <f>$D$36</f>
        <v>6151</v>
      </c>
      <c r="H36" s="166">
        <f>$D$36</f>
        <v>6151</v>
      </c>
      <c r="I36" s="166">
        <f>$D$36</f>
        <v>6151</v>
      </c>
      <c r="J36" s="4"/>
      <c r="K36" s="2"/>
    </row>
    <row r="37" spans="1:11" ht="15" customHeight="1">
      <c r="A37" s="27" t="s">
        <v>28</v>
      </c>
      <c r="B37" s="28"/>
      <c r="C37" s="28"/>
      <c r="D37" s="167"/>
      <c r="E37" s="167"/>
      <c r="F37" s="167"/>
      <c r="G37" s="167"/>
      <c r="H37" s="168"/>
      <c r="I37" s="169"/>
      <c r="J37" s="26"/>
    </row>
    <row r="38" spans="1:11" ht="12.75" customHeight="1">
      <c r="A38" s="29" t="s">
        <v>29</v>
      </c>
      <c r="B38" s="30"/>
      <c r="C38" s="30"/>
      <c r="D38" s="170"/>
      <c r="E38" s="170"/>
      <c r="F38" s="170"/>
      <c r="G38" s="170"/>
      <c r="H38" s="171"/>
      <c r="I38" s="169"/>
      <c r="J38" s="26"/>
    </row>
    <row r="39" spans="1:11" ht="12.75" customHeight="1" thickBot="1">
      <c r="A39" s="31" t="s">
        <v>30</v>
      </c>
      <c r="B39" s="32"/>
      <c r="C39" s="32"/>
      <c r="D39" s="172"/>
      <c r="E39" s="172"/>
      <c r="F39" s="172"/>
      <c r="G39" s="172"/>
      <c r="H39" s="173"/>
      <c r="I39" s="169"/>
      <c r="J39" s="26"/>
    </row>
  </sheetData>
  <mergeCells count="10">
    <mergeCell ref="A35:C35"/>
    <mergeCell ref="A1:D1"/>
    <mergeCell ref="E1:G1"/>
    <mergeCell ref="A3:C3"/>
    <mergeCell ref="M7:O7"/>
    <mergeCell ref="A8:C8"/>
    <mergeCell ref="A25:C25"/>
    <mergeCell ref="A27:C27"/>
    <mergeCell ref="A29:C29"/>
    <mergeCell ref="A31:C31"/>
  </mergeCells>
  <pageMargins left="0.35433070866141736" right="0.35433070866141736" top="0.59055118110236227" bottom="0.59055118110236227" header="0.31496062992125984" footer="0.31496062992125984"/>
  <pageSetup paperSize="9" scale="60" fitToHeight="0" orientation="portrait" verticalDpi="300" r:id="rId1"/>
  <headerFooter alignWithMargins="0">
    <oddHeader>&amp;F</oddHead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87C-1E15-46AD-86CF-67483DC715C2}">
  <dimension ref="A1:K84"/>
  <sheetViews>
    <sheetView zoomScale="85" zoomScaleNormal="85" workbookViewId="0">
      <selection activeCell="O10" sqref="O10"/>
    </sheetView>
  </sheetViews>
  <sheetFormatPr defaultColWidth="9.109375" defaultRowHeight="13.8"/>
  <cols>
    <col min="1" max="1" width="61.6640625" style="116" customWidth="1"/>
    <col min="2" max="4" width="14.33203125" style="200" customWidth="1"/>
    <col min="5" max="5" width="14.44140625" style="200" customWidth="1"/>
    <col min="6" max="6" width="10.88671875" style="116" bestFit="1" customWidth="1"/>
    <col min="7" max="16384" width="9.109375" style="116"/>
  </cols>
  <sheetData>
    <row r="1" spans="1:5" ht="14.4">
      <c r="A1" s="121" t="s">
        <v>124</v>
      </c>
      <c r="B1" s="186"/>
      <c r="C1" s="186"/>
      <c r="D1" s="187"/>
      <c r="E1" s="187"/>
    </row>
    <row r="2" spans="1:5" ht="14.4">
      <c r="A2" s="104" t="s">
        <v>67</v>
      </c>
      <c r="B2" s="188" t="s">
        <v>68</v>
      </c>
      <c r="C2" s="188" t="s">
        <v>97</v>
      </c>
      <c r="D2" s="188" t="s">
        <v>69</v>
      </c>
      <c r="E2" s="188" t="s">
        <v>103</v>
      </c>
    </row>
    <row r="3" spans="1:5" ht="14.4">
      <c r="A3" s="105" t="s">
        <v>70</v>
      </c>
      <c r="B3" s="189"/>
      <c r="C3" s="189"/>
      <c r="D3" s="190"/>
      <c r="E3" s="190"/>
    </row>
    <row r="4" spans="1:5" ht="14.4">
      <c r="A4" s="106" t="s">
        <v>71</v>
      </c>
      <c r="B4" s="181">
        <f>#N/A</f>
        <v>3</v>
      </c>
      <c r="C4" s="181">
        <f>#N/A</f>
        <v>1.5</v>
      </c>
      <c r="D4" s="181">
        <f>#N/A</f>
        <v>1.8</v>
      </c>
      <c r="E4" s="181">
        <f>#N/A</f>
        <v>2.5</v>
      </c>
    </row>
    <row r="5" spans="1:5" ht="14.4">
      <c r="A5" s="106" t="s">
        <v>72</v>
      </c>
      <c r="B5" s="191">
        <v>6151</v>
      </c>
      <c r="C5" s="191">
        <v>6868.37</v>
      </c>
      <c r="D5" s="191">
        <v>8770</v>
      </c>
      <c r="E5" s="191">
        <v>6151</v>
      </c>
    </row>
    <row r="6" spans="1:5" ht="14.4">
      <c r="A6" s="106" t="s">
        <v>73</v>
      </c>
      <c r="B6" s="191">
        <v>890</v>
      </c>
      <c r="C6" s="191">
        <f>#N/A</f>
        <v>0</v>
      </c>
      <c r="D6" s="191">
        <f>#N/A</f>
        <v>4</v>
      </c>
      <c r="E6" s="191">
        <f>#N/A</f>
        <v>16</v>
      </c>
    </row>
    <row r="7" spans="1:5" ht="15" thickBot="1">
      <c r="A7" s="106" t="s">
        <v>74</v>
      </c>
      <c r="B7" s="192">
        <f>B5-B6</f>
        <v>5261</v>
      </c>
      <c r="C7" s="192">
        <f>C5-C6</f>
        <v>6868.37</v>
      </c>
      <c r="D7" s="192">
        <f>D5-D6</f>
        <v>8766</v>
      </c>
      <c r="E7" s="192">
        <f>E5-E6</f>
        <v>6135</v>
      </c>
    </row>
    <row r="8" spans="1:5" ht="15" thickTop="1">
      <c r="A8" s="107" t="s">
        <v>75</v>
      </c>
      <c r="B8" s="182">
        <f>B4*B7</f>
        <v>15783</v>
      </c>
      <c r="C8" s="182">
        <f>C4*C7</f>
        <v>10302.555</v>
      </c>
      <c r="D8" s="182">
        <f>D4*D7</f>
        <v>15778.800000000001</v>
      </c>
      <c r="E8" s="182">
        <f>E4*E7</f>
        <v>15337.5</v>
      </c>
    </row>
    <row r="9" spans="1:5" ht="14.4">
      <c r="A9" s="106"/>
      <c r="B9" s="183"/>
      <c r="C9" s="183"/>
      <c r="D9" s="183"/>
      <c r="E9" s="183"/>
    </row>
    <row r="10" spans="1:5" ht="14.4">
      <c r="A10" s="108" t="s">
        <v>76</v>
      </c>
      <c r="B10" s="183"/>
      <c r="C10" s="183"/>
      <c r="D10" s="183"/>
      <c r="E10" s="183"/>
    </row>
    <row r="11" spans="1:5" ht="14.4">
      <c r="A11" s="106" t="s">
        <v>5</v>
      </c>
      <c r="B11" s="193">
        <v>826.84999999999991</v>
      </c>
      <c r="C11" s="193">
        <v>960</v>
      </c>
      <c r="D11" s="193">
        <v>2130.1200000000003</v>
      </c>
      <c r="E11" s="193">
        <v>1025.625</v>
      </c>
    </row>
    <row r="12" spans="1:5" ht="14.4">
      <c r="A12" s="106" t="s">
        <v>6</v>
      </c>
      <c r="B12" s="193">
        <v>2099.4</v>
      </c>
      <c r="C12" s="193">
        <v>1831.65</v>
      </c>
      <c r="D12" s="193">
        <v>2602.8599999999997</v>
      </c>
      <c r="E12" s="193">
        <v>2300.8249999999998</v>
      </c>
    </row>
    <row r="13" spans="1:5" ht="14.4">
      <c r="A13" s="106" t="s">
        <v>7</v>
      </c>
      <c r="B13" s="193">
        <v>248.06250000000003</v>
      </c>
      <c r="C13" s="193">
        <v>248.06250000000003</v>
      </c>
      <c r="D13" s="193">
        <v>248.06250000000003</v>
      </c>
      <c r="E13" s="193">
        <v>248.06250000000003</v>
      </c>
    </row>
    <row r="14" spans="1:5" ht="14.4">
      <c r="A14" s="106" t="s">
        <v>8</v>
      </c>
      <c r="B14" s="193">
        <v>947.57062499999995</v>
      </c>
      <c r="C14" s="193">
        <v>872.255</v>
      </c>
      <c r="D14" s="193">
        <v>814.49874999999997</v>
      </c>
      <c r="E14" s="193">
        <v>1124.1150000000002</v>
      </c>
    </row>
    <row r="15" spans="1:5" ht="14.4">
      <c r="A15" s="106" t="s">
        <v>9</v>
      </c>
      <c r="B15" s="193">
        <v>723.17936874999998</v>
      </c>
      <c r="C15" s="193">
        <v>598.11715625000011</v>
      </c>
      <c r="D15" s="193">
        <v>589.12372500000004</v>
      </c>
      <c r="E15" s="193">
        <v>774.35479999999995</v>
      </c>
    </row>
    <row r="16" spans="1:5" ht="14.4">
      <c r="A16" s="106" t="s">
        <v>10</v>
      </c>
      <c r="B16" s="193">
        <v>1197.6825000000001</v>
      </c>
      <c r="C16" s="193">
        <v>961.90000000000009</v>
      </c>
      <c r="D16" s="193">
        <v>1061.6562500000002</v>
      </c>
      <c r="E16" s="193">
        <v>492.7894</v>
      </c>
    </row>
    <row r="17" spans="1:11" ht="14.4">
      <c r="A17" s="106" t="s">
        <v>11</v>
      </c>
      <c r="B17" s="193">
        <v>557.0675</v>
      </c>
      <c r="C17" s="193">
        <v>592.46277970000006</v>
      </c>
      <c r="D17" s="193">
        <v>673.86000000000013</v>
      </c>
      <c r="E17" s="193">
        <v>392.15550000000007</v>
      </c>
    </row>
    <row r="18" spans="1:11" ht="14.4" hidden="1">
      <c r="A18" s="106" t="s">
        <v>12</v>
      </c>
      <c r="B18" s="193">
        <v>0</v>
      </c>
      <c r="C18" s="193">
        <v>0</v>
      </c>
      <c r="D18" s="193">
        <v>0</v>
      </c>
      <c r="E18" s="193">
        <v>0</v>
      </c>
    </row>
    <row r="19" spans="1:11" ht="14.4">
      <c r="A19" s="106" t="s">
        <v>13</v>
      </c>
      <c r="B19" s="193">
        <v>317.96534975165571</v>
      </c>
      <c r="C19" s="193">
        <v>0</v>
      </c>
      <c r="D19" s="193">
        <v>241.10309160193032</v>
      </c>
      <c r="E19" s="193">
        <v>0</v>
      </c>
    </row>
    <row r="20" spans="1:11" ht="14.4" hidden="1">
      <c r="A20" s="106" t="s">
        <v>14</v>
      </c>
      <c r="B20" s="193">
        <v>0</v>
      </c>
      <c r="C20" s="193">
        <v>0</v>
      </c>
      <c r="D20" s="193">
        <v>0</v>
      </c>
      <c r="E20" s="193">
        <v>0</v>
      </c>
    </row>
    <row r="21" spans="1:11" ht="14.4">
      <c r="A21" s="106" t="s">
        <v>15</v>
      </c>
      <c r="B21" s="193">
        <v>51.975000000000001</v>
      </c>
      <c r="C21" s="193">
        <v>0</v>
      </c>
      <c r="D21" s="193">
        <v>50.466240000000006</v>
      </c>
      <c r="E21" s="193">
        <v>0</v>
      </c>
    </row>
    <row r="22" spans="1:11" ht="14.4" hidden="1">
      <c r="A22" s="106" t="s">
        <v>16</v>
      </c>
      <c r="B22" s="193">
        <v>0</v>
      </c>
      <c r="C22" s="193">
        <v>0</v>
      </c>
      <c r="D22" s="193">
        <v>0</v>
      </c>
      <c r="E22" s="193">
        <v>0</v>
      </c>
    </row>
    <row r="23" spans="1:11" ht="14.4">
      <c r="A23" s="106" t="s">
        <v>17</v>
      </c>
      <c r="B23" s="193">
        <v>70</v>
      </c>
      <c r="C23" s="193">
        <v>23</v>
      </c>
      <c r="D23" s="193">
        <v>23</v>
      </c>
      <c r="E23" s="193">
        <v>23</v>
      </c>
    </row>
    <row r="24" spans="1:11" ht="14.4" hidden="1">
      <c r="A24" s="106" t="s">
        <v>18</v>
      </c>
      <c r="B24" s="193">
        <v>0</v>
      </c>
      <c r="C24" s="193">
        <v>0</v>
      </c>
      <c r="D24" s="193">
        <v>0</v>
      </c>
      <c r="E24" s="193">
        <v>0</v>
      </c>
    </row>
    <row r="25" spans="1:11" ht="14.4" hidden="1">
      <c r="A25" s="106" t="s">
        <v>19</v>
      </c>
      <c r="B25" s="193">
        <v>0</v>
      </c>
      <c r="C25" s="193">
        <v>0</v>
      </c>
      <c r="D25" s="193">
        <v>0</v>
      </c>
      <c r="E25" s="193">
        <v>0</v>
      </c>
    </row>
    <row r="26" spans="1:11" ht="14.4">
      <c r="A26" s="106" t="s">
        <v>20</v>
      </c>
      <c r="B26" s="193">
        <v>413.58547955572226</v>
      </c>
      <c r="C26" s="193">
        <v>357.63753686206252</v>
      </c>
      <c r="D26" s="193">
        <v>495.54159520036336</v>
      </c>
      <c r="E26" s="193">
        <v>374.87947299999996</v>
      </c>
    </row>
    <row r="27" spans="1:11" ht="14.4">
      <c r="A27" s="107" t="s">
        <v>77</v>
      </c>
      <c r="B27" s="194">
        <f>SUM(B11:B26)</f>
        <v>7453.3383230573791</v>
      </c>
      <c r="C27" s="194">
        <f>SUM(C11:C26)</f>
        <v>6445.0849728120638</v>
      </c>
      <c r="D27" s="194">
        <f>SUM(D11:D26)</f>
        <v>8930.292151802294</v>
      </c>
      <c r="E27" s="194">
        <f>SUM(E11:E26)</f>
        <v>6755.806673</v>
      </c>
    </row>
    <row r="28" spans="1:11" ht="15" thickBot="1">
      <c r="A28" s="107"/>
      <c r="B28" s="195"/>
      <c r="C28" s="195"/>
      <c r="D28" s="195"/>
      <c r="E28" s="195"/>
    </row>
    <row r="29" spans="1:11" ht="15" thickTop="1">
      <c r="A29" s="107" t="s">
        <v>78</v>
      </c>
      <c r="B29" s="194">
        <v>2760.5701691481836</v>
      </c>
      <c r="C29" s="194">
        <v>2637.8200154192837</v>
      </c>
      <c r="D29" s="194">
        <v>2720.202668928614</v>
      </c>
      <c r="E29" s="194">
        <v>3854.8754322433083</v>
      </c>
      <c r="F29" s="117"/>
      <c r="G29" s="117"/>
      <c r="H29" s="117"/>
      <c r="I29" s="117"/>
      <c r="J29" s="117"/>
      <c r="K29" s="117"/>
    </row>
    <row r="30" spans="1:11" ht="14.4">
      <c r="A30" s="107"/>
      <c r="B30" s="194"/>
      <c r="C30" s="194"/>
      <c r="D30" s="194"/>
      <c r="E30" s="194"/>
    </row>
    <row r="31" spans="1:11" ht="15" thickBot="1">
      <c r="A31" s="107" t="s">
        <v>79</v>
      </c>
      <c r="B31" s="196">
        <f>B27+B29</f>
        <v>10213.908492205563</v>
      </c>
      <c r="C31" s="196">
        <f>C27+C29</f>
        <v>9082.9049882313484</v>
      </c>
      <c r="D31" s="196">
        <f>D27+D29</f>
        <v>11650.494820730908</v>
      </c>
      <c r="E31" s="196">
        <f>E27+E29</f>
        <v>10610.682105243308</v>
      </c>
    </row>
    <row r="32" spans="1:11" ht="15" thickTop="1">
      <c r="A32" s="109"/>
      <c r="B32" s="194"/>
      <c r="C32" s="194"/>
      <c r="D32" s="194"/>
      <c r="E32" s="194"/>
    </row>
    <row r="33" spans="1:5" ht="14.4">
      <c r="A33" s="103" t="s">
        <v>80</v>
      </c>
      <c r="B33" s="197">
        <f>B8-B27</f>
        <v>8329.6616769426219</v>
      </c>
      <c r="C33" s="197">
        <f>C8-C27</f>
        <v>3857.4700271879365</v>
      </c>
      <c r="D33" s="197">
        <f>D8-D27</f>
        <v>6848.5078481977071</v>
      </c>
      <c r="E33" s="197">
        <f>E8-E27</f>
        <v>8581.6933270000009</v>
      </c>
    </row>
    <row r="34" spans="1:5" ht="14.4">
      <c r="A34" s="110" t="s">
        <v>81</v>
      </c>
      <c r="B34" s="198">
        <f>B33/B4</f>
        <v>2776.5538923142071</v>
      </c>
      <c r="C34" s="198">
        <f>C33/C4</f>
        <v>2571.6466847919578</v>
      </c>
      <c r="D34" s="198">
        <f>D33/D4</f>
        <v>3804.7265823320595</v>
      </c>
      <c r="E34" s="198">
        <f>E33/E4</f>
        <v>3432.6773308000002</v>
      </c>
    </row>
    <row r="35" spans="1:5" ht="14.4">
      <c r="A35" s="107"/>
      <c r="B35" s="199"/>
      <c r="C35" s="199"/>
      <c r="D35" s="199"/>
      <c r="E35" s="199"/>
    </row>
    <row r="36" spans="1:5" ht="14.4">
      <c r="A36" s="103" t="s">
        <v>82</v>
      </c>
      <c r="B36" s="197">
        <f>B8-B31</f>
        <v>5569.0915077944373</v>
      </c>
      <c r="C36" s="197">
        <f>C8-C31</f>
        <v>1219.6500117686519</v>
      </c>
      <c r="D36" s="197">
        <f>D8-D31</f>
        <v>4128.3051792690931</v>
      </c>
      <c r="E36" s="197">
        <f>E8-E31</f>
        <v>4726.8178947566921</v>
      </c>
    </row>
    <row r="37" spans="1:5" ht="14.4">
      <c r="A37" s="110" t="s">
        <v>83</v>
      </c>
      <c r="B37" s="198">
        <f>B36/B4</f>
        <v>1856.3638359314791</v>
      </c>
      <c r="C37" s="198">
        <f>C36/C4</f>
        <v>813.10000784576789</v>
      </c>
      <c r="D37" s="198">
        <f>D36/D4</f>
        <v>2293.5028773717181</v>
      </c>
      <c r="E37" s="198">
        <f>E36/E4</f>
        <v>1890.7271579026769</v>
      </c>
    </row>
    <row r="38" spans="1:5" ht="45.75" customHeight="1">
      <c r="A38" s="243" t="s">
        <v>98</v>
      </c>
      <c r="B38" s="244"/>
      <c r="C38" s="244"/>
      <c r="D38" s="244"/>
      <c r="E38" s="244"/>
    </row>
    <row r="39" spans="1:5">
      <c r="A39" s="122"/>
      <c r="B39" s="184"/>
      <c r="C39" s="184"/>
      <c r="D39" s="184"/>
    </row>
    <row r="40" spans="1:5">
      <c r="A40" s="122"/>
      <c r="B40" s="184"/>
      <c r="C40" s="184"/>
      <c r="D40" s="184"/>
    </row>
    <row r="41" spans="1:5">
      <c r="A41" s="122"/>
      <c r="B41" s="184"/>
      <c r="C41" s="184"/>
      <c r="D41" s="184"/>
    </row>
    <row r="42" spans="1:5">
      <c r="A42" s="122"/>
      <c r="B42" s="184"/>
      <c r="C42" s="184"/>
      <c r="D42" s="184"/>
    </row>
    <row r="43" spans="1:5">
      <c r="A43" s="122"/>
      <c r="B43" s="184"/>
      <c r="C43" s="184"/>
      <c r="D43" s="184"/>
    </row>
    <row r="44" spans="1:5">
      <c r="A44" s="122"/>
      <c r="B44" s="184"/>
      <c r="C44" s="184"/>
      <c r="D44" s="184"/>
    </row>
    <row r="45" spans="1:5">
      <c r="A45" s="122"/>
      <c r="B45" s="184"/>
      <c r="C45" s="184"/>
      <c r="D45" s="184"/>
    </row>
    <row r="46" spans="1:5">
      <c r="A46" s="122"/>
      <c r="B46" s="184"/>
      <c r="C46" s="184"/>
      <c r="D46" s="184"/>
    </row>
    <row r="47" spans="1:5">
      <c r="A47" s="122"/>
      <c r="B47" s="184"/>
      <c r="C47" s="184"/>
      <c r="D47" s="184"/>
    </row>
    <row r="48" spans="1:5">
      <c r="A48" s="122"/>
      <c r="B48" s="184"/>
      <c r="C48" s="184"/>
      <c r="D48" s="184"/>
    </row>
    <row r="49" spans="1:5">
      <c r="A49" s="122"/>
      <c r="B49" s="184"/>
      <c r="C49" s="184"/>
      <c r="D49" s="184"/>
    </row>
    <row r="50" spans="1:5">
      <c r="A50" s="122"/>
      <c r="B50" s="184"/>
      <c r="C50" s="184"/>
      <c r="D50" s="184"/>
    </row>
    <row r="51" spans="1:5">
      <c r="A51" s="122"/>
      <c r="B51" s="184"/>
      <c r="C51" s="184"/>
      <c r="D51" s="184"/>
    </row>
    <row r="52" spans="1:5">
      <c r="A52" s="122"/>
      <c r="B52" s="184"/>
      <c r="C52" s="184"/>
      <c r="D52" s="184"/>
    </row>
    <row r="53" spans="1:5">
      <c r="A53" s="122"/>
      <c r="B53" s="184"/>
      <c r="C53" s="184"/>
      <c r="D53" s="184"/>
    </row>
    <row r="54" spans="1:5" ht="9.75" customHeight="1">
      <c r="A54" s="118"/>
      <c r="B54" s="185"/>
      <c r="C54" s="185"/>
      <c r="D54" s="185"/>
    </row>
    <row r="55" spans="1:5">
      <c r="A55" s="119"/>
      <c r="B55" s="201"/>
      <c r="C55" s="201"/>
      <c r="D55" s="201"/>
    </row>
    <row r="56" spans="1:5" ht="14.4">
      <c r="A56" s="111" t="s">
        <v>84</v>
      </c>
      <c r="B56" s="202"/>
      <c r="C56" s="202"/>
      <c r="D56" s="202"/>
      <c r="E56" s="202"/>
    </row>
    <row r="57" spans="1:5" ht="15" thickBot="1">
      <c r="A57" s="112"/>
      <c r="B57" s="203" t="str">
        <f>B2</f>
        <v>Wheat</v>
      </c>
      <c r="C57" s="203" t="str">
        <f>C2</f>
        <v>Lupins</v>
      </c>
      <c r="D57" s="203" t="str">
        <f>D2</f>
        <v>Canola</v>
      </c>
      <c r="E57" s="203" t="str">
        <f>E2</f>
        <v>Oats</v>
      </c>
    </row>
    <row r="58" spans="1:5" ht="14.4">
      <c r="A58" s="113" t="s">
        <v>72</v>
      </c>
      <c r="B58" s="204">
        <f>B5</f>
        <v>6151</v>
      </c>
      <c r="C58" s="204">
        <f>C5</f>
        <v>6868.37</v>
      </c>
      <c r="D58" s="204">
        <f>D5</f>
        <v>8770</v>
      </c>
      <c r="E58" s="204">
        <f>E5</f>
        <v>6151</v>
      </c>
    </row>
    <row r="59" spans="1:5">
      <c r="A59" s="120" t="s">
        <v>85</v>
      </c>
      <c r="B59" s="205">
        <f>B4</f>
        <v>3</v>
      </c>
      <c r="C59" s="205">
        <f>C4</f>
        <v>1.5</v>
      </c>
      <c r="D59" s="205">
        <f>D4</f>
        <v>1.8</v>
      </c>
      <c r="E59" s="205">
        <f>E4</f>
        <v>2.5</v>
      </c>
    </row>
    <row r="60" spans="1:5">
      <c r="A60" s="120"/>
      <c r="B60" s="205"/>
      <c r="C60" s="205"/>
      <c r="D60" s="205"/>
      <c r="E60" s="205"/>
    </row>
    <row r="61" spans="1:5" ht="14.4">
      <c r="A61" s="114" t="s">
        <v>70</v>
      </c>
      <c r="B61" s="206"/>
      <c r="C61" s="206"/>
      <c r="D61" s="206"/>
      <c r="E61" s="206"/>
    </row>
    <row r="62" spans="1:5">
      <c r="A62" s="120" t="s">
        <v>86</v>
      </c>
      <c r="B62" s="204">
        <f>B7</f>
        <v>5261</v>
      </c>
      <c r="C62" s="204">
        <f>C7</f>
        <v>6868.37</v>
      </c>
      <c r="D62" s="204">
        <f>D7</f>
        <v>8766</v>
      </c>
      <c r="E62" s="204">
        <f>E7</f>
        <v>6135</v>
      </c>
    </row>
    <row r="63" spans="1:5">
      <c r="A63" s="120" t="s">
        <v>87</v>
      </c>
      <c r="B63" s="204">
        <f>B62/B59</f>
        <v>1753.6666666666667</v>
      </c>
      <c r="C63" s="204">
        <f>C62/C59</f>
        <v>4578.913333333333</v>
      </c>
      <c r="D63" s="204">
        <f>D62/D59</f>
        <v>4870</v>
      </c>
      <c r="E63" s="204">
        <f>E62/E59</f>
        <v>2454</v>
      </c>
    </row>
    <row r="64" spans="1:5">
      <c r="A64" s="120"/>
      <c r="B64" s="204"/>
      <c r="C64" s="204"/>
      <c r="D64" s="204"/>
      <c r="E64" s="204"/>
    </row>
    <row r="65" spans="1:6" ht="14.4">
      <c r="A65" s="114" t="s">
        <v>88</v>
      </c>
      <c r="B65" s="206"/>
      <c r="C65" s="206"/>
      <c r="D65" s="206"/>
      <c r="E65" s="206"/>
    </row>
    <row r="66" spans="1:6">
      <c r="A66" s="124" t="s">
        <v>104</v>
      </c>
      <c r="B66" s="204">
        <f>B27</f>
        <v>7453.3383230573791</v>
      </c>
      <c r="C66" s="204">
        <f>C31</f>
        <v>9082.9049882313484</v>
      </c>
      <c r="D66" s="204">
        <f>D31</f>
        <v>11650.494820730908</v>
      </c>
      <c r="E66" s="204">
        <f>E31</f>
        <v>10610.682105243308</v>
      </c>
    </row>
    <row r="67" spans="1:6">
      <c r="A67" s="124" t="s">
        <v>105</v>
      </c>
      <c r="B67" s="204">
        <f>B66/B59</f>
        <v>2484.4461076857929</v>
      </c>
      <c r="C67" s="204">
        <f>C66/C59</f>
        <v>6055.2699921542326</v>
      </c>
      <c r="D67" s="204">
        <f>D66/D59</f>
        <v>6472.4971226282823</v>
      </c>
      <c r="E67" s="204">
        <f>E66/E59</f>
        <v>4244.2728420973235</v>
      </c>
    </row>
    <row r="68" spans="1:6" customFormat="1" ht="14.4">
      <c r="A68" s="109"/>
      <c r="B68" s="207"/>
      <c r="C68" s="207"/>
      <c r="D68" s="207"/>
      <c r="E68" s="207"/>
      <c r="F68" s="123"/>
    </row>
    <row r="69" spans="1:6" customFormat="1" ht="13.2">
      <c r="A69" s="124" t="s">
        <v>89</v>
      </c>
      <c r="B69" s="208">
        <f>B31</f>
        <v>10213.908492205563</v>
      </c>
      <c r="C69" s="208">
        <f>C31</f>
        <v>9082.9049882313484</v>
      </c>
      <c r="D69" s="208">
        <f>D31</f>
        <v>11650.494820730908</v>
      </c>
      <c r="E69" s="208">
        <f>E31</f>
        <v>10610.682105243308</v>
      </c>
      <c r="F69" s="123"/>
    </row>
    <row r="70" spans="1:6" customFormat="1" ht="13.2">
      <c r="A70" s="124" t="s">
        <v>90</v>
      </c>
      <c r="B70" s="208">
        <f>B69/B59</f>
        <v>3404.6361640685209</v>
      </c>
      <c r="C70" s="208">
        <f>C69/C59</f>
        <v>6055.2699921542326</v>
      </c>
      <c r="D70" s="208">
        <f>D69/D59</f>
        <v>6472.4971226282823</v>
      </c>
      <c r="E70" s="208">
        <f>E69/E59</f>
        <v>4244.2728420973235</v>
      </c>
      <c r="F70" s="123"/>
    </row>
    <row r="71" spans="1:6">
      <c r="A71" s="120"/>
      <c r="B71" s="204"/>
      <c r="C71" s="204"/>
      <c r="D71" s="204"/>
      <c r="E71" s="204"/>
    </row>
    <row r="72" spans="1:6" ht="14.4">
      <c r="A72" s="115" t="s">
        <v>91</v>
      </c>
      <c r="B72" s="209"/>
      <c r="C72" s="209"/>
      <c r="D72" s="209"/>
      <c r="E72" s="209"/>
    </row>
    <row r="73" spans="1:6" customFormat="1" ht="13.2">
      <c r="A73" s="124" t="s">
        <v>106</v>
      </c>
      <c r="B73" s="208">
        <f>B33</f>
        <v>8329.6616769426219</v>
      </c>
      <c r="C73" s="208">
        <f>C33</f>
        <v>3857.4700271879365</v>
      </c>
      <c r="D73" s="208">
        <f>D33</f>
        <v>6848.5078481977071</v>
      </c>
      <c r="E73" s="208">
        <f>E33</f>
        <v>8581.6933270000009</v>
      </c>
    </row>
    <row r="74" spans="1:6" customFormat="1" ht="13.2">
      <c r="A74" s="124" t="s">
        <v>107</v>
      </c>
      <c r="B74" s="208">
        <f>B73/B59</f>
        <v>2776.5538923142071</v>
      </c>
      <c r="C74" s="208">
        <f>C73/C59</f>
        <v>2571.6466847919578</v>
      </c>
      <c r="D74" s="208">
        <f>D73/D59</f>
        <v>3804.7265823320595</v>
      </c>
      <c r="E74" s="208">
        <f>E73/E59</f>
        <v>3432.6773308000002</v>
      </c>
    </row>
    <row r="75" spans="1:6" customFormat="1" ht="13.2">
      <c r="A75" s="125"/>
      <c r="B75" s="208"/>
      <c r="C75" s="208"/>
      <c r="D75" s="208"/>
      <c r="E75" s="208"/>
    </row>
    <row r="76" spans="1:6">
      <c r="A76" s="120" t="s">
        <v>92</v>
      </c>
      <c r="B76" s="204">
        <f>B36</f>
        <v>5569.0915077944373</v>
      </c>
      <c r="C76" s="204">
        <f>C36</f>
        <v>1219.6500117686519</v>
      </c>
      <c r="D76" s="204">
        <f>D36</f>
        <v>4128.3051792690931</v>
      </c>
      <c r="E76" s="204">
        <f>E36</f>
        <v>4726.8178947566921</v>
      </c>
    </row>
    <row r="77" spans="1:6">
      <c r="A77" s="120" t="s">
        <v>93</v>
      </c>
      <c r="B77" s="204">
        <f>B76/B4</f>
        <v>1856.3638359314791</v>
      </c>
      <c r="C77" s="204">
        <f>C76/C4</f>
        <v>813.10000784576789</v>
      </c>
      <c r="D77" s="204">
        <f>D76/D4</f>
        <v>2293.5028773717181</v>
      </c>
      <c r="E77" s="204">
        <f>E76/E4</f>
        <v>1890.7271579026769</v>
      </c>
    </row>
    <row r="78" spans="1:6" customFormat="1" ht="14.4">
      <c r="A78" s="126" t="s">
        <v>108</v>
      </c>
      <c r="B78" s="210"/>
      <c r="C78" s="210"/>
      <c r="D78" s="210"/>
      <c r="E78" s="210"/>
    </row>
    <row r="79" spans="1:6" customFormat="1" thickBot="1">
      <c r="A79" s="124" t="s">
        <v>94</v>
      </c>
      <c r="B79" s="211">
        <f>B66/B62</f>
        <v>1.4167151345860822</v>
      </c>
      <c r="C79" s="211">
        <f>C66/C62</f>
        <v>1.3224251151628914</v>
      </c>
      <c r="D79" s="211">
        <f>D66/D62</f>
        <v>1.3290548506423578</v>
      </c>
      <c r="E79" s="211">
        <f>E66/E62</f>
        <v>1.7295325354919817</v>
      </c>
    </row>
    <row r="80" spans="1:6" customFormat="1" ht="14.4" thickTop="1" thickBot="1">
      <c r="A80" s="124" t="s">
        <v>95</v>
      </c>
      <c r="B80" s="212">
        <f>B67+B6</f>
        <v>3374.4461076857929</v>
      </c>
      <c r="C80" s="212">
        <f>C67+C6</f>
        <v>6055.2699921542326</v>
      </c>
      <c r="D80" s="212">
        <f>D67+D6</f>
        <v>6476.4971226282823</v>
      </c>
      <c r="E80" s="212">
        <f>E67+E6</f>
        <v>4260.2728420973235</v>
      </c>
    </row>
    <row r="81" spans="1:5" customFormat="1" ht="15" thickTop="1">
      <c r="A81" s="126" t="s">
        <v>109</v>
      </c>
      <c r="B81" s="210"/>
      <c r="C81" s="210"/>
      <c r="D81" s="210"/>
      <c r="E81" s="210"/>
    </row>
    <row r="82" spans="1:5" customFormat="1" thickBot="1">
      <c r="A82" s="125" t="s">
        <v>94</v>
      </c>
      <c r="B82" s="213">
        <f>B69/B62</f>
        <v>1.941438603346429</v>
      </c>
      <c r="C82" s="213">
        <f>C69/C62</f>
        <v>1.3224251151628914</v>
      </c>
      <c r="D82" s="213">
        <f>D69/D62</f>
        <v>1.3290548506423578</v>
      </c>
      <c r="E82" s="213">
        <f>E69/E62</f>
        <v>1.7295325354919817</v>
      </c>
    </row>
    <row r="83" spans="1:5" customFormat="1" ht="14.4" thickTop="1" thickBot="1">
      <c r="A83" s="125" t="s">
        <v>95</v>
      </c>
      <c r="B83" s="212">
        <f>B70+B6</f>
        <v>4294.6361640685209</v>
      </c>
      <c r="C83" s="212">
        <f>C70+C6</f>
        <v>6055.2699921542326</v>
      </c>
      <c r="D83" s="212">
        <f>D70+D6</f>
        <v>6476.4971226282823</v>
      </c>
      <c r="E83" s="212">
        <f>E70+E6</f>
        <v>4260.2728420973235</v>
      </c>
    </row>
    <row r="84" spans="1:5" customFormat="1" ht="15" thickTop="1">
      <c r="A84" s="127" t="s">
        <v>96</v>
      </c>
      <c r="B84" s="214">
        <f>(B62-B70)/B70</f>
        <v>0.54524587840632432</v>
      </c>
      <c r="C84" s="214">
        <f>(C62-C70)/C70</f>
        <v>0.13427972805494962</v>
      </c>
      <c r="D84" s="214">
        <f>(D62-D70)/D70</f>
        <v>0.35434590914741054</v>
      </c>
      <c r="E84" s="214">
        <f>(E62-E70)/E70</f>
        <v>0.44547728862981545</v>
      </c>
    </row>
  </sheetData>
  <mergeCells count="1">
    <mergeCell ref="A38:E38"/>
  </mergeCells>
  <conditionalFormatting sqref="B34:C35">
    <cfRule type="colorScale" priority="17">
      <colorScale>
        <cfvo type="min"/>
        <cfvo type="percentile" val="50"/>
        <cfvo type="max"/>
        <color rgb="FFF8696B"/>
        <color rgb="FFFFEB84"/>
        <color rgb="FF63BE7B"/>
      </colorScale>
    </cfRule>
  </conditionalFormatting>
  <conditionalFormatting sqref="B34:C35">
    <cfRule type="colorScale" priority="19">
      <colorScale>
        <cfvo type="min"/>
        <cfvo type="percentile" val="50"/>
        <cfvo type="max"/>
        <color rgb="FFF8696B"/>
        <color rgb="FFFFEB84"/>
        <color rgb="FF63BE7B"/>
      </colorScale>
    </cfRule>
  </conditionalFormatting>
  <conditionalFormatting sqref="B37:C37">
    <cfRule type="colorScale" priority="14">
      <colorScale>
        <cfvo type="min"/>
        <cfvo type="percentile" val="50"/>
        <cfvo type="max"/>
        <color rgb="FFF8696B"/>
        <color rgb="FFFFEB84"/>
        <color rgb="FF63BE7B"/>
      </colorScale>
    </cfRule>
  </conditionalFormatting>
  <conditionalFormatting sqref="B37:C37">
    <cfRule type="colorScale" priority="16">
      <colorScale>
        <cfvo type="min"/>
        <cfvo type="percentile" val="50"/>
        <cfvo type="max"/>
        <color rgb="FFF8696B"/>
        <color rgb="FFFFEB84"/>
        <color rgb="FF63BE7B"/>
      </colorScale>
    </cfRule>
  </conditionalFormatting>
  <conditionalFormatting sqref="E33 E36">
    <cfRule type="colorScale" priority="12">
      <colorScale>
        <cfvo type="min"/>
        <cfvo type="percentile" val="50"/>
        <cfvo type="max"/>
        <color rgb="FFF8696B"/>
        <color rgb="FFFFEB84"/>
        <color rgb="FF63BE7B"/>
      </colorScale>
    </cfRule>
  </conditionalFormatting>
  <conditionalFormatting sqref="E33 E36">
    <cfRule type="colorScale" priority="13">
      <colorScale>
        <cfvo type="min"/>
        <cfvo type="percentile" val="50"/>
        <cfvo type="max"/>
        <color rgb="FFF8696B"/>
        <color rgb="FFFFEB84"/>
        <color rgb="FF63BE7B"/>
      </colorScale>
    </cfRule>
  </conditionalFormatting>
  <conditionalFormatting sqref="E34:E35">
    <cfRule type="colorScale" priority="10">
      <colorScale>
        <cfvo type="min"/>
        <cfvo type="percentile" val="50"/>
        <cfvo type="max"/>
        <color rgb="FFF8696B"/>
        <color rgb="FFFFEB84"/>
        <color rgb="FF63BE7B"/>
      </colorScale>
    </cfRule>
  </conditionalFormatting>
  <conditionalFormatting sqref="E34:E35">
    <cfRule type="colorScale" priority="11">
      <colorScale>
        <cfvo type="min"/>
        <cfvo type="percentile" val="50"/>
        <cfvo type="max"/>
        <color rgb="FFF8696B"/>
        <color rgb="FFFFEB84"/>
        <color rgb="FF63BE7B"/>
      </colorScale>
    </cfRule>
  </conditionalFormatting>
  <conditionalFormatting sqref="E37">
    <cfRule type="colorScale" priority="8">
      <colorScale>
        <cfvo type="min"/>
        <cfvo type="percentile" val="50"/>
        <cfvo type="max"/>
        <color rgb="FFF8696B"/>
        <color rgb="FFFFEB84"/>
        <color rgb="FF63BE7B"/>
      </colorScale>
    </cfRule>
  </conditionalFormatting>
  <conditionalFormatting sqref="E37">
    <cfRule type="colorScale" priority="9">
      <colorScale>
        <cfvo type="min"/>
        <cfvo type="percentile" val="50"/>
        <cfvo type="max"/>
        <color rgb="FFF8696B"/>
        <color rgb="FFFFEB84"/>
        <color rgb="FF63BE7B"/>
      </colorScale>
    </cfRule>
  </conditionalFormatting>
  <conditionalFormatting sqref="D33 D36">
    <cfRule type="colorScale" priority="6">
      <colorScale>
        <cfvo type="min"/>
        <cfvo type="percentile" val="50"/>
        <cfvo type="max"/>
        <color rgb="FFF8696B"/>
        <color rgb="FFFFEB84"/>
        <color rgb="FF63BE7B"/>
      </colorScale>
    </cfRule>
  </conditionalFormatting>
  <conditionalFormatting sqref="D33 D36">
    <cfRule type="colorScale" priority="7">
      <colorScale>
        <cfvo type="min"/>
        <cfvo type="percentile" val="50"/>
        <cfvo type="max"/>
        <color rgb="FFF8696B"/>
        <color rgb="FFFFEB84"/>
        <color rgb="FF63BE7B"/>
      </colorScale>
    </cfRule>
  </conditionalFormatting>
  <conditionalFormatting sqref="D34:D35">
    <cfRule type="colorScale" priority="4">
      <colorScale>
        <cfvo type="min"/>
        <cfvo type="percentile" val="50"/>
        <cfvo type="max"/>
        <color rgb="FFF8696B"/>
        <color rgb="FFFFEB84"/>
        <color rgb="FF63BE7B"/>
      </colorScale>
    </cfRule>
  </conditionalFormatting>
  <conditionalFormatting sqref="D34:D35">
    <cfRule type="colorScale" priority="5">
      <colorScale>
        <cfvo type="min"/>
        <cfvo type="percentile" val="50"/>
        <cfvo type="max"/>
        <color rgb="FFF8696B"/>
        <color rgb="FFFFEB84"/>
        <color rgb="FF63BE7B"/>
      </colorScale>
    </cfRule>
  </conditionalFormatting>
  <conditionalFormatting sqref="D37">
    <cfRule type="colorScale" priority="2">
      <colorScale>
        <cfvo type="min"/>
        <cfvo type="percentile" val="50"/>
        <cfvo type="max"/>
        <color rgb="FFF8696B"/>
        <color rgb="FFFFEB84"/>
        <color rgb="FF63BE7B"/>
      </colorScale>
    </cfRule>
  </conditionalFormatting>
  <conditionalFormatting sqref="D37">
    <cfRule type="colorScale" priority="3">
      <colorScale>
        <cfvo type="min"/>
        <cfvo type="percentile" val="50"/>
        <cfvo type="max"/>
        <color rgb="FFF8696B"/>
        <color rgb="FFFFEB84"/>
        <color rgb="FF63BE7B"/>
      </colorScale>
    </cfRule>
  </conditionalFormatting>
  <conditionalFormatting sqref="B36:C36 B33:C33">
    <cfRule type="colorScale" priority="62">
      <colorScale>
        <cfvo type="min"/>
        <cfvo type="percentile" val="50"/>
        <cfvo type="max"/>
        <color rgb="FFF8696B"/>
        <color rgb="FFFFEB84"/>
        <color rgb="FF63BE7B"/>
      </colorScale>
    </cfRule>
  </conditionalFormatting>
  <conditionalFormatting sqref="B84:E84">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9685-17B5-4F81-986C-9CCB0F9802CA}">
  <dimension ref="B1:G59"/>
  <sheetViews>
    <sheetView zoomScaleNormal="100" workbookViewId="0">
      <selection activeCell="G16" sqref="G16"/>
    </sheetView>
  </sheetViews>
  <sheetFormatPr defaultColWidth="9.109375" defaultRowHeight="13.2"/>
  <cols>
    <col min="1" max="1" width="2.21875" style="26" customWidth="1"/>
    <col min="2" max="2" width="17.6640625" style="26" bestFit="1" customWidth="1"/>
    <col min="3" max="3" width="17.6640625" style="26" customWidth="1"/>
    <col min="4" max="16384" width="9.109375" style="26"/>
  </cols>
  <sheetData>
    <row r="1" spans="2:7" ht="13.8" thickBot="1"/>
    <row r="2" spans="2:7" ht="13.8" thickBot="1">
      <c r="B2" s="248" t="s">
        <v>110</v>
      </c>
      <c r="C2" s="249"/>
      <c r="D2" s="250"/>
      <c r="E2" s="248" t="s">
        <v>111</v>
      </c>
      <c r="F2" s="249"/>
      <c r="G2" s="250"/>
    </row>
    <row r="3" spans="2:7">
      <c r="B3" s="128" t="s">
        <v>112</v>
      </c>
      <c r="C3" s="26">
        <v>0</v>
      </c>
      <c r="D3" s="129">
        <v>0</v>
      </c>
      <c r="E3" s="26" t="s">
        <v>113</v>
      </c>
      <c r="G3" s="130">
        <f>((C5+C4+G8)/C8)*100</f>
        <v>61.543968692542862</v>
      </c>
    </row>
    <row r="4" spans="2:7">
      <c r="B4" s="128" t="s">
        <v>114</v>
      </c>
      <c r="C4" s="131">
        <v>8095.2630472542314</v>
      </c>
      <c r="D4" s="130">
        <f>C4/$C$8*100</f>
        <v>28.831864325122307</v>
      </c>
      <c r="E4" s="26" t="s">
        <v>111</v>
      </c>
      <c r="G4" s="129">
        <v>1</v>
      </c>
    </row>
    <row r="5" spans="2:7">
      <c r="B5" s="128" t="s">
        <v>115</v>
      </c>
      <c r="C5" s="131">
        <v>2702.2242632022003</v>
      </c>
      <c r="D5" s="130">
        <f>C5/$C$8*100</f>
        <v>9.6241669823348328</v>
      </c>
      <c r="E5" s="26" t="s">
        <v>116</v>
      </c>
      <c r="G5" s="130">
        <f>D8-G4-G3</f>
        <v>137.45603130745712</v>
      </c>
    </row>
    <row r="6" spans="2:7">
      <c r="B6" s="128" t="s">
        <v>117</v>
      </c>
      <c r="C6" s="131">
        <v>17280</v>
      </c>
      <c r="D6" s="130">
        <f>C6/$C$8*100</f>
        <v>61.543968692542862</v>
      </c>
      <c r="E6" s="128"/>
      <c r="G6" s="129"/>
    </row>
    <row r="7" spans="2:7">
      <c r="B7" s="128" t="s">
        <v>118</v>
      </c>
      <c r="D7" s="129">
        <v>100</v>
      </c>
      <c r="E7" s="128"/>
      <c r="G7" s="129"/>
    </row>
    <row r="8" spans="2:7" ht="13.8" thickBot="1">
      <c r="B8" s="132" t="s">
        <v>119</v>
      </c>
      <c r="C8" s="133">
        <f>SUM(C4:C6)</f>
        <v>28077.487310456432</v>
      </c>
      <c r="D8" s="134">
        <f>SUM(D3:D7)</f>
        <v>200</v>
      </c>
      <c r="E8" s="132" t="s">
        <v>120</v>
      </c>
      <c r="F8" s="135"/>
      <c r="G8" s="136">
        <f>C6-C5-C4</f>
        <v>6482.5126895435678</v>
      </c>
    </row>
    <row r="18" spans="2:7" ht="13.8" thickBot="1"/>
    <row r="19" spans="2:7" ht="13.8" thickBot="1">
      <c r="B19" s="248" t="s">
        <v>121</v>
      </c>
      <c r="C19" s="249"/>
      <c r="D19" s="250"/>
      <c r="E19" s="248" t="s">
        <v>111</v>
      </c>
      <c r="F19" s="249"/>
      <c r="G19" s="250"/>
    </row>
    <row r="20" spans="2:7">
      <c r="B20" s="128" t="s">
        <v>112</v>
      </c>
      <c r="C20" s="26">
        <v>0</v>
      </c>
      <c r="D20" s="129">
        <v>0</v>
      </c>
      <c r="E20" s="26" t="s">
        <v>113</v>
      </c>
      <c r="G20" s="130">
        <f>((C22+C21+G25)/C25)*100</f>
        <v>93.819307901899307</v>
      </c>
    </row>
    <row r="21" spans="2:7">
      <c r="B21" s="128" t="s">
        <v>114</v>
      </c>
      <c r="C21" s="131">
        <f>'[1]Crop Comparison'!C27</f>
        <v>385.32439526831257</v>
      </c>
      <c r="D21" s="130">
        <f>C21/$C$25*100</f>
        <v>6.1806920981006961</v>
      </c>
      <c r="E21" s="26" t="s">
        <v>111</v>
      </c>
      <c r="G21" s="129">
        <v>1</v>
      </c>
    </row>
    <row r="22" spans="2:7">
      <c r="B22" s="128" t="s">
        <v>115</v>
      </c>
      <c r="C22" s="131">
        <f>'[1]Crop Comparison'!C29</f>
        <v>0</v>
      </c>
      <c r="D22" s="130">
        <f>C22/$C$25*100</f>
        <v>0</v>
      </c>
      <c r="E22" s="26" t="s">
        <v>116</v>
      </c>
      <c r="G22" s="130">
        <f>D25-G21-G20</f>
        <v>105.18069209810069</v>
      </c>
    </row>
    <row r="23" spans="2:7">
      <c r="B23" s="128" t="s">
        <v>117</v>
      </c>
      <c r="C23" s="131">
        <f>'[1]Crop Comparison'!C8</f>
        <v>5849</v>
      </c>
      <c r="D23" s="130">
        <f>C23/$C$25*100</f>
        <v>93.819307901899307</v>
      </c>
      <c r="E23" s="128"/>
      <c r="G23" s="129"/>
    </row>
    <row r="24" spans="2:7">
      <c r="B24" s="128" t="s">
        <v>118</v>
      </c>
      <c r="D24" s="129">
        <v>100</v>
      </c>
      <c r="E24" s="128"/>
      <c r="G24" s="129"/>
    </row>
    <row r="25" spans="2:7" ht="13.8" thickBot="1">
      <c r="B25" s="132" t="s">
        <v>119</v>
      </c>
      <c r="C25" s="133">
        <f>SUM(C21:C23)</f>
        <v>6234.3243952683124</v>
      </c>
      <c r="D25" s="134">
        <f>SUM(D20:D24)</f>
        <v>200</v>
      </c>
      <c r="E25" s="132" t="s">
        <v>120</v>
      </c>
      <c r="F25" s="135"/>
      <c r="G25" s="136">
        <f>C23-C22-C21</f>
        <v>5463.6756047316876</v>
      </c>
    </row>
    <row r="35" spans="2:7" ht="13.8" thickBot="1"/>
    <row r="36" spans="2:7">
      <c r="B36" s="245" t="s">
        <v>122</v>
      </c>
      <c r="C36" s="246"/>
      <c r="D36" s="247"/>
      <c r="E36" s="245" t="s">
        <v>111</v>
      </c>
      <c r="F36" s="246"/>
      <c r="G36" s="247"/>
    </row>
    <row r="37" spans="2:7">
      <c r="B37" s="128" t="s">
        <v>112</v>
      </c>
      <c r="C37" s="26">
        <v>0</v>
      </c>
      <c r="D37" s="129">
        <v>0</v>
      </c>
      <c r="E37" s="26" t="s">
        <v>113</v>
      </c>
      <c r="G37" s="130">
        <f>((C39+C38+G42)/C42)*100</f>
        <v>61.595091658044687</v>
      </c>
    </row>
    <row r="38" spans="2:7">
      <c r="B38" s="128" t="s">
        <v>114</v>
      </c>
      <c r="C38" s="131">
        <v>9229.2944193336643</v>
      </c>
      <c r="D38" s="130">
        <f>C38/$C$42*100</f>
        <v>29.805756663832128</v>
      </c>
      <c r="E38" s="26" t="s">
        <v>111</v>
      </c>
      <c r="G38" s="129">
        <v>1</v>
      </c>
    </row>
    <row r="39" spans="2:7">
      <c r="B39" s="128" t="s">
        <v>115</v>
      </c>
      <c r="C39" s="131">
        <v>2662.7105457856301</v>
      </c>
      <c r="D39" s="130">
        <f>C39/$C$42*100</f>
        <v>8.5991516781231958</v>
      </c>
      <c r="E39" s="26" t="s">
        <v>116</v>
      </c>
      <c r="G39" s="130">
        <f>D42-G38-G37</f>
        <v>137.40490834195532</v>
      </c>
    </row>
    <row r="40" spans="2:7">
      <c r="B40" s="128" t="s">
        <v>117</v>
      </c>
      <c r="C40" s="131">
        <v>19072.8</v>
      </c>
      <c r="D40" s="130">
        <f>C40/$C$42*100</f>
        <v>61.595091658044687</v>
      </c>
      <c r="E40" s="128"/>
      <c r="G40" s="129"/>
    </row>
    <row r="41" spans="2:7">
      <c r="B41" s="128" t="s">
        <v>118</v>
      </c>
      <c r="D41" s="129">
        <v>100</v>
      </c>
      <c r="E41" s="128"/>
      <c r="G41" s="129"/>
    </row>
    <row r="42" spans="2:7" ht="13.8" thickBot="1">
      <c r="B42" s="132" t="s">
        <v>119</v>
      </c>
      <c r="C42" s="133">
        <f>SUM(C38:C40)</f>
        <v>30964.804965119292</v>
      </c>
      <c r="D42" s="134">
        <f>SUM(D37:D41)</f>
        <v>200</v>
      </c>
      <c r="E42" s="132" t="s">
        <v>120</v>
      </c>
      <c r="F42" s="135"/>
      <c r="G42" s="136">
        <f>C40-C39-C38</f>
        <v>7180.7950348807044</v>
      </c>
    </row>
    <row r="52" spans="2:7" ht="13.8" thickBot="1"/>
    <row r="53" spans="2:7">
      <c r="B53" s="245" t="s">
        <v>123</v>
      </c>
      <c r="C53" s="246"/>
      <c r="D53" s="247"/>
      <c r="E53" s="245" t="s">
        <v>111</v>
      </c>
      <c r="F53" s="246"/>
      <c r="G53" s="247"/>
    </row>
    <row r="54" spans="2:7">
      <c r="B54" s="128" t="s">
        <v>112</v>
      </c>
      <c r="C54" s="26">
        <v>0</v>
      </c>
      <c r="D54" s="129">
        <v>0</v>
      </c>
      <c r="E54" s="26" t="s">
        <v>113</v>
      </c>
      <c r="G54" s="130">
        <f>((C56+C55+G59)/C59)*100</f>
        <v>93.262851717590806</v>
      </c>
    </row>
    <row r="55" spans="2:7">
      <c r="B55" s="128" t="s">
        <v>114</v>
      </c>
      <c r="C55" s="131">
        <f>'[1]Crop Comparison'!E27</f>
        <v>422.66619424999993</v>
      </c>
      <c r="D55" s="130">
        <f>C55/$C$59*100</f>
        <v>6.7371482824091915</v>
      </c>
      <c r="E55" s="26" t="s">
        <v>111</v>
      </c>
      <c r="G55" s="129">
        <v>1</v>
      </c>
    </row>
    <row r="56" spans="2:7">
      <c r="B56" s="128" t="s">
        <v>115</v>
      </c>
      <c r="C56" s="131">
        <f>'[1]Crop Comparison'!E29</f>
        <v>0</v>
      </c>
      <c r="D56" s="130">
        <f>C56/$C$59*100</f>
        <v>0</v>
      </c>
      <c r="E56" s="26" t="s">
        <v>116</v>
      </c>
      <c r="G56" s="130">
        <f>D59-G55-G54</f>
        <v>105.73714828240919</v>
      </c>
    </row>
    <row r="57" spans="2:7">
      <c r="B57" s="128" t="s">
        <v>117</v>
      </c>
      <c r="C57" s="131">
        <f>'[1]Crop Comparison'!E8</f>
        <v>5851</v>
      </c>
      <c r="D57" s="130">
        <f>C57/$C$59*100</f>
        <v>93.262851717590806</v>
      </c>
      <c r="E57" s="128"/>
      <c r="G57" s="129"/>
    </row>
    <row r="58" spans="2:7">
      <c r="B58" s="128" t="s">
        <v>118</v>
      </c>
      <c r="D58" s="129">
        <v>100</v>
      </c>
      <c r="E58" s="128"/>
      <c r="G58" s="129"/>
    </row>
    <row r="59" spans="2:7" ht="13.8" thickBot="1">
      <c r="B59" s="132" t="s">
        <v>119</v>
      </c>
      <c r="C59" s="133">
        <f>SUM(C55:C57)</f>
        <v>6273.6661942499995</v>
      </c>
      <c r="D59" s="134">
        <f>SUM(D54:D58)</f>
        <v>200</v>
      </c>
      <c r="E59" s="132" t="s">
        <v>120</v>
      </c>
      <c r="F59" s="135"/>
      <c r="G59" s="136">
        <f>C57-C56-C55</f>
        <v>5428.3338057500005</v>
      </c>
    </row>
  </sheetData>
  <mergeCells count="8">
    <mergeCell ref="B53:D53"/>
    <mergeCell ref="E53:G53"/>
    <mergeCell ref="B2:D2"/>
    <mergeCell ref="E2:G2"/>
    <mergeCell ref="B19:D19"/>
    <mergeCell ref="E19:G19"/>
    <mergeCell ref="B36:D36"/>
    <mergeCell ref="E36:G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EB078C1C8474F8AAD7AD9366D8E54" ma:contentTypeVersion="19" ma:contentTypeDescription="Create a new document." ma:contentTypeScope="" ma:versionID="6fd305a35b8b529388563c46cfd65bba">
  <xsd:schema xmlns:xsd="http://www.w3.org/2001/XMLSchema" xmlns:xs="http://www.w3.org/2001/XMLSchema" xmlns:p="http://schemas.microsoft.com/office/2006/metadata/properties" xmlns:ns2="25435354-646d-4f90-a923-d4d04749eaf7" xmlns:ns3="5d7b95ce-97cf-4a61-8884-fde260c16070" targetNamespace="http://schemas.microsoft.com/office/2006/metadata/properties" ma:root="true" ma:fieldsID="47af0058743394712e9c930d2c8ad9f3" ns2:_="" ns3:_="">
    <xsd:import namespace="25435354-646d-4f90-a923-d4d04749eaf7"/>
    <xsd:import namespace="5d7b95ce-97cf-4a61-8884-fde260c16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35354-646d-4f90-a923-d4d04749e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362023-a8c1-4b5e-9a31-595cfc7316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b95ce-97cf-4a61-8884-fde260c160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09ad402-32d3-4889-bd98-4915c3de7cc5}" ma:internalName="TaxCatchAll" ma:showField="CatchAllData" ma:web="5d7b95ce-97cf-4a61-8884-fde260c16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d7b95ce-97cf-4a61-8884-fde260c16070"/>
    <lcf76f155ced4ddcb4097134ff3c332f xmlns="25435354-646d-4f90-a923-d4d04749ea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73C4B-35E2-42E5-A199-2F045FAE9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35354-646d-4f90-a923-d4d04749eaf7"/>
    <ds:schemaRef ds:uri="5d7b95ce-97cf-4a61-8884-fde260c16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45DF2A-A4E4-41DF-9CDF-36F743F33CB3}">
  <ds:schemaRefs>
    <ds:schemaRef ds:uri="http://schemas.microsoft.com/sharepoint/v3/contenttype/forms"/>
  </ds:schemaRefs>
</ds:datastoreItem>
</file>

<file path=customXml/itemProps3.xml><?xml version="1.0" encoding="utf-8"?>
<ds:datastoreItem xmlns:ds="http://schemas.openxmlformats.org/officeDocument/2006/customXml" ds:itemID="{63868D26-2D8C-4F54-8758-CA58BA938B22}">
  <ds:schemaRefs>
    <ds:schemaRef ds:uri="http://schemas.microsoft.com/office/2006/metadata/longProperties"/>
  </ds:schemaRefs>
</ds:datastoreItem>
</file>

<file path=customXml/itemProps4.xml><?xml version="1.0" encoding="utf-8"?>
<ds:datastoreItem xmlns:ds="http://schemas.openxmlformats.org/officeDocument/2006/customXml" ds:itemID="{FC22F522-E6F7-4C84-A43E-FC07E93EE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Pryse + Sensatiwiteitsanali</vt:lpstr>
      <vt:lpstr>Koring Min-till</vt:lpstr>
      <vt:lpstr>Lupins Min-till</vt:lpstr>
      <vt:lpstr>Kanola Min-till</vt:lpstr>
      <vt:lpstr>Oats Min-till</vt:lpstr>
      <vt:lpstr>Crop Comparison</vt:lpstr>
      <vt:lpstr>Rev 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Private</dc:creator>
  <cp:lastModifiedBy>Cathrine Mathekga</cp:lastModifiedBy>
  <cp:lastPrinted>2022-05-12T12:06:07Z</cp:lastPrinted>
  <dcterms:created xsi:type="dcterms:W3CDTF">2007-01-09T12:07:13Z</dcterms:created>
  <dcterms:modified xsi:type="dcterms:W3CDTF">2026-05-08T09:39:06Z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Petru Fourie</vt:lpwstr>
  </property>
  <property fmtid="{D5CDD505-2E9C-101B-9397-08002B2CF9AE}" pid="3" name="Order">
    <vt:lpwstr>16630000.0000000</vt:lpwstr>
  </property>
  <property fmtid="{D5CDD505-2E9C-101B-9397-08002B2CF9AE}" pid="4" name="display_urn:schemas-microsoft-com:office:office#Author">
    <vt:lpwstr>Petru Fourie</vt:lpwstr>
  </property>
  <property fmtid="{D5CDD505-2E9C-101B-9397-08002B2CF9AE}" pid="5" name="MediaServiceImageTags">
    <vt:lpwstr/>
  </property>
</Properties>
</file>