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grainsa2019.sharepoint.com/sites/Bedryfsbediening/Shared Documents/Produksie/Produksie Begrotings/Somer gewas streke/Somer begrotings/2024-25/Jul/"/>
    </mc:Choice>
  </mc:AlternateContent>
  <xr:revisionPtr revIDLastSave="302" documentId="13_ncr:1_{4D978638-556D-40EF-879C-E480E4A6A14D}" xr6:coauthVersionLast="47" xr6:coauthVersionMax="47" xr10:uidLastSave="{FB846E88-3F4D-4D1C-B390-1B7217B09E86}"/>
  <bookViews>
    <workbookView xWindow="28680" yWindow="-120" windowWidth="24240" windowHeight="13020" tabRatio="904" activeTab="9" xr2:uid="{00000000-000D-0000-FFFF-FFFF00000000}"/>
  </bookViews>
  <sheets>
    <sheet name="Pryse + Sensatiwiteitsanalise" sheetId="34" r:id="rId1"/>
    <sheet name="W-Roundup R mielies " sheetId="19" r:id="rId2"/>
    <sheet name="W-BT Mielies vermin till" sheetId="22" state="hidden" r:id="rId3"/>
    <sheet name="Mielie Vermin Bewerk" sheetId="37" r:id="rId4"/>
    <sheet name="Sojabone" sheetId="20" r:id="rId5"/>
    <sheet name="Sojabone verminderde bewerking" sheetId="30" state="hidden" r:id="rId6"/>
    <sheet name="Sojabone Vermin bewerk" sheetId="38" r:id="rId7"/>
    <sheet name="Graansorghum" sheetId="35" r:id="rId8"/>
    <sheet name="Bes-mielies" sheetId="10" r:id="rId9"/>
    <sheet name="Crop Comparison" sheetId="36" r:id="rId10"/>
  </sheets>
  <externalReferences>
    <externalReference r:id="rId11"/>
    <externalReference r:id="rId12"/>
    <externalReference r:id="rId13"/>
  </externalReferences>
  <definedNames>
    <definedName name="Opbrengspeil" localSheetId="3">'Mielie Vermin Bewerk'!$K$9:$K$14</definedName>
    <definedName name="Opbrengspeil">'W-Roundup R mielies '!$K$9:$K$14</definedName>
    <definedName name="_xlnm.Print_Area" localSheetId="8">'Bes-mielies'!$A$1:$I$47</definedName>
    <definedName name="_xlnm.Print_Area" localSheetId="9">'Crop Comparison'!$A$1:$H$57</definedName>
    <definedName name="_xlnm.Print_Area" localSheetId="7">Graansorghum!$A$1:$I$42</definedName>
    <definedName name="_xlnm.Print_Area" localSheetId="3">'Mielie Vermin Bewerk'!$A$1:$I$46</definedName>
    <definedName name="_xlnm.Print_Area" localSheetId="4">Sojabone!$A$1:$I$42</definedName>
    <definedName name="_xlnm.Print_Area" localSheetId="6">'Sojabone Vermin bewerk'!$A$1:$I$42</definedName>
    <definedName name="_xlnm.Print_Area" localSheetId="5">'Sojabone verminderde bewerking'!$A$1:$I$39</definedName>
    <definedName name="_xlnm.Print_Area" localSheetId="2">'W-BT Mielies vermin till'!$A$1:$I$43</definedName>
    <definedName name="_xlnm.Print_Area" localSheetId="1">'W-Roundup R mielies '!$A$1:$I$46</definedName>
    <definedName name="RRLopbrengspeil">'[1]W-RR mielies Laer opbrengs '!$M$9:$M$14</definedName>
    <definedName name="Sojaopbrengspeil" localSheetId="6">'Sojabone Vermin bewerk'!$K$9:$K$14</definedName>
    <definedName name="Sojaopbrengspeil">Sojabone!$K$9:$K$14</definedName>
    <definedName name="Sojaverminopbrengspeil">'Sojabone verminderde bewerking'!$K$9:$K$14</definedName>
    <definedName name="Sorgopbrengspeil">Graansorghum!$K$9:$K$13</definedName>
    <definedName name="Verminopbrengspeil">'W-BT Mielies vermin till'!$K$9:$K$14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36" l="1"/>
  <c r="D24" i="36"/>
  <c r="D18" i="36"/>
  <c r="D17" i="36"/>
  <c r="D16" i="36"/>
  <c r="D15" i="36"/>
  <c r="D13" i="36"/>
  <c r="D11" i="36"/>
  <c r="B27" i="36"/>
  <c r="B24" i="36"/>
  <c r="B22" i="36"/>
  <c r="B15" i="36"/>
  <c r="B14" i="36"/>
  <c r="B13" i="36"/>
  <c r="B11" i="36"/>
  <c r="B8" i="36"/>
  <c r="D22" i="36"/>
  <c r="D20" i="36"/>
  <c r="D14" i="36"/>
  <c r="D12" i="36"/>
  <c r="D4" i="36"/>
  <c r="E27" i="36"/>
  <c r="E24" i="36"/>
  <c r="E22" i="36"/>
  <c r="E20" i="36"/>
  <c r="E18" i="36"/>
  <c r="E17" i="36"/>
  <c r="E16" i="36"/>
  <c r="E15" i="36"/>
  <c r="E14" i="36"/>
  <c r="E13" i="36"/>
  <c r="E12" i="36"/>
  <c r="E11" i="36"/>
  <c r="E4" i="36"/>
  <c r="B20" i="36"/>
  <c r="B18" i="36"/>
  <c r="B17" i="36"/>
  <c r="B16" i="36"/>
  <c r="B12" i="36"/>
  <c r="B4" i="36"/>
  <c r="C8" i="36" l="1"/>
  <c r="B5" i="36"/>
  <c r="D2" i="36" l="1"/>
  <c r="F30" i="36"/>
  <c r="C27" i="36"/>
  <c r="C24" i="36"/>
  <c r="C22" i="36"/>
  <c r="C20" i="36"/>
  <c r="C18" i="36"/>
  <c r="C17" i="36"/>
  <c r="C16" i="36"/>
  <c r="C15" i="36"/>
  <c r="C14" i="36"/>
  <c r="C13" i="36"/>
  <c r="C12" i="36"/>
  <c r="C11" i="36"/>
  <c r="C4" i="36"/>
  <c r="D5" i="36"/>
  <c r="F27" i="36" l="1"/>
  <c r="F24" i="36"/>
  <c r="F22" i="36"/>
  <c r="F20" i="36"/>
  <c r="F18" i="36"/>
  <c r="F17" i="36"/>
  <c r="F16" i="36"/>
  <c r="F15" i="36"/>
  <c r="F14" i="36"/>
  <c r="F13" i="36"/>
  <c r="F12" i="36"/>
  <c r="F11" i="36"/>
  <c r="F4" i="36"/>
  <c r="B30" i="36" l="1"/>
  <c r="B64" i="34" l="1"/>
  <c r="B51" i="34"/>
  <c r="B38" i="34"/>
  <c r="B12" i="34"/>
  <c r="B60" i="36" l="1"/>
  <c r="B6" i="36"/>
  <c r="G6" i="36" s="1"/>
  <c r="G5" i="36"/>
  <c r="G60" i="36" s="1"/>
  <c r="G12" i="36"/>
  <c r="G13" i="36"/>
  <c r="G14" i="36"/>
  <c r="G15" i="36"/>
  <c r="G16" i="36"/>
  <c r="G17" i="36"/>
  <c r="G18" i="36"/>
  <c r="G19" i="36"/>
  <c r="G20" i="36"/>
  <c r="G21" i="36"/>
  <c r="G22" i="36"/>
  <c r="G23" i="36"/>
  <c r="G24" i="36"/>
  <c r="G25" i="36"/>
  <c r="G26" i="36"/>
  <c r="G27" i="36"/>
  <c r="B21" i="36"/>
  <c r="C21" i="36"/>
  <c r="D21" i="36"/>
  <c r="E21" i="36"/>
  <c r="F21" i="36"/>
  <c r="B23" i="36"/>
  <c r="C23" i="36"/>
  <c r="D23" i="36"/>
  <c r="E23" i="36"/>
  <c r="F23" i="36"/>
  <c r="B25" i="36"/>
  <c r="C25" i="36"/>
  <c r="D25" i="36"/>
  <c r="E25" i="36"/>
  <c r="F25" i="36"/>
  <c r="B26" i="36"/>
  <c r="C26" i="36"/>
  <c r="D26" i="36"/>
  <c r="E26" i="36"/>
  <c r="F26" i="36"/>
  <c r="G11" i="36"/>
  <c r="G4" i="36"/>
  <c r="E61" i="36"/>
  <c r="C61" i="36"/>
  <c r="B61" i="36"/>
  <c r="D36" i="38"/>
  <c r="G36" i="38" s="1"/>
  <c r="E27" i="38"/>
  <c r="F27" i="38" s="1"/>
  <c r="G27" i="38" s="1"/>
  <c r="M12" i="38" s="1"/>
  <c r="I25" i="38"/>
  <c r="L14" i="38" s="1"/>
  <c r="H25" i="38"/>
  <c r="L13" i="38" s="1"/>
  <c r="G25" i="38"/>
  <c r="F25" i="38"/>
  <c r="E25" i="38"/>
  <c r="L10" i="38" s="1"/>
  <c r="D25" i="38"/>
  <c r="L9" i="38" s="1"/>
  <c r="K14" i="38"/>
  <c r="K13" i="38"/>
  <c r="K12" i="38"/>
  <c r="K11" i="38"/>
  <c r="K10" i="38"/>
  <c r="M9" i="38"/>
  <c r="K9" i="38"/>
  <c r="D36" i="37"/>
  <c r="G36" i="37" s="1"/>
  <c r="D33" i="37"/>
  <c r="H33" i="37" s="1"/>
  <c r="I25" i="37"/>
  <c r="L14" i="37" s="1"/>
  <c r="H25" i="37"/>
  <c r="G25" i="37"/>
  <c r="F25" i="37"/>
  <c r="L11" i="37" s="1"/>
  <c r="E25" i="37"/>
  <c r="D25" i="37"/>
  <c r="L9" i="37" s="1"/>
  <c r="K14" i="37"/>
  <c r="K13" i="37"/>
  <c r="K12" i="37"/>
  <c r="K11" i="37"/>
  <c r="K10" i="37"/>
  <c r="K9" i="37"/>
  <c r="C2" i="36"/>
  <c r="C59" i="36" s="1"/>
  <c r="E28" i="10"/>
  <c r="F28" i="10" s="1"/>
  <c r="G28" i="10" s="1"/>
  <c r="E27" i="35"/>
  <c r="F27" i="35" s="1"/>
  <c r="E27" i="20"/>
  <c r="F27" i="20" s="1"/>
  <c r="E27" i="19"/>
  <c r="M10" i="19" s="1"/>
  <c r="F6" i="36"/>
  <c r="F5" i="36"/>
  <c r="F7" i="36" s="1"/>
  <c r="F8" i="36" s="1"/>
  <c r="D60" i="36"/>
  <c r="F61" i="36"/>
  <c r="G2" i="36"/>
  <c r="G59" i="36" s="1"/>
  <c r="F2" i="36"/>
  <c r="F59" i="36"/>
  <c r="E2" i="36"/>
  <c r="E59" i="36" s="1"/>
  <c r="D59" i="36"/>
  <c r="B2" i="36"/>
  <c r="B59" i="36" s="1"/>
  <c r="M10" i="38"/>
  <c r="C5" i="36"/>
  <c r="C60" i="36" s="1"/>
  <c r="M14" i="35"/>
  <c r="L14" i="35"/>
  <c r="K14" i="35"/>
  <c r="K13" i="35"/>
  <c r="K12" i="35"/>
  <c r="K11" i="35"/>
  <c r="K10" i="35"/>
  <c r="M9" i="35"/>
  <c r="K9" i="35"/>
  <c r="M14" i="30"/>
  <c r="K14" i="30"/>
  <c r="M13" i="30"/>
  <c r="K13" i="30"/>
  <c r="M12" i="30"/>
  <c r="K12" i="30"/>
  <c r="M11" i="30"/>
  <c r="K11" i="30"/>
  <c r="M10" i="30"/>
  <c r="K10" i="30"/>
  <c r="M9" i="30"/>
  <c r="K9" i="30"/>
  <c r="K14" i="20"/>
  <c r="K13" i="20"/>
  <c r="K12" i="20"/>
  <c r="K11" i="20"/>
  <c r="K10" i="20"/>
  <c r="M9" i="20"/>
  <c r="K9" i="20"/>
  <c r="M14" i="22"/>
  <c r="K14" i="22"/>
  <c r="M13" i="22"/>
  <c r="K13" i="22"/>
  <c r="M12" i="22"/>
  <c r="K12" i="22"/>
  <c r="M11" i="22"/>
  <c r="K11" i="22"/>
  <c r="M10" i="22"/>
  <c r="K10" i="22"/>
  <c r="M9" i="22"/>
  <c r="K9" i="22"/>
  <c r="M9" i="19"/>
  <c r="K14" i="19"/>
  <c r="K13" i="19"/>
  <c r="K12" i="19"/>
  <c r="K11" i="19"/>
  <c r="K10" i="19"/>
  <c r="K9" i="19"/>
  <c r="E25" i="20"/>
  <c r="L10" i="20" s="1"/>
  <c r="F25" i="20"/>
  <c r="B37" i="34" s="1"/>
  <c r="G25" i="20"/>
  <c r="L12" i="20" s="1"/>
  <c r="H25" i="20"/>
  <c r="L13" i="20" s="1"/>
  <c r="I25" i="20"/>
  <c r="D36" i="20"/>
  <c r="G36" i="20" s="1"/>
  <c r="D25" i="20"/>
  <c r="L9" i="20" s="1"/>
  <c r="D36" i="30"/>
  <c r="I36" i="30" s="1"/>
  <c r="E25" i="30"/>
  <c r="E29" i="30"/>
  <c r="E31" i="30" s="1"/>
  <c r="F25" i="30"/>
  <c r="F29" i="30" s="1"/>
  <c r="F31" i="30" s="1"/>
  <c r="G25" i="30"/>
  <c r="G29" i="30" s="1"/>
  <c r="G31" i="30" s="1"/>
  <c r="H25" i="30"/>
  <c r="L13" i="30" s="1"/>
  <c r="I25" i="30"/>
  <c r="L14" i="30"/>
  <c r="D36" i="35"/>
  <c r="G36" i="35" s="1"/>
  <c r="D33" i="35"/>
  <c r="E33" i="35" s="1"/>
  <c r="E25" i="35"/>
  <c r="B63" i="34" s="1"/>
  <c r="F25" i="35"/>
  <c r="L11" i="35" s="1"/>
  <c r="G25" i="35"/>
  <c r="H25" i="35"/>
  <c r="L13" i="35" s="1"/>
  <c r="D25" i="35"/>
  <c r="L9" i="35" s="1"/>
  <c r="D25" i="30"/>
  <c r="E25" i="22"/>
  <c r="F25" i="22"/>
  <c r="G25" i="22"/>
  <c r="H25" i="22"/>
  <c r="L13" i="22"/>
  <c r="I25" i="22"/>
  <c r="I29" i="22"/>
  <c r="I31" i="22" s="1"/>
  <c r="E25" i="19"/>
  <c r="E29" i="19" s="1"/>
  <c r="E31" i="19" s="1"/>
  <c r="F25" i="19"/>
  <c r="L11" i="19" s="1"/>
  <c r="G25" i="19"/>
  <c r="H25" i="19"/>
  <c r="L13" i="19" s="1"/>
  <c r="I25" i="19"/>
  <c r="L14" i="19" s="1"/>
  <c r="D25" i="19"/>
  <c r="D29" i="19" s="1"/>
  <c r="D31" i="19" s="1"/>
  <c r="D36" i="19"/>
  <c r="E36" i="19" s="1"/>
  <c r="D33" i="19"/>
  <c r="E33" i="19" s="1"/>
  <c r="D37" i="10"/>
  <c r="F37" i="10" s="1"/>
  <c r="D34" i="10"/>
  <c r="E34" i="10" s="1"/>
  <c r="E26" i="10"/>
  <c r="E30" i="10" s="1"/>
  <c r="E32" i="10" s="1"/>
  <c r="F26" i="10"/>
  <c r="G26" i="10"/>
  <c r="D26" i="10"/>
  <c r="D30" i="10" s="1"/>
  <c r="D32" i="10" s="1"/>
  <c r="D36" i="22"/>
  <c r="I36" i="22" s="1"/>
  <c r="D33" i="22"/>
  <c r="F33" i="22" s="1"/>
  <c r="B31" i="34" s="1"/>
  <c r="D25" i="22"/>
  <c r="L9" i="22" s="1"/>
  <c r="B70" i="34"/>
  <c r="B69" i="34"/>
  <c r="J64" i="34" s="1"/>
  <c r="I64" i="34" s="1"/>
  <c r="B17" i="34"/>
  <c r="J12" i="34" s="1"/>
  <c r="K12" i="34" s="1"/>
  <c r="L12" i="34" s="1"/>
  <c r="E68" i="34"/>
  <c r="B30" i="34"/>
  <c r="J25" i="34" s="1"/>
  <c r="B56" i="34"/>
  <c r="J51" i="34" s="1"/>
  <c r="B43" i="34"/>
  <c r="J38" i="34" s="1"/>
  <c r="B41" i="34"/>
  <c r="E16" i="34"/>
  <c r="E15" i="34" s="1"/>
  <c r="E14" i="34" s="1"/>
  <c r="B54" i="34"/>
  <c r="E55" i="34" s="1"/>
  <c r="L11" i="30"/>
  <c r="L14" i="22"/>
  <c r="I29" i="30"/>
  <c r="I31" i="30" s="1"/>
  <c r="L12" i="30"/>
  <c r="H29" i="22"/>
  <c r="H31" i="22" s="1"/>
  <c r="E29" i="34"/>
  <c r="E28" i="34" s="1"/>
  <c r="E27" i="34" s="1"/>
  <c r="E30" i="34"/>
  <c r="E31" i="34" s="1"/>
  <c r="Q29" i="34"/>
  <c r="Q28" i="34" s="1"/>
  <c r="Q27" i="34" s="1"/>
  <c r="D29" i="22"/>
  <c r="D31" i="22"/>
  <c r="L10" i="30"/>
  <c r="E69" i="34"/>
  <c r="E70" i="34" s="1"/>
  <c r="E17" i="34"/>
  <c r="E18" i="34"/>
  <c r="Q16" i="34"/>
  <c r="F29" i="22"/>
  <c r="F31" i="22" s="1"/>
  <c r="L11" i="22"/>
  <c r="G61" i="36"/>
  <c r="E42" i="34"/>
  <c r="E41" i="34" s="1"/>
  <c r="E40" i="34" s="1"/>
  <c r="Q68" i="34"/>
  <c r="E67" i="34"/>
  <c r="E66" i="34" s="1"/>
  <c r="H27" i="38"/>
  <c r="L9" i="30"/>
  <c r="D29" i="30"/>
  <c r="D31" i="30"/>
  <c r="E29" i="22"/>
  <c r="E31" i="22" s="1"/>
  <c r="L10" i="22"/>
  <c r="Q15" i="34"/>
  <c r="Q14" i="34" s="1"/>
  <c r="Q17" i="34"/>
  <c r="Q18" i="34" s="1"/>
  <c r="Q69" i="34"/>
  <c r="Q70" i="34" s="1"/>
  <c r="Q67" i="34"/>
  <c r="Q66" i="34"/>
  <c r="Q42" i="34"/>
  <c r="Q43" i="34" s="1"/>
  <c r="Q44" i="34" s="1"/>
  <c r="G33" i="37" l="1"/>
  <c r="E36" i="35"/>
  <c r="B28" i="36"/>
  <c r="B68" i="36" s="1"/>
  <c r="F33" i="37"/>
  <c r="F36" i="38"/>
  <c r="B7" i="36"/>
  <c r="G36" i="30"/>
  <c r="F36" i="22"/>
  <c r="G37" i="10"/>
  <c r="I33" i="37"/>
  <c r="E33" i="37"/>
  <c r="F34" i="10"/>
  <c r="G34" i="10"/>
  <c r="D36" i="10"/>
  <c r="L10" i="35"/>
  <c r="L11" i="38"/>
  <c r="B50" i="34"/>
  <c r="B52" i="34" s="1"/>
  <c r="L12" i="37"/>
  <c r="B24" i="34"/>
  <c r="L12" i="19"/>
  <c r="B11" i="34"/>
  <c r="E5" i="36"/>
  <c r="E60" i="36" s="1"/>
  <c r="H36" i="35"/>
  <c r="F36" i="35"/>
  <c r="D28" i="36"/>
  <c r="L10" i="37"/>
  <c r="L10" i="19"/>
  <c r="L9" i="19"/>
  <c r="C6" i="36"/>
  <c r="C7" i="36" s="1"/>
  <c r="I38" i="34"/>
  <c r="H38" i="34" s="1"/>
  <c r="V38" i="34"/>
  <c r="W38" i="34" s="1"/>
  <c r="K38" i="34"/>
  <c r="E36" i="38"/>
  <c r="F36" i="30"/>
  <c r="H36" i="30"/>
  <c r="H36" i="20"/>
  <c r="E36" i="30"/>
  <c r="G7" i="36"/>
  <c r="H33" i="22"/>
  <c r="H35" i="22" s="1"/>
  <c r="F35" i="22"/>
  <c r="D35" i="19"/>
  <c r="I33" i="19"/>
  <c r="E36" i="10"/>
  <c r="D35" i="22"/>
  <c r="G33" i="22"/>
  <c r="E33" i="22"/>
  <c r="E35" i="22" s="1"/>
  <c r="I33" i="22"/>
  <c r="I35" i="22" s="1"/>
  <c r="F64" i="36"/>
  <c r="F65" i="36" s="1"/>
  <c r="F60" i="36"/>
  <c r="B71" i="34"/>
  <c r="E3" i="35" s="1"/>
  <c r="H6" i="35" s="1"/>
  <c r="H38" i="35" s="1"/>
  <c r="F36" i="20"/>
  <c r="B32" i="34"/>
  <c r="I12" i="34"/>
  <c r="H12" i="34" s="1"/>
  <c r="H36" i="19"/>
  <c r="E36" i="22"/>
  <c r="I36" i="19"/>
  <c r="E35" i="19"/>
  <c r="H33" i="35"/>
  <c r="G36" i="19"/>
  <c r="H33" i="19"/>
  <c r="F33" i="35"/>
  <c r="F36" i="19"/>
  <c r="H36" i="38"/>
  <c r="I36" i="20"/>
  <c r="G33" i="35"/>
  <c r="E43" i="34"/>
  <c r="E44" i="34" s="1"/>
  <c r="E36" i="20"/>
  <c r="G33" i="19"/>
  <c r="F29" i="20"/>
  <c r="F31" i="20" s="1"/>
  <c r="M10" i="20"/>
  <c r="I36" i="38"/>
  <c r="Q41" i="34"/>
  <c r="Q40" i="34" s="1"/>
  <c r="F33" i="19"/>
  <c r="B18" i="34" s="1"/>
  <c r="L13" i="34" s="1"/>
  <c r="E29" i="20"/>
  <c r="E31" i="20" s="1"/>
  <c r="E29" i="35"/>
  <c r="E31" i="35" s="1"/>
  <c r="E35" i="35" s="1"/>
  <c r="F30" i="10"/>
  <c r="F32" i="10" s="1"/>
  <c r="M10" i="35"/>
  <c r="B65" i="34" s="1"/>
  <c r="M11" i="38"/>
  <c r="E29" i="38"/>
  <c r="E31" i="38" s="1"/>
  <c r="F29" i="38"/>
  <c r="F31" i="38" s="1"/>
  <c r="E28" i="36"/>
  <c r="D29" i="20"/>
  <c r="D31" i="20" s="1"/>
  <c r="L11" i="20"/>
  <c r="F27" i="19"/>
  <c r="F29" i="19"/>
  <c r="F31" i="19" s="1"/>
  <c r="L13" i="37"/>
  <c r="H64" i="34"/>
  <c r="I65" i="34"/>
  <c r="L14" i="20"/>
  <c r="G28" i="36"/>
  <c r="V51" i="34"/>
  <c r="I51" i="34"/>
  <c r="K51" i="34"/>
  <c r="L12" i="38"/>
  <c r="G29" i="38"/>
  <c r="G31" i="38" s="1"/>
  <c r="C28" i="36"/>
  <c r="M12" i="34"/>
  <c r="M13" i="38"/>
  <c r="I27" i="38"/>
  <c r="H29" i="38"/>
  <c r="H31" i="38" s="1"/>
  <c r="Q55" i="34"/>
  <c r="E54" i="34"/>
  <c r="E53" i="34" s="1"/>
  <c r="I25" i="34"/>
  <c r="V25" i="34"/>
  <c r="L12" i="35"/>
  <c r="G27" i="19"/>
  <c r="M11" i="19"/>
  <c r="K25" i="34"/>
  <c r="I36" i="37"/>
  <c r="H36" i="37"/>
  <c r="E36" i="37"/>
  <c r="F36" i="37"/>
  <c r="D61" i="36"/>
  <c r="F28" i="36"/>
  <c r="E56" i="34"/>
  <c r="E57" i="34" s="1"/>
  <c r="G30" i="10"/>
  <c r="G32" i="10" s="1"/>
  <c r="L12" i="22"/>
  <c r="G29" i="22"/>
  <c r="G31" i="22" s="1"/>
  <c r="M11" i="20"/>
  <c r="G27" i="20"/>
  <c r="V64" i="34"/>
  <c r="K64" i="34"/>
  <c r="J65" i="34"/>
  <c r="M11" i="35"/>
  <c r="G27" i="35"/>
  <c r="G29" i="35" s="1"/>
  <c r="G31" i="35" s="1"/>
  <c r="G35" i="35" s="1"/>
  <c r="F29" i="35"/>
  <c r="F31" i="35" s="1"/>
  <c r="F35" i="35" s="1"/>
  <c r="H29" i="30"/>
  <c r="H31" i="30" s="1"/>
  <c r="E37" i="10"/>
  <c r="V12" i="34"/>
  <c r="G36" i="22"/>
  <c r="H36" i="22"/>
  <c r="D29" i="35"/>
  <c r="D31" i="35" s="1"/>
  <c r="D35" i="35" s="1"/>
  <c r="D29" i="38"/>
  <c r="D31" i="38" s="1"/>
  <c r="Q30" i="34"/>
  <c r="Q31" i="34" s="1"/>
  <c r="G64" i="36" l="1"/>
  <c r="G65" i="36" s="1"/>
  <c r="G8" i="36"/>
  <c r="G34" i="36" s="1"/>
  <c r="G75" i="36" s="1"/>
  <c r="G76" i="36" s="1"/>
  <c r="D68" i="36"/>
  <c r="D69" i="36" s="1"/>
  <c r="B64" i="36"/>
  <c r="B65" i="36" s="1"/>
  <c r="L38" i="34"/>
  <c r="M38" i="34" s="1"/>
  <c r="U38" i="34"/>
  <c r="T38" i="34" s="1"/>
  <c r="F36" i="10"/>
  <c r="I13" i="34"/>
  <c r="G36" i="10"/>
  <c r="E68" i="36"/>
  <c r="E69" i="36" s="1"/>
  <c r="B39" i="34"/>
  <c r="I6" i="35"/>
  <c r="G35" i="22"/>
  <c r="B32" i="36"/>
  <c r="C64" i="36"/>
  <c r="C65" i="36" s="1"/>
  <c r="C34" i="36"/>
  <c r="C75" i="36" s="1"/>
  <c r="C76" i="36" s="1"/>
  <c r="E6" i="35"/>
  <c r="E39" i="35" s="1"/>
  <c r="D6" i="35"/>
  <c r="D39" i="35" s="1"/>
  <c r="G6" i="35"/>
  <c r="G39" i="35" s="1"/>
  <c r="F6" i="35"/>
  <c r="F39" i="35" s="1"/>
  <c r="F35" i="19"/>
  <c r="J26" i="34"/>
  <c r="J13" i="34"/>
  <c r="B19" i="34"/>
  <c r="K13" i="34"/>
  <c r="F32" i="36"/>
  <c r="F68" i="36"/>
  <c r="M14" i="38"/>
  <c r="I29" i="38"/>
  <c r="I31" i="38" s="1"/>
  <c r="U64" i="34"/>
  <c r="W64" i="34"/>
  <c r="V65" i="34"/>
  <c r="L51" i="34"/>
  <c r="G68" i="36"/>
  <c r="L64" i="34"/>
  <c r="K65" i="34"/>
  <c r="F34" i="36"/>
  <c r="F75" i="36" s="1"/>
  <c r="F76" i="36" s="1"/>
  <c r="G38" i="34"/>
  <c r="H27" i="19"/>
  <c r="M12" i="19"/>
  <c r="B13" i="34" s="1"/>
  <c r="J16" i="34" s="1"/>
  <c r="G29" i="19"/>
  <c r="G31" i="19" s="1"/>
  <c r="G35" i="19" s="1"/>
  <c r="W25" i="34"/>
  <c r="V26" i="34"/>
  <c r="U25" i="34"/>
  <c r="M13" i="34"/>
  <c r="N12" i="34"/>
  <c r="N13" i="34" s="1"/>
  <c r="J69" i="34"/>
  <c r="J66" i="34"/>
  <c r="J68" i="34"/>
  <c r="J67" i="34"/>
  <c r="J70" i="34"/>
  <c r="I69" i="34"/>
  <c r="I70" i="34"/>
  <c r="I68" i="34"/>
  <c r="I67" i="34"/>
  <c r="I66" i="34"/>
  <c r="U51" i="34"/>
  <c r="W51" i="34"/>
  <c r="H65" i="34"/>
  <c r="G64" i="34"/>
  <c r="I26" i="34"/>
  <c r="H25" i="34"/>
  <c r="M12" i="35"/>
  <c r="H27" i="35"/>
  <c r="G29" i="20"/>
  <c r="G31" i="20" s="1"/>
  <c r="M12" i="20"/>
  <c r="H27" i="20"/>
  <c r="H13" i="34"/>
  <c r="G12" i="34"/>
  <c r="X38" i="34"/>
  <c r="B69" i="36"/>
  <c r="B83" i="36" s="1"/>
  <c r="U12" i="34"/>
  <c r="W12" i="34"/>
  <c r="V13" i="34"/>
  <c r="H51" i="34"/>
  <c r="L25" i="34"/>
  <c r="K26" i="34"/>
  <c r="Q56" i="34"/>
  <c r="Q57" i="34" s="1"/>
  <c r="Q54" i="34"/>
  <c r="Q53" i="34" s="1"/>
  <c r="C68" i="36"/>
  <c r="B71" i="36" l="1"/>
  <c r="B72" i="36" s="1"/>
  <c r="B86" i="36" s="1"/>
  <c r="B35" i="36"/>
  <c r="B78" i="36" s="1"/>
  <c r="B79" i="36" s="1"/>
  <c r="B82" i="36"/>
  <c r="F38" i="35"/>
  <c r="D38" i="35"/>
  <c r="E38" i="35"/>
  <c r="I16" i="34"/>
  <c r="B34" i="36"/>
  <c r="B75" i="36" s="1"/>
  <c r="B76" i="36" s="1"/>
  <c r="B85" i="36"/>
  <c r="G38" i="35"/>
  <c r="N38" i="34"/>
  <c r="E3" i="22"/>
  <c r="E3" i="10"/>
  <c r="E3" i="19"/>
  <c r="E3" i="37"/>
  <c r="I17" i="34"/>
  <c r="L14" i="34"/>
  <c r="I14" i="34"/>
  <c r="L16" i="34"/>
  <c r="J18" i="34"/>
  <c r="I18" i="34"/>
  <c r="L15" i="34"/>
  <c r="J17" i="34"/>
  <c r="I15" i="34"/>
  <c r="L18" i="34"/>
  <c r="L17" i="34"/>
  <c r="J15" i="34"/>
  <c r="J14" i="34"/>
  <c r="U13" i="34"/>
  <c r="T12" i="34"/>
  <c r="H15" i="34"/>
  <c r="H18" i="34"/>
  <c r="H17" i="34"/>
  <c r="H16" i="34"/>
  <c r="H14" i="34"/>
  <c r="T25" i="34"/>
  <c r="U26" i="34"/>
  <c r="T64" i="34"/>
  <c r="U65" i="34"/>
  <c r="M51" i="34"/>
  <c r="F12" i="34"/>
  <c r="F13" i="34" s="1"/>
  <c r="G13" i="34"/>
  <c r="F38" i="34"/>
  <c r="L26" i="34"/>
  <c r="M25" i="34"/>
  <c r="S38" i="34"/>
  <c r="X25" i="34"/>
  <c r="W26" i="34"/>
  <c r="Y38" i="34"/>
  <c r="C69" i="36"/>
  <c r="C83" i="36" s="1"/>
  <c r="C82" i="36"/>
  <c r="H29" i="35"/>
  <c r="M13" i="35"/>
  <c r="G51" i="34"/>
  <c r="G65" i="34"/>
  <c r="F64" i="34"/>
  <c r="F65" i="34" s="1"/>
  <c r="X51" i="34"/>
  <c r="F82" i="36"/>
  <c r="F69" i="36"/>
  <c r="F83" i="36" s="1"/>
  <c r="X12" i="34"/>
  <c r="W13" i="34"/>
  <c r="M14" i="34"/>
  <c r="M15" i="34"/>
  <c r="M18" i="34"/>
  <c r="M16" i="34"/>
  <c r="M17" i="34"/>
  <c r="V69" i="34"/>
  <c r="V68" i="34"/>
  <c r="V66" i="34"/>
  <c r="V67" i="34"/>
  <c r="V70" i="34"/>
  <c r="I27" i="20"/>
  <c r="M13" i="20"/>
  <c r="H29" i="20"/>
  <c r="H31" i="20" s="1"/>
  <c r="G25" i="34"/>
  <c r="H26" i="34"/>
  <c r="H67" i="34"/>
  <c r="H66" i="34"/>
  <c r="H69" i="34"/>
  <c r="H70" i="34"/>
  <c r="H68" i="34"/>
  <c r="T51" i="34"/>
  <c r="K15" i="34"/>
  <c r="K18" i="34"/>
  <c r="K17" i="34"/>
  <c r="K14" i="34"/>
  <c r="K16" i="34"/>
  <c r="G69" i="36"/>
  <c r="G83" i="36" s="1"/>
  <c r="G82" i="36"/>
  <c r="F71" i="36"/>
  <c r="F35" i="36"/>
  <c r="L65" i="34"/>
  <c r="M64" i="34"/>
  <c r="X64" i="34"/>
  <c r="W65" i="34"/>
  <c r="V15" i="34"/>
  <c r="V17" i="34"/>
  <c r="V28" i="34"/>
  <c r="V31" i="34"/>
  <c r="V30" i="34"/>
  <c r="V14" i="34"/>
  <c r="V27" i="34"/>
  <c r="V29" i="34"/>
  <c r="V16" i="34"/>
  <c r="V18" i="34"/>
  <c r="N18" i="34"/>
  <c r="N15" i="34"/>
  <c r="N17" i="34"/>
  <c r="N14" i="34"/>
  <c r="N16" i="34"/>
  <c r="H29" i="19"/>
  <c r="H31" i="19" s="1"/>
  <c r="H35" i="19" s="1"/>
  <c r="I27" i="19"/>
  <c r="M13" i="19"/>
  <c r="K68" i="34"/>
  <c r="K67" i="34"/>
  <c r="K66" i="34"/>
  <c r="K70" i="34"/>
  <c r="K69" i="34"/>
  <c r="F78" i="36" l="1"/>
  <c r="F79" i="36" s="1"/>
  <c r="H31" i="35"/>
  <c r="H35" i="35" s="1"/>
  <c r="H39" i="35"/>
  <c r="F6" i="37"/>
  <c r="E6" i="37"/>
  <c r="H6" i="37"/>
  <c r="D6" i="37"/>
  <c r="G6" i="37"/>
  <c r="I6" i="37"/>
  <c r="I6" i="19"/>
  <c r="F6" i="19"/>
  <c r="E6" i="19"/>
  <c r="D6" i="19"/>
  <c r="D38" i="19" s="1"/>
  <c r="G6" i="19"/>
  <c r="H6" i="19"/>
  <c r="I6" i="10"/>
  <c r="F6" i="10"/>
  <c r="D6" i="10"/>
  <c r="G6" i="10"/>
  <c r="E6" i="10"/>
  <c r="H6" i="10"/>
  <c r="G6" i="22"/>
  <c r="H6" i="22"/>
  <c r="I6" i="22"/>
  <c r="E6" i="22"/>
  <c r="D6" i="22"/>
  <c r="F6" i="22"/>
  <c r="Y51" i="34"/>
  <c r="R38" i="34"/>
  <c r="N51" i="34"/>
  <c r="M65" i="34"/>
  <c r="N64" i="34"/>
  <c r="N65" i="34" s="1"/>
  <c r="T26" i="34"/>
  <c r="S25" i="34"/>
  <c r="F85" i="36"/>
  <c r="F72" i="36"/>
  <c r="F86" i="36" s="1"/>
  <c r="F25" i="34"/>
  <c r="F26" i="34" s="1"/>
  <c r="G26" i="34"/>
  <c r="S51" i="34"/>
  <c r="F68" i="34"/>
  <c r="F70" i="34"/>
  <c r="F67" i="34"/>
  <c r="F69" i="34"/>
  <c r="F66" i="34"/>
  <c r="M26" i="34"/>
  <c r="N25" i="34"/>
  <c r="N26" i="34" s="1"/>
  <c r="U69" i="34"/>
  <c r="U66" i="34"/>
  <c r="U68" i="34"/>
  <c r="U67" i="34"/>
  <c r="U70" i="34"/>
  <c r="G17" i="34"/>
  <c r="G15" i="34"/>
  <c r="G18" i="34"/>
  <c r="G16" i="34"/>
  <c r="G14" i="34"/>
  <c r="F18" i="34"/>
  <c r="F17" i="34"/>
  <c r="F15" i="34"/>
  <c r="F14" i="34"/>
  <c r="F16" i="34"/>
  <c r="G70" i="34"/>
  <c r="G66" i="34"/>
  <c r="G68" i="34"/>
  <c r="G67" i="34"/>
  <c r="G69" i="34"/>
  <c r="T65" i="34"/>
  <c r="S64" i="34"/>
  <c r="L70" i="34"/>
  <c r="L68" i="34"/>
  <c r="L69" i="34"/>
  <c r="L66" i="34"/>
  <c r="L67" i="34"/>
  <c r="X26" i="34"/>
  <c r="Y25" i="34"/>
  <c r="M14" i="19"/>
  <c r="I29" i="19"/>
  <c r="I31" i="19" s="1"/>
  <c r="I35" i="19" s="1"/>
  <c r="W67" i="34"/>
  <c r="W66" i="34"/>
  <c r="W69" i="34"/>
  <c r="W70" i="34"/>
  <c r="W68" i="34"/>
  <c r="M14" i="20"/>
  <c r="I29" i="20"/>
  <c r="W29" i="34"/>
  <c r="W27" i="34"/>
  <c r="W30" i="34"/>
  <c r="W28" i="34"/>
  <c r="W15" i="34"/>
  <c r="W14" i="34"/>
  <c r="W16" i="34"/>
  <c r="W17" i="34"/>
  <c r="W18" i="34"/>
  <c r="W31" i="34"/>
  <c r="Z38" i="34"/>
  <c r="T13" i="34"/>
  <c r="S12" i="34"/>
  <c r="F51" i="34"/>
  <c r="X65" i="34"/>
  <c r="Y64" i="34"/>
  <c r="X13" i="34"/>
  <c r="Y12" i="34"/>
  <c r="U15" i="34"/>
  <c r="U18" i="34"/>
  <c r="U31" i="34"/>
  <c r="U28" i="34"/>
  <c r="U14" i="34"/>
  <c r="U16" i="34"/>
  <c r="U29" i="34"/>
  <c r="U30" i="34"/>
  <c r="U17" i="34"/>
  <c r="U27" i="34"/>
  <c r="I31" i="20" l="1"/>
  <c r="I38" i="37"/>
  <c r="I39" i="19"/>
  <c r="I38" i="19"/>
  <c r="G40" i="10"/>
  <c r="G39" i="10"/>
  <c r="G38" i="37"/>
  <c r="H39" i="19"/>
  <c r="H38" i="19"/>
  <c r="D38" i="37"/>
  <c r="F39" i="10"/>
  <c r="F40" i="10"/>
  <c r="G39" i="19"/>
  <c r="G38" i="19"/>
  <c r="H38" i="37"/>
  <c r="D39" i="19"/>
  <c r="E40" i="10"/>
  <c r="E39" i="10"/>
  <c r="E38" i="19"/>
  <c r="E39" i="19"/>
  <c r="F39" i="19"/>
  <c r="F38" i="19"/>
  <c r="E38" i="37"/>
  <c r="F38" i="37"/>
  <c r="D39" i="10"/>
  <c r="D40" i="10"/>
  <c r="N66" i="34"/>
  <c r="N70" i="34"/>
  <c r="N68" i="34"/>
  <c r="N67" i="34"/>
  <c r="N69" i="34"/>
  <c r="Z64" i="34"/>
  <c r="Z65" i="34" s="1"/>
  <c r="Y65" i="34"/>
  <c r="M68" i="34"/>
  <c r="M66" i="34"/>
  <c r="M67" i="34"/>
  <c r="M70" i="34"/>
  <c r="M69" i="34"/>
  <c r="X15" i="34"/>
  <c r="X30" i="34"/>
  <c r="X29" i="34"/>
  <c r="X17" i="34"/>
  <c r="X28" i="34"/>
  <c r="X18" i="34"/>
  <c r="X27" i="34"/>
  <c r="X14" i="34"/>
  <c r="X31" i="34"/>
  <c r="X16" i="34"/>
  <c r="X69" i="34"/>
  <c r="X67" i="34"/>
  <c r="X66" i="34"/>
  <c r="X70" i="34"/>
  <c r="X68" i="34"/>
  <c r="T68" i="34"/>
  <c r="T66" i="34"/>
  <c r="T70" i="34"/>
  <c r="T67" i="34"/>
  <c r="T69" i="34"/>
  <c r="R12" i="34"/>
  <c r="R13" i="34" s="1"/>
  <c r="S13" i="34"/>
  <c r="T29" i="34"/>
  <c r="T27" i="34"/>
  <c r="T30" i="34"/>
  <c r="T16" i="34"/>
  <c r="T31" i="34"/>
  <c r="T14" i="34"/>
  <c r="T15" i="34"/>
  <c r="T18" i="34"/>
  <c r="T17" i="34"/>
  <c r="T28" i="34"/>
  <c r="Y26" i="34"/>
  <c r="Z25" i="34"/>
  <c r="Z26" i="34" s="1"/>
  <c r="S26" i="34"/>
  <c r="R25" i="34"/>
  <c r="R26" i="34" s="1"/>
  <c r="Z51" i="34"/>
  <c r="Z12" i="34"/>
  <c r="Z13" i="34" s="1"/>
  <c r="Y13" i="34"/>
  <c r="S65" i="34"/>
  <c r="R64" i="34"/>
  <c r="R65" i="34" s="1"/>
  <c r="R51" i="34"/>
  <c r="R29" i="34" l="1"/>
  <c r="R16" i="34"/>
  <c r="R31" i="34"/>
  <c r="R17" i="34"/>
  <c r="R28" i="34"/>
  <c r="R27" i="34"/>
  <c r="R15" i="34"/>
  <c r="R30" i="34"/>
  <c r="R14" i="34"/>
  <c r="R18" i="34"/>
  <c r="Y66" i="34"/>
  <c r="Y67" i="34"/>
  <c r="Y70" i="34"/>
  <c r="Y68" i="34"/>
  <c r="Y69" i="34"/>
  <c r="Z67" i="34"/>
  <c r="Z66" i="34"/>
  <c r="Z69" i="34"/>
  <c r="Z70" i="34"/>
  <c r="Z68" i="34"/>
  <c r="S67" i="34"/>
  <c r="S70" i="34"/>
  <c r="S69" i="34"/>
  <c r="S68" i="34"/>
  <c r="S66" i="34"/>
  <c r="Y31" i="34"/>
  <c r="Y16" i="34"/>
  <c r="Y17" i="34"/>
  <c r="Y14" i="34"/>
  <c r="Y30" i="34"/>
  <c r="Y27" i="34"/>
  <c r="Y29" i="34"/>
  <c r="Y28" i="34"/>
  <c r="Y18" i="34"/>
  <c r="Y15" i="34"/>
  <c r="S30" i="34"/>
  <c r="S17" i="34"/>
  <c r="S28" i="34"/>
  <c r="S14" i="34"/>
  <c r="S16" i="34"/>
  <c r="S15" i="34"/>
  <c r="S29" i="34"/>
  <c r="S27" i="34"/>
  <c r="S31" i="34"/>
  <c r="S18" i="34"/>
  <c r="Z28" i="34"/>
  <c r="Z29" i="34"/>
  <c r="Z15" i="34"/>
  <c r="Z30" i="34"/>
  <c r="Z14" i="34"/>
  <c r="Z31" i="34"/>
  <c r="Z27" i="34"/>
  <c r="Z18" i="34"/>
  <c r="Z16" i="34"/>
  <c r="Z17" i="34"/>
  <c r="R70" i="34"/>
  <c r="R69" i="34"/>
  <c r="R66" i="34"/>
  <c r="R67" i="34"/>
  <c r="R68" i="34"/>
  <c r="D33" i="20" l="1"/>
  <c r="D33" i="38"/>
  <c r="D33" i="30"/>
  <c r="D6" i="36"/>
  <c r="E6" i="36" l="1"/>
  <c r="D7" i="36"/>
  <c r="D8" i="36" s="1"/>
  <c r="D83" i="36"/>
  <c r="E33" i="30"/>
  <c r="E35" i="30" s="1"/>
  <c r="D35" i="30"/>
  <c r="H33" i="30"/>
  <c r="H35" i="30" s="1"/>
  <c r="F33" i="30"/>
  <c r="I33" i="30"/>
  <c r="I35" i="30" s="1"/>
  <c r="G33" i="30"/>
  <c r="G35" i="30" s="1"/>
  <c r="H33" i="38"/>
  <c r="H35" i="38" s="1"/>
  <c r="I33" i="38"/>
  <c r="I35" i="38" s="1"/>
  <c r="G33" i="38"/>
  <c r="G35" i="38" s="1"/>
  <c r="F33" i="38"/>
  <c r="F35" i="38" s="1"/>
  <c r="E33" i="38"/>
  <c r="E35" i="38" s="1"/>
  <c r="D35" i="38"/>
  <c r="F33" i="20"/>
  <c r="I33" i="20"/>
  <c r="I35" i="20" s="1"/>
  <c r="E33" i="20"/>
  <c r="E35" i="20" s="1"/>
  <c r="H33" i="20"/>
  <c r="H35" i="20" s="1"/>
  <c r="G33" i="20"/>
  <c r="G35" i="20" s="1"/>
  <c r="D35" i="20"/>
  <c r="B57" i="34" l="1"/>
  <c r="B58" i="34" s="1"/>
  <c r="F35" i="30"/>
  <c r="D64" i="36"/>
  <c r="B44" i="34"/>
  <c r="F35" i="20"/>
  <c r="E7" i="36"/>
  <c r="E8" i="36" s="1"/>
  <c r="E83" i="36"/>
  <c r="D65" i="36" l="1"/>
  <c r="D82" i="36"/>
  <c r="E64" i="36"/>
  <c r="J52" i="34"/>
  <c r="B45" i="34"/>
  <c r="J39" i="34"/>
  <c r="V52" i="34"/>
  <c r="V39" i="34"/>
  <c r="H39" i="34"/>
  <c r="I39" i="34"/>
  <c r="L39" i="34"/>
  <c r="W39" i="34"/>
  <c r="I52" i="34"/>
  <c r="K52" i="34"/>
  <c r="K39" i="34"/>
  <c r="X39" i="34"/>
  <c r="W52" i="34"/>
  <c r="M39" i="34"/>
  <c r="U39" i="34"/>
  <c r="G39" i="34"/>
  <c r="U52" i="34"/>
  <c r="H52" i="34"/>
  <c r="T39" i="34"/>
  <c r="L52" i="34"/>
  <c r="F39" i="34"/>
  <c r="N39" i="34"/>
  <c r="Y39" i="34"/>
  <c r="T52" i="34"/>
  <c r="G52" i="34"/>
  <c r="S39" i="34"/>
  <c r="X52" i="34"/>
  <c r="M52" i="34"/>
  <c r="F52" i="34"/>
  <c r="Y52" i="34"/>
  <c r="N52" i="34"/>
  <c r="R39" i="34"/>
  <c r="Z39" i="34"/>
  <c r="S52" i="34"/>
  <c r="Z52" i="34"/>
  <c r="R52" i="34"/>
  <c r="D34" i="36"/>
  <c r="D75" i="36" s="1"/>
  <c r="D76" i="36" s="1"/>
  <c r="G54" i="34" l="1"/>
  <c r="G56" i="34"/>
  <c r="G40" i="34"/>
  <c r="G41" i="34"/>
  <c r="G55" i="34"/>
  <c r="G53" i="34"/>
  <c r="G44" i="34"/>
  <c r="G57" i="34"/>
  <c r="G43" i="34"/>
  <c r="G42" i="34"/>
  <c r="J53" i="34"/>
  <c r="J54" i="34"/>
  <c r="J57" i="34"/>
  <c r="J55" i="34"/>
  <c r="J56" i="34"/>
  <c r="J42" i="34"/>
  <c r="J41" i="34"/>
  <c r="J44" i="34"/>
  <c r="J43" i="34"/>
  <c r="J40" i="34"/>
  <c r="K54" i="34"/>
  <c r="K55" i="34"/>
  <c r="K57" i="34"/>
  <c r="K56" i="34"/>
  <c r="K53" i="34"/>
  <c r="K42" i="34"/>
  <c r="K44" i="34"/>
  <c r="K43" i="34"/>
  <c r="K40" i="34"/>
  <c r="K41" i="34"/>
  <c r="E34" i="36"/>
  <c r="E75" i="36" s="1"/>
  <c r="E76" i="36" s="1"/>
  <c r="R54" i="34"/>
  <c r="R53" i="34"/>
  <c r="R41" i="34"/>
  <c r="R40" i="34"/>
  <c r="R43" i="34"/>
  <c r="R56" i="34"/>
  <c r="R57" i="34"/>
  <c r="R42" i="34"/>
  <c r="R55" i="34"/>
  <c r="R44" i="34"/>
  <c r="W56" i="34"/>
  <c r="W43" i="34"/>
  <c r="W44" i="34"/>
  <c r="W40" i="34"/>
  <c r="W41" i="34"/>
  <c r="W57" i="34"/>
  <c r="W53" i="34"/>
  <c r="W54" i="34"/>
  <c r="W55" i="34"/>
  <c r="W42" i="34"/>
  <c r="V44" i="34"/>
  <c r="V42" i="34"/>
  <c r="V55" i="34"/>
  <c r="V41" i="34"/>
  <c r="V43" i="34"/>
  <c r="V54" i="34"/>
  <c r="V53" i="34"/>
  <c r="V40" i="34"/>
  <c r="V57" i="34"/>
  <c r="V56" i="34"/>
  <c r="U57" i="34"/>
  <c r="U42" i="34"/>
  <c r="U40" i="34"/>
  <c r="U44" i="34"/>
  <c r="U55" i="34"/>
  <c r="U53" i="34"/>
  <c r="U41" i="34"/>
  <c r="U56" i="34"/>
  <c r="U54" i="34"/>
  <c r="U43" i="34"/>
  <c r="S55" i="34"/>
  <c r="S41" i="34"/>
  <c r="S42" i="34"/>
  <c r="S44" i="34"/>
  <c r="S57" i="34"/>
  <c r="S56" i="34"/>
  <c r="S53" i="34"/>
  <c r="S40" i="34"/>
  <c r="S54" i="34"/>
  <c r="S43" i="34"/>
  <c r="M55" i="34"/>
  <c r="M54" i="34"/>
  <c r="M57" i="34"/>
  <c r="M42" i="34"/>
  <c r="M41" i="34"/>
  <c r="M44" i="34"/>
  <c r="M56" i="34"/>
  <c r="M43" i="34"/>
  <c r="M53" i="34"/>
  <c r="M40" i="34"/>
  <c r="E3" i="30"/>
  <c r="E3" i="20"/>
  <c r="E3" i="38"/>
  <c r="X44" i="34"/>
  <c r="X41" i="34"/>
  <c r="X55" i="34"/>
  <c r="X42" i="34"/>
  <c r="X54" i="34"/>
  <c r="X56" i="34"/>
  <c r="X57" i="34"/>
  <c r="X40" i="34"/>
  <c r="X53" i="34"/>
  <c r="X43" i="34"/>
  <c r="Y55" i="34"/>
  <c r="Y43" i="34"/>
  <c r="Y53" i="34"/>
  <c r="Y44" i="34"/>
  <c r="Y41" i="34"/>
  <c r="Y54" i="34"/>
  <c r="Y42" i="34"/>
  <c r="Y57" i="34"/>
  <c r="Y40" i="34"/>
  <c r="Y56" i="34"/>
  <c r="E65" i="36"/>
  <c r="E82" i="36"/>
  <c r="N42" i="34"/>
  <c r="N43" i="34"/>
  <c r="N40" i="34"/>
  <c r="N41" i="34"/>
  <c r="N55" i="34"/>
  <c r="N54" i="34"/>
  <c r="N53" i="34"/>
  <c r="N44" i="34"/>
  <c r="N57" i="34"/>
  <c r="N56" i="34"/>
  <c r="Z53" i="34"/>
  <c r="Z40" i="34"/>
  <c r="Z43" i="34"/>
  <c r="Z44" i="34"/>
  <c r="Z56" i="34"/>
  <c r="Z54" i="34"/>
  <c r="Z42" i="34"/>
  <c r="Z55" i="34"/>
  <c r="Z57" i="34"/>
  <c r="Z41" i="34"/>
  <c r="F41" i="34"/>
  <c r="F44" i="34"/>
  <c r="F42" i="34"/>
  <c r="F55" i="34"/>
  <c r="F40" i="34"/>
  <c r="F54" i="34"/>
  <c r="F56" i="34"/>
  <c r="F53" i="34"/>
  <c r="F43" i="34"/>
  <c r="F57" i="34"/>
  <c r="T44" i="34"/>
  <c r="T42" i="34"/>
  <c r="T43" i="34"/>
  <c r="T57" i="34"/>
  <c r="T54" i="34"/>
  <c r="T41" i="34"/>
  <c r="T55" i="34"/>
  <c r="T56" i="34"/>
  <c r="T40" i="34"/>
  <c r="T53" i="34"/>
  <c r="L56" i="34"/>
  <c r="L41" i="34"/>
  <c r="L57" i="34"/>
  <c r="L44" i="34"/>
  <c r="L54" i="34"/>
  <c r="L55" i="34"/>
  <c r="L40" i="34"/>
  <c r="L43" i="34"/>
  <c r="L42" i="34"/>
  <c r="L53" i="34"/>
  <c r="I57" i="34"/>
  <c r="I54" i="34"/>
  <c r="I42" i="34"/>
  <c r="I53" i="34"/>
  <c r="I56" i="34"/>
  <c r="I40" i="34"/>
  <c r="I43" i="34"/>
  <c r="I44" i="34"/>
  <c r="I41" i="34"/>
  <c r="I55" i="34"/>
  <c r="H43" i="34"/>
  <c r="H53" i="34"/>
  <c r="H56" i="34"/>
  <c r="H55" i="34"/>
  <c r="H54" i="34"/>
  <c r="H44" i="34"/>
  <c r="H41" i="34"/>
  <c r="H42" i="34"/>
  <c r="H40" i="34"/>
  <c r="H57" i="34"/>
  <c r="I6" i="20" l="1"/>
  <c r="D6" i="20"/>
  <c r="H6" i="20"/>
  <c r="G6" i="20"/>
  <c r="E6" i="20"/>
  <c r="F6" i="20"/>
  <c r="G6" i="30"/>
  <c r="F6" i="30"/>
  <c r="H6" i="30"/>
  <c r="E6" i="30"/>
  <c r="I6" i="30"/>
  <c r="D6" i="30"/>
  <c r="G6" i="38"/>
  <c r="D6" i="38"/>
  <c r="F6" i="38"/>
  <c r="H6" i="38"/>
  <c r="E6" i="38"/>
  <c r="I6" i="38"/>
  <c r="I39" i="38" l="1"/>
  <c r="I38" i="38"/>
  <c r="F38" i="20"/>
  <c r="F39" i="20"/>
  <c r="E38" i="38"/>
  <c r="E39" i="38"/>
  <c r="E39" i="20"/>
  <c r="E38" i="20"/>
  <c r="H38" i="38"/>
  <c r="H39" i="38"/>
  <c r="G39" i="20"/>
  <c r="G38" i="20"/>
  <c r="F38" i="38"/>
  <c r="F39" i="38"/>
  <c r="H38" i="20"/>
  <c r="H39" i="20"/>
  <c r="D39" i="38"/>
  <c r="D38" i="38"/>
  <c r="D38" i="20"/>
  <c r="D39" i="20"/>
  <c r="G38" i="38"/>
  <c r="G39" i="38"/>
  <c r="I38" i="20"/>
  <c r="I39" i="20"/>
  <c r="G30" i="36" l="1"/>
  <c r="G32" i="36" s="1"/>
  <c r="G71" i="36" l="1"/>
  <c r="G35" i="36"/>
  <c r="G78" i="36" s="1"/>
  <c r="G79" i="36" s="1"/>
  <c r="E30" i="36"/>
  <c r="E32" i="36" s="1"/>
  <c r="D27" i="37"/>
  <c r="C30" i="36"/>
  <c r="C32" i="36" s="1"/>
  <c r="D30" i="36"/>
  <c r="D32" i="36" s="1"/>
  <c r="C71" i="36" l="1"/>
  <c r="C35" i="36"/>
  <c r="C78" i="36" s="1"/>
  <c r="C79" i="36" s="1"/>
  <c r="D71" i="36"/>
  <c r="D35" i="36"/>
  <c r="D78" i="36" s="1"/>
  <c r="D79" i="36" s="1"/>
  <c r="D29" i="37"/>
  <c r="M9" i="37"/>
  <c r="E27" i="37"/>
  <c r="E71" i="36"/>
  <c r="E35" i="36"/>
  <c r="E78" i="36" s="1"/>
  <c r="E79" i="36" s="1"/>
  <c r="G72" i="36"/>
  <c r="G86" i="36" s="1"/>
  <c r="G85" i="36"/>
  <c r="D31" i="37" l="1"/>
  <c r="D35" i="37" s="1"/>
  <c r="D39" i="37"/>
  <c r="D72" i="36"/>
  <c r="D86" i="36" s="1"/>
  <c r="D85" i="36"/>
  <c r="E72" i="36"/>
  <c r="E86" i="36" s="1"/>
  <c r="E85" i="36"/>
  <c r="F27" i="37"/>
  <c r="M10" i="37"/>
  <c r="E29" i="37"/>
  <c r="C85" i="36"/>
  <c r="C72" i="36"/>
  <c r="C86" i="36" s="1"/>
  <c r="E31" i="37" l="1"/>
  <c r="E35" i="37" s="1"/>
  <c r="E39" i="37"/>
  <c r="M11" i="37"/>
  <c r="F29" i="37"/>
  <c r="G27" i="37"/>
  <c r="M12" i="37" l="1"/>
  <c r="G29" i="37"/>
  <c r="B25" i="34"/>
  <c r="B26" i="34" s="1"/>
  <c r="H27" i="37"/>
  <c r="F39" i="37"/>
  <c r="F31" i="37"/>
  <c r="F35" i="37" s="1"/>
  <c r="H29" i="37" l="1"/>
  <c r="I27" i="37"/>
  <c r="M13" i="37"/>
  <c r="I28" i="34"/>
  <c r="N31" i="34"/>
  <c r="L27" i="34"/>
  <c r="L31" i="34"/>
  <c r="L29" i="34"/>
  <c r="M29" i="34"/>
  <c r="L30" i="34"/>
  <c r="N28" i="34"/>
  <c r="J29" i="34"/>
  <c r="M28" i="34"/>
  <c r="J31" i="34"/>
  <c r="G27" i="34"/>
  <c r="F27" i="34"/>
  <c r="I31" i="34"/>
  <c r="K28" i="34"/>
  <c r="K31" i="34"/>
  <c r="H27" i="34"/>
  <c r="H28" i="34"/>
  <c r="G29" i="34"/>
  <c r="L28" i="34"/>
  <c r="H31" i="34"/>
  <c r="I30" i="34"/>
  <c r="M27" i="34"/>
  <c r="H30" i="34"/>
  <c r="N29" i="34"/>
  <c r="M30" i="34"/>
  <c r="K30" i="34"/>
  <c r="G30" i="34"/>
  <c r="K27" i="34"/>
  <c r="K29" i="34"/>
  <c r="I27" i="34"/>
  <c r="F30" i="34"/>
  <c r="F28" i="34"/>
  <c r="G28" i="34"/>
  <c r="H29" i="34"/>
  <c r="G31" i="34"/>
  <c r="J30" i="34"/>
  <c r="F31" i="34"/>
  <c r="F29" i="34"/>
  <c r="J28" i="34"/>
  <c r="N27" i="34"/>
  <c r="N30" i="34"/>
  <c r="J27" i="34"/>
  <c r="M31" i="34"/>
  <c r="I29" i="34"/>
  <c r="G31" i="37"/>
  <c r="G35" i="37" s="1"/>
  <c r="G39" i="37"/>
  <c r="M14" i="37" l="1"/>
  <c r="I29" i="37"/>
  <c r="H31" i="37"/>
  <c r="H35" i="37" s="1"/>
  <c r="H39" i="37"/>
  <c r="I31" i="37" l="1"/>
  <c r="I35" i="37" s="1"/>
  <c r="I39"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Petru Fourie</author>
  </authors>
  <commentList>
    <comment ref="D3" authorId="0" shapeId="0" xr:uid="{00000000-0006-0000-0000-000001000000}">
      <text>
        <r>
          <rPr>
            <b/>
            <sz val="9"/>
            <color indexed="81"/>
            <rFont val="Tahoma"/>
            <family val="2"/>
          </rPr>
          <t>Petru Fourie:</t>
        </r>
        <r>
          <rPr>
            <sz val="9"/>
            <color indexed="81"/>
            <rFont val="Tahoma"/>
            <family val="2"/>
          </rPr>
          <t xml:space="preserve">
Include location diff, marketing cost etc</t>
        </r>
      </text>
    </comment>
  </commentList>
</comments>
</file>

<file path=xl/sharedStrings.xml><?xml version="1.0" encoding="utf-8"?>
<sst xmlns="http://schemas.openxmlformats.org/spreadsheetml/2006/main" count="462" uniqueCount="125">
  <si>
    <t>Rand/ton</t>
  </si>
  <si>
    <t>Gewas</t>
  </si>
  <si>
    <t>SAFEX pryse (R/ton)</t>
  </si>
  <si>
    <t>Lopendekoste / Variable cost (R/ha)</t>
  </si>
  <si>
    <t>Huidig</t>
  </si>
  <si>
    <t>Oorhoofse koste / Overhead cost (R/ha)</t>
  </si>
  <si>
    <t>SAFEX prys / price(R/ton)</t>
  </si>
  <si>
    <t>Totale Koste / Total cost (R/ha)</t>
  </si>
  <si>
    <t>Produsenteprys/ Producer price</t>
  </si>
  <si>
    <t>Opbrengs / Yield (t/ha)</t>
  </si>
  <si>
    <t>Gemid Opbrengs / Average Yield (t/ha)</t>
  </si>
  <si>
    <t xml:space="preserve">Aftrekkings / Deductions </t>
  </si>
  <si>
    <t>Produsenteprys/ Producer price (R/ton)</t>
  </si>
  <si>
    <t>Huidige</t>
  </si>
  <si>
    <t>Produsent prys raming vir droëland SOJABONE vir die                                                   / Producer price framework for dry land SOYBEANS for the</t>
  </si>
  <si>
    <t>Produsent prys raming vir droëland GRAANSORGHUM vir die                                                                 Producer price framework for dry land GRAIN SORGHUM for the</t>
  </si>
  <si>
    <t>Huidige Produkprys op plaas vir beste graad / Current product price for the best grade (R/TON) (Safex min bemarkingskoste/marketing cost)</t>
  </si>
  <si>
    <t>Beplanningsopbrengs / Estimated yields (ton/ha)</t>
  </si>
  <si>
    <t>Bruto produksiewaarde / Gross production value (R/ha)</t>
  </si>
  <si>
    <t>Direk Toedeelbare veranderlike koste / Direct Allocated Variable costs (R/ha)</t>
  </si>
  <si>
    <t>Saad / Seed</t>
  </si>
  <si>
    <t>Kunsmis / Fertiliser</t>
  </si>
  <si>
    <t>Kalk / Lime</t>
  </si>
  <si>
    <t>Brandstof / Fuel</t>
  </si>
  <si>
    <t>Reparasie / Reparation</t>
  </si>
  <si>
    <t>Onkruiddoders / Herbicide</t>
  </si>
  <si>
    <t>Plaagdoder / Pest control</t>
  </si>
  <si>
    <t>Insetversekering / Input insurance</t>
  </si>
  <si>
    <t>Besproeiingskoste / Irrigation cost</t>
  </si>
  <si>
    <t>Graanprysverskansing / Grain hedging</t>
  </si>
  <si>
    <t>Kontrakstroop / Contract Harvesting</t>
  </si>
  <si>
    <t>Oesversekering / Harvest insurance</t>
  </si>
  <si>
    <t>Lugspuit / Aerial spray</t>
  </si>
  <si>
    <t>Losarbeid / Casual labour</t>
  </si>
  <si>
    <t>Droogkoste / Drying cost</t>
  </si>
  <si>
    <t>Verpakking en Pakmateriaal / Packaging and packaging material</t>
  </si>
  <si>
    <t>Produksiekrediet rente / Interest on production R/ha</t>
  </si>
  <si>
    <t>Totale Direk Toedeelbare veranderlike koste / Total Direct Allocated Variable Cost  (R/ha)</t>
  </si>
  <si>
    <t>Totale Oorhoofse koste / Total overhead cost R/ha</t>
  </si>
  <si>
    <t>Totale Koste per ha voor fisiese bemarking R/ha / Total cost per ha before marketing cost R/ha</t>
  </si>
  <si>
    <t>Totale koste per ton voor fisiese bemarking R/Ton / Total cost per ton before marketing cost R/Ton</t>
  </si>
  <si>
    <t>Totale bemarkingskoste / Total marketing cost R/ton</t>
  </si>
  <si>
    <t>Verwagte minimum Safex prys SONDER wins/ Expected minimum Safex price, WITHOUT profit</t>
  </si>
  <si>
    <t xml:space="preserve">Produsent prys raming vir droëland BT WIT MIELIES VERMINDERDE BEWERKING vir die /                                         Producer price framework for dry land WHITE BT MAIZE MINIMUM TILLAGE for the </t>
  </si>
  <si>
    <t xml:space="preserve">Safex prys / Safex price </t>
  </si>
  <si>
    <r>
      <t>Disclaimer:</t>
    </r>
    <r>
      <rPr>
        <sz val="11"/>
        <rFont val="Calibri"/>
        <family val="2"/>
      </rPr>
      <t xml:space="preserve"> The information herein has been obtained from various sources, the accuracy and/or completeness of which Grain SA does not</t>
    </r>
  </si>
  <si>
    <t>guarantee and for which Grain SA accepts no liability. Any prices or levels contained herein are preliminary and indicative only and do not</t>
  </si>
  <si>
    <t>represent bids or offers. These indications are provided solely for your information and consideration.</t>
  </si>
  <si>
    <t xml:space="preserve">                                        Thank you to the Maize Trust for partially funding this project</t>
  </si>
  <si>
    <t>Produsent prys raming vir BESPROEIING MIELIES vir die  /                                                              Producer price framework for IRRIGATION MAIZE for the</t>
  </si>
  <si>
    <t>SORGHUM</t>
  </si>
  <si>
    <t>Datum opgedateer / Date updated</t>
  </si>
  <si>
    <t>OOSTELIKE HOEVELD / EASTERN HIGHVELD</t>
  </si>
  <si>
    <t>Total deductions (R/ton)</t>
  </si>
  <si>
    <t xml:space="preserve">Produsent prys raming vir droëland SOJABONE verminderde bewerking  /                          Producer price framework for dry land SOYBEANS minimum tillage </t>
  </si>
  <si>
    <t>ROUNDUP READY MIELIES / MAIZE</t>
  </si>
  <si>
    <t>BT MIELIES VERMINDERDE BEWERKING / BT MAIZE MIN TILLAGE</t>
  </si>
  <si>
    <t>SOJABONE / SOYBEANS</t>
  </si>
  <si>
    <t>SOJABONE VERMINDERDE BEWERKING / SOYBEANS MIN TILLAGE</t>
  </si>
  <si>
    <t>Graansorghum / Grain sorghum</t>
  </si>
  <si>
    <t>Opbrengspeil</t>
  </si>
  <si>
    <t>Lopende koste</t>
  </si>
  <si>
    <t>Oorhoofse koste</t>
  </si>
  <si>
    <t>RRMielies</t>
  </si>
  <si>
    <t>VerminMielies</t>
  </si>
  <si>
    <t>Soja</t>
  </si>
  <si>
    <t>Sorghum</t>
  </si>
  <si>
    <t>SAFEX prys/price  (R/ton)</t>
  </si>
  <si>
    <t>PRODUKSIEJAAR   2017-18   PRODUCTION YEAR 2017-18</t>
  </si>
  <si>
    <t>PRODUKSIEJAAR   2017-18                   PRODUCTION YEAR 2017-18</t>
  </si>
  <si>
    <t>Safex prys / Safex price - Jul 18</t>
  </si>
  <si>
    <t>Safex prys / Safex price - May 18</t>
  </si>
  <si>
    <t>MIELIES: SENSITIWITEITSANALISE - TOTALE KOSTES ( DIREKTE KOSTE + VASTE KOSTE) R/ton</t>
  </si>
  <si>
    <t>MIELIES: SENSITIWITEITSANALISE - DIREKTE KOSTE R/ton</t>
  </si>
  <si>
    <t>SOJABONE: SENSITIWITEITSANALISE - TOTALE KOSTES ( DIREKTE KOSTE + VASTE KOSTE) R/ton</t>
  </si>
  <si>
    <t>SOJABONE: SENSITIWITEITSANALISE - DIREKTE KOSTE R/ton</t>
  </si>
  <si>
    <t>SORGHUM: SENSITIWITEITSANALISE - TOTALE KOSTES ( DIREKTE KOSTE + VASTE KOSTE) R/ton</t>
  </si>
  <si>
    <t>SORGHUM: SENSITIWITEITSANALISE - DIREKTE KOSTE R/ton</t>
  </si>
  <si>
    <t xml:space="preserve">Crop </t>
  </si>
  <si>
    <t xml:space="preserve">1) INCOME </t>
  </si>
  <si>
    <t>Yield target (ton/ha)</t>
  </si>
  <si>
    <t xml:space="preserve">SAFEX: Estimated Price </t>
  </si>
  <si>
    <t xml:space="preserve">Deductions </t>
  </si>
  <si>
    <t>Net Farm Gate Price</t>
  </si>
  <si>
    <t>GROSS INCOME (R/ha)</t>
  </si>
  <si>
    <t xml:space="preserve">2) VARIABLE EXPENDITURES </t>
  </si>
  <si>
    <t>TOTAL VARIABLE EXPENDITURE (R/ha)</t>
  </si>
  <si>
    <t>TOTAL FIXED COST (R/ha)</t>
  </si>
  <si>
    <t>TOTAL COST (R/ha)</t>
  </si>
  <si>
    <t>3) GROSS MARGIN  (R/ha)</t>
  </si>
  <si>
    <t>4) NETT MARGIN  (R/ha)</t>
  </si>
  <si>
    <r>
      <rPr>
        <b/>
        <sz val="11"/>
        <color indexed="8"/>
        <rFont val="Calibri"/>
        <family val="2"/>
      </rPr>
      <t>Disclaimer:</t>
    </r>
    <r>
      <rPr>
        <sz val="10"/>
        <rFont val="Arial"/>
        <family val="2"/>
      </rPr>
      <t xml:space="preserve"> The information herein has been obtained from various sources, the accuracy and/or completeness of which Grain SA does not guarantee and for which Grain SA accepts no liability. Any prices or levels contained herein are preliminary and indicative only and do not represent bids or offers. These indications are provided solely for your information and consideration.</t>
    </r>
  </si>
  <si>
    <t xml:space="preserve">SUMMARY </t>
  </si>
  <si>
    <t>LGO (ton/ha)</t>
  </si>
  <si>
    <t>Net Farm Gate Price (R/ha)</t>
  </si>
  <si>
    <t>Net Farm Gate Price (R/ton)</t>
  </si>
  <si>
    <t>Total variable &amp; fixed expenditure (R/ha)</t>
  </si>
  <si>
    <t>Total variable &amp; fixed expenditure (R/ton)</t>
  </si>
  <si>
    <t>Nett margin (R/ha)</t>
  </si>
  <si>
    <t>Net margin (R/ton)</t>
  </si>
  <si>
    <t>Break-even yields (t/ha)</t>
  </si>
  <si>
    <t>Break-even Safex price (t/ha)</t>
  </si>
  <si>
    <t xml:space="preserve">2) EXPENDITURES </t>
  </si>
  <si>
    <t>Total variable cost (R/ha)</t>
  </si>
  <si>
    <t>Total variable cost (R/ton)</t>
  </si>
  <si>
    <t>3) MARGIN</t>
  </si>
  <si>
    <t>Gross margin (R/ha)</t>
  </si>
  <si>
    <t>Gross margin (R/ton)</t>
  </si>
  <si>
    <t>BREAK-EVEN &amp; PROFITABILITY (ONLY variable cost)</t>
  </si>
  <si>
    <t>BREAK-EVEN &amp; PROFITABILITY (variable &amp; fixed cost)</t>
  </si>
  <si>
    <t>Produsent prys raming vir droëland RR MIELIES vir die  /                                                        Producer price framework for dry land RR MAIZE for the</t>
  </si>
  <si>
    <t>Produsent prys raming vir droëland SOJABONE vermin bewerk vir die                                                   / Producer price framework for dry land SOYBEANS min tillage for the</t>
  </si>
  <si>
    <t>Produsent prys raming vir droëland MIELIES vermin bewerk vir die  /                                                        Producer price framework for dry land MAIZE min tillage for the</t>
  </si>
  <si>
    <t>SAFEX Jul'19 WM 1 prys/price  (R/ton)</t>
  </si>
  <si>
    <t>SAFEX Mei'19Soy prys/price  (R/ton)</t>
  </si>
  <si>
    <t>SAFEX Mei'19 Soy prys/price  (R/ton)</t>
  </si>
  <si>
    <t>BRUTO MARGE / GROSS MARGIN  (R/ha)</t>
  </si>
  <si>
    <t>NETTO MARGE / NETT MARGIN  (R/ha)</t>
  </si>
  <si>
    <t>Safex prys / Safex price - Jul 23</t>
  </si>
  <si>
    <t>Safex prys / Safex price - May 23</t>
  </si>
  <si>
    <t>Mielies / Maize- Jul 25</t>
  </si>
  <si>
    <t>Sojabone / Soybeans- Mei 25</t>
  </si>
  <si>
    <t>2024/25 season</t>
  </si>
  <si>
    <t>PRODUKSIEJAAR   2024-25                     PRODUCTION YEAR 2024-25</t>
  </si>
  <si>
    <r>
      <rPr>
        <b/>
        <sz val="11"/>
        <color indexed="30"/>
        <rFont val="Calibri"/>
        <family val="2"/>
      </rPr>
      <t>EASTERN HIGHVELD</t>
    </r>
    <r>
      <rPr>
        <b/>
        <sz val="11"/>
        <color indexed="8"/>
        <rFont val="Calibri"/>
        <family val="2"/>
      </rPr>
      <t xml:space="preserve"> INCOME &amp; COST BUDGETS - SUMMER CROPS 2024/25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</si>
</sst>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quot;R&quot;\ * #,##0.00_ ;_ &quot;R&quot;\ * \-#,##0.00_ ;_ &quot;R&quot;\ * &quot;-&quot;??_ ;_ @_ "/>
    <numFmt numFmtId="165" formatCode="_ * #,##0.00_ ;_ * \-#,##0.00_ ;_ * &quot;-&quot;??_ ;_ @_ "/>
    <numFmt numFmtId="166" formatCode="_(* #,##0.00_);_(* \(#,##0.00\);_(* &quot;-&quot;??_);_(@_)"/>
    <numFmt numFmtId="167" formatCode="0.00_)"/>
    <numFmt numFmtId="168" formatCode="0_)"/>
    <numFmt numFmtId="169" formatCode="0.0"/>
    <numFmt numFmtId="170" formatCode="_ * #,##0.0_ ;_ * \-#,##0.0_ ;_ * &quot;-&quot;?_ ;_ @_ "/>
    <numFmt numFmtId="171" formatCode="_ * #,##0_ ;_ * \-#,##0_ ;_ * &quot;-&quot;??_ ;_ @_ "/>
    <numFmt numFmtId="172" formatCode="&quot;R&quot;\ #,##0.00"/>
    <numFmt numFmtId="173" formatCode="&quot;R&quot;\ #,##0"/>
    <numFmt numFmtId="174" formatCode="_(&quot;$&quot;* #,##0.00_);_(&quot;$&quot;* \(#,##0.00\);_(&quot;$&quot;* &quot;-&quot;??_);_(@_)"/>
    <numFmt numFmtId="175" formatCode="_ [$R-1C09]\ * #,##0.00_ ;_ [$R-1C09]\ * \-#,##0.00_ ;_ [$R-1C09]\ * &quot;-&quot;??_ ;_ @_ "/>
  </numFmts>
  <fonts count="35" x14ac:knownFonts="1">
    <font>
      <sz val="10"/>
      <name val="Arial"/>
    </font>
    <font>
      <sz val="11"/>
      <color theme="1"/>
      <name val="Calibri"/>
      <family val="2"/>
      <scheme val="minor"/>
    </font>
    <font>
      <b/>
      <sz val="10"/>
      <name val="Arial"/>
      <family val="2"/>
    </font>
    <font>
      <sz val="10"/>
      <name val="Arial"/>
      <family val="2"/>
    </font>
    <font>
      <b/>
      <sz val="10"/>
      <color indexed="10"/>
      <name val="Arial"/>
      <family val="2"/>
    </font>
    <font>
      <u/>
      <sz val="10"/>
      <color indexed="12"/>
      <name val="Courier"/>
      <family val="3"/>
    </font>
    <font>
      <b/>
      <sz val="12"/>
      <name val="Arial"/>
      <family val="2"/>
    </font>
    <font>
      <sz val="12"/>
      <name val="Arial"/>
      <family val="2"/>
    </font>
    <font>
      <sz val="10"/>
      <name val="Segoe UI"/>
      <family val="2"/>
    </font>
    <font>
      <sz val="10"/>
      <name val="Arial"/>
      <family val="2"/>
    </font>
    <font>
      <sz val="10"/>
      <name val="Arial Black"/>
      <family val="2"/>
    </font>
    <font>
      <sz val="8"/>
      <name val="Arial"/>
      <family val="2"/>
    </font>
    <font>
      <sz val="10"/>
      <name val="Arial"/>
      <family val="2"/>
    </font>
    <font>
      <b/>
      <sz val="11"/>
      <name val="Arial"/>
      <family val="2"/>
    </font>
    <font>
      <b/>
      <sz val="11"/>
      <name val="Calibri"/>
      <family val="2"/>
    </font>
    <font>
      <sz val="11"/>
      <name val="Calibri"/>
      <family val="2"/>
    </font>
    <font>
      <b/>
      <sz val="9"/>
      <color indexed="81"/>
      <name val="Tahoma"/>
      <family val="2"/>
    </font>
    <font>
      <sz val="9"/>
      <color indexed="81"/>
      <name val="Tahoma"/>
      <family val="2"/>
    </font>
    <font>
      <sz val="11"/>
      <color indexed="8"/>
      <name val="Calibri"/>
      <family val="2"/>
    </font>
    <font>
      <sz val="10"/>
      <name val="Arial"/>
      <family val="2"/>
    </font>
    <font>
      <u/>
      <sz val="7.5"/>
      <color indexed="12"/>
      <name val="Arial"/>
      <family val="2"/>
    </font>
    <font>
      <b/>
      <sz val="11"/>
      <color indexed="8"/>
      <name val="Calibri"/>
      <family val="2"/>
    </font>
    <font>
      <b/>
      <sz val="11"/>
      <color indexed="30"/>
      <name val="Calibri"/>
      <family val="2"/>
    </font>
    <font>
      <sz val="11"/>
      <name val="Times New Roman"/>
      <family val="1"/>
    </font>
    <font>
      <sz val="11"/>
      <color theme="1"/>
      <name val="Calibri"/>
      <family val="2"/>
      <scheme val="minor"/>
    </font>
    <font>
      <sz val="10"/>
      <color theme="1"/>
      <name val="Arial"/>
      <family val="2"/>
    </font>
    <font>
      <b/>
      <sz val="11"/>
      <color theme="1"/>
      <name val="Calibri"/>
      <family val="2"/>
      <scheme val="minor"/>
    </font>
    <font>
      <sz val="11"/>
      <color rgb="FFFF0000"/>
      <name val="Calibri"/>
      <family val="2"/>
      <scheme val="minor"/>
    </font>
    <font>
      <b/>
      <sz val="10"/>
      <color rgb="FFFF0000"/>
      <name val="Arial"/>
      <family val="2"/>
    </font>
    <font>
      <b/>
      <sz val="10"/>
      <color theme="1"/>
      <name val="Arial"/>
      <family val="2"/>
    </font>
    <font>
      <b/>
      <sz val="11"/>
      <name val="Calibri"/>
      <family val="2"/>
      <scheme val="minor"/>
    </font>
    <font>
      <sz val="11"/>
      <name val="Calibri"/>
      <family val="2"/>
      <scheme val="minor"/>
    </font>
    <font>
      <b/>
      <sz val="18"/>
      <color rgb="FF00B050"/>
      <name val="Arial"/>
      <family val="2"/>
    </font>
    <font>
      <b/>
      <sz val="11"/>
      <color rgb="FFFF0000"/>
      <name val="Calibri"/>
      <family val="2"/>
      <scheme val="minor"/>
    </font>
    <font>
      <b/>
      <sz val="11"/>
      <color theme="1"/>
      <name val="Calibri"/>
      <family val="2"/>
    </font>
  </fonts>
  <fills count="15">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9"/>
        <bgColor indexed="9"/>
      </patternFill>
    </fill>
    <fill>
      <patternFill patternType="solid">
        <fgColor rgb="FFF96FDB"/>
        <bgColor indexed="64"/>
      </patternFill>
    </fill>
    <fill>
      <patternFill patternType="solid">
        <fgColor rgb="FF00B0F0"/>
        <bgColor indexed="64"/>
      </patternFill>
    </fill>
    <fill>
      <patternFill patternType="solid">
        <fgColor theme="0"/>
        <bgColor indexed="64"/>
      </patternFill>
    </fill>
    <fill>
      <patternFill patternType="solid">
        <fgColor theme="0"/>
        <bgColor theme="0"/>
      </patternFill>
    </fill>
    <fill>
      <patternFill patternType="solid">
        <fgColor theme="0" tint="-0.14999847407452621"/>
        <bgColor theme="0"/>
      </patternFill>
    </fill>
    <fill>
      <patternFill patternType="solid">
        <fgColor theme="0" tint="-0.14999847407452621"/>
        <bgColor indexed="9"/>
      </patternFill>
    </fill>
    <fill>
      <patternFill patternType="solid">
        <fgColor rgb="FF3A6367"/>
        <bgColor indexed="64"/>
      </patternFill>
    </fill>
    <fill>
      <patternFill patternType="solid">
        <fgColor rgb="FFAD9244"/>
        <bgColor indexed="64"/>
      </patternFill>
    </fill>
  </fills>
  <borders count="45">
    <border>
      <left/>
      <right/>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bottom style="double">
        <color indexed="64"/>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double">
        <color indexed="64"/>
      </top>
      <bottom style="double">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24">
    <xf numFmtId="0" fontId="0" fillId="0" borderId="0"/>
    <xf numFmtId="165" fontId="3" fillId="0" borderId="0" applyFont="0" applyFill="0" applyBorder="0" applyAlignment="0" applyProtection="0"/>
    <xf numFmtId="165"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4"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4" fontId="3" fillId="0" borderId="0" applyFont="0" applyFill="0" applyBorder="0" applyAlignment="0" applyProtection="0"/>
    <xf numFmtId="164" fontId="2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3" fillId="0" borderId="0"/>
    <xf numFmtId="0" fontId="8" fillId="0" borderId="0"/>
    <xf numFmtId="0" fontId="3" fillId="0" borderId="0"/>
    <xf numFmtId="0" fontId="11" fillId="0" borderId="0"/>
    <xf numFmtId="0" fontId="3" fillId="0" borderId="0"/>
    <xf numFmtId="0" fontId="3" fillId="0" borderId="0"/>
    <xf numFmtId="0" fontId="8" fillId="0" borderId="0"/>
    <xf numFmtId="0" fontId="11" fillId="0" borderId="0"/>
    <xf numFmtId="0" fontId="25" fillId="0" borderId="0"/>
    <xf numFmtId="0" fontId="25" fillId="0" borderId="0"/>
    <xf numFmtId="0" fontId="3" fillId="0" borderId="0"/>
    <xf numFmtId="0" fontId="25" fillId="0" borderId="0"/>
    <xf numFmtId="0" fontId="25" fillId="0" borderId="0"/>
    <xf numFmtId="0" fontId="23" fillId="0" borderId="0"/>
    <xf numFmtId="0" fontId="3" fillId="0" borderId="0"/>
    <xf numFmtId="0" fontId="25" fillId="0" borderId="0"/>
    <xf numFmtId="0" fontId="24" fillId="0" borderId="0"/>
    <xf numFmtId="0" fontId="25" fillId="0" borderId="0"/>
    <xf numFmtId="0" fontId="3" fillId="0" borderId="0"/>
    <xf numFmtId="0" fontId="3" fillId="0" borderId="0"/>
    <xf numFmtId="0" fontId="25" fillId="0" borderId="0"/>
    <xf numFmtId="0" fontId="25" fillId="0" borderId="0"/>
    <xf numFmtId="0" fontId="3" fillId="0" borderId="0"/>
    <xf numFmtId="0" fontId="25" fillId="0" borderId="0"/>
    <xf numFmtId="0" fontId="25" fillId="0" borderId="0"/>
    <xf numFmtId="0" fontId="3" fillId="0" borderId="0"/>
    <xf numFmtId="0" fontId="24" fillId="0" borderId="0"/>
    <xf numFmtId="0" fontId="11" fillId="0" borderId="0"/>
    <xf numFmtId="0" fontId="11" fillId="0" borderId="0"/>
    <xf numFmtId="0" fontId="24" fillId="0" borderId="0"/>
    <xf numFmtId="0" fontId="3" fillId="0" borderId="0"/>
    <xf numFmtId="0" fontId="8" fillId="0" borderId="0"/>
    <xf numFmtId="0" fontId="11" fillId="0" borderId="0"/>
    <xf numFmtId="0" fontId="8"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cellStyleXfs>
  <cellXfs count="283">
    <xf numFmtId="0" fontId="0" fillId="0" borderId="0" xfId="0"/>
    <xf numFmtId="0" fontId="3" fillId="0" borderId="0" xfId="0" applyFont="1" applyProtection="1">
      <protection hidden="1"/>
    </xf>
    <xf numFmtId="0" fontId="2" fillId="2" borderId="1" xfId="0" applyFont="1" applyFill="1" applyBorder="1" applyProtection="1">
      <protection hidden="1"/>
    </xf>
    <xf numFmtId="0" fontId="3" fillId="0" borderId="2" xfId="0" applyFont="1" applyBorder="1" applyProtection="1">
      <protection hidden="1"/>
    </xf>
    <xf numFmtId="0" fontId="3" fillId="3" borderId="3" xfId="0" applyFont="1" applyFill="1" applyBorder="1" applyProtection="1">
      <protection hidden="1"/>
    </xf>
    <xf numFmtId="0" fontId="2" fillId="0" borderId="1" xfId="0" applyFont="1" applyBorder="1" applyAlignment="1" applyProtection="1">
      <alignment horizontal="centerContinuous"/>
      <protection hidden="1"/>
    </xf>
    <xf numFmtId="0" fontId="2" fillId="0" borderId="1" xfId="0" applyFont="1" applyBorder="1" applyAlignment="1" applyProtection="1">
      <alignment horizontal="left"/>
      <protection hidden="1"/>
    </xf>
    <xf numFmtId="0" fontId="3" fillId="0" borderId="1" xfId="0" applyFont="1" applyBorder="1" applyAlignment="1" applyProtection="1">
      <alignment horizontal="centerContinuous"/>
      <protection hidden="1"/>
    </xf>
    <xf numFmtId="0" fontId="3" fillId="0" borderId="5" xfId="0" applyFont="1" applyBorder="1" applyProtection="1">
      <protection hidden="1"/>
    </xf>
    <xf numFmtId="2" fontId="2" fillId="0" borderId="6" xfId="0" applyNumberFormat="1" applyFont="1" applyBorder="1" applyProtection="1">
      <protection hidden="1"/>
    </xf>
    <xf numFmtId="166" fontId="3" fillId="0" borderId="0" xfId="0" applyNumberFormat="1" applyFont="1" applyProtection="1">
      <protection hidden="1"/>
    </xf>
    <xf numFmtId="0" fontId="2" fillId="2" borderId="3" xfId="0" applyFont="1" applyFill="1" applyBorder="1" applyProtection="1">
      <protection hidden="1"/>
    </xf>
    <xf numFmtId="0" fontId="6" fillId="0" borderId="7" xfId="0" applyFont="1" applyBorder="1" applyAlignment="1" applyProtection="1">
      <alignment horizontal="left"/>
      <protection hidden="1"/>
    </xf>
    <xf numFmtId="0" fontId="6" fillId="0" borderId="5" xfId="0" applyFont="1" applyBorder="1" applyAlignment="1" applyProtection="1">
      <alignment horizontal="left"/>
      <protection hidden="1"/>
    </xf>
    <xf numFmtId="0" fontId="7" fillId="0" borderId="5" xfId="0" applyFont="1" applyBorder="1" applyProtection="1">
      <protection hidden="1"/>
    </xf>
    <xf numFmtId="0" fontId="3" fillId="3" borderId="1" xfId="0" applyFont="1" applyFill="1" applyBorder="1" applyProtection="1">
      <protection hidden="1"/>
    </xf>
    <xf numFmtId="0" fontId="4" fillId="0" borderId="1" xfId="0" applyFont="1" applyBorder="1" applyProtection="1">
      <protection hidden="1"/>
    </xf>
    <xf numFmtId="0" fontId="3" fillId="0" borderId="3" xfId="0" applyFont="1" applyBorder="1" applyProtection="1">
      <protection hidden="1"/>
    </xf>
    <xf numFmtId="167" fontId="2" fillId="5" borderId="4" xfId="0" applyNumberFormat="1" applyFont="1" applyFill="1" applyBorder="1" applyProtection="1">
      <protection hidden="1"/>
    </xf>
    <xf numFmtId="168" fontId="2" fillId="5" borderId="4" xfId="0" applyNumberFormat="1" applyFont="1" applyFill="1" applyBorder="1" applyAlignment="1" applyProtection="1">
      <alignment horizontal="right"/>
      <protection hidden="1"/>
    </xf>
    <xf numFmtId="0" fontId="3" fillId="3" borderId="4" xfId="0" applyFont="1" applyFill="1" applyBorder="1" applyProtection="1">
      <protection hidden="1"/>
    </xf>
    <xf numFmtId="2" fontId="2" fillId="5" borderId="6" xfId="0" applyNumberFormat="1" applyFont="1" applyFill="1" applyBorder="1" applyProtection="1">
      <protection hidden="1"/>
    </xf>
    <xf numFmtId="166" fontId="2" fillId="0" borderId="0" xfId="0" applyNumberFormat="1" applyFont="1" applyProtection="1">
      <protection hidden="1"/>
    </xf>
    <xf numFmtId="0" fontId="2" fillId="3" borderId="1" xfId="0" applyFont="1" applyFill="1" applyBorder="1" applyProtection="1">
      <protection hidden="1"/>
    </xf>
    <xf numFmtId="165" fontId="2" fillId="0" borderId="8" xfId="0" applyNumberFormat="1" applyFont="1" applyBorder="1" applyProtection="1">
      <protection hidden="1"/>
    </xf>
    <xf numFmtId="165" fontId="2" fillId="0" borderId="9" xfId="0" applyNumberFormat="1" applyFont="1" applyBorder="1" applyProtection="1">
      <protection hidden="1"/>
    </xf>
    <xf numFmtId="165" fontId="2" fillId="4" borderId="4" xfId="0" applyNumberFormat="1" applyFont="1" applyFill="1" applyBorder="1" applyProtection="1">
      <protection hidden="1"/>
    </xf>
    <xf numFmtId="165" fontId="2" fillId="5" borderId="6" xfId="0" applyNumberFormat="1" applyFont="1" applyFill="1" applyBorder="1" applyProtection="1">
      <protection hidden="1"/>
    </xf>
    <xf numFmtId="165" fontId="2" fillId="3" borderId="4" xfId="0" applyNumberFormat="1" applyFont="1" applyFill="1" applyBorder="1" applyProtection="1">
      <protection hidden="1"/>
    </xf>
    <xf numFmtId="165" fontId="2" fillId="0" borderId="6" xfId="0" applyNumberFormat="1" applyFont="1" applyBorder="1" applyProtection="1">
      <protection hidden="1"/>
    </xf>
    <xf numFmtId="165" fontId="2" fillId="4" borderId="4" xfId="0" applyNumberFormat="1" applyFont="1" applyFill="1" applyBorder="1" applyAlignment="1" applyProtection="1">
      <alignment horizontal="right"/>
      <protection hidden="1"/>
    </xf>
    <xf numFmtId="165" fontId="2" fillId="3" borderId="1" xfId="0" applyNumberFormat="1" applyFont="1" applyFill="1" applyBorder="1" applyAlignment="1" applyProtection="1">
      <alignment horizontal="left"/>
      <protection hidden="1"/>
    </xf>
    <xf numFmtId="165" fontId="2" fillId="5" borderId="4" xfId="0" applyNumberFormat="1" applyFont="1" applyFill="1" applyBorder="1" applyProtection="1">
      <protection hidden="1"/>
    </xf>
    <xf numFmtId="165" fontId="2" fillId="5" borderId="4" xfId="0" applyNumberFormat="1" applyFont="1" applyFill="1" applyBorder="1" applyAlignment="1" applyProtection="1">
      <alignment horizontal="right"/>
      <protection hidden="1"/>
    </xf>
    <xf numFmtId="170" fontId="2" fillId="5" borderId="4" xfId="0" applyNumberFormat="1" applyFont="1" applyFill="1" applyBorder="1" applyProtection="1">
      <protection hidden="1"/>
    </xf>
    <xf numFmtId="0" fontId="3" fillId="0" borderId="0" xfId="67"/>
    <xf numFmtId="0" fontId="6" fillId="0" borderId="0" xfId="67" applyFont="1"/>
    <xf numFmtId="0" fontId="3" fillId="0" borderId="10" xfId="67" applyBorder="1" applyAlignment="1">
      <alignment horizontal="center" vertical="center" wrapText="1"/>
    </xf>
    <xf numFmtId="0" fontId="3" fillId="0" borderId="1" xfId="67" applyBorder="1" applyAlignment="1">
      <alignment horizontal="center" vertical="center" wrapText="1"/>
    </xf>
    <xf numFmtId="0" fontId="28" fillId="5" borderId="4" xfId="67" applyFont="1" applyFill="1" applyBorder="1" applyAlignment="1">
      <alignment horizontal="center" vertical="center"/>
    </xf>
    <xf numFmtId="0" fontId="29" fillId="5" borderId="4" xfId="67" applyFont="1" applyFill="1" applyBorder="1" applyAlignment="1">
      <alignment horizontal="center" vertical="center"/>
    </xf>
    <xf numFmtId="0" fontId="28" fillId="5" borderId="1" xfId="67" applyFont="1" applyFill="1" applyBorder="1" applyAlignment="1">
      <alignment horizontal="center" vertical="center"/>
    </xf>
    <xf numFmtId="0" fontId="2" fillId="5" borderId="4" xfId="67" applyFont="1" applyFill="1" applyBorder="1" applyAlignment="1">
      <alignment horizontal="center" vertical="center"/>
    </xf>
    <xf numFmtId="173" fontId="28" fillId="5" borderId="4" xfId="67" applyNumberFormat="1" applyFont="1" applyFill="1" applyBorder="1" applyAlignment="1">
      <alignment horizontal="center" vertical="center"/>
    </xf>
    <xf numFmtId="0" fontId="2" fillId="0" borderId="11" xfId="67" applyFont="1" applyBorder="1" applyAlignment="1">
      <alignment horizontal="center" vertical="center"/>
    </xf>
    <xf numFmtId="173" fontId="28" fillId="0" borderId="11" xfId="67" applyNumberFormat="1" applyFont="1" applyBorder="1" applyAlignment="1">
      <alignment horizontal="center" vertical="center"/>
    </xf>
    <xf numFmtId="0" fontId="28" fillId="0" borderId="11" xfId="67" applyFont="1" applyBorder="1" applyAlignment="1">
      <alignment horizontal="center" vertical="center"/>
    </xf>
    <xf numFmtId="169" fontId="2" fillId="0" borderId="10" xfId="67" applyNumberFormat="1" applyFont="1" applyBorder="1" applyAlignment="1">
      <alignment horizontal="center" vertical="center"/>
    </xf>
    <xf numFmtId="1" fontId="2" fillId="7" borderId="12" xfId="67" applyNumberFormat="1" applyFont="1" applyFill="1" applyBorder="1" applyAlignment="1">
      <alignment horizontal="center" vertical="center"/>
    </xf>
    <xf numFmtId="1" fontId="2" fillId="7" borderId="13" xfId="67" applyNumberFormat="1" applyFont="1" applyFill="1" applyBorder="1" applyAlignment="1">
      <alignment horizontal="center" vertical="center"/>
    </xf>
    <xf numFmtId="1" fontId="2" fillId="8" borderId="13" xfId="67" applyNumberFormat="1" applyFont="1" applyFill="1" applyBorder="1" applyAlignment="1">
      <alignment horizontal="center" vertical="center"/>
    </xf>
    <xf numFmtId="1" fontId="2" fillId="8" borderId="14" xfId="67" applyNumberFormat="1" applyFont="1" applyFill="1" applyBorder="1" applyAlignment="1">
      <alignment horizontal="center" vertical="center"/>
    </xf>
    <xf numFmtId="1" fontId="2" fillId="7" borderId="15" xfId="67" applyNumberFormat="1" applyFont="1" applyFill="1" applyBorder="1" applyAlignment="1">
      <alignment horizontal="center" vertical="center"/>
    </xf>
    <xf numFmtId="1" fontId="2" fillId="7" borderId="16" xfId="67" applyNumberFormat="1" applyFont="1" applyFill="1" applyBorder="1" applyAlignment="1">
      <alignment horizontal="center" vertical="center"/>
    </xf>
    <xf numFmtId="1" fontId="2" fillId="8" borderId="16" xfId="67" applyNumberFormat="1" applyFont="1" applyFill="1" applyBorder="1" applyAlignment="1">
      <alignment horizontal="center" vertical="center"/>
    </xf>
    <xf numFmtId="1" fontId="2" fillId="8" borderId="17" xfId="67" applyNumberFormat="1" applyFont="1" applyFill="1" applyBorder="1" applyAlignment="1">
      <alignment horizontal="center" vertical="center"/>
    </xf>
    <xf numFmtId="169" fontId="28" fillId="0" borderId="10" xfId="67" applyNumberFormat="1" applyFont="1" applyBorder="1" applyAlignment="1">
      <alignment horizontal="center" vertical="center"/>
    </xf>
    <xf numFmtId="1" fontId="2" fillId="7" borderId="18" xfId="67" applyNumberFormat="1" applyFont="1" applyFill="1" applyBorder="1" applyAlignment="1">
      <alignment horizontal="center" vertical="center"/>
    </xf>
    <xf numFmtId="1" fontId="2" fillId="7" borderId="19" xfId="67" applyNumberFormat="1" applyFont="1" applyFill="1" applyBorder="1" applyAlignment="1">
      <alignment horizontal="center" vertical="center"/>
    </xf>
    <xf numFmtId="1" fontId="2" fillId="8" borderId="19" xfId="67" applyNumberFormat="1" applyFont="1" applyFill="1" applyBorder="1" applyAlignment="1">
      <alignment horizontal="center" vertical="center"/>
    </xf>
    <xf numFmtId="1" fontId="2" fillId="8" borderId="20" xfId="67" applyNumberFormat="1" applyFont="1" applyFill="1" applyBorder="1" applyAlignment="1">
      <alignment horizontal="center" vertical="center"/>
    </xf>
    <xf numFmtId="0" fontId="10" fillId="0" borderId="0" xfId="67" applyFont="1" applyAlignment="1">
      <alignment horizontal="center" vertical="center" textRotation="90" wrapText="1"/>
    </xf>
    <xf numFmtId="169" fontId="10" fillId="0" borderId="0" xfId="67" applyNumberFormat="1" applyFont="1" applyAlignment="1">
      <alignment horizontal="center" vertical="center"/>
    </xf>
    <xf numFmtId="1" fontId="10" fillId="0" borderId="0" xfId="67" applyNumberFormat="1" applyFont="1" applyAlignment="1">
      <alignment horizontal="center" vertical="center"/>
    </xf>
    <xf numFmtId="171" fontId="2" fillId="0" borderId="11" xfId="67" applyNumberFormat="1" applyFont="1" applyBorder="1" applyAlignment="1">
      <alignment horizontal="center" vertical="center"/>
    </xf>
    <xf numFmtId="0" fontId="2" fillId="3" borderId="10" xfId="32" applyFont="1" applyFill="1" applyBorder="1" applyAlignment="1" applyProtection="1">
      <alignment horizontal="left"/>
      <protection hidden="1"/>
    </xf>
    <xf numFmtId="0" fontId="2" fillId="3" borderId="1" xfId="32" applyFont="1" applyFill="1" applyBorder="1" applyAlignment="1" applyProtection="1">
      <alignment horizontal="left"/>
      <protection hidden="1"/>
    </xf>
    <xf numFmtId="0" fontId="3" fillId="3" borderId="3" xfId="32" applyFill="1" applyBorder="1" applyProtection="1">
      <protection hidden="1"/>
    </xf>
    <xf numFmtId="0" fontId="2" fillId="0" borderId="10" xfId="32" applyFont="1" applyBorder="1" applyAlignment="1" applyProtection="1">
      <alignment horizontal="left"/>
      <protection hidden="1"/>
    </xf>
    <xf numFmtId="0" fontId="2" fillId="4" borderId="10" xfId="32" applyFont="1" applyFill="1" applyBorder="1" applyAlignment="1" applyProtection="1">
      <alignment horizontal="left"/>
      <protection hidden="1"/>
    </xf>
    <xf numFmtId="0" fontId="2" fillId="0" borderId="21" xfId="32" applyFont="1" applyBorder="1" applyAlignment="1" applyProtection="1">
      <alignment horizontal="left"/>
      <protection hidden="1"/>
    </xf>
    <xf numFmtId="0" fontId="2" fillId="0" borderId="22" xfId="32" applyFont="1" applyBorder="1" applyAlignment="1" applyProtection="1">
      <alignment horizontal="left"/>
      <protection hidden="1"/>
    </xf>
    <xf numFmtId="0" fontId="2" fillId="0" borderId="0" xfId="32" applyFont="1" applyAlignment="1" applyProtection="1">
      <alignment horizontal="left"/>
      <protection hidden="1"/>
    </xf>
    <xf numFmtId="0" fontId="2" fillId="0" borderId="23" xfId="32" applyFont="1" applyBorder="1" applyAlignment="1" applyProtection="1">
      <alignment horizontal="left"/>
      <protection hidden="1"/>
    </xf>
    <xf numFmtId="0" fontId="2" fillId="0" borderId="24" xfId="32" applyFont="1" applyBorder="1" applyAlignment="1" applyProtection="1">
      <alignment horizontal="left"/>
      <protection hidden="1"/>
    </xf>
    <xf numFmtId="0" fontId="2" fillId="0" borderId="25" xfId="32" applyFont="1" applyBorder="1" applyAlignment="1" applyProtection="1">
      <alignment horizontal="left"/>
      <protection hidden="1"/>
    </xf>
    <xf numFmtId="0" fontId="2" fillId="5" borderId="22" xfId="32" applyFont="1" applyFill="1" applyBorder="1" applyAlignment="1" applyProtection="1">
      <alignment horizontal="left"/>
      <protection hidden="1"/>
    </xf>
    <xf numFmtId="0" fontId="2" fillId="5" borderId="0" xfId="32" applyFont="1" applyFill="1" applyAlignment="1" applyProtection="1">
      <alignment horizontal="left"/>
      <protection hidden="1"/>
    </xf>
    <xf numFmtId="0" fontId="2" fillId="0" borderId="1" xfId="32" applyFont="1" applyBorder="1" applyAlignment="1" applyProtection="1">
      <alignment horizontal="left"/>
      <protection hidden="1"/>
    </xf>
    <xf numFmtId="0" fontId="2" fillId="4" borderId="1" xfId="32" applyFont="1" applyFill="1" applyBorder="1" applyAlignment="1" applyProtection="1">
      <alignment horizontal="left"/>
      <protection hidden="1"/>
    </xf>
    <xf numFmtId="167" fontId="2" fillId="4" borderId="3" xfId="32" applyNumberFormat="1" applyFont="1" applyFill="1" applyBorder="1" applyAlignment="1" applyProtection="1">
      <alignment horizontal="left"/>
      <protection hidden="1"/>
    </xf>
    <xf numFmtId="0" fontId="3" fillId="5" borderId="2" xfId="32" applyFill="1" applyBorder="1" applyProtection="1">
      <protection hidden="1"/>
    </xf>
    <xf numFmtId="0" fontId="3" fillId="5" borderId="5" xfId="32" applyFill="1" applyBorder="1" applyProtection="1">
      <protection hidden="1"/>
    </xf>
    <xf numFmtId="0" fontId="15" fillId="5" borderId="7" xfId="32" applyFont="1" applyFill="1" applyBorder="1" applyAlignment="1">
      <alignment vertical="center"/>
    </xf>
    <xf numFmtId="0" fontId="3" fillId="5" borderId="26" xfId="32" applyFill="1" applyBorder="1" applyProtection="1">
      <protection hidden="1"/>
    </xf>
    <xf numFmtId="0" fontId="3" fillId="5" borderId="0" xfId="32" applyFill="1" applyProtection="1">
      <protection hidden="1"/>
    </xf>
    <xf numFmtId="0" fontId="15" fillId="5" borderId="22" xfId="32" applyFont="1" applyFill="1" applyBorder="1" applyAlignment="1">
      <alignment vertical="center"/>
    </xf>
    <xf numFmtId="0" fontId="3" fillId="5" borderId="27" xfId="32" applyFill="1" applyBorder="1" applyProtection="1">
      <protection hidden="1"/>
    </xf>
    <xf numFmtId="0" fontId="3" fillId="5" borderId="28" xfId="32" applyFill="1" applyBorder="1" applyProtection="1">
      <protection hidden="1"/>
    </xf>
    <xf numFmtId="0" fontId="14" fillId="5" borderId="29" xfId="32" applyFont="1" applyFill="1" applyBorder="1" applyAlignment="1">
      <alignment vertical="center"/>
    </xf>
    <xf numFmtId="0" fontId="3" fillId="0" borderId="0" xfId="32"/>
    <xf numFmtId="172" fontId="28" fillId="0" borderId="11" xfId="67" applyNumberFormat="1" applyFont="1" applyBorder="1" applyAlignment="1">
      <alignment horizontal="center" vertical="center"/>
    </xf>
    <xf numFmtId="0" fontId="27" fillId="0" borderId="0" xfId="48" applyFont="1"/>
    <xf numFmtId="165" fontId="27" fillId="0" borderId="0" xfId="48" applyNumberFormat="1" applyFont="1"/>
    <xf numFmtId="0" fontId="0" fillId="9" borderId="30" xfId="0" applyFill="1" applyBorder="1"/>
    <xf numFmtId="0" fontId="0" fillId="9" borderId="0" xfId="0" applyFill="1"/>
    <xf numFmtId="165" fontId="30" fillId="9" borderId="32" xfId="16" applyFont="1" applyFill="1" applyBorder="1" applyAlignment="1"/>
    <xf numFmtId="165" fontId="31" fillId="9" borderId="32" xfId="16" applyFont="1" applyFill="1" applyBorder="1" applyAlignment="1"/>
    <xf numFmtId="165" fontId="31" fillId="9" borderId="0" xfId="16" applyFont="1" applyFill="1" applyBorder="1" applyAlignment="1">
      <alignment horizontal="center" vertical="center" wrapText="1"/>
    </xf>
    <xf numFmtId="173" fontId="31" fillId="9" borderId="0" xfId="0" applyNumberFormat="1" applyFont="1" applyFill="1"/>
    <xf numFmtId="0" fontId="27" fillId="9" borderId="0" xfId="0" applyFont="1" applyFill="1"/>
    <xf numFmtId="0" fontId="27" fillId="0" borderId="0" xfId="0" applyFont="1"/>
    <xf numFmtId="173" fontId="31" fillId="9" borderId="33" xfId="0" applyNumberFormat="1" applyFont="1" applyFill="1" applyBorder="1"/>
    <xf numFmtId="0" fontId="26" fillId="9" borderId="32" xfId="0" applyFont="1" applyFill="1" applyBorder="1"/>
    <xf numFmtId="173" fontId="30" fillId="9" borderId="0" xfId="16" applyNumberFormat="1" applyFont="1" applyFill="1" applyBorder="1" applyAlignment="1">
      <alignment horizontal="center" vertical="center" wrapText="1"/>
    </xf>
    <xf numFmtId="165" fontId="30" fillId="9" borderId="0" xfId="16" applyFont="1" applyFill="1" applyBorder="1" applyAlignment="1">
      <alignment horizontal="center" vertical="center" wrapText="1"/>
    </xf>
    <xf numFmtId="175" fontId="31" fillId="9" borderId="0" xfId="16" applyNumberFormat="1" applyFont="1" applyFill="1" applyBorder="1" applyAlignment="1"/>
    <xf numFmtId="175" fontId="30" fillId="9" borderId="0" xfId="16" applyNumberFormat="1" applyFont="1" applyFill="1" applyBorder="1" applyAlignment="1"/>
    <xf numFmtId="175" fontId="30" fillId="9" borderId="33" xfId="16" applyNumberFormat="1" applyFont="1" applyFill="1" applyBorder="1" applyAlignment="1"/>
    <xf numFmtId="175" fontId="0" fillId="0" borderId="0" xfId="0" applyNumberFormat="1"/>
    <xf numFmtId="0" fontId="26" fillId="9" borderId="35" xfId="0" applyFont="1" applyFill="1" applyBorder="1"/>
    <xf numFmtId="173" fontId="26" fillId="9" borderId="36" xfId="0" applyNumberFormat="1" applyFont="1" applyFill="1" applyBorder="1"/>
    <xf numFmtId="0" fontId="0" fillId="10" borderId="0" xfId="0" applyFill="1" applyAlignment="1">
      <alignment vertical="center" wrapText="1"/>
    </xf>
    <xf numFmtId="0" fontId="0" fillId="10" borderId="0" xfId="0" applyFill="1" applyAlignment="1">
      <alignment wrapText="1"/>
    </xf>
    <xf numFmtId="0" fontId="0" fillId="10" borderId="0" xfId="0" applyFill="1"/>
    <xf numFmtId="0" fontId="26" fillId="10" borderId="37" xfId="0" applyFont="1" applyFill="1" applyBorder="1"/>
    <xf numFmtId="0" fontId="0" fillId="10" borderId="30" xfId="0" applyFill="1" applyBorder="1"/>
    <xf numFmtId="0" fontId="26" fillId="10" borderId="32" xfId="0" applyFont="1" applyFill="1" applyBorder="1"/>
    <xf numFmtId="0" fontId="26" fillId="10" borderId="5" xfId="0" applyFont="1" applyFill="1" applyBorder="1" applyAlignment="1">
      <alignment horizontal="center" wrapText="1"/>
    </xf>
    <xf numFmtId="165" fontId="31" fillId="10" borderId="32" xfId="16" applyFont="1" applyFill="1" applyBorder="1" applyAlignment="1">
      <alignment horizontal="left"/>
    </xf>
    <xf numFmtId="175" fontId="0" fillId="10" borderId="0" xfId="0" applyNumberFormat="1" applyFill="1"/>
    <xf numFmtId="0" fontId="0" fillId="10" borderId="32" xfId="0" applyFill="1" applyBorder="1"/>
    <xf numFmtId="165" fontId="0" fillId="10" borderId="0" xfId="0" applyNumberFormat="1" applyFill="1"/>
    <xf numFmtId="165" fontId="30" fillId="11" borderId="32" xfId="16" applyFont="1" applyFill="1" applyBorder="1" applyAlignment="1"/>
    <xf numFmtId="165" fontId="0" fillId="11" borderId="0" xfId="0" applyNumberFormat="1" applyFill="1"/>
    <xf numFmtId="175" fontId="0" fillId="11" borderId="0" xfId="0" applyNumberFormat="1" applyFill="1"/>
    <xf numFmtId="2" fontId="0" fillId="10" borderId="33" xfId="0" applyNumberFormat="1" applyFill="1" applyBorder="1"/>
    <xf numFmtId="165" fontId="14" fillId="12" borderId="32" xfId="17" applyFont="1" applyFill="1" applyBorder="1" applyAlignment="1"/>
    <xf numFmtId="0" fontId="3" fillId="6" borderId="32" xfId="32" applyFill="1" applyBorder="1"/>
    <xf numFmtId="175" fontId="2" fillId="12" borderId="0" xfId="0" applyNumberFormat="1" applyFont="1" applyFill="1"/>
    <xf numFmtId="2" fontId="0" fillId="10" borderId="38" xfId="0" applyNumberFormat="1" applyFill="1" applyBorder="1"/>
    <xf numFmtId="0" fontId="14" fillId="12" borderId="32" xfId="32" applyFont="1" applyFill="1" applyBorder="1"/>
    <xf numFmtId="165" fontId="2" fillId="0" borderId="9" xfId="34" applyNumberFormat="1" applyFont="1" applyBorder="1" applyProtection="1">
      <protection hidden="1"/>
    </xf>
    <xf numFmtId="165" fontId="2" fillId="0" borderId="8" xfId="34" applyNumberFormat="1" applyFont="1" applyBorder="1" applyProtection="1">
      <protection hidden="1"/>
    </xf>
    <xf numFmtId="175" fontId="31" fillId="9" borderId="33" xfId="16" applyNumberFormat="1" applyFont="1" applyFill="1" applyBorder="1" applyAlignment="1"/>
    <xf numFmtId="0" fontId="3" fillId="9" borderId="0" xfId="67" applyFill="1"/>
    <xf numFmtId="0" fontId="6" fillId="9" borderId="0" xfId="67" applyFont="1" applyFill="1"/>
    <xf numFmtId="0" fontId="3" fillId="9" borderId="0" xfId="34" applyFill="1"/>
    <xf numFmtId="169" fontId="3" fillId="9" borderId="0" xfId="34" applyNumberFormat="1" applyFill="1" applyAlignment="1">
      <alignment horizontal="center"/>
    </xf>
    <xf numFmtId="0" fontId="2" fillId="9" borderId="0" xfId="32" applyFont="1" applyFill="1"/>
    <xf numFmtId="2" fontId="2" fillId="9" borderId="0" xfId="32" applyNumberFormat="1" applyFont="1" applyFill="1" applyAlignment="1">
      <alignment horizontal="center"/>
    </xf>
    <xf numFmtId="0" fontId="3" fillId="9" borderId="0" xfId="32" applyFill="1"/>
    <xf numFmtId="169" fontId="3" fillId="9" borderId="0" xfId="32" applyNumberFormat="1" applyFill="1" applyAlignment="1">
      <alignment horizontal="center"/>
    </xf>
    <xf numFmtId="0" fontId="26" fillId="9" borderId="0" xfId="34" applyFont="1" applyFill="1"/>
    <xf numFmtId="173" fontId="26" fillId="9" borderId="0" xfId="34" applyNumberFormat="1" applyFont="1" applyFill="1" applyAlignment="1">
      <alignment horizontal="center"/>
    </xf>
    <xf numFmtId="173" fontId="26" fillId="9" borderId="0" xfId="37" applyNumberFormat="1" applyFont="1" applyFill="1" applyAlignment="1">
      <alignment horizontal="center"/>
    </xf>
    <xf numFmtId="14" fontId="2" fillId="9" borderId="0" xfId="67" applyNumberFormat="1" applyFont="1" applyFill="1"/>
    <xf numFmtId="165" fontId="3" fillId="9" borderId="0" xfId="67" applyNumberFormat="1" applyFill="1" applyAlignment="1">
      <alignment horizontal="center"/>
    </xf>
    <xf numFmtId="165" fontId="2" fillId="9" borderId="0" xfId="67" applyNumberFormat="1" applyFont="1" applyFill="1" applyAlignment="1">
      <alignment horizontal="center"/>
    </xf>
    <xf numFmtId="0" fontId="2" fillId="9" borderId="0" xfId="67" applyFont="1" applyFill="1" applyAlignment="1">
      <alignment horizontal="left" vertical="center" wrapText="1"/>
    </xf>
    <xf numFmtId="165" fontId="3" fillId="9" borderId="0" xfId="67" applyNumberFormat="1" applyFill="1" applyAlignment="1">
      <alignment horizontal="center" vertical="center"/>
    </xf>
    <xf numFmtId="0" fontId="2" fillId="9" borderId="0" xfId="67" applyFont="1" applyFill="1" applyAlignment="1">
      <alignment horizontal="center" vertical="center"/>
    </xf>
    <xf numFmtId="0" fontId="3" fillId="9" borderId="0" xfId="67" applyFill="1" applyAlignment="1">
      <alignment horizontal="center" vertical="center"/>
    </xf>
    <xf numFmtId="2" fontId="3" fillId="9" borderId="0" xfId="67" applyNumberFormat="1" applyFill="1" applyAlignment="1">
      <alignment horizontal="center" vertical="center"/>
    </xf>
    <xf numFmtId="165" fontId="3" fillId="9" borderId="0" xfId="67" applyNumberFormat="1" applyFill="1" applyAlignment="1">
      <alignment horizontal="center" vertical="center" wrapText="1"/>
    </xf>
    <xf numFmtId="0" fontId="32" fillId="9" borderId="0" xfId="67" applyFont="1" applyFill="1"/>
    <xf numFmtId="0" fontId="3" fillId="9" borderId="0" xfId="37" applyFill="1"/>
    <xf numFmtId="15" fontId="3" fillId="9" borderId="0" xfId="37" applyNumberFormat="1" applyFill="1"/>
    <xf numFmtId="173" fontId="33" fillId="9" borderId="0" xfId="34" applyNumberFormat="1" applyFont="1" applyFill="1" applyAlignment="1" applyProtection="1">
      <alignment horizontal="center"/>
      <protection locked="0"/>
    </xf>
    <xf numFmtId="0" fontId="3" fillId="9" borderId="0" xfId="67" applyFill="1" applyAlignment="1">
      <alignment horizontal="left" vertical="center"/>
    </xf>
    <xf numFmtId="0" fontId="2" fillId="9" borderId="0" xfId="67" applyFont="1" applyFill="1" applyAlignment="1">
      <alignment horizontal="left" vertical="center"/>
    </xf>
    <xf numFmtId="165" fontId="28" fillId="9" borderId="0" xfId="67" applyNumberFormat="1" applyFont="1" applyFill="1" applyAlignment="1" applyProtection="1">
      <alignment horizontal="center"/>
      <protection locked="0"/>
    </xf>
    <xf numFmtId="0" fontId="3" fillId="9" borderId="0" xfId="67" applyFill="1" applyAlignment="1">
      <alignment horizontal="left" vertical="center" wrapText="1"/>
    </xf>
    <xf numFmtId="0" fontId="2" fillId="9" borderId="0" xfId="34" applyFont="1" applyFill="1" applyProtection="1">
      <protection hidden="1"/>
    </xf>
    <xf numFmtId="0" fontId="2" fillId="9" borderId="0" xfId="67" applyFont="1" applyFill="1" applyAlignment="1">
      <alignment horizontal="center"/>
    </xf>
    <xf numFmtId="0" fontId="3" fillId="9" borderId="0" xfId="67" applyFill="1" applyProtection="1">
      <protection locked="0"/>
    </xf>
    <xf numFmtId="173" fontId="33" fillId="9" borderId="0" xfId="37" applyNumberFormat="1" applyFont="1" applyFill="1" applyAlignment="1" applyProtection="1">
      <alignment horizontal="center"/>
      <protection locked="0"/>
    </xf>
    <xf numFmtId="0" fontId="26" fillId="9" borderId="36" xfId="34" applyFont="1" applyFill="1" applyBorder="1"/>
    <xf numFmtId="0" fontId="26" fillId="9" borderId="36" xfId="34" applyFont="1" applyFill="1" applyBorder="1" applyAlignment="1">
      <alignment horizontal="center" wrapText="1"/>
    </xf>
    <xf numFmtId="0" fontId="26" fillId="9" borderId="36" xfId="37" applyFont="1" applyFill="1" applyBorder="1" applyAlignment="1">
      <alignment horizontal="center" wrapText="1"/>
    </xf>
    <xf numFmtId="0" fontId="2" fillId="9" borderId="39" xfId="34" applyFont="1" applyFill="1" applyBorder="1" applyProtection="1">
      <protection hidden="1"/>
    </xf>
    <xf numFmtId="14" fontId="2" fillId="9" borderId="39" xfId="67" applyNumberFormat="1" applyFont="1" applyFill="1" applyBorder="1"/>
    <xf numFmtId="172" fontId="3" fillId="9" borderId="0" xfId="67" applyNumberFormat="1" applyFill="1" applyAlignment="1">
      <alignment horizontal="right"/>
    </xf>
    <xf numFmtId="172" fontId="2" fillId="9" borderId="25" xfId="67" applyNumberFormat="1" applyFont="1" applyFill="1" applyBorder="1" applyAlignment="1">
      <alignment horizontal="right"/>
    </xf>
    <xf numFmtId="0" fontId="24" fillId="9" borderId="0" xfId="0" applyFont="1" applyFill="1"/>
    <xf numFmtId="0" fontId="34" fillId="9" borderId="37" xfId="0" applyFont="1" applyFill="1" applyBorder="1"/>
    <xf numFmtId="175" fontId="31" fillId="9" borderId="32" xfId="16" applyNumberFormat="1" applyFont="1" applyFill="1" applyBorder="1" applyAlignment="1"/>
    <xf numFmtId="175" fontId="31" fillId="9" borderId="32" xfId="16" applyNumberFormat="1" applyFont="1" applyFill="1" applyBorder="1" applyAlignment="1">
      <alignment wrapText="1"/>
    </xf>
    <xf numFmtId="173" fontId="26" fillId="9" borderId="25" xfId="0" applyNumberFormat="1" applyFont="1" applyFill="1" applyBorder="1"/>
    <xf numFmtId="175" fontId="30" fillId="9" borderId="38" xfId="16" applyNumberFormat="1" applyFont="1" applyFill="1" applyBorder="1" applyAlignment="1"/>
    <xf numFmtId="173" fontId="21" fillId="5" borderId="42" xfId="0" applyNumberFormat="1" applyFont="1" applyFill="1" applyBorder="1"/>
    <xf numFmtId="173" fontId="21" fillId="5" borderId="24" xfId="0" applyNumberFormat="1" applyFont="1" applyFill="1" applyBorder="1"/>
    <xf numFmtId="173" fontId="21" fillId="5" borderId="41" xfId="0" applyNumberFormat="1" applyFont="1" applyFill="1" applyBorder="1"/>
    <xf numFmtId="173" fontId="21" fillId="5" borderId="40" xfId="0" applyNumberFormat="1" applyFont="1" applyFill="1" applyBorder="1"/>
    <xf numFmtId="173" fontId="21" fillId="5" borderId="5" xfId="0" applyNumberFormat="1" applyFont="1" applyFill="1" applyBorder="1"/>
    <xf numFmtId="173" fontId="21" fillId="5" borderId="2" xfId="0" applyNumberFormat="1" applyFont="1" applyFill="1" applyBorder="1"/>
    <xf numFmtId="0" fontId="1" fillId="9" borderId="0" xfId="0" applyFont="1" applyFill="1"/>
    <xf numFmtId="0" fontId="6" fillId="13" borderId="1" xfId="0" applyFont="1" applyFill="1" applyBorder="1" applyProtection="1">
      <protection hidden="1"/>
    </xf>
    <xf numFmtId="165" fontId="2" fillId="13" borderId="4" xfId="0" applyNumberFormat="1" applyFont="1" applyFill="1" applyBorder="1" applyProtection="1">
      <protection hidden="1"/>
    </xf>
    <xf numFmtId="0" fontId="2" fillId="13" borderId="10" xfId="32" applyFont="1" applyFill="1" applyBorder="1" applyAlignment="1" applyProtection="1">
      <alignment horizontal="left"/>
      <protection hidden="1"/>
    </xf>
    <xf numFmtId="0" fontId="2" fillId="13" borderId="1" xfId="32" applyFont="1" applyFill="1" applyBorder="1" applyAlignment="1" applyProtection="1">
      <alignment horizontal="left"/>
      <protection hidden="1"/>
    </xf>
    <xf numFmtId="0" fontId="3" fillId="13" borderId="3" xfId="32" applyFill="1" applyBorder="1" applyProtection="1">
      <protection hidden="1"/>
    </xf>
    <xf numFmtId="0" fontId="2" fillId="14" borderId="1" xfId="0" applyFont="1" applyFill="1" applyBorder="1" applyProtection="1">
      <protection hidden="1"/>
    </xf>
    <xf numFmtId="165" fontId="2" fillId="14" borderId="1" xfId="0" applyNumberFormat="1" applyFont="1" applyFill="1" applyBorder="1" applyAlignment="1" applyProtection="1">
      <alignment horizontal="left"/>
      <protection hidden="1"/>
    </xf>
    <xf numFmtId="0" fontId="3" fillId="14" borderId="1" xfId="0" applyFont="1" applyFill="1" applyBorder="1" applyProtection="1">
      <protection hidden="1"/>
    </xf>
    <xf numFmtId="0" fontId="3" fillId="14" borderId="3" xfId="0" applyFont="1" applyFill="1" applyBorder="1" applyProtection="1">
      <protection hidden="1"/>
    </xf>
    <xf numFmtId="0" fontId="2" fillId="14" borderId="10" xfId="32" applyFont="1" applyFill="1" applyBorder="1" applyAlignment="1" applyProtection="1">
      <alignment horizontal="left"/>
      <protection hidden="1"/>
    </xf>
    <xf numFmtId="0" fontId="2" fillId="14" borderId="1" xfId="32" applyFont="1" applyFill="1" applyBorder="1" applyAlignment="1" applyProtection="1">
      <alignment horizontal="left"/>
      <protection hidden="1"/>
    </xf>
    <xf numFmtId="167" fontId="2" fillId="14" borderId="3" xfId="32" applyNumberFormat="1" applyFont="1" applyFill="1" applyBorder="1" applyAlignment="1" applyProtection="1">
      <alignment horizontal="left"/>
      <protection hidden="1"/>
    </xf>
    <xf numFmtId="165" fontId="2" fillId="14" borderId="4" xfId="0" applyNumberFormat="1" applyFont="1" applyFill="1" applyBorder="1" applyAlignment="1" applyProtection="1">
      <alignment horizontal="right"/>
      <protection hidden="1"/>
    </xf>
    <xf numFmtId="165" fontId="2" fillId="14" borderId="4" xfId="0" applyNumberFormat="1" applyFont="1" applyFill="1" applyBorder="1" applyProtection="1">
      <protection hidden="1"/>
    </xf>
    <xf numFmtId="165" fontId="2" fillId="14" borderId="4" xfId="34" applyNumberFormat="1" applyFont="1" applyFill="1" applyBorder="1" applyProtection="1">
      <protection hidden="1"/>
    </xf>
    <xf numFmtId="0" fontId="3" fillId="13" borderId="4" xfId="0" applyFont="1" applyFill="1" applyBorder="1" applyProtection="1">
      <protection hidden="1"/>
    </xf>
    <xf numFmtId="0" fontId="2" fillId="13" borderId="3" xfId="0" applyFont="1" applyFill="1" applyBorder="1" applyProtection="1">
      <protection hidden="1"/>
    </xf>
    <xf numFmtId="0" fontId="2" fillId="13" borderId="1" xfId="0" applyFont="1" applyFill="1" applyBorder="1" applyProtection="1">
      <protection hidden="1"/>
    </xf>
    <xf numFmtId="0" fontId="2" fillId="13" borderId="10" xfId="32" applyFont="1" applyFill="1" applyBorder="1" applyAlignment="1" applyProtection="1">
      <alignment wrapText="1" readingOrder="1"/>
      <protection hidden="1"/>
    </xf>
    <xf numFmtId="0" fontId="2" fillId="13" borderId="1" xfId="32" applyFont="1" applyFill="1" applyBorder="1" applyAlignment="1" applyProtection="1">
      <alignment wrapText="1" readingOrder="1"/>
      <protection hidden="1"/>
    </xf>
    <xf numFmtId="0" fontId="2" fillId="13" borderId="3" xfId="32" applyFont="1" applyFill="1" applyBorder="1" applyAlignment="1" applyProtection="1">
      <alignment wrapText="1" readingOrder="1"/>
      <protection hidden="1"/>
    </xf>
    <xf numFmtId="165" fontId="3" fillId="13" borderId="4" xfId="0" applyNumberFormat="1" applyFont="1" applyFill="1" applyBorder="1" applyProtection="1">
      <protection hidden="1"/>
    </xf>
    <xf numFmtId="2" fontId="2" fillId="13" borderId="4" xfId="0" applyNumberFormat="1" applyFont="1" applyFill="1" applyBorder="1" applyProtection="1">
      <protection hidden="1"/>
    </xf>
    <xf numFmtId="2" fontId="2" fillId="14" borderId="4" xfId="0" applyNumberFormat="1" applyFont="1" applyFill="1" applyBorder="1" applyProtection="1">
      <protection hidden="1"/>
    </xf>
    <xf numFmtId="0" fontId="26" fillId="13" borderId="31" xfId="0" applyFont="1" applyFill="1" applyBorder="1"/>
    <xf numFmtId="0" fontId="26" fillId="13" borderId="25" xfId="0" applyFont="1" applyFill="1" applyBorder="1" applyAlignment="1">
      <alignment horizontal="center" wrapText="1"/>
    </xf>
    <xf numFmtId="165" fontId="30" fillId="14" borderId="32" xfId="16" applyFont="1" applyFill="1" applyBorder="1" applyAlignment="1"/>
    <xf numFmtId="0" fontId="26" fillId="14" borderId="0" xfId="0" applyFont="1" applyFill="1"/>
    <xf numFmtId="165" fontId="30" fillId="14" borderId="0" xfId="16" applyFont="1" applyFill="1" applyBorder="1" applyAlignment="1">
      <alignment horizontal="center" vertical="center" wrapText="1"/>
    </xf>
    <xf numFmtId="0" fontId="26" fillId="14" borderId="32" xfId="0" applyFont="1" applyFill="1" applyBorder="1"/>
    <xf numFmtId="175" fontId="30" fillId="14" borderId="0" xfId="16" applyNumberFormat="1" applyFont="1" applyFill="1" applyBorder="1" applyAlignment="1"/>
    <xf numFmtId="175" fontId="30" fillId="14" borderId="34" xfId="16" applyNumberFormat="1" applyFont="1" applyFill="1" applyBorder="1" applyAlignment="1"/>
    <xf numFmtId="0" fontId="2" fillId="0" borderId="11" xfId="67" applyFont="1" applyBorder="1" applyAlignment="1">
      <alignment horizontal="center" vertical="center" textRotation="90" wrapText="1"/>
    </xf>
    <xf numFmtId="0" fontId="2" fillId="0" borderId="6" xfId="67" applyFont="1" applyBorder="1" applyAlignment="1">
      <alignment horizontal="center" vertical="center" textRotation="90" wrapText="1"/>
    </xf>
    <xf numFmtId="0" fontId="2" fillId="0" borderId="40" xfId="67" applyFont="1" applyBorder="1" applyAlignment="1">
      <alignment horizontal="center" vertical="center" textRotation="90" wrapText="1"/>
    </xf>
    <xf numFmtId="0" fontId="2" fillId="0" borderId="10" xfId="67" applyFont="1" applyBorder="1" applyAlignment="1">
      <alignment horizontal="center" vertical="center"/>
    </xf>
    <xf numFmtId="0" fontId="2" fillId="0" borderId="1" xfId="67" applyFont="1" applyBorder="1" applyAlignment="1">
      <alignment horizontal="center" vertical="center"/>
    </xf>
    <xf numFmtId="0" fontId="2" fillId="0" borderId="3" xfId="67" applyFont="1" applyBorder="1" applyAlignment="1">
      <alignment horizontal="center" vertical="center"/>
    </xf>
    <xf numFmtId="0" fontId="2" fillId="0" borderId="10" xfId="67" applyFont="1" applyBorder="1" applyAlignment="1">
      <alignment vertical="center" wrapText="1"/>
    </xf>
    <xf numFmtId="0" fontId="2" fillId="0" borderId="3" xfId="67" applyFont="1" applyBorder="1" applyAlignment="1">
      <alignment vertical="center" wrapText="1"/>
    </xf>
    <xf numFmtId="0" fontId="2" fillId="9" borderId="0" xfId="34" applyFont="1" applyFill="1" applyAlignment="1" applyProtection="1">
      <alignment horizontal="center"/>
      <protection hidden="1"/>
    </xf>
    <xf numFmtId="0" fontId="2" fillId="9" borderId="0" xfId="34" applyFont="1" applyFill="1" applyAlignment="1" applyProtection="1">
      <alignment horizontal="center" wrapText="1"/>
      <protection hidden="1"/>
    </xf>
    <xf numFmtId="0" fontId="2" fillId="9" borderId="0" xfId="0" applyFont="1" applyFill="1" applyAlignment="1" applyProtection="1">
      <alignment horizontal="center" wrapText="1"/>
      <protection hidden="1"/>
    </xf>
    <xf numFmtId="0" fontId="27" fillId="0" borderId="0" xfId="48" applyFont="1" applyAlignment="1">
      <alignment horizontal="center"/>
    </xf>
    <xf numFmtId="166" fontId="2" fillId="14" borderId="10" xfId="32" applyNumberFormat="1" applyFont="1" applyFill="1" applyBorder="1" applyAlignment="1" applyProtection="1">
      <alignment horizontal="left" wrapText="1"/>
      <protection hidden="1"/>
    </xf>
    <xf numFmtId="166" fontId="2" fillId="14" borderId="1" xfId="32" applyNumberFormat="1" applyFont="1" applyFill="1" applyBorder="1" applyAlignment="1" applyProtection="1">
      <alignment horizontal="left" wrapText="1"/>
      <protection hidden="1"/>
    </xf>
    <xf numFmtId="166" fontId="2" fillId="14" borderId="3" xfId="32" applyNumberFormat="1" applyFont="1" applyFill="1" applyBorder="1" applyAlignment="1" applyProtection="1">
      <alignment horizontal="left" wrapText="1"/>
      <protection hidden="1"/>
    </xf>
    <xf numFmtId="0" fontId="2" fillId="14" borderId="10" xfId="32" applyFont="1" applyFill="1" applyBorder="1" applyAlignment="1" applyProtection="1">
      <alignment horizontal="left" wrapText="1"/>
      <protection hidden="1"/>
    </xf>
    <xf numFmtId="0" fontId="2" fillId="14" borderId="1" xfId="32" applyFont="1" applyFill="1" applyBorder="1" applyAlignment="1" applyProtection="1">
      <alignment horizontal="left" wrapText="1"/>
      <protection hidden="1"/>
    </xf>
    <xf numFmtId="0" fontId="2" fillId="14" borderId="3" xfId="32" applyFont="1" applyFill="1" applyBorder="1" applyAlignment="1" applyProtection="1">
      <alignment horizontal="left" wrapText="1"/>
      <protection hidden="1"/>
    </xf>
    <xf numFmtId="0" fontId="3" fillId="14" borderId="1" xfId="32" applyFill="1" applyBorder="1" applyAlignment="1">
      <alignment horizontal="left" wrapText="1"/>
    </xf>
    <xf numFmtId="0" fontId="3" fillId="14" borderId="3" xfId="32" applyFill="1" applyBorder="1" applyAlignment="1">
      <alignment horizontal="left" wrapText="1"/>
    </xf>
    <xf numFmtId="0" fontId="2" fillId="13" borderId="10" xfId="32" applyFont="1" applyFill="1" applyBorder="1" applyAlignment="1" applyProtection="1">
      <alignment horizontal="left" wrapText="1"/>
      <protection hidden="1"/>
    </xf>
    <xf numFmtId="0" fontId="3" fillId="13" borderId="1" xfId="32" applyFill="1" applyBorder="1" applyAlignment="1">
      <alignment horizontal="left" wrapText="1"/>
    </xf>
    <xf numFmtId="0" fontId="3" fillId="13" borderId="3" xfId="32" applyFill="1" applyBorder="1" applyAlignment="1">
      <alignment horizontal="left" wrapText="1"/>
    </xf>
    <xf numFmtId="0" fontId="3" fillId="0" borderId="29" xfId="0" applyFont="1" applyBorder="1" applyAlignment="1" applyProtection="1">
      <alignment horizontal="left" vertical="center"/>
      <protection hidden="1"/>
    </xf>
    <xf numFmtId="0" fontId="3" fillId="0" borderId="28" xfId="0" applyFont="1" applyBorder="1" applyAlignment="1" applyProtection="1">
      <alignment horizontal="left" vertical="center"/>
      <protection hidden="1"/>
    </xf>
    <xf numFmtId="0" fontId="3" fillId="0" borderId="27" xfId="0" applyFont="1" applyBorder="1" applyAlignment="1" applyProtection="1">
      <alignment horizontal="left" vertical="center"/>
      <protection hidden="1"/>
    </xf>
    <xf numFmtId="0" fontId="3" fillId="0" borderId="22" xfId="0" applyFont="1" applyBorder="1" applyAlignment="1" applyProtection="1">
      <alignment horizontal="left" vertical="center"/>
      <protection hidden="1"/>
    </xf>
    <xf numFmtId="0" fontId="3" fillId="0" borderId="0" xfId="0" applyFont="1" applyAlignment="1" applyProtection="1">
      <alignment horizontal="left" vertical="center"/>
      <protection hidden="1"/>
    </xf>
    <xf numFmtId="0" fontId="3" fillId="0" borderId="26" xfId="0" applyFont="1" applyBorder="1" applyAlignment="1" applyProtection="1">
      <alignment horizontal="left" vertical="center"/>
      <protection hidden="1"/>
    </xf>
    <xf numFmtId="0" fontId="3" fillId="0" borderId="7" xfId="0" applyFont="1" applyBorder="1" applyAlignment="1" applyProtection="1">
      <alignment horizontal="left" vertical="center"/>
      <protection hidden="1"/>
    </xf>
    <xf numFmtId="0" fontId="3" fillId="0" borderId="5" xfId="0" applyFont="1" applyBorder="1" applyAlignment="1" applyProtection="1">
      <alignment horizontal="left" vertical="center"/>
      <protection hidden="1"/>
    </xf>
    <xf numFmtId="0" fontId="3" fillId="0" borderId="2" xfId="0" applyFont="1" applyBorder="1" applyAlignment="1" applyProtection="1">
      <alignment horizontal="left" vertical="center"/>
      <protection hidden="1"/>
    </xf>
    <xf numFmtId="0" fontId="13" fillId="13" borderId="10" xfId="32" applyFont="1" applyFill="1" applyBorder="1" applyAlignment="1" applyProtection="1">
      <alignment horizontal="left" wrapText="1"/>
      <protection hidden="1"/>
    </xf>
    <xf numFmtId="0" fontId="3" fillId="13" borderId="1" xfId="32" applyFill="1" applyBorder="1" applyAlignment="1">
      <alignment wrapText="1"/>
    </xf>
    <xf numFmtId="0" fontId="13" fillId="13" borderId="1" xfId="32" applyFont="1" applyFill="1" applyBorder="1" applyAlignment="1" applyProtection="1">
      <alignment wrapText="1"/>
      <protection hidden="1"/>
    </xf>
    <xf numFmtId="0" fontId="2" fillId="14" borderId="10" xfId="0" applyFont="1" applyFill="1" applyBorder="1" applyAlignment="1" applyProtection="1">
      <alignment horizontal="left" wrapText="1"/>
      <protection hidden="1"/>
    </xf>
    <xf numFmtId="0" fontId="0" fillId="14" borderId="1" xfId="0" applyFill="1" applyBorder="1" applyAlignment="1">
      <alignment horizontal="left" wrapText="1"/>
    </xf>
    <xf numFmtId="0" fontId="2" fillId="13" borderId="10" xfId="32" applyFont="1" applyFill="1" applyBorder="1" applyAlignment="1" applyProtection="1">
      <alignment horizontal="left" wrapText="1" readingOrder="1"/>
      <protection hidden="1"/>
    </xf>
    <xf numFmtId="0" fontId="2" fillId="13" borderId="1" xfId="32" applyFont="1" applyFill="1" applyBorder="1" applyAlignment="1" applyProtection="1">
      <alignment horizontal="left" wrapText="1" readingOrder="1"/>
      <protection hidden="1"/>
    </xf>
    <xf numFmtId="0" fontId="2" fillId="13" borderId="3" xfId="32" applyFont="1" applyFill="1" applyBorder="1" applyAlignment="1" applyProtection="1">
      <alignment horizontal="left" wrapText="1" readingOrder="1"/>
      <protection hidden="1"/>
    </xf>
    <xf numFmtId="0" fontId="21" fillId="5" borderId="23" xfId="0" applyFont="1" applyFill="1" applyBorder="1" applyAlignment="1">
      <alignment wrapText="1"/>
    </xf>
    <xf numFmtId="0" fontId="21" fillId="5" borderId="24" xfId="0" applyFont="1" applyFill="1" applyBorder="1" applyAlignment="1">
      <alignment wrapText="1"/>
    </xf>
    <xf numFmtId="0" fontId="21" fillId="5" borderId="41" xfId="0" applyFont="1" applyFill="1" applyBorder="1" applyAlignment="1">
      <alignment wrapText="1"/>
    </xf>
    <xf numFmtId="0" fontId="21" fillId="5" borderId="43" xfId="0" applyFont="1" applyFill="1" applyBorder="1" applyAlignment="1">
      <alignment wrapText="1"/>
    </xf>
    <xf numFmtId="0" fontId="21" fillId="5" borderId="39" xfId="0" applyFont="1" applyFill="1" applyBorder="1" applyAlignment="1">
      <alignment wrapText="1"/>
    </xf>
    <xf numFmtId="0" fontId="21" fillId="5" borderId="44" xfId="0" applyFont="1" applyFill="1" applyBorder="1" applyAlignment="1">
      <alignment wrapText="1"/>
    </xf>
    <xf numFmtId="0" fontId="2" fillId="4" borderId="10" xfId="32" applyFont="1" applyFill="1" applyBorder="1" applyAlignment="1" applyProtection="1">
      <alignment horizontal="left" wrapText="1"/>
      <protection hidden="1"/>
    </xf>
    <xf numFmtId="0" fontId="2" fillId="4" borderId="1" xfId="32" applyFont="1" applyFill="1" applyBorder="1" applyAlignment="1" applyProtection="1">
      <alignment horizontal="left" wrapText="1"/>
      <protection hidden="1"/>
    </xf>
    <xf numFmtId="0" fontId="2" fillId="4" borderId="3" xfId="32" applyFont="1" applyFill="1" applyBorder="1" applyAlignment="1" applyProtection="1">
      <alignment horizontal="left" wrapText="1"/>
      <protection hidden="1"/>
    </xf>
    <xf numFmtId="0" fontId="3" fillId="0" borderId="1" xfId="32" applyBorder="1" applyAlignment="1">
      <alignment horizontal="left" wrapText="1"/>
    </xf>
    <xf numFmtId="0" fontId="3" fillId="0" borderId="3" xfId="32" applyBorder="1" applyAlignment="1">
      <alignment horizontal="left" wrapText="1"/>
    </xf>
    <xf numFmtId="0" fontId="2" fillId="3" borderId="10" xfId="32" applyFont="1" applyFill="1" applyBorder="1" applyAlignment="1" applyProtection="1">
      <alignment horizontal="left" wrapText="1"/>
      <protection hidden="1"/>
    </xf>
    <xf numFmtId="166" fontId="2" fillId="4" borderId="10" xfId="32" applyNumberFormat="1" applyFont="1" applyFill="1" applyBorder="1" applyAlignment="1" applyProtection="1">
      <alignment horizontal="left" wrapText="1"/>
      <protection hidden="1"/>
    </xf>
    <xf numFmtId="166" fontId="2" fillId="4" borderId="1" xfId="32" applyNumberFormat="1" applyFont="1" applyFill="1" applyBorder="1" applyAlignment="1" applyProtection="1">
      <alignment horizontal="left" wrapText="1"/>
      <protection hidden="1"/>
    </xf>
    <xf numFmtId="166" fontId="2" fillId="4" borderId="3" xfId="32" applyNumberFormat="1" applyFont="1" applyFill="1" applyBorder="1" applyAlignment="1" applyProtection="1">
      <alignment horizontal="left" wrapText="1"/>
      <protection hidden="1"/>
    </xf>
    <xf numFmtId="0" fontId="13" fillId="2" borderId="10" xfId="32" applyFont="1" applyFill="1" applyBorder="1" applyAlignment="1" applyProtection="1">
      <alignment horizontal="left" wrapText="1"/>
      <protection hidden="1"/>
    </xf>
    <xf numFmtId="0" fontId="3" fillId="0" borderId="1" xfId="32" applyBorder="1" applyAlignment="1">
      <alignment wrapText="1"/>
    </xf>
    <xf numFmtId="0" fontId="13" fillId="2" borderId="1" xfId="32" applyFont="1" applyFill="1" applyBorder="1" applyAlignment="1" applyProtection="1">
      <alignment wrapText="1"/>
      <protection hidden="1"/>
    </xf>
    <xf numFmtId="0" fontId="2" fillId="3" borderId="10" xfId="32" applyFont="1" applyFill="1" applyBorder="1" applyAlignment="1" applyProtection="1">
      <alignment horizontal="left" wrapText="1" readingOrder="1"/>
      <protection hidden="1"/>
    </xf>
    <xf numFmtId="0" fontId="2" fillId="3" borderId="1" xfId="32" applyFont="1" applyFill="1" applyBorder="1" applyAlignment="1" applyProtection="1">
      <alignment horizontal="left" wrapText="1" readingOrder="1"/>
      <protection hidden="1"/>
    </xf>
    <xf numFmtId="0" fontId="2" fillId="3" borderId="3" xfId="32" applyFont="1" applyFill="1" applyBorder="1" applyAlignment="1" applyProtection="1">
      <alignment horizontal="left" wrapText="1" readingOrder="1"/>
      <protection hidden="1"/>
    </xf>
    <xf numFmtId="0" fontId="0" fillId="9" borderId="31" xfId="0" applyFill="1" applyBorder="1" applyAlignment="1">
      <alignment vertical="center" wrapText="1"/>
    </xf>
    <xf numFmtId="0" fontId="0" fillId="9" borderId="25" xfId="0" applyFill="1" applyBorder="1" applyAlignment="1">
      <alignment vertical="center" wrapText="1"/>
    </xf>
    <xf numFmtId="0" fontId="0" fillId="9" borderId="25" xfId="0" applyFill="1" applyBorder="1" applyAlignment="1">
      <alignment wrapText="1"/>
    </xf>
  </cellXfs>
  <cellStyles count="124">
    <cellStyle name="Comma 2" xfId="1" xr:uid="{00000000-0005-0000-0000-000000000000}"/>
    <cellStyle name="Comma 2 2" xfId="2" xr:uid="{00000000-0005-0000-0000-000001000000}"/>
    <cellStyle name="Comma 2 3" xfId="3" xr:uid="{00000000-0005-0000-0000-000002000000}"/>
    <cellStyle name="Comma 2 4" xfId="4" xr:uid="{00000000-0005-0000-0000-000003000000}"/>
    <cellStyle name="Comma 3" xfId="5" xr:uid="{00000000-0005-0000-0000-000004000000}"/>
    <cellStyle name="Comma 3 2" xfId="6" xr:uid="{00000000-0005-0000-0000-000005000000}"/>
    <cellStyle name="Comma 3 3" xfId="7" xr:uid="{00000000-0005-0000-0000-000006000000}"/>
    <cellStyle name="Comma 3 3 2" xfId="8" xr:uid="{00000000-0005-0000-0000-000007000000}"/>
    <cellStyle name="Comma 3 4" xfId="9" xr:uid="{00000000-0005-0000-0000-000008000000}"/>
    <cellStyle name="Comma 4" xfId="10" xr:uid="{00000000-0005-0000-0000-000009000000}"/>
    <cellStyle name="Comma 4 2" xfId="11" xr:uid="{00000000-0005-0000-0000-00000A000000}"/>
    <cellStyle name="Comma 5" xfId="12" xr:uid="{00000000-0005-0000-0000-00000B000000}"/>
    <cellStyle name="Comma 5 2" xfId="13" xr:uid="{00000000-0005-0000-0000-00000C000000}"/>
    <cellStyle name="Comma 5 3" xfId="14" xr:uid="{00000000-0005-0000-0000-00000D000000}"/>
    <cellStyle name="Comma 5 3 2" xfId="15" xr:uid="{00000000-0005-0000-0000-00000E000000}"/>
    <cellStyle name="Comma 6" xfId="16" xr:uid="{00000000-0005-0000-0000-00000F000000}"/>
    <cellStyle name="Comma 6 2" xfId="17" xr:uid="{00000000-0005-0000-0000-000010000000}"/>
    <cellStyle name="Comma 6 3" xfId="18" xr:uid="{00000000-0005-0000-0000-000011000000}"/>
    <cellStyle name="Comma 6 3 2" xfId="19" xr:uid="{00000000-0005-0000-0000-000012000000}"/>
    <cellStyle name="Comma 7" xfId="20" xr:uid="{00000000-0005-0000-0000-000013000000}"/>
    <cellStyle name="Comma 7 2" xfId="21" xr:uid="{00000000-0005-0000-0000-000014000000}"/>
    <cellStyle name="Comma 7 3" xfId="22" xr:uid="{00000000-0005-0000-0000-000015000000}"/>
    <cellStyle name="Currency 2" xfId="23" xr:uid="{00000000-0005-0000-0000-000016000000}"/>
    <cellStyle name="Currency 3" xfId="24" xr:uid="{00000000-0005-0000-0000-000017000000}"/>
    <cellStyle name="Currency 3 2" xfId="25" xr:uid="{00000000-0005-0000-0000-000018000000}"/>
    <cellStyle name="Currency 3 3" xfId="26" xr:uid="{00000000-0005-0000-0000-000019000000}"/>
    <cellStyle name="Hyperlink 2" xfId="27" xr:uid="{00000000-0005-0000-0000-00001A000000}"/>
    <cellStyle name="Hyperlink 2 2" xfId="28" xr:uid="{00000000-0005-0000-0000-00001B000000}"/>
    <cellStyle name="Hyperlink 2 3" xfId="29" xr:uid="{00000000-0005-0000-0000-00001C000000}"/>
    <cellStyle name="Hyperlink 3" xfId="30" xr:uid="{00000000-0005-0000-0000-00001D000000}"/>
    <cellStyle name="Hyperlink 3 2" xfId="31" xr:uid="{00000000-0005-0000-0000-00001E000000}"/>
    <cellStyle name="Normal" xfId="0" builtinId="0"/>
    <cellStyle name="Normal 2" xfId="32" xr:uid="{00000000-0005-0000-0000-000020000000}"/>
    <cellStyle name="Normal 2 2" xfId="33" xr:uid="{00000000-0005-0000-0000-000021000000}"/>
    <cellStyle name="Normal 2 2 2" xfId="34" xr:uid="{00000000-0005-0000-0000-000022000000}"/>
    <cellStyle name="Normal 2 2 2 2" xfId="35" xr:uid="{00000000-0005-0000-0000-000023000000}"/>
    <cellStyle name="Normal 2 2 2 3" xfId="36" xr:uid="{00000000-0005-0000-0000-000024000000}"/>
    <cellStyle name="Normal 2 2 3" xfId="37" xr:uid="{00000000-0005-0000-0000-000025000000}"/>
    <cellStyle name="Normal 2 2 4" xfId="38" xr:uid="{00000000-0005-0000-0000-000026000000}"/>
    <cellStyle name="Normal 2 2 5" xfId="39" xr:uid="{00000000-0005-0000-0000-000027000000}"/>
    <cellStyle name="Normal 2 3" xfId="40" xr:uid="{00000000-0005-0000-0000-000028000000}"/>
    <cellStyle name="Normal 2 3 2" xfId="41" xr:uid="{00000000-0005-0000-0000-000029000000}"/>
    <cellStyle name="Normal 2 3 3" xfId="42" xr:uid="{00000000-0005-0000-0000-00002A000000}"/>
    <cellStyle name="Normal 2 4" xfId="43" xr:uid="{00000000-0005-0000-0000-00002B000000}"/>
    <cellStyle name="Normal 2 5" xfId="44" xr:uid="{00000000-0005-0000-0000-00002C000000}"/>
    <cellStyle name="Normal 2 6" xfId="45" xr:uid="{00000000-0005-0000-0000-00002D000000}"/>
    <cellStyle name="Normal 3" xfId="46" xr:uid="{00000000-0005-0000-0000-00002E000000}"/>
    <cellStyle name="Normal 3 2" xfId="47" xr:uid="{00000000-0005-0000-0000-00002F000000}"/>
    <cellStyle name="Normal 3 2 2" xfId="48" xr:uid="{00000000-0005-0000-0000-000030000000}"/>
    <cellStyle name="Normal 3 2 3" xfId="49" xr:uid="{00000000-0005-0000-0000-000031000000}"/>
    <cellStyle name="Normal 3 2 4" xfId="50" xr:uid="{00000000-0005-0000-0000-000032000000}"/>
    <cellStyle name="Normal 3 2 4 2" xfId="51" xr:uid="{00000000-0005-0000-0000-000033000000}"/>
    <cellStyle name="Normal 3 2 4 3" xfId="52" xr:uid="{00000000-0005-0000-0000-000034000000}"/>
    <cellStyle name="Normal 3 2 5" xfId="53" xr:uid="{00000000-0005-0000-0000-000035000000}"/>
    <cellStyle name="Normal 3 3" xfId="54" xr:uid="{00000000-0005-0000-0000-000036000000}"/>
    <cellStyle name="Normal 3 4" xfId="55" xr:uid="{00000000-0005-0000-0000-000037000000}"/>
    <cellStyle name="Normal 3 5" xfId="56" xr:uid="{00000000-0005-0000-0000-000038000000}"/>
    <cellStyle name="Normal 3 6" xfId="57" xr:uid="{00000000-0005-0000-0000-000039000000}"/>
    <cellStyle name="Normal 4" xfId="58" xr:uid="{00000000-0005-0000-0000-00003A000000}"/>
    <cellStyle name="Normal 4 2" xfId="59" xr:uid="{00000000-0005-0000-0000-00003B000000}"/>
    <cellStyle name="Normal 4 2 2" xfId="60" xr:uid="{00000000-0005-0000-0000-00003C000000}"/>
    <cellStyle name="Normal 4 2 3" xfId="61" xr:uid="{00000000-0005-0000-0000-00003D000000}"/>
    <cellStyle name="Normal 4 3" xfId="62" xr:uid="{00000000-0005-0000-0000-00003E000000}"/>
    <cellStyle name="Normal 5" xfId="63" xr:uid="{00000000-0005-0000-0000-00003F000000}"/>
    <cellStyle name="Normal 5 2" xfId="64" xr:uid="{00000000-0005-0000-0000-000040000000}"/>
    <cellStyle name="Normal 5 3" xfId="65" xr:uid="{00000000-0005-0000-0000-000041000000}"/>
    <cellStyle name="Normal 5 4" xfId="66" xr:uid="{00000000-0005-0000-0000-000042000000}"/>
    <cellStyle name="Normal 6" xfId="67" xr:uid="{00000000-0005-0000-0000-000043000000}"/>
    <cellStyle name="Normal 6 2" xfId="68" xr:uid="{00000000-0005-0000-0000-000044000000}"/>
    <cellStyle name="Normal 6 3" xfId="69" xr:uid="{00000000-0005-0000-0000-000045000000}"/>
    <cellStyle name="Normal 6 3 2" xfId="70" xr:uid="{00000000-0005-0000-0000-000046000000}"/>
    <cellStyle name="Normal 6 3 3" xfId="71" xr:uid="{00000000-0005-0000-0000-000047000000}"/>
    <cellStyle name="Normal 7" xfId="72" xr:uid="{00000000-0005-0000-0000-000048000000}"/>
    <cellStyle name="Normal 7 2" xfId="73" xr:uid="{00000000-0005-0000-0000-000049000000}"/>
    <cellStyle name="Normal 8" xfId="74" xr:uid="{00000000-0005-0000-0000-00004A000000}"/>
    <cellStyle name="Normal 8 2" xfId="75" xr:uid="{00000000-0005-0000-0000-00004B000000}"/>
    <cellStyle name="Normal 9" xfId="76" xr:uid="{00000000-0005-0000-0000-00004C000000}"/>
    <cellStyle name="Normal 9 2" xfId="77" xr:uid="{00000000-0005-0000-0000-00004D000000}"/>
    <cellStyle name="Percent 10" xfId="78" xr:uid="{00000000-0005-0000-0000-00004E000000}"/>
    <cellStyle name="Percent 10 2" xfId="79" xr:uid="{00000000-0005-0000-0000-00004F000000}"/>
    <cellStyle name="Percent 10 3" xfId="80" xr:uid="{00000000-0005-0000-0000-000050000000}"/>
    <cellStyle name="Percent 10 4" xfId="81" xr:uid="{00000000-0005-0000-0000-000051000000}"/>
    <cellStyle name="Percent 10 5" xfId="82" xr:uid="{00000000-0005-0000-0000-000052000000}"/>
    <cellStyle name="Percent 2" xfId="83" xr:uid="{00000000-0005-0000-0000-000053000000}"/>
    <cellStyle name="Percent 2 2" xfId="84" xr:uid="{00000000-0005-0000-0000-000054000000}"/>
    <cellStyle name="Percent 2 3" xfId="85" xr:uid="{00000000-0005-0000-0000-000055000000}"/>
    <cellStyle name="Percent 2 3 2" xfId="86" xr:uid="{00000000-0005-0000-0000-000056000000}"/>
    <cellStyle name="Percent 2 3 3" xfId="87" xr:uid="{00000000-0005-0000-0000-000057000000}"/>
    <cellStyle name="Percent 2 3 4" xfId="88" xr:uid="{00000000-0005-0000-0000-000058000000}"/>
    <cellStyle name="Percent 2 4" xfId="89" xr:uid="{00000000-0005-0000-0000-000059000000}"/>
    <cellStyle name="Percent 2 5" xfId="90" xr:uid="{00000000-0005-0000-0000-00005A000000}"/>
    <cellStyle name="Percent 2 5 2" xfId="91" xr:uid="{00000000-0005-0000-0000-00005B000000}"/>
    <cellStyle name="Percent 2 5 3" xfId="92" xr:uid="{00000000-0005-0000-0000-00005C000000}"/>
    <cellStyle name="Percent 2 6" xfId="93" xr:uid="{00000000-0005-0000-0000-00005D000000}"/>
    <cellStyle name="Percent 3" xfId="94" xr:uid="{00000000-0005-0000-0000-00005E000000}"/>
    <cellStyle name="Percent 3 2" xfId="95" xr:uid="{00000000-0005-0000-0000-00005F000000}"/>
    <cellStyle name="Percent 4" xfId="96" xr:uid="{00000000-0005-0000-0000-000060000000}"/>
    <cellStyle name="Percent 4 2" xfId="97" xr:uid="{00000000-0005-0000-0000-000061000000}"/>
    <cellStyle name="Percent 5" xfId="98" xr:uid="{00000000-0005-0000-0000-000062000000}"/>
    <cellStyle name="Percent 5 2" xfId="99" xr:uid="{00000000-0005-0000-0000-000063000000}"/>
    <cellStyle name="Percent 5 2 2" xfId="100" xr:uid="{00000000-0005-0000-0000-000064000000}"/>
    <cellStyle name="Percent 5 2 3" xfId="101" xr:uid="{00000000-0005-0000-0000-000065000000}"/>
    <cellStyle name="Percent 5 2 3 2" xfId="102" xr:uid="{00000000-0005-0000-0000-000066000000}"/>
    <cellStyle name="Percent 5 2 3 3" xfId="103" xr:uid="{00000000-0005-0000-0000-000067000000}"/>
    <cellStyle name="Percent 5 3" xfId="104" xr:uid="{00000000-0005-0000-0000-000068000000}"/>
    <cellStyle name="Percent 5 3 2" xfId="105" xr:uid="{00000000-0005-0000-0000-000069000000}"/>
    <cellStyle name="Percent 6" xfId="106" xr:uid="{00000000-0005-0000-0000-00006A000000}"/>
    <cellStyle name="Percent 6 2" xfId="107" xr:uid="{00000000-0005-0000-0000-00006B000000}"/>
    <cellStyle name="Percent 6 3" xfId="108" xr:uid="{00000000-0005-0000-0000-00006C000000}"/>
    <cellStyle name="Percent 6 3 2" xfId="109" xr:uid="{00000000-0005-0000-0000-00006D000000}"/>
    <cellStyle name="Percent 7" xfId="110" xr:uid="{00000000-0005-0000-0000-00006E000000}"/>
    <cellStyle name="Percent 7 2" xfId="111" xr:uid="{00000000-0005-0000-0000-00006F000000}"/>
    <cellStyle name="Percent 7 3" xfId="112" xr:uid="{00000000-0005-0000-0000-000070000000}"/>
    <cellStyle name="Percent 7 4" xfId="113" xr:uid="{00000000-0005-0000-0000-000071000000}"/>
    <cellStyle name="Percent 7 4 2" xfId="114" xr:uid="{00000000-0005-0000-0000-000072000000}"/>
    <cellStyle name="Percent 7 4 3" xfId="115" xr:uid="{00000000-0005-0000-0000-000073000000}"/>
    <cellStyle name="Percent 7 5" xfId="116" xr:uid="{00000000-0005-0000-0000-000074000000}"/>
    <cellStyle name="Percent 7 5 2" xfId="117" xr:uid="{00000000-0005-0000-0000-000075000000}"/>
    <cellStyle name="Percent 8" xfId="118" xr:uid="{00000000-0005-0000-0000-000076000000}"/>
    <cellStyle name="Percent 8 2" xfId="119" xr:uid="{00000000-0005-0000-0000-000077000000}"/>
    <cellStyle name="Percent 8 3" xfId="120" xr:uid="{00000000-0005-0000-0000-000078000000}"/>
    <cellStyle name="Percent 8 3 2" xfId="121" xr:uid="{00000000-0005-0000-0000-000079000000}"/>
    <cellStyle name="Percent 9" xfId="122" xr:uid="{00000000-0005-0000-0000-00007A000000}"/>
    <cellStyle name="Percent 9 2" xfId="123" xr:uid="{00000000-0005-0000-0000-00007B000000}"/>
  </cellStyles>
  <dxfs count="4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AD9244"/>
      <color rgb="FF3A63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333333"/>
                </a:solidFill>
                <a:latin typeface="Calibri"/>
                <a:ea typeface="Calibri"/>
                <a:cs typeface="Calibri"/>
              </a:defRPr>
            </a:pPr>
            <a:r>
              <a:rPr lang="en-ZA"/>
              <a:t>Margin Comparison / Marge Vergelyking: Eastern Region</a:t>
            </a:r>
          </a:p>
        </c:rich>
      </c:tx>
      <c:overlay val="0"/>
      <c:spPr>
        <a:noFill/>
        <a:ln w="25400">
          <a:noFill/>
        </a:ln>
      </c:spPr>
    </c:title>
    <c:autoTitleDeleted val="0"/>
    <c:plotArea>
      <c:layout>
        <c:manualLayout>
          <c:layoutTarget val="inner"/>
          <c:xMode val="edge"/>
          <c:yMode val="edge"/>
          <c:x val="7.4760436655062143E-2"/>
          <c:y val="9.9899327933357679E-2"/>
          <c:w val="0.89616221877381819"/>
          <c:h val="0.71926749369476772"/>
        </c:manualLayout>
      </c:layout>
      <c:barChart>
        <c:barDir val="col"/>
        <c:grouping val="clustered"/>
        <c:varyColors val="0"/>
        <c:ser>
          <c:idx val="0"/>
          <c:order val="0"/>
          <c:tx>
            <c:strRef>
              <c:f>'Crop Comparison'!$A$34</c:f>
              <c:strCache>
                <c:ptCount val="1"/>
                <c:pt idx="0">
                  <c:v>3) GROSS MARGIN  (R/ha)</c:v>
                </c:pt>
              </c:strCache>
            </c:strRef>
          </c:tx>
          <c:spPr>
            <a:solidFill>
              <a:schemeClr val="bg1"/>
            </a:solidFill>
            <a:ln w="25400">
              <a:solidFill>
                <a:schemeClr val="accent1"/>
              </a:solidFill>
            </a:ln>
            <a:effectLst/>
          </c:spPr>
          <c:invertIfNegative val="0"/>
          <c:dLbls>
            <c:spPr>
              <a:no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Comparison'!$B$2:$G$2</c:f>
              <c:strCache>
                <c:ptCount val="6"/>
                <c:pt idx="0">
                  <c:v>Maize (RR)</c:v>
                </c:pt>
                <c:pt idx="1">
                  <c:v>Maize (min tillage)</c:v>
                </c:pt>
                <c:pt idx="2">
                  <c:v>Soy bean (conventional)</c:v>
                </c:pt>
                <c:pt idx="3">
                  <c:v>Soy bean (min tillage)</c:v>
                </c:pt>
                <c:pt idx="4">
                  <c:v>Grain Sorghum</c:v>
                </c:pt>
                <c:pt idx="5">
                  <c:v>Irr-Maize</c:v>
                </c:pt>
              </c:strCache>
            </c:strRef>
          </c:cat>
          <c:val>
            <c:numRef>
              <c:f>'Crop Comparison'!$B$34:$G$34</c:f>
              <c:numCache>
                <c:formatCode>"R"\ #\ ##0</c:formatCode>
                <c:ptCount val="6"/>
                <c:pt idx="0">
                  <c:v>3797.2699993246606</c:v>
                </c:pt>
                <c:pt idx="1">
                  <c:v>3752.4436633339355</c:v>
                </c:pt>
                <c:pt idx="2">
                  <c:v>2846.677026688978</c:v>
                </c:pt>
                <c:pt idx="3">
                  <c:v>3882.6695228086919</c:v>
                </c:pt>
                <c:pt idx="4">
                  <c:v>14671.264408940391</c:v>
                </c:pt>
                <c:pt idx="5">
                  <c:v>5596.4784306556903</c:v>
                </c:pt>
              </c:numCache>
            </c:numRef>
          </c:val>
          <c:extLst>
            <c:ext xmlns:c16="http://schemas.microsoft.com/office/drawing/2014/chart" uri="{C3380CC4-5D6E-409C-BE32-E72D297353CC}">
              <c16:uniqueId val="{00000000-BCD0-4EF7-8439-1915A07377B5}"/>
            </c:ext>
          </c:extLst>
        </c:ser>
        <c:ser>
          <c:idx val="1"/>
          <c:order val="1"/>
          <c:tx>
            <c:strRef>
              <c:f>'Crop Comparison'!$A$35</c:f>
              <c:strCache>
                <c:ptCount val="1"/>
                <c:pt idx="0">
                  <c:v>4) NETT MARGIN  (R/ha)</c:v>
                </c:pt>
              </c:strCache>
            </c:strRef>
          </c:tx>
          <c:spPr>
            <a:noFill/>
            <a:ln w="25400">
              <a:solidFill>
                <a:srgbClr val="FF0000"/>
              </a:solidFill>
            </a:ln>
          </c:spPr>
          <c:invertIfNegative val="0"/>
          <c:dLbls>
            <c:spPr>
              <a:noFill/>
              <a:ln w="15875">
                <a:solidFill>
                  <a:srgbClr val="FF0000"/>
                </a:solid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Comparison'!$B$2:$G$2</c:f>
              <c:strCache>
                <c:ptCount val="6"/>
                <c:pt idx="0">
                  <c:v>Maize (RR)</c:v>
                </c:pt>
                <c:pt idx="1">
                  <c:v>Maize (min tillage)</c:v>
                </c:pt>
                <c:pt idx="2">
                  <c:v>Soy bean (conventional)</c:v>
                </c:pt>
                <c:pt idx="3">
                  <c:v>Soy bean (min tillage)</c:v>
                </c:pt>
                <c:pt idx="4">
                  <c:v>Grain Sorghum</c:v>
                </c:pt>
                <c:pt idx="5">
                  <c:v>Irr-Maize</c:v>
                </c:pt>
              </c:strCache>
            </c:strRef>
          </c:cat>
          <c:val>
            <c:numRef>
              <c:f>'Crop Comparison'!$B$35:$G$35</c:f>
              <c:numCache>
                <c:formatCode>"R"\ #\ ##0</c:formatCode>
                <c:ptCount val="6"/>
                <c:pt idx="0">
                  <c:v>1332.7099993246593</c:v>
                </c:pt>
                <c:pt idx="1">
                  <c:v>1535.3736633339358</c:v>
                </c:pt>
                <c:pt idx="2">
                  <c:v>697.51702668897815</c:v>
                </c:pt>
                <c:pt idx="3">
                  <c:v>2358.8095228086913</c:v>
                </c:pt>
                <c:pt idx="4">
                  <c:v>12144.524408940393</c:v>
                </c:pt>
                <c:pt idx="5">
                  <c:v>1601.6484306556886</c:v>
                </c:pt>
              </c:numCache>
            </c:numRef>
          </c:val>
          <c:extLst>
            <c:ext xmlns:c16="http://schemas.microsoft.com/office/drawing/2014/chart" uri="{C3380CC4-5D6E-409C-BE32-E72D297353CC}">
              <c16:uniqueId val="{00000001-BCD0-4EF7-8439-1915A07377B5}"/>
            </c:ext>
          </c:extLst>
        </c:ser>
        <c:dLbls>
          <c:showLegendKey val="0"/>
          <c:showVal val="0"/>
          <c:showCatName val="0"/>
          <c:showSerName val="0"/>
          <c:showPercent val="0"/>
          <c:showBubbleSize val="0"/>
        </c:dLbls>
        <c:gapWidth val="150"/>
        <c:axId val="1960652191"/>
        <c:axId val="1"/>
      </c:barChart>
      <c:catAx>
        <c:axId val="1960652191"/>
        <c:scaling>
          <c:orientation val="minMax"/>
        </c:scaling>
        <c:delete val="0"/>
        <c:axPos val="b"/>
        <c:numFmt formatCode="General" sourceLinked="1"/>
        <c:majorTickMark val="none"/>
        <c:minorTickMark val="none"/>
        <c:tickLblPos val="nextTo"/>
        <c:spPr>
          <a:ln w="9525">
            <a:noFill/>
          </a:ln>
        </c:spPr>
        <c:txPr>
          <a:bodyPr rot="0" vert="horz"/>
          <a:lstStyle/>
          <a:p>
            <a:pPr>
              <a:defRPr sz="105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quot;R&quot;\ #\ ##0" sourceLinked="1"/>
        <c:majorTickMark val="none"/>
        <c:minorTickMark val="none"/>
        <c:tickLblPos val="nextTo"/>
        <c:spPr>
          <a:ln w="9525">
            <a:noFill/>
          </a:ln>
        </c:spPr>
        <c:txPr>
          <a:bodyPr rot="0" vert="horz"/>
          <a:lstStyle/>
          <a:p>
            <a:pPr>
              <a:defRPr sz="1100" b="0" i="0" u="none" strike="noStrike" baseline="0">
                <a:solidFill>
                  <a:srgbClr val="333333"/>
                </a:solidFill>
                <a:latin typeface="Calibri"/>
                <a:ea typeface="Calibri"/>
                <a:cs typeface="Calibri"/>
              </a:defRPr>
            </a:pPr>
            <a:endParaRPr lang="en-US"/>
          </a:p>
        </c:txPr>
        <c:crossAx val="1960652191"/>
        <c:crosses val="autoZero"/>
        <c:crossBetween val="between"/>
      </c:valAx>
      <c:spPr>
        <a:noFill/>
        <a:ln w="25400">
          <a:noFill/>
        </a:ln>
      </c:spPr>
    </c:plotArea>
    <c:legend>
      <c:legendPos val="r"/>
      <c:layout>
        <c:manualLayout>
          <c:xMode val="edge"/>
          <c:yMode val="edge"/>
          <c:x val="0.27480185268843704"/>
          <c:y val="0.87051158763733683"/>
          <c:w val="0.46695653163599088"/>
          <c:h val="8.7352373845961132E-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3.jpe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2127861</xdr:colOff>
      <xdr:row>1</xdr:row>
      <xdr:rowOff>134470</xdr:rowOff>
    </xdr:from>
    <xdr:to>
      <xdr:col>0</xdr:col>
      <xdr:colOff>3482687</xdr:colOff>
      <xdr:row>8</xdr:row>
      <xdr:rowOff>71269</xdr:rowOff>
    </xdr:to>
    <xdr:pic>
      <xdr:nvPicPr>
        <xdr:cNvPr id="2" name="Picture 1" descr="GrainSA - YouTube">
          <a:extLst>
            <a:ext uri="{FF2B5EF4-FFF2-40B4-BE49-F238E27FC236}">
              <a16:creationId xmlns:a16="http://schemas.microsoft.com/office/drawing/2014/main" id="{A2464A84-4C7D-8209-DB12-667AEC22F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7861" y="493058"/>
          <a:ext cx="1354826" cy="1362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38</xdr:row>
      <xdr:rowOff>0</xdr:rowOff>
    </xdr:from>
    <xdr:to>
      <xdr:col>6</xdr:col>
      <xdr:colOff>769620</xdr:colOff>
      <xdr:row>56</xdr:row>
      <xdr:rowOff>76200</xdr:rowOff>
    </xdr:to>
    <xdr:graphicFrame macro="">
      <xdr:nvGraphicFramePr>
        <xdr:cNvPr id="250921" name="Chart 1">
          <a:extLst>
            <a:ext uri="{FF2B5EF4-FFF2-40B4-BE49-F238E27FC236}">
              <a16:creationId xmlns:a16="http://schemas.microsoft.com/office/drawing/2014/main" id="{19A9185A-550E-FABA-823B-EFCECC9C3A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109818</xdr:colOff>
      <xdr:row>12</xdr:row>
      <xdr:rowOff>125506</xdr:rowOff>
    </xdr:from>
    <xdr:to>
      <xdr:col>15</xdr:col>
      <xdr:colOff>1761</xdr:colOff>
      <xdr:row>17</xdr:row>
      <xdr:rowOff>132285</xdr:rowOff>
    </xdr:to>
    <xdr:pic>
      <xdr:nvPicPr>
        <xdr:cNvPr id="2" name="Picture 1" descr="GrainSA - YouTube">
          <a:extLst>
            <a:ext uri="{FF2B5EF4-FFF2-40B4-BE49-F238E27FC236}">
              <a16:creationId xmlns:a16="http://schemas.microsoft.com/office/drawing/2014/main" id="{D5650506-0D25-45A3-8C05-1E073B20FDC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77065" y="2465294"/>
          <a:ext cx="1135572" cy="9108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281940</xdr:colOff>
      <xdr:row>84</xdr:row>
      <xdr:rowOff>99060</xdr:rowOff>
    </xdr:from>
    <xdr:to>
      <xdr:col>8</xdr:col>
      <xdr:colOff>666750</xdr:colOff>
      <xdr:row>88</xdr:row>
      <xdr:rowOff>20955</xdr:rowOff>
    </xdr:to>
    <xdr:pic>
      <xdr:nvPicPr>
        <xdr:cNvPr id="133479" name="Picture 5" descr="Graan SA - nuwe logo.jpg">
          <a:extLst>
            <a:ext uri="{FF2B5EF4-FFF2-40B4-BE49-F238E27FC236}">
              <a16:creationId xmlns:a16="http://schemas.microsoft.com/office/drawing/2014/main" id="{616CA1A6-81AC-DF15-ED27-F75536A5B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59440" y="14912340"/>
          <a:ext cx="373380" cy="60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xdr:colOff>
      <xdr:row>42</xdr:row>
      <xdr:rowOff>15240</xdr:rowOff>
    </xdr:from>
    <xdr:to>
      <xdr:col>0</xdr:col>
      <xdr:colOff>815340</xdr:colOff>
      <xdr:row>45</xdr:row>
      <xdr:rowOff>129540</xdr:rowOff>
    </xdr:to>
    <xdr:pic>
      <xdr:nvPicPr>
        <xdr:cNvPr id="133481" name="Picture 6" descr="http://www.maizetrust.co.za/images/masthead.jpg">
          <a:extLst>
            <a:ext uri="{FF2B5EF4-FFF2-40B4-BE49-F238E27FC236}">
              <a16:creationId xmlns:a16="http://schemas.microsoft.com/office/drawing/2014/main" id="{4037201A-F076-4CE4-2140-1FD5F2905B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 y="778002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xdr:colOff>
      <xdr:row>42</xdr:row>
      <xdr:rowOff>15240</xdr:rowOff>
    </xdr:from>
    <xdr:to>
      <xdr:col>0</xdr:col>
      <xdr:colOff>815340</xdr:colOff>
      <xdr:row>45</xdr:row>
      <xdr:rowOff>129540</xdr:rowOff>
    </xdr:to>
    <xdr:pic>
      <xdr:nvPicPr>
        <xdr:cNvPr id="133482" name="Picture 7" descr="http://www.maizetrust.co.za/images/masthead.jpg">
          <a:extLst>
            <a:ext uri="{FF2B5EF4-FFF2-40B4-BE49-F238E27FC236}">
              <a16:creationId xmlns:a16="http://schemas.microsoft.com/office/drawing/2014/main" id="{37E894DF-2A0F-12E6-A2FD-F68A833DB3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 y="778002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988219</xdr:colOff>
      <xdr:row>0</xdr:row>
      <xdr:rowOff>0</xdr:rowOff>
    </xdr:from>
    <xdr:to>
      <xdr:col>9</xdr:col>
      <xdr:colOff>2573</xdr:colOff>
      <xdr:row>2</xdr:row>
      <xdr:rowOff>327659</xdr:rowOff>
    </xdr:to>
    <xdr:pic>
      <xdr:nvPicPr>
        <xdr:cNvPr id="2" name="Picture 1" descr="GrainSA - YouTube">
          <a:extLst>
            <a:ext uri="{FF2B5EF4-FFF2-40B4-BE49-F238E27FC236}">
              <a16:creationId xmlns:a16="http://schemas.microsoft.com/office/drawing/2014/main" id="{594AD7C1-DF92-47D6-A829-326C9172BC4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65594" y="0"/>
          <a:ext cx="1129857" cy="9267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205740</xdr:colOff>
      <xdr:row>0</xdr:row>
      <xdr:rowOff>60960</xdr:rowOff>
    </xdr:from>
    <xdr:to>
      <xdr:col>8</xdr:col>
      <xdr:colOff>601980</xdr:colOff>
      <xdr:row>1</xdr:row>
      <xdr:rowOff>152400</xdr:rowOff>
    </xdr:to>
    <xdr:pic>
      <xdr:nvPicPr>
        <xdr:cNvPr id="248978" name="Picture 4" descr="Graan SA - nuwe logo.jpg">
          <a:extLst>
            <a:ext uri="{FF2B5EF4-FFF2-40B4-BE49-F238E27FC236}">
              <a16:creationId xmlns:a16="http://schemas.microsoft.com/office/drawing/2014/main" id="{2C143171-B25E-5DE0-1D1D-D271744F78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16540" y="60960"/>
          <a:ext cx="39624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xdr:colOff>
      <xdr:row>39</xdr:row>
      <xdr:rowOff>15240</xdr:rowOff>
    </xdr:from>
    <xdr:to>
      <xdr:col>0</xdr:col>
      <xdr:colOff>815340</xdr:colOff>
      <xdr:row>42</xdr:row>
      <xdr:rowOff>129540</xdr:rowOff>
    </xdr:to>
    <xdr:pic>
      <xdr:nvPicPr>
        <xdr:cNvPr id="248979" name="Picture 6" descr="http://www.maizetrust.co.za/images/masthead.jpg">
          <a:extLst>
            <a:ext uri="{FF2B5EF4-FFF2-40B4-BE49-F238E27FC236}">
              <a16:creationId xmlns:a16="http://schemas.microsoft.com/office/drawing/2014/main" id="{210BD466-BC48-524E-88CC-1621EA5838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 y="781812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xdr:colOff>
      <xdr:row>39</xdr:row>
      <xdr:rowOff>15240</xdr:rowOff>
    </xdr:from>
    <xdr:to>
      <xdr:col>0</xdr:col>
      <xdr:colOff>815340</xdr:colOff>
      <xdr:row>42</xdr:row>
      <xdr:rowOff>129540</xdr:rowOff>
    </xdr:to>
    <xdr:pic>
      <xdr:nvPicPr>
        <xdr:cNvPr id="248980" name="Picture 7" descr="http://www.maizetrust.co.za/images/masthead.jpg">
          <a:extLst>
            <a:ext uri="{FF2B5EF4-FFF2-40B4-BE49-F238E27FC236}">
              <a16:creationId xmlns:a16="http://schemas.microsoft.com/office/drawing/2014/main" id="{57389C68-FC6C-956D-3E6A-5657AEEB3C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 y="781812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281940</xdr:colOff>
      <xdr:row>84</xdr:row>
      <xdr:rowOff>99060</xdr:rowOff>
    </xdr:from>
    <xdr:to>
      <xdr:col>8</xdr:col>
      <xdr:colOff>662940</xdr:colOff>
      <xdr:row>88</xdr:row>
      <xdr:rowOff>22859</xdr:rowOff>
    </xdr:to>
    <xdr:pic>
      <xdr:nvPicPr>
        <xdr:cNvPr id="253013" name="Picture 5" descr="Graan SA - nuwe logo.jpg">
          <a:extLst>
            <a:ext uri="{FF2B5EF4-FFF2-40B4-BE49-F238E27FC236}">
              <a16:creationId xmlns:a16="http://schemas.microsoft.com/office/drawing/2014/main" id="{8C3941C4-91BD-3C92-7637-C9273B3767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59440" y="14912340"/>
          <a:ext cx="373380" cy="60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xdr:colOff>
      <xdr:row>42</xdr:row>
      <xdr:rowOff>15240</xdr:rowOff>
    </xdr:from>
    <xdr:to>
      <xdr:col>0</xdr:col>
      <xdr:colOff>815340</xdr:colOff>
      <xdr:row>45</xdr:row>
      <xdr:rowOff>129540</xdr:rowOff>
    </xdr:to>
    <xdr:pic>
      <xdr:nvPicPr>
        <xdr:cNvPr id="253015" name="Picture 6" descr="http://www.maizetrust.co.za/images/masthead.jpg">
          <a:extLst>
            <a:ext uri="{FF2B5EF4-FFF2-40B4-BE49-F238E27FC236}">
              <a16:creationId xmlns:a16="http://schemas.microsoft.com/office/drawing/2014/main" id="{A93770AC-D636-18FF-C31D-1D0A5BF706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 y="778002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xdr:colOff>
      <xdr:row>42</xdr:row>
      <xdr:rowOff>15240</xdr:rowOff>
    </xdr:from>
    <xdr:to>
      <xdr:col>0</xdr:col>
      <xdr:colOff>815340</xdr:colOff>
      <xdr:row>45</xdr:row>
      <xdr:rowOff>129540</xdr:rowOff>
    </xdr:to>
    <xdr:pic>
      <xdr:nvPicPr>
        <xdr:cNvPr id="253016" name="Picture 7" descr="http://www.maizetrust.co.za/images/masthead.jpg">
          <a:extLst>
            <a:ext uri="{FF2B5EF4-FFF2-40B4-BE49-F238E27FC236}">
              <a16:creationId xmlns:a16="http://schemas.microsoft.com/office/drawing/2014/main" id="{83EB7046-BB41-B807-5A98-9DEA2647A4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 y="778002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993321</xdr:colOff>
      <xdr:row>0</xdr:row>
      <xdr:rowOff>0</xdr:rowOff>
    </xdr:from>
    <xdr:to>
      <xdr:col>8</xdr:col>
      <xdr:colOff>1121965</xdr:colOff>
      <xdr:row>2</xdr:row>
      <xdr:rowOff>326435</xdr:rowOff>
    </xdr:to>
    <xdr:pic>
      <xdr:nvPicPr>
        <xdr:cNvPr id="2" name="Picture 1" descr="GrainSA - YouTube">
          <a:extLst>
            <a:ext uri="{FF2B5EF4-FFF2-40B4-BE49-F238E27FC236}">
              <a16:creationId xmlns:a16="http://schemas.microsoft.com/office/drawing/2014/main" id="{69C584DB-FAA0-4E5A-893A-16DE40B9A27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77500" y="0"/>
          <a:ext cx="1131762" cy="9191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730250</xdr:colOff>
      <xdr:row>0</xdr:row>
      <xdr:rowOff>0</xdr:rowOff>
    </xdr:from>
    <xdr:to>
      <xdr:col>9</xdr:col>
      <xdr:colOff>1251</xdr:colOff>
      <xdr:row>2</xdr:row>
      <xdr:rowOff>322685</xdr:rowOff>
    </xdr:to>
    <xdr:pic>
      <xdr:nvPicPr>
        <xdr:cNvPr id="2" name="Picture 1" descr="GrainSA - YouTube">
          <a:extLst>
            <a:ext uri="{FF2B5EF4-FFF2-40B4-BE49-F238E27FC236}">
              <a16:creationId xmlns:a16="http://schemas.microsoft.com/office/drawing/2014/main" id="{9F15D251-8671-4028-A69B-CF17982DB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74667" y="0"/>
          <a:ext cx="1129857" cy="9229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121920</xdr:colOff>
      <xdr:row>89</xdr:row>
      <xdr:rowOff>91440</xdr:rowOff>
    </xdr:from>
    <xdr:to>
      <xdr:col>9</xdr:col>
      <xdr:colOff>685800</xdr:colOff>
      <xdr:row>95</xdr:row>
      <xdr:rowOff>83820</xdr:rowOff>
    </xdr:to>
    <xdr:pic>
      <xdr:nvPicPr>
        <xdr:cNvPr id="24489" name="Picture 3" descr="Graan SA - nuwe logo.jpg">
          <a:extLst>
            <a:ext uri="{FF2B5EF4-FFF2-40B4-BE49-F238E27FC236}">
              <a16:creationId xmlns:a16="http://schemas.microsoft.com/office/drawing/2014/main" id="{D2E0CFA2-9083-BAE7-C901-6AF0CEFEF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22380" y="16238220"/>
          <a:ext cx="563880" cy="99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53340</xdr:colOff>
      <xdr:row>0</xdr:row>
      <xdr:rowOff>0</xdr:rowOff>
    </xdr:from>
    <xdr:to>
      <xdr:col>8</xdr:col>
      <xdr:colOff>541020</xdr:colOff>
      <xdr:row>2</xdr:row>
      <xdr:rowOff>121920</xdr:rowOff>
    </xdr:to>
    <xdr:pic>
      <xdr:nvPicPr>
        <xdr:cNvPr id="24490" name="Picture 4" descr="Graan SA - nuwe logo.jpg">
          <a:extLst>
            <a:ext uri="{FF2B5EF4-FFF2-40B4-BE49-F238E27FC236}">
              <a16:creationId xmlns:a16="http://schemas.microsoft.com/office/drawing/2014/main" id="{6F437B8C-FF6A-2D68-2609-DF33E278BC6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70820" y="0"/>
          <a:ext cx="48768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739588</xdr:colOff>
      <xdr:row>0</xdr:row>
      <xdr:rowOff>11206</xdr:rowOff>
    </xdr:from>
    <xdr:to>
      <xdr:col>9</xdr:col>
      <xdr:colOff>14984</xdr:colOff>
      <xdr:row>2</xdr:row>
      <xdr:rowOff>340266</xdr:rowOff>
    </xdr:to>
    <xdr:pic>
      <xdr:nvPicPr>
        <xdr:cNvPr id="2" name="Picture 1" descr="GrainSA - YouTube">
          <a:extLst>
            <a:ext uri="{FF2B5EF4-FFF2-40B4-BE49-F238E27FC236}">
              <a16:creationId xmlns:a16="http://schemas.microsoft.com/office/drawing/2014/main" id="{14CFFCC2-43DC-4FE8-A14C-F820FB37B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75912" y="11206"/>
          <a:ext cx="1135572" cy="9229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809625</xdr:colOff>
      <xdr:row>0</xdr:row>
      <xdr:rowOff>0</xdr:rowOff>
    </xdr:from>
    <xdr:to>
      <xdr:col>8</xdr:col>
      <xdr:colOff>966980</xdr:colOff>
      <xdr:row>2</xdr:row>
      <xdr:rowOff>291941</xdr:rowOff>
    </xdr:to>
    <xdr:pic>
      <xdr:nvPicPr>
        <xdr:cNvPr id="2" name="Picture 1" descr="GrainSA - YouTube">
          <a:extLst>
            <a:ext uri="{FF2B5EF4-FFF2-40B4-BE49-F238E27FC236}">
              <a16:creationId xmlns:a16="http://schemas.microsoft.com/office/drawing/2014/main" id="{9BC8BA8E-1E3F-43A2-BA3F-B5ED93FF33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2219" y="0"/>
          <a:ext cx="1133667" cy="9229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15240</xdr:colOff>
      <xdr:row>43</xdr:row>
      <xdr:rowOff>15240</xdr:rowOff>
    </xdr:from>
    <xdr:to>
      <xdr:col>0</xdr:col>
      <xdr:colOff>815340</xdr:colOff>
      <xdr:row>46</xdr:row>
      <xdr:rowOff>129540</xdr:rowOff>
    </xdr:to>
    <xdr:pic>
      <xdr:nvPicPr>
        <xdr:cNvPr id="249970" name="Picture 6" descr="http://www.maizetrust.co.za/images/masthead.jpg">
          <a:extLst>
            <a:ext uri="{FF2B5EF4-FFF2-40B4-BE49-F238E27FC236}">
              <a16:creationId xmlns:a16="http://schemas.microsoft.com/office/drawing/2014/main" id="{879BBE00-5B5C-8E0E-7B69-70F915D377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760476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xdr:colOff>
      <xdr:row>43</xdr:row>
      <xdr:rowOff>15240</xdr:rowOff>
    </xdr:from>
    <xdr:to>
      <xdr:col>0</xdr:col>
      <xdr:colOff>815340</xdr:colOff>
      <xdr:row>46</xdr:row>
      <xdr:rowOff>129540</xdr:rowOff>
    </xdr:to>
    <xdr:pic>
      <xdr:nvPicPr>
        <xdr:cNvPr id="249971" name="Picture 7" descr="http://www.maizetrust.co.za/images/masthead.jpg">
          <a:extLst>
            <a:ext uri="{FF2B5EF4-FFF2-40B4-BE49-F238E27FC236}">
              <a16:creationId xmlns:a16="http://schemas.microsoft.com/office/drawing/2014/main" id="{6B70E2F6-0BFA-CAE6-13B8-6873D985D5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760476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829235</xdr:colOff>
      <xdr:row>0</xdr:row>
      <xdr:rowOff>0</xdr:rowOff>
    </xdr:from>
    <xdr:to>
      <xdr:col>8</xdr:col>
      <xdr:colOff>971069</xdr:colOff>
      <xdr:row>3</xdr:row>
      <xdr:rowOff>15296</xdr:rowOff>
    </xdr:to>
    <xdr:pic>
      <xdr:nvPicPr>
        <xdr:cNvPr id="2" name="Picture 1" descr="GrainSA - YouTube">
          <a:extLst>
            <a:ext uri="{FF2B5EF4-FFF2-40B4-BE49-F238E27FC236}">
              <a16:creationId xmlns:a16="http://schemas.microsoft.com/office/drawing/2014/main" id="{B486F033-A8D2-45EB-8885-F9CD5991EF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82735" y="0"/>
          <a:ext cx="1131762" cy="9191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GSA-16-17%20Noordwes%20Vrystaat%20begroting%20-%20North%20west%20Free%20state%20budget.xls?B15E8914" TargetMode="External"/><Relationship Id="rId1" Type="http://schemas.openxmlformats.org/officeDocument/2006/relationships/externalLinkPath" Target="file:///\\B15E8914\GSA-16-17%20Noordwes%20Vrystaat%20begroting%20-%20North%20west%20Free%20state%20budge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grainsa2019.sharepoint.com/sites/Bedryfsbediening/Shared%20Documents/Produksie/Produksie%20Begroting/Somer%20gewas%20streke/Somer%20modelle/2023-24/GSA-23-24%20Oostelike%20Hoeveld%20model.XLSX" TargetMode="External"/><Relationship Id="rId1" Type="http://schemas.openxmlformats.org/officeDocument/2006/relationships/externalLinkPath" Target="/sites/Bedryfsbediening/Shared%20Documents/Produksie/Produksie%20Begroting/Somer%20gewas%20streke/Somer%20modelle/2023-24/GSA-23-24%20Oostelike%20Hoeveld%20mode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edryfsbediening/Produksie/Produksie%20Begroting/Somer%20gewas%20streke/Somer%20modelle/2018-19/GSA-18-19%20Oostelike%20Hoeveld%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yse + Sensatiwiteitsanali"/>
      <sheetName val="W-RR mielies Laer opbrengs "/>
      <sheetName val="W-RR mielies Hoer opbrengs  "/>
      <sheetName val="W-BT Mielies "/>
      <sheetName val="Stapelgeen Mielie"/>
      <sheetName val="Verminbe Stapelgeen mielie -5jr"/>
      <sheetName val="Sonneblom"/>
      <sheetName val="Grondbone"/>
      <sheetName val="Sojabone"/>
      <sheetName val="Graansorghum"/>
      <sheetName val="Bes-mielies"/>
    </sheetNames>
    <sheetDataSet>
      <sheetData sheetId="0"/>
      <sheetData sheetId="1">
        <row r="9">
          <cell r="M9">
            <v>3</v>
          </cell>
        </row>
        <row r="10">
          <cell r="M10">
            <v>3.5</v>
          </cell>
        </row>
        <row r="11">
          <cell r="M11">
            <v>4</v>
          </cell>
        </row>
        <row r="12">
          <cell r="M12">
            <v>4.5</v>
          </cell>
        </row>
        <row r="13">
          <cell r="M13">
            <v>5</v>
          </cell>
        </row>
        <row r="14">
          <cell r="M14">
            <v>5.5</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edprices"/>
      <sheetName val="Price sheet "/>
      <sheetName val="Crops planted"/>
      <sheetName val="Inventarus "/>
      <sheetName val="Laste"/>
      <sheetName val="vaste koste"/>
      <sheetName val="W-Mielie konvensioneel "/>
      <sheetName val="W-Roundup R mielies "/>
      <sheetName val="W-BT Mielies vermin till"/>
      <sheetName val="Sojabone"/>
      <sheetName val="Sojabone verminderde bewerking"/>
      <sheetName val="Graansorghum"/>
      <sheetName val="Bes-mielies"/>
      <sheetName val="Crop Comparison"/>
      <sheetName val="Grafieke"/>
      <sheetName val="Crop Comparison Month vs Month)"/>
      <sheetName val="Bruto Marge"/>
      <sheetName val="Crop Comparison Jaar op jaar"/>
      <sheetName val="Crop Comparison Jaar op jaa (2)"/>
      <sheetName val="Rent calculations"/>
    </sheetNames>
    <sheetDataSet>
      <sheetData sheetId="0"/>
      <sheetData sheetId="1">
        <row r="5">
          <cell r="B5">
            <v>4803</v>
          </cell>
        </row>
      </sheetData>
      <sheetData sheetId="2"/>
      <sheetData sheetId="3"/>
      <sheetData sheetId="4"/>
      <sheetData sheetId="5"/>
      <sheetData sheetId="6">
        <row r="19">
          <cell r="E19">
            <v>394</v>
          </cell>
        </row>
      </sheetData>
      <sheetData sheetId="7"/>
      <sheetData sheetId="8">
        <row r="224">
          <cell r="D224">
            <v>2217.0700000000002</v>
          </cell>
        </row>
      </sheetData>
      <sheetData sheetId="9">
        <row r="19">
          <cell r="E19">
            <v>277</v>
          </cell>
        </row>
      </sheetData>
      <sheetData sheetId="10"/>
      <sheetData sheetId="11"/>
      <sheetData sheetId="12"/>
      <sheetData sheetId="13">
        <row r="30">
          <cell r="D30">
            <v>2217.0700000000002</v>
          </cell>
          <cell r="E30">
            <v>2149.16</v>
          </cell>
          <cell r="F30">
            <v>1523.8600000000001</v>
          </cell>
          <cell r="G30">
            <v>2526.7399999999998</v>
          </cell>
          <cell r="H30">
            <v>3994.8299999999995</v>
          </cell>
        </row>
      </sheetData>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edprices"/>
      <sheetName val="Price sheet "/>
      <sheetName val="Crops planted"/>
      <sheetName val="Inventarus "/>
      <sheetName val="Laste"/>
      <sheetName val="vaste koste"/>
      <sheetName val="W-Mielie konvensioneel "/>
      <sheetName val="W-Roundup R mielies "/>
      <sheetName val="W-BT Mielies vermin till"/>
      <sheetName val="Sojabone"/>
      <sheetName val="Sojabone verminderde bewerking"/>
      <sheetName val="Graansorghum"/>
      <sheetName val="Bes-mielies"/>
      <sheetName val="Crop Comparison"/>
      <sheetName val="Rent calculations"/>
    </sheetNames>
    <sheetDataSet>
      <sheetData sheetId="0"/>
      <sheetData sheetId="1"/>
      <sheetData sheetId="2"/>
      <sheetData sheetId="3"/>
      <sheetData sheetId="4"/>
      <sheetData sheetId="5">
        <row r="151">
          <cell r="D151">
            <v>2447.83</v>
          </cell>
        </row>
      </sheetData>
      <sheetData sheetId="6"/>
      <sheetData sheetId="7"/>
      <sheetData sheetId="8"/>
      <sheetData sheetId="9"/>
      <sheetData sheetId="10"/>
      <sheetData sheetId="11"/>
      <sheetData sheetId="12"/>
      <sheetData sheetId="13"/>
      <sheetData sheetId="14">
        <row r="2">
          <cell r="C2" t="str">
            <v>Maize (RR)</v>
          </cell>
          <cell r="D2" t="str">
            <v>Maize (min tillage)</v>
          </cell>
          <cell r="E2" t="str">
            <v>Soy bean (conventional)</v>
          </cell>
          <cell r="F2" t="str">
            <v>Soy bean (min tillage)</v>
          </cell>
          <cell r="G2" t="str">
            <v>Grain Sorghum</v>
          </cell>
          <cell r="H2" t="str">
            <v>Irr-Maize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1"/>
  <sheetViews>
    <sheetView topLeftCell="A2" zoomScale="85" zoomScaleNormal="85" workbookViewId="0">
      <selection activeCell="J16" sqref="J16"/>
    </sheetView>
  </sheetViews>
  <sheetFormatPr defaultColWidth="9.109375" defaultRowHeight="13.2" x14ac:dyDescent="0.25"/>
  <cols>
    <col min="1" max="1" width="52.44140625" style="135" customWidth="1"/>
    <col min="2" max="2" width="19.109375" style="135" bestFit="1" customWidth="1"/>
    <col min="3" max="3" width="5.33203125" style="135" customWidth="1"/>
    <col min="4" max="4" width="23.6640625" style="35" customWidth="1"/>
    <col min="5" max="12" width="10.6640625" style="35" customWidth="1"/>
    <col min="13" max="14" width="9.109375" style="35"/>
    <col min="15" max="15" width="2.44140625" style="35" customWidth="1"/>
    <col min="16" max="16" width="22.6640625" style="35" customWidth="1"/>
    <col min="17" max="17" width="11.6640625" style="35" customWidth="1"/>
    <col min="18" max="26" width="9.44140625" style="35" customWidth="1"/>
    <col min="27" max="16384" width="9.109375" style="35"/>
  </cols>
  <sheetData>
    <row r="1" spans="1:26" s="136" customFormat="1" ht="28.5" customHeight="1" x14ac:dyDescent="0.4">
      <c r="A1" s="155" t="s">
        <v>52</v>
      </c>
      <c r="B1" s="135"/>
      <c r="C1" s="135"/>
      <c r="D1" s="164" t="s">
        <v>122</v>
      </c>
      <c r="E1" s="135"/>
      <c r="F1" s="135"/>
      <c r="G1" s="135"/>
      <c r="H1" s="135"/>
      <c r="I1" s="135"/>
      <c r="J1" s="135"/>
      <c r="K1" s="135"/>
      <c r="L1" s="135"/>
      <c r="M1" s="135"/>
      <c r="N1" s="135"/>
    </row>
    <row r="2" spans="1:26" s="136" customFormat="1" ht="13.5" customHeight="1" x14ac:dyDescent="0.3">
      <c r="A2" s="156" t="s">
        <v>51</v>
      </c>
      <c r="B2" s="157">
        <v>45478</v>
      </c>
      <c r="C2" s="135"/>
      <c r="D2" s="135"/>
      <c r="E2" s="135"/>
      <c r="F2" s="137"/>
      <c r="G2" s="138"/>
      <c r="H2" s="135"/>
      <c r="I2" s="135"/>
      <c r="J2" s="135"/>
      <c r="K2" s="135"/>
      <c r="L2" s="135"/>
      <c r="M2" s="135"/>
      <c r="N2" s="135"/>
    </row>
    <row r="3" spans="1:26" s="136" customFormat="1" ht="32.25" customHeight="1" x14ac:dyDescent="0.3">
      <c r="A3" s="167" t="s">
        <v>1</v>
      </c>
      <c r="B3" s="168" t="s">
        <v>2</v>
      </c>
      <c r="C3" s="135"/>
      <c r="D3" s="169" t="s">
        <v>53</v>
      </c>
      <c r="E3" s="135"/>
      <c r="F3" s="139"/>
      <c r="G3" s="140"/>
      <c r="H3" s="135"/>
      <c r="I3" s="135"/>
      <c r="J3" s="135"/>
      <c r="K3" s="135"/>
      <c r="L3" s="135"/>
    </row>
    <row r="4" spans="1:26" s="136" customFormat="1" ht="13.5" customHeight="1" x14ac:dyDescent="0.3">
      <c r="A4" s="186" t="s">
        <v>120</v>
      </c>
      <c r="B4" s="158">
        <v>3820</v>
      </c>
      <c r="C4" s="165"/>
      <c r="D4" s="166">
        <v>413</v>
      </c>
      <c r="E4" s="135"/>
      <c r="F4" s="141"/>
      <c r="G4" s="142"/>
      <c r="H4" s="135"/>
      <c r="I4" s="135"/>
      <c r="J4" s="135"/>
      <c r="K4" s="135"/>
      <c r="L4" s="135"/>
    </row>
    <row r="5" spans="1:26" s="136" customFormat="1" ht="13.5" customHeight="1" x14ac:dyDescent="0.3">
      <c r="A5" s="186" t="s">
        <v>121</v>
      </c>
      <c r="B5" s="158">
        <v>8200</v>
      </c>
      <c r="C5" s="165"/>
      <c r="D5" s="166">
        <v>160</v>
      </c>
      <c r="E5" s="135"/>
      <c r="F5" s="141"/>
      <c r="G5" s="142"/>
      <c r="H5" s="135"/>
      <c r="I5" s="135"/>
      <c r="J5" s="135"/>
      <c r="K5" s="135"/>
      <c r="L5" s="135"/>
      <c r="M5" s="135"/>
      <c r="N5" s="135"/>
    </row>
    <row r="6" spans="1:26" s="136" customFormat="1" ht="13.5" customHeight="1" x14ac:dyDescent="0.3">
      <c r="A6" s="174" t="s">
        <v>59</v>
      </c>
      <c r="B6" s="158">
        <v>5800</v>
      </c>
      <c r="C6" s="165"/>
      <c r="D6" s="166">
        <v>63</v>
      </c>
      <c r="E6" s="135"/>
      <c r="F6" s="141"/>
      <c r="G6" s="142"/>
      <c r="H6" s="135"/>
      <c r="I6" s="135"/>
      <c r="J6" s="135"/>
      <c r="K6" s="135"/>
      <c r="L6" s="135"/>
      <c r="M6" s="135"/>
      <c r="N6" s="135"/>
    </row>
    <row r="7" spans="1:26" s="136" customFormat="1" ht="13.5" customHeight="1" x14ac:dyDescent="0.3">
      <c r="A7" s="143"/>
      <c r="B7" s="144"/>
      <c r="C7" s="135"/>
      <c r="D7" s="145"/>
      <c r="E7" s="135"/>
      <c r="F7" s="135"/>
      <c r="G7" s="135"/>
      <c r="H7" s="135"/>
      <c r="I7" s="135"/>
      <c r="J7" s="135"/>
      <c r="K7" s="135"/>
      <c r="L7" s="135"/>
      <c r="M7" s="135"/>
      <c r="N7" s="135"/>
    </row>
    <row r="8" spans="1:26" s="136" customFormat="1" ht="13.5" customHeight="1" x14ac:dyDescent="0.4">
      <c r="A8" s="155"/>
      <c r="B8" s="135"/>
      <c r="C8" s="135"/>
      <c r="D8"/>
      <c r="E8" s="135"/>
      <c r="F8" s="135"/>
      <c r="G8" s="135"/>
      <c r="H8" s="135"/>
      <c r="I8" s="135"/>
      <c r="J8" s="135"/>
      <c r="K8" s="135"/>
      <c r="L8" s="135"/>
      <c r="M8" s="135"/>
      <c r="N8" s="135"/>
    </row>
    <row r="9" spans="1:26" s="136" customFormat="1" ht="13.5" customHeight="1" thickBot="1" x14ac:dyDescent="0.35">
      <c r="A9" s="227"/>
      <c r="B9" s="227"/>
      <c r="C9" s="135"/>
      <c r="D9" s="135"/>
      <c r="E9" s="135"/>
      <c r="F9" s="135"/>
      <c r="G9" s="135"/>
      <c r="H9" s="135"/>
      <c r="I9" s="135"/>
      <c r="J9" s="135"/>
      <c r="K9" s="135"/>
      <c r="L9" s="135"/>
      <c r="M9" s="135"/>
      <c r="N9" s="135"/>
    </row>
    <row r="10" spans="1:26" ht="20.25" customHeight="1" thickBot="1" x14ac:dyDescent="0.3">
      <c r="A10" s="170" t="s">
        <v>55</v>
      </c>
      <c r="B10" s="171"/>
      <c r="C10" s="146"/>
      <c r="D10" s="222" t="s">
        <v>72</v>
      </c>
      <c r="E10" s="223"/>
      <c r="F10" s="223"/>
      <c r="G10" s="223"/>
      <c r="H10" s="223"/>
      <c r="I10" s="223"/>
      <c r="J10" s="223"/>
      <c r="K10" s="223"/>
      <c r="L10" s="223"/>
      <c r="M10" s="223"/>
      <c r="N10" s="224"/>
      <c r="P10" s="222" t="s">
        <v>73</v>
      </c>
      <c r="Q10" s="223"/>
      <c r="R10" s="223"/>
      <c r="S10" s="223"/>
      <c r="T10" s="223"/>
      <c r="U10" s="223"/>
      <c r="V10" s="223"/>
      <c r="W10" s="223"/>
      <c r="X10" s="223"/>
      <c r="Y10" s="223"/>
      <c r="Z10" s="224"/>
    </row>
    <row r="11" spans="1:26" ht="13.5" customHeight="1" thickBot="1" x14ac:dyDescent="0.3">
      <c r="A11" s="159" t="s">
        <v>3</v>
      </c>
      <c r="B11" s="172">
        <f>'W-Roundup R mielies '!G25</f>
        <v>16644.730000675339</v>
      </c>
      <c r="C11" s="147"/>
      <c r="D11" s="37"/>
      <c r="E11" s="38"/>
      <c r="F11" s="39"/>
      <c r="G11" s="40"/>
      <c r="H11" s="39"/>
      <c r="I11" s="39"/>
      <c r="J11" s="39" t="s">
        <v>4</v>
      </c>
      <c r="K11" s="41"/>
      <c r="L11" s="39"/>
      <c r="M11" s="41"/>
      <c r="N11" s="39"/>
      <c r="P11" s="37"/>
      <c r="Q11" s="38"/>
      <c r="R11" s="39"/>
      <c r="S11" s="40"/>
      <c r="T11" s="39"/>
      <c r="U11" s="39"/>
      <c r="V11" s="39" t="s">
        <v>4</v>
      </c>
      <c r="W11" s="41"/>
      <c r="X11" s="39"/>
      <c r="Y11" s="41"/>
      <c r="Z11" s="39"/>
    </row>
    <row r="12" spans="1:26" ht="13.5" customHeight="1" thickBot="1" x14ac:dyDescent="0.3">
      <c r="A12" s="159" t="s">
        <v>5</v>
      </c>
      <c r="B12" s="172">
        <f>'W-Roundup R mielies '!G27</f>
        <v>2464.56</v>
      </c>
      <c r="C12" s="147"/>
      <c r="D12" s="222" t="s">
        <v>6</v>
      </c>
      <c r="E12" s="224"/>
      <c r="F12" s="42">
        <f>G12-250</f>
        <v>2820</v>
      </c>
      <c r="G12" s="42">
        <f>H12-250</f>
        <v>3070</v>
      </c>
      <c r="H12" s="42">
        <f>I12-250</f>
        <v>3320</v>
      </c>
      <c r="I12" s="42">
        <f>J12-250</f>
        <v>3570</v>
      </c>
      <c r="J12" s="43">
        <f>B17</f>
        <v>3820</v>
      </c>
      <c r="K12" s="42">
        <f>J12+250</f>
        <v>4070</v>
      </c>
      <c r="L12" s="42">
        <f>K12+250</f>
        <v>4320</v>
      </c>
      <c r="M12" s="42">
        <f>L12+250</f>
        <v>4570</v>
      </c>
      <c r="N12" s="42">
        <f>M12+250</f>
        <v>4820</v>
      </c>
      <c r="P12" s="222" t="s">
        <v>6</v>
      </c>
      <c r="Q12" s="224"/>
      <c r="R12" s="42">
        <f>S12-250</f>
        <v>2820</v>
      </c>
      <c r="S12" s="42">
        <f>T12-250</f>
        <v>3070</v>
      </c>
      <c r="T12" s="42">
        <f>U12-250</f>
        <v>3320</v>
      </c>
      <c r="U12" s="42">
        <f>V12-250</f>
        <v>3570</v>
      </c>
      <c r="V12" s="39">
        <f>J12</f>
        <v>3820</v>
      </c>
      <c r="W12" s="42">
        <f>V12+250</f>
        <v>4070</v>
      </c>
      <c r="X12" s="42">
        <f>W12+250</f>
        <v>4320</v>
      </c>
      <c r="Y12" s="42">
        <f>X12+250</f>
        <v>4570</v>
      </c>
      <c r="Z12" s="42">
        <f>Y12+250</f>
        <v>4820</v>
      </c>
    </row>
    <row r="13" spans="1:26" ht="13.5" customHeight="1" thickBot="1" x14ac:dyDescent="0.3">
      <c r="A13" s="160" t="s">
        <v>7</v>
      </c>
      <c r="B13" s="173">
        <f>B12+B11</f>
        <v>19109.290000675341</v>
      </c>
      <c r="C13" s="148"/>
      <c r="D13" s="225" t="s">
        <v>8</v>
      </c>
      <c r="E13" s="226"/>
      <c r="F13" s="44">
        <f t="shared" ref="F13:N13" si="0">F12-$B$18</f>
        <v>2407</v>
      </c>
      <c r="G13" s="44">
        <f t="shared" si="0"/>
        <v>2657</v>
      </c>
      <c r="H13" s="44">
        <f t="shared" si="0"/>
        <v>2907</v>
      </c>
      <c r="I13" s="44">
        <f t="shared" si="0"/>
        <v>3157</v>
      </c>
      <c r="J13" s="45">
        <f>J12-$B$18</f>
        <v>3407</v>
      </c>
      <c r="K13" s="44">
        <f t="shared" si="0"/>
        <v>3657</v>
      </c>
      <c r="L13" s="44">
        <f t="shared" si="0"/>
        <v>3907</v>
      </c>
      <c r="M13" s="44">
        <f t="shared" si="0"/>
        <v>4157</v>
      </c>
      <c r="N13" s="44">
        <f t="shared" si="0"/>
        <v>4407</v>
      </c>
      <c r="P13" s="225" t="s">
        <v>8</v>
      </c>
      <c r="Q13" s="226"/>
      <c r="R13" s="44">
        <f t="shared" ref="R13:Z13" si="1">R12-$B$18</f>
        <v>2407</v>
      </c>
      <c r="S13" s="44">
        <f t="shared" si="1"/>
        <v>2657</v>
      </c>
      <c r="T13" s="44">
        <f t="shared" si="1"/>
        <v>2907</v>
      </c>
      <c r="U13" s="44">
        <f t="shared" si="1"/>
        <v>3157</v>
      </c>
      <c r="V13" s="46">
        <f t="shared" si="1"/>
        <v>3407</v>
      </c>
      <c r="W13" s="44">
        <f t="shared" si="1"/>
        <v>3657</v>
      </c>
      <c r="X13" s="44">
        <f t="shared" si="1"/>
        <v>3907</v>
      </c>
      <c r="Y13" s="44">
        <f t="shared" si="1"/>
        <v>4157</v>
      </c>
      <c r="Z13" s="44">
        <f t="shared" si="1"/>
        <v>4407</v>
      </c>
    </row>
    <row r="14" spans="1:26" ht="13.5" customHeight="1" thickBot="1" x14ac:dyDescent="0.3">
      <c r="A14" s="159"/>
      <c r="B14" s="147"/>
      <c r="C14" s="147"/>
      <c r="D14" s="219" t="s">
        <v>9</v>
      </c>
      <c r="E14" s="47">
        <f>E15-0.5</f>
        <v>5</v>
      </c>
      <c r="F14" s="48">
        <f t="shared" ref="F14:N18" si="2">F$13-($B$13/$E14)</f>
        <v>-1414.8580001350683</v>
      </c>
      <c r="G14" s="49">
        <f t="shared" si="2"/>
        <v>-1164.8580001350683</v>
      </c>
      <c r="H14" s="49">
        <f t="shared" si="2"/>
        <v>-914.85800013506832</v>
      </c>
      <c r="I14" s="49">
        <f t="shared" si="2"/>
        <v>-664.85800013506832</v>
      </c>
      <c r="J14" s="49">
        <f t="shared" si="2"/>
        <v>-414.85800013506832</v>
      </c>
      <c r="K14" s="49">
        <f t="shared" si="2"/>
        <v>-164.85800013506832</v>
      </c>
      <c r="L14" s="49">
        <f t="shared" si="2"/>
        <v>85.141999864931677</v>
      </c>
      <c r="M14" s="50">
        <f t="shared" si="2"/>
        <v>335.14199986493168</v>
      </c>
      <c r="N14" s="51">
        <f t="shared" si="2"/>
        <v>585.14199986493168</v>
      </c>
      <c r="P14" s="219" t="s">
        <v>9</v>
      </c>
      <c r="Q14" s="47">
        <f>Q15-0.5</f>
        <v>5</v>
      </c>
      <c r="R14" s="48">
        <f>R$13-($B$11/$E14)</f>
        <v>-921.94600013506806</v>
      </c>
      <c r="S14" s="48">
        <f t="shared" ref="S14:Z18" si="3">S$13-($B$11/$E14)</f>
        <v>-671.94600013506806</v>
      </c>
      <c r="T14" s="48">
        <f t="shared" si="3"/>
        <v>-421.94600013506806</v>
      </c>
      <c r="U14" s="48">
        <f t="shared" si="3"/>
        <v>-171.94600013506806</v>
      </c>
      <c r="V14" s="48">
        <f t="shared" si="3"/>
        <v>78.053999864931939</v>
      </c>
      <c r="W14" s="48">
        <f t="shared" si="3"/>
        <v>328.05399986493194</v>
      </c>
      <c r="X14" s="48">
        <f t="shared" si="3"/>
        <v>578.05399986493194</v>
      </c>
      <c r="Y14" s="48">
        <f t="shared" si="3"/>
        <v>828.05399986493194</v>
      </c>
      <c r="Z14" s="48">
        <f t="shared" si="3"/>
        <v>1078.0539998649319</v>
      </c>
    </row>
    <row r="15" spans="1:26" ht="13.5" customHeight="1" thickBot="1" x14ac:dyDescent="0.3">
      <c r="A15" s="159" t="s">
        <v>10</v>
      </c>
      <c r="B15" s="161">
        <v>6</v>
      </c>
      <c r="C15" s="147"/>
      <c r="D15" s="220"/>
      <c r="E15" s="47">
        <f>E16-0.5</f>
        <v>5.5</v>
      </c>
      <c r="F15" s="52">
        <f>F$13-($B$13/$E15)</f>
        <v>-1067.4163637591528</v>
      </c>
      <c r="G15" s="53">
        <f t="shared" si="2"/>
        <v>-817.41636375915277</v>
      </c>
      <c r="H15" s="53">
        <f t="shared" si="2"/>
        <v>-567.41636375915277</v>
      </c>
      <c r="I15" s="53">
        <f t="shared" si="2"/>
        <v>-317.41636375915277</v>
      </c>
      <c r="J15" s="53">
        <f t="shared" si="2"/>
        <v>-67.416363759152773</v>
      </c>
      <c r="K15" s="54">
        <f t="shared" si="2"/>
        <v>182.58363624084723</v>
      </c>
      <c r="L15" s="54">
        <f t="shared" si="2"/>
        <v>432.58363624084723</v>
      </c>
      <c r="M15" s="54">
        <f t="shared" si="2"/>
        <v>682.58363624084723</v>
      </c>
      <c r="N15" s="55">
        <f t="shared" si="2"/>
        <v>932.58363624084723</v>
      </c>
      <c r="P15" s="220"/>
      <c r="Q15" s="47">
        <f>Q16-0.5</f>
        <v>5.5</v>
      </c>
      <c r="R15" s="48">
        <f>R$13-($B$11/$E15)</f>
        <v>-619.31454557733423</v>
      </c>
      <c r="S15" s="48">
        <f t="shared" si="3"/>
        <v>-369.31454557733423</v>
      </c>
      <c r="T15" s="48">
        <f t="shared" si="3"/>
        <v>-119.31454557733423</v>
      </c>
      <c r="U15" s="48">
        <f t="shared" si="3"/>
        <v>130.68545442266577</v>
      </c>
      <c r="V15" s="48">
        <f t="shared" si="3"/>
        <v>380.68545442266577</v>
      </c>
      <c r="W15" s="48">
        <f t="shared" si="3"/>
        <v>630.68545442266577</v>
      </c>
      <c r="X15" s="48">
        <f t="shared" si="3"/>
        <v>880.68545442266577</v>
      </c>
      <c r="Y15" s="48">
        <f t="shared" si="3"/>
        <v>1130.6854544226658</v>
      </c>
      <c r="Z15" s="48">
        <f t="shared" si="3"/>
        <v>1380.6854544226658</v>
      </c>
    </row>
    <row r="16" spans="1:26" ht="13.5" customHeight="1" thickBot="1" x14ac:dyDescent="0.3">
      <c r="A16" s="159"/>
      <c r="B16" s="147"/>
      <c r="C16" s="147"/>
      <c r="D16" s="220"/>
      <c r="E16" s="56">
        <f>B15</f>
        <v>6</v>
      </c>
      <c r="F16" s="52">
        <f t="shared" si="2"/>
        <v>-777.88166677922345</v>
      </c>
      <c r="G16" s="53">
        <f t="shared" si="2"/>
        <v>-527.88166677922345</v>
      </c>
      <c r="H16" s="53">
        <f t="shared" si="2"/>
        <v>-277.88166677922345</v>
      </c>
      <c r="I16" s="53">
        <f t="shared" si="2"/>
        <v>-27.881666779223451</v>
      </c>
      <c r="J16" s="54">
        <f>J$13-($B$13/$E16)</f>
        <v>222.11833322077655</v>
      </c>
      <c r="K16" s="54">
        <f t="shared" si="2"/>
        <v>472.11833322077655</v>
      </c>
      <c r="L16" s="54">
        <f t="shared" si="2"/>
        <v>722.11833322077655</v>
      </c>
      <c r="M16" s="54">
        <f t="shared" si="2"/>
        <v>972.11833322077655</v>
      </c>
      <c r="N16" s="55">
        <f t="shared" si="2"/>
        <v>1222.1183332207765</v>
      </c>
      <c r="P16" s="220"/>
      <c r="Q16" s="56">
        <f>E16</f>
        <v>6</v>
      </c>
      <c r="R16" s="48">
        <f>R$13-($B$11/$E16)</f>
        <v>-367.12166677922323</v>
      </c>
      <c r="S16" s="48">
        <f t="shared" si="3"/>
        <v>-117.12166677922323</v>
      </c>
      <c r="T16" s="48">
        <f t="shared" si="3"/>
        <v>132.87833322077677</v>
      </c>
      <c r="U16" s="48">
        <f t="shared" si="3"/>
        <v>382.87833322077677</v>
      </c>
      <c r="V16" s="48">
        <f>V$13-($B$11/$E16)</f>
        <v>632.87833322077677</v>
      </c>
      <c r="W16" s="48">
        <f t="shared" si="3"/>
        <v>882.87833322077677</v>
      </c>
      <c r="X16" s="48">
        <f t="shared" si="3"/>
        <v>1132.8783332207768</v>
      </c>
      <c r="Y16" s="48">
        <f t="shared" si="3"/>
        <v>1382.8783332207768</v>
      </c>
      <c r="Z16" s="48">
        <f t="shared" si="3"/>
        <v>1632.8783332207768</v>
      </c>
    </row>
    <row r="17" spans="1:26" ht="13.5" customHeight="1" thickBot="1" x14ac:dyDescent="0.3">
      <c r="A17" s="159" t="s">
        <v>113</v>
      </c>
      <c r="B17" s="172">
        <f>$B$4</f>
        <v>3820</v>
      </c>
      <c r="C17" s="147"/>
      <c r="D17" s="220"/>
      <c r="E17" s="47">
        <f>E16+0.5</f>
        <v>6.5</v>
      </c>
      <c r="F17" s="52">
        <f t="shared" si="2"/>
        <v>-532.89076933466777</v>
      </c>
      <c r="G17" s="53">
        <f t="shared" si="2"/>
        <v>-282.89076933466777</v>
      </c>
      <c r="H17" s="53">
        <f t="shared" si="2"/>
        <v>-32.890769334667766</v>
      </c>
      <c r="I17" s="54">
        <f t="shared" si="2"/>
        <v>217.10923066533223</v>
      </c>
      <c r="J17" s="54">
        <f t="shared" si="2"/>
        <v>467.10923066533223</v>
      </c>
      <c r="K17" s="54">
        <f t="shared" si="2"/>
        <v>717.10923066533223</v>
      </c>
      <c r="L17" s="54">
        <f t="shared" si="2"/>
        <v>967.10923066533223</v>
      </c>
      <c r="M17" s="54">
        <f t="shared" si="2"/>
        <v>1217.1092306653322</v>
      </c>
      <c r="N17" s="55">
        <f t="shared" si="2"/>
        <v>1467.1092306653322</v>
      </c>
      <c r="P17" s="220"/>
      <c r="Q17" s="47">
        <f>Q16+0.5</f>
        <v>6.5</v>
      </c>
      <c r="R17" s="48">
        <f>R$13-($B$11/$E17)</f>
        <v>-153.72769241159085</v>
      </c>
      <c r="S17" s="48">
        <f t="shared" si="3"/>
        <v>96.272307588409149</v>
      </c>
      <c r="T17" s="48">
        <f t="shared" si="3"/>
        <v>346.27230758840915</v>
      </c>
      <c r="U17" s="48">
        <f t="shared" si="3"/>
        <v>596.27230758840915</v>
      </c>
      <c r="V17" s="48">
        <f t="shared" si="3"/>
        <v>846.27230758840915</v>
      </c>
      <c r="W17" s="48">
        <f t="shared" si="3"/>
        <v>1096.2723075884091</v>
      </c>
      <c r="X17" s="48">
        <f t="shared" si="3"/>
        <v>1346.2723075884091</v>
      </c>
      <c r="Y17" s="48">
        <f t="shared" si="3"/>
        <v>1596.2723075884091</v>
      </c>
      <c r="Z17" s="48">
        <f t="shared" si="3"/>
        <v>1846.2723075884091</v>
      </c>
    </row>
    <row r="18" spans="1:26" ht="13.5" customHeight="1" thickBot="1" x14ac:dyDescent="0.3">
      <c r="A18" s="162" t="s">
        <v>11</v>
      </c>
      <c r="B18" s="172">
        <f>'W-Roundup R mielies '!$F$33</f>
        <v>413</v>
      </c>
      <c r="C18" s="147"/>
      <c r="D18" s="221"/>
      <c r="E18" s="47">
        <f>E17+0.5</f>
        <v>7</v>
      </c>
      <c r="F18" s="57">
        <f t="shared" si="2"/>
        <v>-322.89857152504874</v>
      </c>
      <c r="G18" s="58">
        <f>G$13-($B$13/$E18)</f>
        <v>-72.898571525048737</v>
      </c>
      <c r="H18" s="59">
        <f t="shared" si="2"/>
        <v>177.10142847495126</v>
      </c>
      <c r="I18" s="59">
        <f t="shared" si="2"/>
        <v>427.10142847495126</v>
      </c>
      <c r="J18" s="59">
        <f>J$13-($B$13/$E18)</f>
        <v>677.10142847495126</v>
      </c>
      <c r="K18" s="59">
        <f t="shared" si="2"/>
        <v>927.10142847495126</v>
      </c>
      <c r="L18" s="59">
        <f t="shared" si="2"/>
        <v>1177.1014284749513</v>
      </c>
      <c r="M18" s="59">
        <f t="shared" si="2"/>
        <v>1427.1014284749513</v>
      </c>
      <c r="N18" s="60">
        <f>N$13-($B$13/$E18)</f>
        <v>1677.1014284749513</v>
      </c>
      <c r="P18" s="221"/>
      <c r="Q18" s="47">
        <f>Q17+0.5</f>
        <v>7</v>
      </c>
      <c r="R18" s="48">
        <f>R$13-($B$11/$E18)</f>
        <v>29.181428474951645</v>
      </c>
      <c r="S18" s="48">
        <f>S$13-($B$11/$E18)</f>
        <v>279.18142847495164</v>
      </c>
      <c r="T18" s="48">
        <f t="shared" si="3"/>
        <v>529.18142847495164</v>
      </c>
      <c r="U18" s="48">
        <f t="shared" si="3"/>
        <v>779.18142847495164</v>
      </c>
      <c r="V18" s="48">
        <f t="shared" si="3"/>
        <v>1029.1814284749516</v>
      </c>
      <c r="W18" s="48">
        <f t="shared" si="3"/>
        <v>1279.1814284749516</v>
      </c>
      <c r="X18" s="48">
        <f t="shared" si="3"/>
        <v>1529.1814284749516</v>
      </c>
      <c r="Y18" s="48">
        <f t="shared" si="3"/>
        <v>1779.1814284749516</v>
      </c>
      <c r="Z18" s="48">
        <f>Z$13-($B$11/$E18)</f>
        <v>2029.1814284749516</v>
      </c>
    </row>
    <row r="19" spans="1:26" ht="13.5" customHeight="1" x14ac:dyDescent="0.25">
      <c r="A19" s="149" t="s">
        <v>12</v>
      </c>
      <c r="B19" s="173">
        <f>B17-B18</f>
        <v>3407</v>
      </c>
      <c r="C19" s="147"/>
      <c r="D19" s="61"/>
      <c r="E19" s="62"/>
      <c r="F19" s="63"/>
      <c r="G19" s="63"/>
      <c r="H19" s="63"/>
      <c r="I19" s="63"/>
      <c r="J19" s="63"/>
      <c r="K19" s="63"/>
      <c r="L19" s="63"/>
      <c r="P19" s="61"/>
      <c r="Q19" s="62"/>
      <c r="R19" s="63"/>
      <c r="S19" s="63"/>
      <c r="T19" s="63"/>
      <c r="U19" s="63"/>
      <c r="V19" s="63"/>
      <c r="W19" s="63"/>
      <c r="X19" s="63"/>
    </row>
    <row r="20" spans="1:26" ht="13.5" customHeight="1" x14ac:dyDescent="0.25">
      <c r="A20" s="149"/>
      <c r="B20" s="172"/>
      <c r="C20" s="147"/>
      <c r="D20" s="61"/>
      <c r="E20" s="62"/>
      <c r="F20" s="63"/>
      <c r="G20" s="63"/>
      <c r="H20" s="63"/>
      <c r="I20" s="63"/>
      <c r="J20" s="63"/>
      <c r="K20" s="63"/>
      <c r="L20" s="63"/>
      <c r="P20" s="61"/>
      <c r="Q20" s="62"/>
      <c r="R20" s="63"/>
      <c r="S20" s="63"/>
      <c r="T20" s="63"/>
      <c r="U20" s="63"/>
      <c r="V20" s="63"/>
      <c r="W20" s="63"/>
      <c r="X20" s="63"/>
    </row>
    <row r="21" spans="1:26" ht="13.5" customHeight="1" x14ac:dyDescent="0.25">
      <c r="A21" s="149"/>
      <c r="B21" s="148"/>
      <c r="C21" s="147"/>
      <c r="D21" s="61"/>
      <c r="E21" s="62"/>
      <c r="F21" s="63"/>
      <c r="G21" s="63"/>
      <c r="H21" s="63"/>
      <c r="I21" s="63"/>
      <c r="J21" s="63"/>
      <c r="K21" s="63"/>
      <c r="L21" s="63"/>
      <c r="P21" s="61"/>
      <c r="Q21" s="62"/>
      <c r="R21" s="63"/>
      <c r="S21" s="63"/>
      <c r="T21" s="63"/>
      <c r="U21" s="63"/>
      <c r="V21" s="63"/>
      <c r="W21" s="63"/>
      <c r="X21" s="63"/>
    </row>
    <row r="22" spans="1:26" s="36" customFormat="1" ht="33.75" customHeight="1" thickBot="1" x14ac:dyDescent="0.35">
      <c r="A22" s="228"/>
      <c r="B22" s="228"/>
      <c r="C22" s="135"/>
      <c r="D22" s="35"/>
      <c r="E22" s="35"/>
      <c r="F22" s="35"/>
      <c r="G22" s="35"/>
      <c r="H22" s="35"/>
      <c r="I22" s="35"/>
      <c r="J22" s="35"/>
      <c r="K22" s="35"/>
      <c r="L22" s="35"/>
      <c r="M22" s="35"/>
      <c r="N22" s="35"/>
    </row>
    <row r="23" spans="1:26" ht="20.25" customHeight="1" thickBot="1" x14ac:dyDescent="0.3">
      <c r="A23" s="170" t="s">
        <v>56</v>
      </c>
      <c r="B23" s="171"/>
      <c r="C23" s="146"/>
      <c r="D23" s="222" t="s">
        <v>72</v>
      </c>
      <c r="E23" s="223"/>
      <c r="F23" s="223"/>
      <c r="G23" s="223"/>
      <c r="H23" s="223"/>
      <c r="I23" s="223"/>
      <c r="J23" s="223"/>
      <c r="K23" s="223"/>
      <c r="L23" s="223"/>
      <c r="M23" s="223"/>
      <c r="N23" s="224"/>
      <c r="P23" s="222" t="s">
        <v>73</v>
      </c>
      <c r="Q23" s="223"/>
      <c r="R23" s="223"/>
      <c r="S23" s="223"/>
      <c r="T23" s="223"/>
      <c r="U23" s="223"/>
      <c r="V23" s="223"/>
      <c r="W23" s="223"/>
      <c r="X23" s="223"/>
      <c r="Y23" s="223"/>
      <c r="Z23" s="224"/>
    </row>
    <row r="24" spans="1:26" ht="13.5" customHeight="1" thickBot="1" x14ac:dyDescent="0.3">
      <c r="A24" s="159" t="s">
        <v>3</v>
      </c>
      <c r="B24" s="172">
        <f>'Mielie Vermin Bewerk'!G25</f>
        <v>16689.556336666064</v>
      </c>
      <c r="C24" s="147"/>
      <c r="D24" s="37"/>
      <c r="E24" s="38"/>
      <c r="F24" s="39"/>
      <c r="G24" s="40"/>
      <c r="H24" s="39"/>
      <c r="I24" s="39"/>
      <c r="J24" s="39" t="s">
        <v>4</v>
      </c>
      <c r="K24" s="41"/>
      <c r="L24" s="39"/>
      <c r="M24" s="41"/>
      <c r="N24" s="39"/>
      <c r="P24" s="37"/>
      <c r="Q24" s="38"/>
      <c r="R24" s="39"/>
      <c r="S24" s="40"/>
      <c r="T24" s="39"/>
      <c r="U24" s="39"/>
      <c r="V24" s="39" t="s">
        <v>4</v>
      </c>
      <c r="W24" s="41"/>
      <c r="X24" s="39"/>
      <c r="Y24" s="41"/>
      <c r="Z24" s="39"/>
    </row>
    <row r="25" spans="1:26" ht="13.5" customHeight="1" thickBot="1" x14ac:dyDescent="0.3">
      <c r="A25" s="159" t="s">
        <v>5</v>
      </c>
      <c r="B25" s="172">
        <f>'Mielie Vermin Bewerk'!G27</f>
        <v>2217.0700000000002</v>
      </c>
      <c r="C25" s="147"/>
      <c r="D25" s="222" t="s">
        <v>6</v>
      </c>
      <c r="E25" s="224"/>
      <c r="F25" s="42">
        <f>G25-250</f>
        <v>2820</v>
      </c>
      <c r="G25" s="42">
        <f>H25-250</f>
        <v>3070</v>
      </c>
      <c r="H25" s="42">
        <f>I25-250</f>
        <v>3320</v>
      </c>
      <c r="I25" s="42">
        <f>J25-250</f>
        <v>3570</v>
      </c>
      <c r="J25" s="43">
        <f>B30</f>
        <v>3820</v>
      </c>
      <c r="K25" s="42">
        <f>J25+250</f>
        <v>4070</v>
      </c>
      <c r="L25" s="42">
        <f>K25+250</f>
        <v>4320</v>
      </c>
      <c r="M25" s="42">
        <f>L25+250</f>
        <v>4570</v>
      </c>
      <c r="N25" s="42">
        <f>M25+250</f>
        <v>4820</v>
      </c>
      <c r="P25" s="222" t="s">
        <v>6</v>
      </c>
      <c r="Q25" s="224"/>
      <c r="R25" s="42">
        <f>S25-250</f>
        <v>2820</v>
      </c>
      <c r="S25" s="42">
        <f>T25-250</f>
        <v>3070</v>
      </c>
      <c r="T25" s="42">
        <f>U25-250</f>
        <v>3320</v>
      </c>
      <c r="U25" s="42">
        <f>V25-250</f>
        <v>3570</v>
      </c>
      <c r="V25" s="39">
        <f>J25</f>
        <v>3820</v>
      </c>
      <c r="W25" s="42">
        <f>V25+250</f>
        <v>4070</v>
      </c>
      <c r="X25" s="42">
        <f>W25+250</f>
        <v>4320</v>
      </c>
      <c r="Y25" s="42">
        <f>X25+250</f>
        <v>4570</v>
      </c>
      <c r="Z25" s="42">
        <f>Y25+250</f>
        <v>4820</v>
      </c>
    </row>
    <row r="26" spans="1:26" ht="13.5" customHeight="1" thickBot="1" x14ac:dyDescent="0.3">
      <c r="A26" s="160" t="s">
        <v>7</v>
      </c>
      <c r="B26" s="173">
        <f>B25+B24</f>
        <v>18906.626336666064</v>
      </c>
      <c r="C26" s="148"/>
      <c r="D26" s="225" t="s">
        <v>8</v>
      </c>
      <c r="E26" s="226"/>
      <c r="F26" s="44">
        <f t="shared" ref="F26:N26" si="4">F25-$B$18</f>
        <v>2407</v>
      </c>
      <c r="G26" s="44">
        <f t="shared" si="4"/>
        <v>2657</v>
      </c>
      <c r="H26" s="44">
        <f t="shared" si="4"/>
        <v>2907</v>
      </c>
      <c r="I26" s="44">
        <f t="shared" si="4"/>
        <v>3157</v>
      </c>
      <c r="J26" s="45">
        <f t="shared" si="4"/>
        <v>3407</v>
      </c>
      <c r="K26" s="44">
        <f t="shared" si="4"/>
        <v>3657</v>
      </c>
      <c r="L26" s="44">
        <f t="shared" si="4"/>
        <v>3907</v>
      </c>
      <c r="M26" s="44">
        <f t="shared" si="4"/>
        <v>4157</v>
      </c>
      <c r="N26" s="44">
        <f t="shared" si="4"/>
        <v>4407</v>
      </c>
      <c r="P26" s="225" t="s">
        <v>8</v>
      </c>
      <c r="Q26" s="226"/>
      <c r="R26" s="44">
        <f t="shared" ref="R26:Z26" si="5">R25-$B$18</f>
        <v>2407</v>
      </c>
      <c r="S26" s="44">
        <f t="shared" si="5"/>
        <v>2657</v>
      </c>
      <c r="T26" s="44">
        <f t="shared" si="5"/>
        <v>2907</v>
      </c>
      <c r="U26" s="44">
        <f t="shared" si="5"/>
        <v>3157</v>
      </c>
      <c r="V26" s="46">
        <f t="shared" si="5"/>
        <v>3407</v>
      </c>
      <c r="W26" s="44">
        <f t="shared" si="5"/>
        <v>3657</v>
      </c>
      <c r="X26" s="44">
        <f t="shared" si="5"/>
        <v>3907</v>
      </c>
      <c r="Y26" s="44">
        <f t="shared" si="5"/>
        <v>4157</v>
      </c>
      <c r="Z26" s="44">
        <f t="shared" si="5"/>
        <v>4407</v>
      </c>
    </row>
    <row r="27" spans="1:26" ht="13.5" customHeight="1" thickBot="1" x14ac:dyDescent="0.3">
      <c r="A27" s="159"/>
      <c r="B27" s="147"/>
      <c r="C27" s="147"/>
      <c r="D27" s="219" t="s">
        <v>9</v>
      </c>
      <c r="E27" s="47">
        <f>E28-0.5</f>
        <v>5</v>
      </c>
      <c r="F27" s="48">
        <f>F$13-($B$26/$E27)</f>
        <v>-1374.3252673332127</v>
      </c>
      <c r="G27" s="48">
        <f t="shared" ref="G27:N31" si="6">G$13-($B$26/$E27)</f>
        <v>-1124.3252673332127</v>
      </c>
      <c r="H27" s="48">
        <f t="shared" si="6"/>
        <v>-874.32526733321265</v>
      </c>
      <c r="I27" s="48">
        <f t="shared" si="6"/>
        <v>-624.32526733321265</v>
      </c>
      <c r="J27" s="48">
        <f t="shared" si="6"/>
        <v>-374.32526733321265</v>
      </c>
      <c r="K27" s="48">
        <f t="shared" si="6"/>
        <v>-124.32526733321265</v>
      </c>
      <c r="L27" s="48">
        <f t="shared" si="6"/>
        <v>125.67473266678735</v>
      </c>
      <c r="M27" s="48">
        <f t="shared" si="6"/>
        <v>375.67473266678735</v>
      </c>
      <c r="N27" s="48">
        <f t="shared" si="6"/>
        <v>625.67473266678735</v>
      </c>
      <c r="P27" s="219" t="s">
        <v>9</v>
      </c>
      <c r="Q27" s="47">
        <f>Q28-0.5</f>
        <v>5</v>
      </c>
      <c r="R27" s="48">
        <f>R$13-($B$24/$E27)</f>
        <v>-930.91126733321289</v>
      </c>
      <c r="S27" s="48">
        <f t="shared" ref="S27:Z31" si="7">S$13-($B$24/$E27)</f>
        <v>-680.91126733321289</v>
      </c>
      <c r="T27" s="48">
        <f t="shared" si="7"/>
        <v>-430.91126733321289</v>
      </c>
      <c r="U27" s="48">
        <f t="shared" si="7"/>
        <v>-180.91126733321289</v>
      </c>
      <c r="V27" s="48">
        <f t="shared" si="7"/>
        <v>69.088732666787109</v>
      </c>
      <c r="W27" s="48">
        <f t="shared" si="7"/>
        <v>319.08873266678711</v>
      </c>
      <c r="X27" s="48">
        <f t="shared" si="7"/>
        <v>569.08873266678711</v>
      </c>
      <c r="Y27" s="48">
        <f t="shared" si="7"/>
        <v>819.08873266678711</v>
      </c>
      <c r="Z27" s="48">
        <f t="shared" si="7"/>
        <v>1069.0887326667871</v>
      </c>
    </row>
    <row r="28" spans="1:26" ht="13.5" customHeight="1" thickBot="1" x14ac:dyDescent="0.3">
      <c r="A28" s="159" t="s">
        <v>10</v>
      </c>
      <c r="B28" s="161">
        <v>6</v>
      </c>
      <c r="C28" s="147"/>
      <c r="D28" s="220"/>
      <c r="E28" s="47">
        <f>E29-0.5</f>
        <v>5.5</v>
      </c>
      <c r="F28" s="48">
        <f>F$13-($B$26/$E28)</f>
        <v>-1030.5684248483753</v>
      </c>
      <c r="G28" s="48">
        <f t="shared" si="6"/>
        <v>-780.56842484837534</v>
      </c>
      <c r="H28" s="48">
        <f t="shared" si="6"/>
        <v>-530.56842484837534</v>
      </c>
      <c r="I28" s="48">
        <f t="shared" si="6"/>
        <v>-280.56842484837534</v>
      </c>
      <c r="J28" s="48">
        <f t="shared" si="6"/>
        <v>-30.568424848375344</v>
      </c>
      <c r="K28" s="48">
        <f t="shared" si="6"/>
        <v>219.43157515162466</v>
      </c>
      <c r="L28" s="48">
        <f t="shared" si="6"/>
        <v>469.43157515162466</v>
      </c>
      <c r="M28" s="48">
        <f t="shared" si="6"/>
        <v>719.43157515162466</v>
      </c>
      <c r="N28" s="48">
        <f t="shared" si="6"/>
        <v>969.43157515162466</v>
      </c>
      <c r="P28" s="220"/>
      <c r="Q28" s="47">
        <f>Q29-0.5</f>
        <v>5.5</v>
      </c>
      <c r="R28" s="48">
        <f>R$13-($B$24/$E28)</f>
        <v>-627.46478848473907</v>
      </c>
      <c r="S28" s="48">
        <f t="shared" si="7"/>
        <v>-377.46478848473907</v>
      </c>
      <c r="T28" s="48">
        <f t="shared" si="7"/>
        <v>-127.46478848473907</v>
      </c>
      <c r="U28" s="48">
        <f t="shared" si="7"/>
        <v>122.53521151526093</v>
      </c>
      <c r="V28" s="48">
        <f t="shared" si="7"/>
        <v>372.53521151526093</v>
      </c>
      <c r="W28" s="48">
        <f t="shared" si="7"/>
        <v>622.53521151526093</v>
      </c>
      <c r="X28" s="48">
        <f t="shared" si="7"/>
        <v>872.53521151526093</v>
      </c>
      <c r="Y28" s="48">
        <f t="shared" si="7"/>
        <v>1122.5352115152609</v>
      </c>
      <c r="Z28" s="48">
        <f t="shared" si="7"/>
        <v>1372.5352115152609</v>
      </c>
    </row>
    <row r="29" spans="1:26" ht="13.5" customHeight="1" thickBot="1" x14ac:dyDescent="0.3">
      <c r="A29" s="159"/>
      <c r="B29" s="147"/>
      <c r="C29" s="147"/>
      <c r="D29" s="220"/>
      <c r="E29" s="56">
        <f>B28</f>
        <v>6</v>
      </c>
      <c r="F29" s="48">
        <f>F$13-($B$26/$E29)</f>
        <v>-744.10438944434418</v>
      </c>
      <c r="G29" s="48">
        <f t="shared" si="6"/>
        <v>-494.10438944434418</v>
      </c>
      <c r="H29" s="48">
        <f t="shared" si="6"/>
        <v>-244.10438944434418</v>
      </c>
      <c r="I29" s="48">
        <f t="shared" si="6"/>
        <v>5.8956105556558214</v>
      </c>
      <c r="J29" s="48">
        <f t="shared" si="6"/>
        <v>255.89561055565582</v>
      </c>
      <c r="K29" s="48">
        <f t="shared" si="6"/>
        <v>505.89561055565582</v>
      </c>
      <c r="L29" s="48">
        <f t="shared" si="6"/>
        <v>755.89561055565582</v>
      </c>
      <c r="M29" s="48">
        <f t="shared" si="6"/>
        <v>1005.8956105556558</v>
      </c>
      <c r="N29" s="48">
        <f t="shared" si="6"/>
        <v>1255.8956105556558</v>
      </c>
      <c r="P29" s="220"/>
      <c r="Q29" s="56">
        <f>E29</f>
        <v>6</v>
      </c>
      <c r="R29" s="48">
        <f>R$13-($B$24/$E29)</f>
        <v>-374.59272277767741</v>
      </c>
      <c r="S29" s="48">
        <f t="shared" si="7"/>
        <v>-124.59272277767741</v>
      </c>
      <c r="T29" s="48">
        <f t="shared" si="7"/>
        <v>125.40727722232259</v>
      </c>
      <c r="U29" s="48">
        <f t="shared" si="7"/>
        <v>375.40727722232259</v>
      </c>
      <c r="V29" s="48">
        <f t="shared" si="7"/>
        <v>625.40727722232259</v>
      </c>
      <c r="W29" s="48">
        <f t="shared" si="7"/>
        <v>875.40727722232259</v>
      </c>
      <c r="X29" s="48">
        <f t="shared" si="7"/>
        <v>1125.4072772223226</v>
      </c>
      <c r="Y29" s="48">
        <f t="shared" si="7"/>
        <v>1375.4072772223226</v>
      </c>
      <c r="Z29" s="48">
        <f t="shared" si="7"/>
        <v>1625.4072772223226</v>
      </c>
    </row>
    <row r="30" spans="1:26" ht="13.5" customHeight="1" thickBot="1" x14ac:dyDescent="0.3">
      <c r="A30" s="159" t="s">
        <v>113</v>
      </c>
      <c r="B30" s="172">
        <f>$B$4</f>
        <v>3820</v>
      </c>
      <c r="C30" s="147"/>
      <c r="D30" s="220"/>
      <c r="E30" s="47">
        <f>E29+0.5</f>
        <v>6.5</v>
      </c>
      <c r="F30" s="48">
        <f>F$13-($B$26/$E30)</f>
        <v>-501.71174410247158</v>
      </c>
      <c r="G30" s="48">
        <f t="shared" si="6"/>
        <v>-251.71174410247158</v>
      </c>
      <c r="H30" s="48">
        <f t="shared" si="6"/>
        <v>-1.7117441024715845</v>
      </c>
      <c r="I30" s="48">
        <f t="shared" si="6"/>
        <v>248.28825589752842</v>
      </c>
      <c r="J30" s="48">
        <f t="shared" si="6"/>
        <v>498.28825589752842</v>
      </c>
      <c r="K30" s="48">
        <f t="shared" si="6"/>
        <v>748.28825589752842</v>
      </c>
      <c r="L30" s="48">
        <f t="shared" si="6"/>
        <v>998.28825589752842</v>
      </c>
      <c r="M30" s="48">
        <f t="shared" si="6"/>
        <v>1248.2882558975284</v>
      </c>
      <c r="N30" s="48">
        <f t="shared" si="6"/>
        <v>1498.2882558975284</v>
      </c>
      <c r="P30" s="220"/>
      <c r="Q30" s="47">
        <f>Q29+0.5</f>
        <v>6.5</v>
      </c>
      <c r="R30" s="48">
        <f>R$13-($B$24/$E30)</f>
        <v>-160.62405179477901</v>
      </c>
      <c r="S30" s="48">
        <f t="shared" si="7"/>
        <v>89.375948205220993</v>
      </c>
      <c r="T30" s="48">
        <f t="shared" si="7"/>
        <v>339.37594820522099</v>
      </c>
      <c r="U30" s="48">
        <f t="shared" si="7"/>
        <v>589.37594820522099</v>
      </c>
      <c r="V30" s="48">
        <f t="shared" si="7"/>
        <v>839.37594820522099</v>
      </c>
      <c r="W30" s="48">
        <f t="shared" si="7"/>
        <v>1089.375948205221</v>
      </c>
      <c r="X30" s="48">
        <f t="shared" si="7"/>
        <v>1339.375948205221</v>
      </c>
      <c r="Y30" s="48">
        <f t="shared" si="7"/>
        <v>1589.375948205221</v>
      </c>
      <c r="Z30" s="48">
        <f t="shared" si="7"/>
        <v>1839.375948205221</v>
      </c>
    </row>
    <row r="31" spans="1:26" ht="13.5" customHeight="1" thickBot="1" x14ac:dyDescent="0.3">
      <c r="A31" s="162" t="s">
        <v>11</v>
      </c>
      <c r="B31" s="172">
        <f>'W-BT Mielies vermin till'!F33</f>
        <v>413</v>
      </c>
      <c r="C31" s="147"/>
      <c r="D31" s="221"/>
      <c r="E31" s="47">
        <f>E30+0.5</f>
        <v>7</v>
      </c>
      <c r="F31" s="48">
        <f>F$13-($B$26/$E31)</f>
        <v>-293.94661952372326</v>
      </c>
      <c r="G31" s="48">
        <f>G$13-($B$26/$E31)</f>
        <v>-43.946619523723257</v>
      </c>
      <c r="H31" s="48">
        <f t="shared" si="6"/>
        <v>206.05338047627674</v>
      </c>
      <c r="I31" s="48">
        <f t="shared" si="6"/>
        <v>456.05338047627674</v>
      </c>
      <c r="J31" s="48">
        <f t="shared" si="6"/>
        <v>706.05338047627674</v>
      </c>
      <c r="K31" s="48">
        <f t="shared" si="6"/>
        <v>956.05338047627674</v>
      </c>
      <c r="L31" s="48">
        <f t="shared" si="6"/>
        <v>1206.0533804762767</v>
      </c>
      <c r="M31" s="48">
        <f t="shared" si="6"/>
        <v>1456.0533804762767</v>
      </c>
      <c r="N31" s="48">
        <f>N$13-($B$26/$E31)</f>
        <v>1706.0533804762767</v>
      </c>
      <c r="P31" s="221"/>
      <c r="Q31" s="47">
        <f>Q30+0.5</f>
        <v>7</v>
      </c>
      <c r="R31" s="48">
        <f>R$13-($B$24/$E31)</f>
        <v>22.777666190562286</v>
      </c>
      <c r="S31" s="48">
        <f>S$13-($B$24/$E31)</f>
        <v>272.77766619056229</v>
      </c>
      <c r="T31" s="48">
        <f t="shared" si="7"/>
        <v>522.77766619056229</v>
      </c>
      <c r="U31" s="48">
        <f t="shared" si="7"/>
        <v>772.77766619056229</v>
      </c>
      <c r="V31" s="48">
        <f t="shared" si="7"/>
        <v>1022.7776661905623</v>
      </c>
      <c r="W31" s="48">
        <f t="shared" si="7"/>
        <v>1272.7776661905623</v>
      </c>
      <c r="X31" s="48">
        <f t="shared" si="7"/>
        <v>1522.7776661905623</v>
      </c>
      <c r="Y31" s="48">
        <f t="shared" si="7"/>
        <v>1772.7776661905623</v>
      </c>
      <c r="Z31" s="48">
        <f t="shared" si="7"/>
        <v>2022.7776661905623</v>
      </c>
    </row>
    <row r="32" spans="1:26" ht="13.5" customHeight="1" x14ac:dyDescent="0.25">
      <c r="A32" s="149" t="s">
        <v>12</v>
      </c>
      <c r="B32" s="173">
        <f>B30-B31</f>
        <v>3407</v>
      </c>
      <c r="C32" s="147"/>
      <c r="D32" s="61"/>
      <c r="E32" s="62"/>
      <c r="F32" s="63"/>
      <c r="G32" s="63"/>
      <c r="H32" s="63"/>
      <c r="I32" s="63"/>
      <c r="J32" s="63"/>
      <c r="K32" s="63"/>
      <c r="L32" s="63"/>
      <c r="P32" s="61"/>
      <c r="Q32" s="62"/>
      <c r="R32" s="63"/>
      <c r="S32" s="63"/>
      <c r="T32" s="63"/>
      <c r="U32" s="63"/>
      <c r="V32" s="63"/>
      <c r="W32" s="63"/>
      <c r="X32" s="63"/>
    </row>
    <row r="33" spans="1:26" ht="13.5" customHeight="1" x14ac:dyDescent="0.25">
      <c r="A33" s="149"/>
      <c r="B33" s="148"/>
      <c r="C33" s="147"/>
      <c r="D33" s="61"/>
      <c r="E33" s="62"/>
      <c r="F33" s="63"/>
      <c r="G33" s="63"/>
      <c r="H33" s="63"/>
      <c r="I33" s="63"/>
      <c r="J33" s="63"/>
      <c r="K33" s="63"/>
      <c r="L33" s="63"/>
      <c r="P33" s="61"/>
      <c r="Q33" s="62"/>
      <c r="R33" s="63"/>
      <c r="S33" s="63"/>
      <c r="T33" s="63"/>
      <c r="U33" s="63"/>
      <c r="V33" s="63"/>
      <c r="W33" s="63"/>
      <c r="X33" s="63"/>
    </row>
    <row r="34" spans="1:26" ht="13.5" customHeight="1" x14ac:dyDescent="0.25">
      <c r="D34" s="61"/>
      <c r="E34" s="62"/>
      <c r="F34" s="63"/>
      <c r="G34" s="63"/>
      <c r="H34" s="63"/>
      <c r="I34" s="63"/>
      <c r="J34" s="63"/>
      <c r="K34" s="63"/>
      <c r="L34" s="63"/>
      <c r="P34" s="61"/>
      <c r="Q34" s="62"/>
      <c r="R34" s="63"/>
      <c r="S34" s="63"/>
      <c r="T34" s="63"/>
      <c r="U34" s="63"/>
      <c r="V34" s="63"/>
      <c r="W34" s="63"/>
      <c r="X34" s="63"/>
    </row>
    <row r="35" spans="1:26" ht="13.5" customHeight="1" thickBot="1" x14ac:dyDescent="0.3">
      <c r="A35" s="229"/>
      <c r="B35" s="229"/>
    </row>
    <row r="36" spans="1:26" ht="19.5" customHeight="1" thickBot="1" x14ac:dyDescent="0.3">
      <c r="A36" s="170" t="s">
        <v>57</v>
      </c>
      <c r="B36" s="171"/>
      <c r="C36" s="146"/>
      <c r="D36" s="222" t="s">
        <v>74</v>
      </c>
      <c r="E36" s="223"/>
      <c r="F36" s="223"/>
      <c r="G36" s="223"/>
      <c r="H36" s="223"/>
      <c r="I36" s="223"/>
      <c r="J36" s="223"/>
      <c r="K36" s="223"/>
      <c r="L36" s="223"/>
      <c r="M36" s="223"/>
      <c r="N36" s="224"/>
      <c r="P36" s="222" t="s">
        <v>75</v>
      </c>
      <c r="Q36" s="223"/>
      <c r="R36" s="223"/>
      <c r="S36" s="223"/>
      <c r="T36" s="223"/>
      <c r="U36" s="223"/>
      <c r="V36" s="223"/>
      <c r="W36" s="223"/>
      <c r="X36" s="223"/>
      <c r="Y36" s="223"/>
      <c r="Z36" s="224"/>
    </row>
    <row r="37" spans="1:26" ht="13.5" customHeight="1" thickBot="1" x14ac:dyDescent="0.3">
      <c r="A37" s="159" t="s">
        <v>3</v>
      </c>
      <c r="B37" s="172">
        <f>Sojabone!F25</f>
        <v>11899.889627898756</v>
      </c>
      <c r="C37" s="150"/>
      <c r="D37" s="37"/>
      <c r="E37" s="38"/>
      <c r="F37" s="39"/>
      <c r="G37" s="40"/>
      <c r="H37" s="39"/>
      <c r="I37" s="39"/>
      <c r="J37" s="39" t="s">
        <v>13</v>
      </c>
      <c r="K37" s="41"/>
      <c r="L37" s="39"/>
      <c r="M37" s="41"/>
      <c r="N37" s="39"/>
      <c r="P37" s="37"/>
      <c r="Q37" s="38"/>
      <c r="R37" s="39"/>
      <c r="S37" s="40"/>
      <c r="T37" s="39"/>
      <c r="U37" s="39"/>
      <c r="V37" s="39" t="s">
        <v>13</v>
      </c>
      <c r="W37" s="41"/>
      <c r="X37" s="39"/>
      <c r="Y37" s="41"/>
      <c r="Z37" s="39"/>
    </row>
    <row r="38" spans="1:26" ht="13.5" customHeight="1" thickBot="1" x14ac:dyDescent="0.3">
      <c r="A38" s="159" t="s">
        <v>5</v>
      </c>
      <c r="B38" s="172">
        <f>Sojabone!F27</f>
        <v>2149</v>
      </c>
      <c r="C38" s="150"/>
      <c r="D38" s="222" t="s">
        <v>6</v>
      </c>
      <c r="E38" s="224"/>
      <c r="F38" s="42">
        <f>G38-200</f>
        <v>7400</v>
      </c>
      <c r="G38" s="42">
        <f>H38-200</f>
        <v>7600</v>
      </c>
      <c r="H38" s="42">
        <f>I38-200</f>
        <v>7800</v>
      </c>
      <c r="I38" s="42">
        <f>J38-200</f>
        <v>8000</v>
      </c>
      <c r="J38" s="43">
        <f>B43</f>
        <v>8200</v>
      </c>
      <c r="K38" s="42">
        <f>J38+200</f>
        <v>8400</v>
      </c>
      <c r="L38" s="42">
        <f>K38+200</f>
        <v>8600</v>
      </c>
      <c r="M38" s="42">
        <f>L38+200</f>
        <v>8800</v>
      </c>
      <c r="N38" s="42">
        <f>M38+200</f>
        <v>9000</v>
      </c>
      <c r="P38" s="222" t="s">
        <v>6</v>
      </c>
      <c r="Q38" s="224"/>
      <c r="R38" s="42">
        <f>S38-200</f>
        <v>7400</v>
      </c>
      <c r="S38" s="42">
        <f>T38-200</f>
        <v>7600</v>
      </c>
      <c r="T38" s="42">
        <f>U38-200</f>
        <v>7800</v>
      </c>
      <c r="U38" s="42">
        <f>V38-200</f>
        <v>8000</v>
      </c>
      <c r="V38" s="39">
        <f>J38</f>
        <v>8200</v>
      </c>
      <c r="W38" s="42">
        <f>V38+200</f>
        <v>8400</v>
      </c>
      <c r="X38" s="42">
        <f>W38+200</f>
        <v>8600</v>
      </c>
      <c r="Y38" s="42">
        <f>X38+200</f>
        <v>8800</v>
      </c>
      <c r="Z38" s="42">
        <f>Y38+200</f>
        <v>9000</v>
      </c>
    </row>
    <row r="39" spans="1:26" ht="13.5" customHeight="1" thickBot="1" x14ac:dyDescent="0.3">
      <c r="A39" s="160" t="s">
        <v>7</v>
      </c>
      <c r="B39" s="173">
        <f>B38+B37</f>
        <v>14048.889627898756</v>
      </c>
      <c r="C39" s="151"/>
      <c r="D39" s="225" t="s">
        <v>8</v>
      </c>
      <c r="E39" s="226"/>
      <c r="F39" s="64">
        <f t="shared" ref="F39:N39" si="8">F38-$B$44</f>
        <v>7240</v>
      </c>
      <c r="G39" s="44">
        <f t="shared" si="8"/>
        <v>7440</v>
      </c>
      <c r="H39" s="44">
        <f t="shared" si="8"/>
        <v>7640</v>
      </c>
      <c r="I39" s="44">
        <f t="shared" si="8"/>
        <v>7840</v>
      </c>
      <c r="J39" s="46">
        <f t="shared" si="8"/>
        <v>8040</v>
      </c>
      <c r="K39" s="44">
        <f t="shared" si="8"/>
        <v>8240</v>
      </c>
      <c r="L39" s="44">
        <f t="shared" si="8"/>
        <v>8440</v>
      </c>
      <c r="M39" s="44">
        <f t="shared" si="8"/>
        <v>8640</v>
      </c>
      <c r="N39" s="44">
        <f t="shared" si="8"/>
        <v>8840</v>
      </c>
      <c r="P39" s="225" t="s">
        <v>8</v>
      </c>
      <c r="Q39" s="226"/>
      <c r="R39" s="44">
        <f t="shared" ref="R39:Z39" si="9">R38-$B$44</f>
        <v>7240</v>
      </c>
      <c r="S39" s="44">
        <f t="shared" si="9"/>
        <v>7440</v>
      </c>
      <c r="T39" s="44">
        <f t="shared" si="9"/>
        <v>7640</v>
      </c>
      <c r="U39" s="44">
        <f t="shared" si="9"/>
        <v>7840</v>
      </c>
      <c r="V39" s="46">
        <f t="shared" si="9"/>
        <v>8040</v>
      </c>
      <c r="W39" s="44">
        <f t="shared" si="9"/>
        <v>8240</v>
      </c>
      <c r="X39" s="44">
        <f t="shared" si="9"/>
        <v>8440</v>
      </c>
      <c r="Y39" s="44">
        <f t="shared" si="9"/>
        <v>8640</v>
      </c>
      <c r="Z39" s="44">
        <f t="shared" si="9"/>
        <v>8840</v>
      </c>
    </row>
    <row r="40" spans="1:26" ht="13.5" customHeight="1" thickBot="1" x14ac:dyDescent="0.3">
      <c r="A40" s="159"/>
      <c r="B40" s="147"/>
      <c r="C40" s="152"/>
      <c r="D40" s="219" t="s">
        <v>9</v>
      </c>
      <c r="E40" s="47">
        <f>E41-0.25</f>
        <v>1.5</v>
      </c>
      <c r="F40" s="48">
        <f>F$39-($B$39/$E40)</f>
        <v>-2125.9264185991706</v>
      </c>
      <c r="G40" s="49">
        <f t="shared" ref="F40:N44" si="10">G$39-($B$39/$E40)</f>
        <v>-1925.9264185991706</v>
      </c>
      <c r="H40" s="49">
        <f t="shared" si="10"/>
        <v>-1725.9264185991706</v>
      </c>
      <c r="I40" s="49">
        <f t="shared" si="10"/>
        <v>-1525.9264185991706</v>
      </c>
      <c r="J40" s="49">
        <f t="shared" si="10"/>
        <v>-1325.9264185991706</v>
      </c>
      <c r="K40" s="49">
        <f t="shared" si="10"/>
        <v>-1125.9264185991706</v>
      </c>
      <c r="L40" s="49">
        <f t="shared" si="10"/>
        <v>-925.92641859917057</v>
      </c>
      <c r="M40" s="50">
        <f t="shared" si="10"/>
        <v>-725.92641859917057</v>
      </c>
      <c r="N40" s="51">
        <f t="shared" si="10"/>
        <v>-525.92641859917057</v>
      </c>
      <c r="P40" s="219" t="s">
        <v>9</v>
      </c>
      <c r="Q40" s="47">
        <f>Q41-0.25</f>
        <v>1.5</v>
      </c>
      <c r="R40" s="48">
        <f>R$39-($B$37/$E40)</f>
        <v>-693.2597519325036</v>
      </c>
      <c r="S40" s="48">
        <f t="shared" ref="S40:Z40" si="11">S$39-($B$37/$E40)</f>
        <v>-493.2597519325036</v>
      </c>
      <c r="T40" s="48">
        <f t="shared" si="11"/>
        <v>-293.2597519325036</v>
      </c>
      <c r="U40" s="48">
        <f t="shared" si="11"/>
        <v>-93.259751932503605</v>
      </c>
      <c r="V40" s="48">
        <f t="shared" si="11"/>
        <v>106.7402480674964</v>
      </c>
      <c r="W40" s="48">
        <f t="shared" si="11"/>
        <v>306.7402480674964</v>
      </c>
      <c r="X40" s="48">
        <f t="shared" si="11"/>
        <v>506.7402480674964</v>
      </c>
      <c r="Y40" s="48">
        <f t="shared" si="11"/>
        <v>706.7402480674964</v>
      </c>
      <c r="Z40" s="48">
        <f t="shared" si="11"/>
        <v>906.7402480674964</v>
      </c>
    </row>
    <row r="41" spans="1:26" ht="13.5" customHeight="1" thickBot="1" x14ac:dyDescent="0.3">
      <c r="A41" s="159" t="s">
        <v>10</v>
      </c>
      <c r="B41" s="161">
        <f>Sojabone!F5</f>
        <v>2</v>
      </c>
      <c r="C41" s="153"/>
      <c r="D41" s="220"/>
      <c r="E41" s="47">
        <f>E42-0.25</f>
        <v>1.75</v>
      </c>
      <c r="F41" s="52">
        <f t="shared" si="10"/>
        <v>-787.9369302278601</v>
      </c>
      <c r="G41" s="53">
        <f t="shared" si="10"/>
        <v>-587.9369302278601</v>
      </c>
      <c r="H41" s="53">
        <f t="shared" si="10"/>
        <v>-387.9369302278601</v>
      </c>
      <c r="I41" s="53">
        <f t="shared" si="10"/>
        <v>-187.9369302278601</v>
      </c>
      <c r="J41" s="53">
        <f t="shared" si="10"/>
        <v>12.063069772139897</v>
      </c>
      <c r="K41" s="54">
        <f t="shared" si="10"/>
        <v>212.0630697721399</v>
      </c>
      <c r="L41" s="54">
        <f t="shared" si="10"/>
        <v>412.0630697721399</v>
      </c>
      <c r="M41" s="54">
        <f t="shared" si="10"/>
        <v>612.0630697721399</v>
      </c>
      <c r="N41" s="55">
        <f t="shared" si="10"/>
        <v>812.0630697721399</v>
      </c>
      <c r="P41" s="220"/>
      <c r="Q41" s="47">
        <f>Q42-0.25</f>
        <v>1.75</v>
      </c>
      <c r="R41" s="48">
        <f t="shared" ref="R41:Z44" si="12">R$39-($B$37/$E41)</f>
        <v>440.0630697721399</v>
      </c>
      <c r="S41" s="48">
        <f t="shared" si="12"/>
        <v>640.0630697721399</v>
      </c>
      <c r="T41" s="48">
        <f t="shared" si="12"/>
        <v>840.0630697721399</v>
      </c>
      <c r="U41" s="48">
        <f t="shared" si="12"/>
        <v>1040.0630697721399</v>
      </c>
      <c r="V41" s="48">
        <f t="shared" si="12"/>
        <v>1240.0630697721399</v>
      </c>
      <c r="W41" s="48">
        <f t="shared" si="12"/>
        <v>1440.0630697721399</v>
      </c>
      <c r="X41" s="48">
        <f t="shared" si="12"/>
        <v>1640.0630697721399</v>
      </c>
      <c r="Y41" s="48">
        <f t="shared" si="12"/>
        <v>1840.0630697721399</v>
      </c>
      <c r="Z41" s="48">
        <f t="shared" si="12"/>
        <v>2040.0630697721399</v>
      </c>
    </row>
    <row r="42" spans="1:26" ht="13.5" customHeight="1" thickBot="1" x14ac:dyDescent="0.3">
      <c r="A42" s="159"/>
      <c r="B42" s="147"/>
      <c r="C42" s="152"/>
      <c r="D42" s="220"/>
      <c r="E42" s="56">
        <f>B41</f>
        <v>2</v>
      </c>
      <c r="F42" s="52">
        <f t="shared" si="10"/>
        <v>215.55518605062207</v>
      </c>
      <c r="G42" s="53">
        <f t="shared" si="10"/>
        <v>415.55518605062207</v>
      </c>
      <c r="H42" s="53">
        <f t="shared" si="10"/>
        <v>615.55518605062207</v>
      </c>
      <c r="I42" s="53">
        <f t="shared" si="10"/>
        <v>815.55518605062207</v>
      </c>
      <c r="J42" s="54">
        <f t="shared" si="10"/>
        <v>1015.5551860506221</v>
      </c>
      <c r="K42" s="54">
        <f t="shared" si="10"/>
        <v>1215.5551860506221</v>
      </c>
      <c r="L42" s="54">
        <f t="shared" si="10"/>
        <v>1415.5551860506221</v>
      </c>
      <c r="M42" s="54">
        <f t="shared" si="10"/>
        <v>1615.5551860506221</v>
      </c>
      <c r="N42" s="55">
        <f t="shared" si="10"/>
        <v>1815.5551860506221</v>
      </c>
      <c r="P42" s="220"/>
      <c r="Q42" s="56">
        <f>E42</f>
        <v>2</v>
      </c>
      <c r="R42" s="48">
        <f>R$39-($B$37/$E42)</f>
        <v>1290.0551860506221</v>
      </c>
      <c r="S42" s="48">
        <f t="shared" si="12"/>
        <v>1490.0551860506221</v>
      </c>
      <c r="T42" s="48">
        <f t="shared" si="12"/>
        <v>1690.0551860506221</v>
      </c>
      <c r="U42" s="48">
        <f t="shared" si="12"/>
        <v>1890.0551860506221</v>
      </c>
      <c r="V42" s="48">
        <f t="shared" si="12"/>
        <v>2090.0551860506221</v>
      </c>
      <c r="W42" s="48">
        <f t="shared" si="12"/>
        <v>2290.0551860506221</v>
      </c>
      <c r="X42" s="48">
        <f t="shared" si="12"/>
        <v>2490.0551860506221</v>
      </c>
      <c r="Y42" s="48">
        <f t="shared" si="12"/>
        <v>2690.0551860506221</v>
      </c>
      <c r="Z42" s="48">
        <f t="shared" si="12"/>
        <v>2890.0551860506221</v>
      </c>
    </row>
    <row r="43" spans="1:26" ht="13.5" customHeight="1" thickBot="1" x14ac:dyDescent="0.3">
      <c r="A43" s="159" t="s">
        <v>114</v>
      </c>
      <c r="B43" s="172">
        <f>B5</f>
        <v>8200</v>
      </c>
      <c r="C43" s="152"/>
      <c r="D43" s="220"/>
      <c r="E43" s="47">
        <f>E42+0.25</f>
        <v>2.25</v>
      </c>
      <c r="F43" s="52">
        <f t="shared" si="10"/>
        <v>996.04905426721962</v>
      </c>
      <c r="G43" s="53">
        <f t="shared" si="10"/>
        <v>1196.0490542672196</v>
      </c>
      <c r="H43" s="53">
        <f t="shared" si="10"/>
        <v>1396.0490542672196</v>
      </c>
      <c r="I43" s="54">
        <f t="shared" si="10"/>
        <v>1596.0490542672196</v>
      </c>
      <c r="J43" s="54">
        <f t="shared" si="10"/>
        <v>1796.0490542672196</v>
      </c>
      <c r="K43" s="54">
        <f t="shared" si="10"/>
        <v>1996.0490542672196</v>
      </c>
      <c r="L43" s="54">
        <f t="shared" si="10"/>
        <v>2196.0490542672196</v>
      </c>
      <c r="M43" s="54">
        <f t="shared" si="10"/>
        <v>2396.0490542672196</v>
      </c>
      <c r="N43" s="55">
        <f t="shared" si="10"/>
        <v>2596.0490542672196</v>
      </c>
      <c r="P43" s="220"/>
      <c r="Q43" s="47">
        <f>Q42+0.25</f>
        <v>2.25</v>
      </c>
      <c r="R43" s="48">
        <f t="shared" si="12"/>
        <v>1951.1601653783309</v>
      </c>
      <c r="S43" s="48">
        <f t="shared" si="12"/>
        <v>2151.1601653783309</v>
      </c>
      <c r="T43" s="48">
        <f t="shared" si="12"/>
        <v>2351.1601653783309</v>
      </c>
      <c r="U43" s="48">
        <f t="shared" si="12"/>
        <v>2551.1601653783309</v>
      </c>
      <c r="V43" s="48">
        <f t="shared" si="12"/>
        <v>2751.1601653783309</v>
      </c>
      <c r="W43" s="48">
        <f t="shared" si="12"/>
        <v>2951.1601653783309</v>
      </c>
      <c r="X43" s="48">
        <f t="shared" si="12"/>
        <v>3151.1601653783309</v>
      </c>
      <c r="Y43" s="48">
        <f t="shared" si="12"/>
        <v>3351.1601653783309</v>
      </c>
      <c r="Z43" s="48">
        <f t="shared" si="12"/>
        <v>3551.1601653783309</v>
      </c>
    </row>
    <row r="44" spans="1:26" ht="13.5" customHeight="1" thickBot="1" x14ac:dyDescent="0.3">
      <c r="A44" s="162" t="s">
        <v>11</v>
      </c>
      <c r="B44" s="172">
        <f>Sojabone!F33</f>
        <v>160</v>
      </c>
      <c r="C44" s="154"/>
      <c r="D44" s="221"/>
      <c r="E44" s="47">
        <f>E43+0.25</f>
        <v>2.5</v>
      </c>
      <c r="F44" s="57">
        <f t="shared" si="10"/>
        <v>1620.4441488404973</v>
      </c>
      <c r="G44" s="58">
        <f>G$39-($B$39/$E44)</f>
        <v>1820.4441488404973</v>
      </c>
      <c r="H44" s="59">
        <f t="shared" si="10"/>
        <v>2020.4441488404973</v>
      </c>
      <c r="I44" s="59">
        <f t="shared" si="10"/>
        <v>2220.4441488404973</v>
      </c>
      <c r="J44" s="59">
        <f t="shared" si="10"/>
        <v>2420.4441488404973</v>
      </c>
      <c r="K44" s="59">
        <f t="shared" si="10"/>
        <v>2620.4441488404973</v>
      </c>
      <c r="L44" s="59">
        <f t="shared" si="10"/>
        <v>2820.4441488404973</v>
      </c>
      <c r="M44" s="59">
        <f>M$39-($B$39/$E44)</f>
        <v>3020.4441488404973</v>
      </c>
      <c r="N44" s="60">
        <f>N$39-($B$39/$E44)</f>
        <v>3220.4441488404973</v>
      </c>
      <c r="P44" s="221"/>
      <c r="Q44" s="47">
        <f>Q43+0.25</f>
        <v>2.5</v>
      </c>
      <c r="R44" s="48">
        <f t="shared" si="12"/>
        <v>2480.0441488404977</v>
      </c>
      <c r="S44" s="48">
        <f>S$39-($B$37/$E44)</f>
        <v>2680.0441488404977</v>
      </c>
      <c r="T44" s="48">
        <f t="shared" si="12"/>
        <v>2880.0441488404977</v>
      </c>
      <c r="U44" s="48">
        <f t="shared" si="12"/>
        <v>3080.0441488404977</v>
      </c>
      <c r="V44" s="48">
        <f t="shared" si="12"/>
        <v>3280.0441488404977</v>
      </c>
      <c r="W44" s="48">
        <f t="shared" si="12"/>
        <v>3480.0441488404977</v>
      </c>
      <c r="X44" s="48">
        <f t="shared" si="12"/>
        <v>3680.0441488404977</v>
      </c>
      <c r="Y44" s="48">
        <f t="shared" si="12"/>
        <v>3880.0441488404977</v>
      </c>
      <c r="Z44" s="48">
        <f t="shared" si="12"/>
        <v>4080.0441488404977</v>
      </c>
    </row>
    <row r="45" spans="1:26" ht="13.5" customHeight="1" x14ac:dyDescent="0.25">
      <c r="A45" s="149" t="s">
        <v>12</v>
      </c>
      <c r="B45" s="173">
        <f>B43-B44</f>
        <v>8040</v>
      </c>
      <c r="C45" s="154"/>
    </row>
    <row r="46" spans="1:26" ht="13.5" customHeight="1" x14ac:dyDescent="0.25"/>
    <row r="47" spans="1:26" ht="13.5" customHeight="1" x14ac:dyDescent="0.25"/>
    <row r="48" spans="1:26" ht="31.5" customHeight="1" thickBot="1" x14ac:dyDescent="0.3">
      <c r="A48" s="228"/>
      <c r="B48" s="228"/>
    </row>
    <row r="49" spans="1:26" ht="19.5" customHeight="1" thickBot="1" x14ac:dyDescent="0.3">
      <c r="A49" s="170" t="s">
        <v>58</v>
      </c>
      <c r="B49" s="171"/>
      <c r="C49" s="146"/>
      <c r="D49" s="222" t="s">
        <v>74</v>
      </c>
      <c r="E49" s="223"/>
      <c r="F49" s="223"/>
      <c r="G49" s="223"/>
      <c r="H49" s="223"/>
      <c r="I49" s="223"/>
      <c r="J49" s="223"/>
      <c r="K49" s="223"/>
      <c r="L49" s="223"/>
      <c r="M49" s="223"/>
      <c r="N49" s="224"/>
      <c r="P49" s="222" t="s">
        <v>75</v>
      </c>
      <c r="Q49" s="223"/>
      <c r="R49" s="223"/>
      <c r="S49" s="223"/>
      <c r="T49" s="223"/>
      <c r="U49" s="223"/>
      <c r="V49" s="223"/>
      <c r="W49" s="223"/>
      <c r="X49" s="223"/>
      <c r="Y49" s="223"/>
      <c r="Z49" s="224"/>
    </row>
    <row r="50" spans="1:26" ht="13.5" customHeight="1" thickBot="1" x14ac:dyDescent="0.3">
      <c r="A50" s="159" t="s">
        <v>3</v>
      </c>
      <c r="B50" s="172">
        <f>'Sojabone Vermin bewerk'!F25</f>
        <v>10515.465667226803</v>
      </c>
      <c r="C50" s="150"/>
      <c r="D50" s="37"/>
      <c r="E50" s="38"/>
      <c r="F50" s="39"/>
      <c r="G50" s="40"/>
      <c r="H50" s="39"/>
      <c r="I50" s="39"/>
      <c r="J50" s="39" t="s">
        <v>13</v>
      </c>
      <c r="K50" s="41"/>
      <c r="L50" s="39"/>
      <c r="M50" s="41"/>
      <c r="N50" s="39"/>
      <c r="P50" s="37"/>
      <c r="Q50" s="38"/>
      <c r="R50" s="39"/>
      <c r="S50" s="40"/>
      <c r="T50" s="39"/>
      <c r="U50" s="39"/>
      <c r="V50" s="39" t="s">
        <v>13</v>
      </c>
      <c r="W50" s="41"/>
      <c r="X50" s="39"/>
      <c r="Y50" s="41"/>
      <c r="Z50" s="39"/>
    </row>
    <row r="51" spans="1:26" ht="13.5" customHeight="1" thickBot="1" x14ac:dyDescent="0.3">
      <c r="A51" s="159" t="s">
        <v>5</v>
      </c>
      <c r="B51" s="172">
        <f>'Sojabone Vermin bewerk'!F27</f>
        <v>1523</v>
      </c>
      <c r="C51" s="150"/>
      <c r="D51" s="222" t="s">
        <v>6</v>
      </c>
      <c r="E51" s="224"/>
      <c r="F51" s="42">
        <f>G51-200</f>
        <v>7400</v>
      </c>
      <c r="G51" s="42">
        <f>H51-200</f>
        <v>7600</v>
      </c>
      <c r="H51" s="42">
        <f>I51-200</f>
        <v>7800</v>
      </c>
      <c r="I51" s="42">
        <f>J51-200</f>
        <v>8000</v>
      </c>
      <c r="J51" s="43">
        <f>B56</f>
        <v>8200</v>
      </c>
      <c r="K51" s="42">
        <f>J51+200</f>
        <v>8400</v>
      </c>
      <c r="L51" s="42">
        <f>K51+200</f>
        <v>8600</v>
      </c>
      <c r="M51" s="42">
        <f>L51+200</f>
        <v>8800</v>
      </c>
      <c r="N51" s="42">
        <f>M51+200</f>
        <v>9000</v>
      </c>
      <c r="P51" s="222" t="s">
        <v>6</v>
      </c>
      <c r="Q51" s="224"/>
      <c r="R51" s="42">
        <f>S51-200</f>
        <v>7400</v>
      </c>
      <c r="S51" s="42">
        <f>T51-200</f>
        <v>7600</v>
      </c>
      <c r="T51" s="42">
        <f>U51-200</f>
        <v>7800</v>
      </c>
      <c r="U51" s="42">
        <f>V51-200</f>
        <v>8000</v>
      </c>
      <c r="V51" s="43">
        <f>J51</f>
        <v>8200</v>
      </c>
      <c r="W51" s="42">
        <f>V51+200</f>
        <v>8400</v>
      </c>
      <c r="X51" s="42">
        <f>W51+200</f>
        <v>8600</v>
      </c>
      <c r="Y51" s="42">
        <f>X51+200</f>
        <v>8800</v>
      </c>
      <c r="Z51" s="42">
        <f>Y51+200</f>
        <v>9000</v>
      </c>
    </row>
    <row r="52" spans="1:26" ht="13.5" customHeight="1" thickBot="1" x14ac:dyDescent="0.3">
      <c r="A52" s="160" t="s">
        <v>7</v>
      </c>
      <c r="B52" s="173">
        <f>B51+B50</f>
        <v>12038.465667226803</v>
      </c>
      <c r="C52" s="151"/>
      <c r="D52" s="225" t="s">
        <v>8</v>
      </c>
      <c r="E52" s="226"/>
      <c r="F52" s="64">
        <f>F51-$B$44</f>
        <v>7240</v>
      </c>
      <c r="G52" s="44">
        <f t="shared" ref="G52:N52" si="13">G51-$B$44</f>
        <v>7440</v>
      </c>
      <c r="H52" s="44">
        <f t="shared" si="13"/>
        <v>7640</v>
      </c>
      <c r="I52" s="44">
        <f t="shared" si="13"/>
        <v>7840</v>
      </c>
      <c r="J52" s="46">
        <f t="shared" si="13"/>
        <v>8040</v>
      </c>
      <c r="K52" s="44">
        <f t="shared" si="13"/>
        <v>8240</v>
      </c>
      <c r="L52" s="44">
        <f t="shared" si="13"/>
        <v>8440</v>
      </c>
      <c r="M52" s="44">
        <f t="shared" si="13"/>
        <v>8640</v>
      </c>
      <c r="N52" s="44">
        <f t="shared" si="13"/>
        <v>8840</v>
      </c>
      <c r="P52" s="225" t="s">
        <v>8</v>
      </c>
      <c r="Q52" s="226"/>
      <c r="R52" s="44">
        <f t="shared" ref="R52:Z52" si="14">R51-$B$44</f>
        <v>7240</v>
      </c>
      <c r="S52" s="44">
        <f t="shared" si="14"/>
        <v>7440</v>
      </c>
      <c r="T52" s="44">
        <f t="shared" si="14"/>
        <v>7640</v>
      </c>
      <c r="U52" s="44">
        <f t="shared" si="14"/>
        <v>7840</v>
      </c>
      <c r="V52" s="91">
        <f>V51-$B$44</f>
        <v>8040</v>
      </c>
      <c r="W52" s="44">
        <f t="shared" si="14"/>
        <v>8240</v>
      </c>
      <c r="X52" s="44">
        <f t="shared" si="14"/>
        <v>8440</v>
      </c>
      <c r="Y52" s="44">
        <f t="shared" si="14"/>
        <v>8640</v>
      </c>
      <c r="Z52" s="44">
        <f t="shared" si="14"/>
        <v>8840</v>
      </c>
    </row>
    <row r="53" spans="1:26" ht="13.5" customHeight="1" thickBot="1" x14ac:dyDescent="0.3">
      <c r="A53" s="159"/>
      <c r="B53" s="147"/>
      <c r="C53" s="152"/>
      <c r="D53" s="219" t="s">
        <v>9</v>
      </c>
      <c r="E53" s="47">
        <f>E54-0.25</f>
        <v>1.5</v>
      </c>
      <c r="F53" s="48">
        <f>F$39-($B$52/$E53)</f>
        <v>-785.64377815120224</v>
      </c>
      <c r="G53" s="48">
        <f t="shared" ref="G53:N57" si="15">G$39-($B$52/$E53)</f>
        <v>-585.64377815120224</v>
      </c>
      <c r="H53" s="48">
        <f t="shared" si="15"/>
        <v>-385.64377815120224</v>
      </c>
      <c r="I53" s="48">
        <f t="shared" si="15"/>
        <v>-185.64377815120224</v>
      </c>
      <c r="J53" s="48">
        <f t="shared" si="15"/>
        <v>14.356221848797759</v>
      </c>
      <c r="K53" s="48">
        <f t="shared" si="15"/>
        <v>214.35622184879776</v>
      </c>
      <c r="L53" s="48">
        <f t="shared" si="15"/>
        <v>414.35622184879776</v>
      </c>
      <c r="M53" s="48">
        <f t="shared" si="15"/>
        <v>614.35622184879776</v>
      </c>
      <c r="N53" s="48">
        <f t="shared" si="15"/>
        <v>814.35622184879776</v>
      </c>
      <c r="P53" s="219" t="s">
        <v>9</v>
      </c>
      <c r="Q53" s="47">
        <f>Q54-0.25</f>
        <v>1.5</v>
      </c>
      <c r="R53" s="48">
        <f>R$39-($B$50/$E53)</f>
        <v>229.6895551821317</v>
      </c>
      <c r="S53" s="48">
        <f t="shared" ref="S53:Z57" si="16">S$39-($B$50/$E53)</f>
        <v>429.6895551821317</v>
      </c>
      <c r="T53" s="48">
        <f t="shared" si="16"/>
        <v>629.6895551821317</v>
      </c>
      <c r="U53" s="48">
        <f t="shared" si="16"/>
        <v>829.6895551821317</v>
      </c>
      <c r="V53" s="48">
        <f t="shared" si="16"/>
        <v>1029.6895551821317</v>
      </c>
      <c r="W53" s="48">
        <f t="shared" si="16"/>
        <v>1229.6895551821317</v>
      </c>
      <c r="X53" s="48">
        <f t="shared" si="16"/>
        <v>1429.6895551821317</v>
      </c>
      <c r="Y53" s="48">
        <f t="shared" si="16"/>
        <v>1629.6895551821317</v>
      </c>
      <c r="Z53" s="48">
        <f t="shared" si="16"/>
        <v>1829.6895551821317</v>
      </c>
    </row>
    <row r="54" spans="1:26" ht="13.5" customHeight="1" thickBot="1" x14ac:dyDescent="0.3">
      <c r="A54" s="159" t="s">
        <v>10</v>
      </c>
      <c r="B54" s="161">
        <f>'Sojabone verminderde bewerking'!F5</f>
        <v>2</v>
      </c>
      <c r="C54" s="153"/>
      <c r="D54" s="220"/>
      <c r="E54" s="47">
        <f>E55-0.25</f>
        <v>1.75</v>
      </c>
      <c r="F54" s="48">
        <f>F$39-($B$52/$E54)</f>
        <v>360.87676158468366</v>
      </c>
      <c r="G54" s="48">
        <f t="shared" si="15"/>
        <v>560.87676158468366</v>
      </c>
      <c r="H54" s="48">
        <f t="shared" si="15"/>
        <v>760.87676158468366</v>
      </c>
      <c r="I54" s="48">
        <f t="shared" si="15"/>
        <v>960.87676158468366</v>
      </c>
      <c r="J54" s="48">
        <f t="shared" si="15"/>
        <v>1160.8767615846837</v>
      </c>
      <c r="K54" s="48">
        <f t="shared" si="15"/>
        <v>1360.8767615846837</v>
      </c>
      <c r="L54" s="48">
        <f t="shared" si="15"/>
        <v>1560.8767615846837</v>
      </c>
      <c r="M54" s="48">
        <f t="shared" si="15"/>
        <v>1760.8767615846837</v>
      </c>
      <c r="N54" s="48">
        <f t="shared" si="15"/>
        <v>1960.8767615846837</v>
      </c>
      <c r="P54" s="220"/>
      <c r="Q54" s="47">
        <f>Q55-0.25</f>
        <v>1.75</v>
      </c>
      <c r="R54" s="48">
        <f>R$39-($B$50/$E54)</f>
        <v>1231.1624758703983</v>
      </c>
      <c r="S54" s="48">
        <f t="shared" si="16"/>
        <v>1431.1624758703983</v>
      </c>
      <c r="T54" s="48">
        <f t="shared" si="16"/>
        <v>1631.1624758703983</v>
      </c>
      <c r="U54" s="48">
        <f t="shared" si="16"/>
        <v>1831.1624758703983</v>
      </c>
      <c r="V54" s="48">
        <f t="shared" si="16"/>
        <v>2031.1624758703983</v>
      </c>
      <c r="W54" s="48">
        <f t="shared" si="16"/>
        <v>2231.1624758703983</v>
      </c>
      <c r="X54" s="48">
        <f t="shared" si="16"/>
        <v>2431.1624758703983</v>
      </c>
      <c r="Y54" s="48">
        <f t="shared" si="16"/>
        <v>2631.1624758703983</v>
      </c>
      <c r="Z54" s="48">
        <f t="shared" si="16"/>
        <v>2831.1624758703983</v>
      </c>
    </row>
    <row r="55" spans="1:26" ht="13.5" customHeight="1" thickBot="1" x14ac:dyDescent="0.3">
      <c r="A55" s="159"/>
      <c r="B55" s="147"/>
      <c r="C55" s="152"/>
      <c r="D55" s="220"/>
      <c r="E55" s="56">
        <f>B54</f>
        <v>2</v>
      </c>
      <c r="F55" s="48">
        <f>F$39-($B$52/$E55)</f>
        <v>1220.7671663865985</v>
      </c>
      <c r="G55" s="48">
        <f t="shared" si="15"/>
        <v>1420.7671663865985</v>
      </c>
      <c r="H55" s="48">
        <f t="shared" si="15"/>
        <v>1620.7671663865985</v>
      </c>
      <c r="I55" s="48">
        <f t="shared" si="15"/>
        <v>1820.7671663865985</v>
      </c>
      <c r="J55" s="48">
        <f t="shared" si="15"/>
        <v>2020.7671663865985</v>
      </c>
      <c r="K55" s="48">
        <f t="shared" si="15"/>
        <v>2220.7671663865985</v>
      </c>
      <c r="L55" s="48">
        <f t="shared" si="15"/>
        <v>2420.7671663865985</v>
      </c>
      <c r="M55" s="48">
        <f t="shared" si="15"/>
        <v>2620.7671663865985</v>
      </c>
      <c r="N55" s="48">
        <f t="shared" si="15"/>
        <v>2820.7671663865985</v>
      </c>
      <c r="P55" s="220"/>
      <c r="Q55" s="56">
        <f>E55</f>
        <v>2</v>
      </c>
      <c r="R55" s="48">
        <f>R$39-($B$50/$E55)</f>
        <v>1982.2671663865985</v>
      </c>
      <c r="S55" s="48">
        <f t="shared" si="16"/>
        <v>2182.2671663865985</v>
      </c>
      <c r="T55" s="48">
        <f t="shared" si="16"/>
        <v>2382.2671663865985</v>
      </c>
      <c r="U55" s="48">
        <f t="shared" si="16"/>
        <v>2582.2671663865985</v>
      </c>
      <c r="V55" s="48">
        <f t="shared" si="16"/>
        <v>2782.2671663865985</v>
      </c>
      <c r="W55" s="48">
        <f t="shared" si="16"/>
        <v>2982.2671663865985</v>
      </c>
      <c r="X55" s="48">
        <f t="shared" si="16"/>
        <v>3182.2671663865985</v>
      </c>
      <c r="Y55" s="48">
        <f t="shared" si="16"/>
        <v>3382.2671663865985</v>
      </c>
      <c r="Z55" s="48">
        <f t="shared" si="16"/>
        <v>3582.2671663865985</v>
      </c>
    </row>
    <row r="56" spans="1:26" ht="13.5" customHeight="1" thickBot="1" x14ac:dyDescent="0.3">
      <c r="A56" s="159" t="s">
        <v>115</v>
      </c>
      <c r="B56" s="172">
        <f>B5</f>
        <v>8200</v>
      </c>
      <c r="C56" s="152"/>
      <c r="D56" s="220"/>
      <c r="E56" s="47">
        <f>E55+0.25</f>
        <v>2.25</v>
      </c>
      <c r="F56" s="48">
        <f>F$39-($B$52/$E56)</f>
        <v>1889.5708145658655</v>
      </c>
      <c r="G56" s="48">
        <f t="shared" si="15"/>
        <v>2089.5708145658655</v>
      </c>
      <c r="H56" s="48">
        <f t="shared" si="15"/>
        <v>2289.5708145658655</v>
      </c>
      <c r="I56" s="48">
        <f t="shared" si="15"/>
        <v>2489.5708145658655</v>
      </c>
      <c r="J56" s="48">
        <f t="shared" si="15"/>
        <v>2689.5708145658655</v>
      </c>
      <c r="K56" s="48">
        <f t="shared" si="15"/>
        <v>2889.5708145658655</v>
      </c>
      <c r="L56" s="48">
        <f t="shared" si="15"/>
        <v>3089.5708145658655</v>
      </c>
      <c r="M56" s="48">
        <f t="shared" si="15"/>
        <v>3289.5708145658655</v>
      </c>
      <c r="N56" s="48">
        <f t="shared" si="15"/>
        <v>3489.5708145658655</v>
      </c>
      <c r="P56" s="220"/>
      <c r="Q56" s="47">
        <f>Q55+0.25</f>
        <v>2.25</v>
      </c>
      <c r="R56" s="48">
        <f>R$39-($B$50/$E56)</f>
        <v>2566.4597034547542</v>
      </c>
      <c r="S56" s="48">
        <f t="shared" si="16"/>
        <v>2766.4597034547542</v>
      </c>
      <c r="T56" s="48">
        <f t="shared" si="16"/>
        <v>2966.4597034547542</v>
      </c>
      <c r="U56" s="48">
        <f t="shared" si="16"/>
        <v>3166.4597034547542</v>
      </c>
      <c r="V56" s="48">
        <f t="shared" si="16"/>
        <v>3366.4597034547542</v>
      </c>
      <c r="W56" s="48">
        <f t="shared" si="16"/>
        <v>3566.4597034547542</v>
      </c>
      <c r="X56" s="48">
        <f t="shared" si="16"/>
        <v>3766.4597034547542</v>
      </c>
      <c r="Y56" s="48">
        <f t="shared" si="16"/>
        <v>3966.4597034547542</v>
      </c>
      <c r="Z56" s="48">
        <f t="shared" si="16"/>
        <v>4166.4597034547542</v>
      </c>
    </row>
    <row r="57" spans="1:26" ht="13.5" customHeight="1" thickBot="1" x14ac:dyDescent="0.3">
      <c r="A57" s="162" t="s">
        <v>11</v>
      </c>
      <c r="B57" s="172">
        <f>'Sojabone verminderde bewerking'!F33</f>
        <v>160</v>
      </c>
      <c r="C57" s="154"/>
      <c r="D57" s="221"/>
      <c r="E57" s="47">
        <f>E56+0.25</f>
        <v>2.5</v>
      </c>
      <c r="F57" s="48">
        <f>F$39-($B$52/$E57)</f>
        <v>2424.6137331092787</v>
      </c>
      <c r="G57" s="48">
        <f>G$39-($B$52/$E57)</f>
        <v>2624.6137331092787</v>
      </c>
      <c r="H57" s="48">
        <f t="shared" si="15"/>
        <v>2824.6137331092787</v>
      </c>
      <c r="I57" s="48">
        <f t="shared" si="15"/>
        <v>3024.6137331092787</v>
      </c>
      <c r="J57" s="48">
        <f t="shared" si="15"/>
        <v>3224.6137331092787</v>
      </c>
      <c r="K57" s="48">
        <f t="shared" si="15"/>
        <v>3424.6137331092787</v>
      </c>
      <c r="L57" s="48">
        <f t="shared" si="15"/>
        <v>3624.6137331092787</v>
      </c>
      <c r="M57" s="48">
        <f t="shared" si="15"/>
        <v>3824.6137331092787</v>
      </c>
      <c r="N57" s="48">
        <f>N$39-($B$52/$E57)</f>
        <v>4024.6137331092787</v>
      </c>
      <c r="P57" s="221"/>
      <c r="Q57" s="47">
        <f>Q56+0.25</f>
        <v>2.5</v>
      </c>
      <c r="R57" s="48">
        <f>R$39-($B$50/$E57)</f>
        <v>3033.8137331092785</v>
      </c>
      <c r="S57" s="48">
        <f>S$39-($B$50/$E57)</f>
        <v>3233.8137331092785</v>
      </c>
      <c r="T57" s="48">
        <f t="shared" si="16"/>
        <v>3433.8137331092785</v>
      </c>
      <c r="U57" s="48">
        <f t="shared" si="16"/>
        <v>3633.8137331092785</v>
      </c>
      <c r="V57" s="48">
        <f t="shared" si="16"/>
        <v>3833.8137331092785</v>
      </c>
      <c r="W57" s="48">
        <f t="shared" si="16"/>
        <v>4033.8137331092785</v>
      </c>
      <c r="X57" s="48">
        <f t="shared" si="16"/>
        <v>4233.8137331092785</v>
      </c>
      <c r="Y57" s="48">
        <f t="shared" si="16"/>
        <v>4433.8137331092785</v>
      </c>
      <c r="Z57" s="48">
        <f t="shared" si="16"/>
        <v>4633.8137331092785</v>
      </c>
    </row>
    <row r="58" spans="1:26" ht="13.5" customHeight="1" x14ac:dyDescent="0.25">
      <c r="A58" s="149" t="s">
        <v>12</v>
      </c>
      <c r="B58" s="173">
        <f>B56-B57</f>
        <v>8040</v>
      </c>
      <c r="C58" s="154"/>
    </row>
    <row r="61" spans="1:26" ht="13.5" customHeight="1" thickBot="1" x14ac:dyDescent="0.3">
      <c r="A61" s="163"/>
    </row>
    <row r="62" spans="1:26" ht="19.5" customHeight="1" thickBot="1" x14ac:dyDescent="0.3">
      <c r="A62" s="170" t="s">
        <v>50</v>
      </c>
      <c r="B62" s="171"/>
      <c r="C62" s="146"/>
      <c r="D62" s="222" t="s">
        <v>76</v>
      </c>
      <c r="E62" s="223"/>
      <c r="F62" s="223"/>
      <c r="G62" s="223"/>
      <c r="H62" s="223"/>
      <c r="I62" s="223"/>
      <c r="J62" s="223"/>
      <c r="K62" s="223"/>
      <c r="L62" s="223"/>
      <c r="M62" s="223"/>
      <c r="N62" s="224"/>
      <c r="P62" s="222" t="s">
        <v>77</v>
      </c>
      <c r="Q62" s="223"/>
      <c r="R62" s="223"/>
      <c r="S62" s="223"/>
      <c r="T62" s="223"/>
      <c r="U62" s="223"/>
      <c r="V62" s="223"/>
      <c r="W62" s="223"/>
      <c r="X62" s="223"/>
      <c r="Y62" s="223"/>
      <c r="Z62" s="224"/>
    </row>
    <row r="63" spans="1:26" ht="13.5" customHeight="1" thickBot="1" x14ac:dyDescent="0.3">
      <c r="A63" s="159" t="s">
        <v>3</v>
      </c>
      <c r="B63" s="172">
        <f>Graansorghum!E25</f>
        <v>13292.779519165859</v>
      </c>
      <c r="C63" s="150"/>
      <c r="D63" s="37"/>
      <c r="E63" s="38"/>
      <c r="F63" s="39"/>
      <c r="G63" s="40"/>
      <c r="H63" s="39"/>
      <c r="I63" s="39"/>
      <c r="J63" s="39" t="s">
        <v>13</v>
      </c>
      <c r="K63" s="41"/>
      <c r="L63" s="39"/>
      <c r="M63" s="41"/>
      <c r="N63" s="39"/>
      <c r="P63" s="37"/>
      <c r="Q63" s="38"/>
      <c r="R63" s="39"/>
      <c r="S63" s="40"/>
      <c r="T63" s="39"/>
      <c r="U63" s="39"/>
      <c r="V63" s="39" t="s">
        <v>13</v>
      </c>
      <c r="W63" s="41"/>
      <c r="X63" s="39"/>
      <c r="Y63" s="41"/>
      <c r="Z63" s="39"/>
    </row>
    <row r="64" spans="1:26" ht="13.5" customHeight="1" thickBot="1" x14ac:dyDescent="0.3">
      <c r="A64" s="159" t="s">
        <v>5</v>
      </c>
      <c r="B64" s="172">
        <f>Graansorghum!E27</f>
        <v>2526</v>
      </c>
      <c r="C64" s="150"/>
      <c r="D64" s="222" t="s">
        <v>6</v>
      </c>
      <c r="E64" s="224"/>
      <c r="F64" s="42">
        <f>G64-200</f>
        <v>5000</v>
      </c>
      <c r="G64" s="42">
        <f>H64-200</f>
        <v>5200</v>
      </c>
      <c r="H64" s="42">
        <f>I64-200</f>
        <v>5400</v>
      </c>
      <c r="I64" s="42">
        <f>J64-200</f>
        <v>5600</v>
      </c>
      <c r="J64" s="43">
        <f>B69</f>
        <v>5800</v>
      </c>
      <c r="K64" s="42">
        <f>J64+200</f>
        <v>6000</v>
      </c>
      <c r="L64" s="42">
        <f>K64+200</f>
        <v>6200</v>
      </c>
      <c r="M64" s="42">
        <f>L64+200</f>
        <v>6400</v>
      </c>
      <c r="N64" s="42">
        <f>M64+200</f>
        <v>6600</v>
      </c>
      <c r="P64" s="222" t="s">
        <v>6</v>
      </c>
      <c r="Q64" s="224"/>
      <c r="R64" s="42">
        <f>S64-200</f>
        <v>5000</v>
      </c>
      <c r="S64" s="42">
        <f>T64-200</f>
        <v>5200</v>
      </c>
      <c r="T64" s="42">
        <f>U64-200</f>
        <v>5400</v>
      </c>
      <c r="U64" s="42">
        <f>V64-200</f>
        <v>5600</v>
      </c>
      <c r="V64" s="43">
        <f>J64</f>
        <v>5800</v>
      </c>
      <c r="W64" s="42">
        <f>V64+200</f>
        <v>6000</v>
      </c>
      <c r="X64" s="42">
        <f>W64+200</f>
        <v>6200</v>
      </c>
      <c r="Y64" s="42">
        <f>X64+200</f>
        <v>6400</v>
      </c>
      <c r="Z64" s="42">
        <f>Y64+200</f>
        <v>6600</v>
      </c>
    </row>
    <row r="65" spans="1:26" ht="13.5" customHeight="1" thickBot="1" x14ac:dyDescent="0.3">
      <c r="A65" s="160" t="s">
        <v>7</v>
      </c>
      <c r="B65" s="173">
        <f>B64+B63</f>
        <v>15818.779519165859</v>
      </c>
      <c r="C65" s="151"/>
      <c r="D65" s="225" t="s">
        <v>8</v>
      </c>
      <c r="E65" s="226"/>
      <c r="F65" s="64">
        <f>F64-$B$70</f>
        <v>4937</v>
      </c>
      <c r="G65" s="64">
        <f t="shared" ref="G65:N65" si="17">G64-$B$70</f>
        <v>5137</v>
      </c>
      <c r="H65" s="64">
        <f t="shared" si="17"/>
        <v>5337</v>
      </c>
      <c r="I65" s="64">
        <f t="shared" si="17"/>
        <v>5537</v>
      </c>
      <c r="J65" s="64">
        <f>J64-$B$70</f>
        <v>5737</v>
      </c>
      <c r="K65" s="64">
        <f t="shared" si="17"/>
        <v>5937</v>
      </c>
      <c r="L65" s="64">
        <f t="shared" si="17"/>
        <v>6137</v>
      </c>
      <c r="M65" s="64">
        <f t="shared" si="17"/>
        <v>6337</v>
      </c>
      <c r="N65" s="64">
        <f t="shared" si="17"/>
        <v>6537</v>
      </c>
      <c r="P65" s="225" t="s">
        <v>8</v>
      </c>
      <c r="Q65" s="226"/>
      <c r="R65" s="64">
        <f t="shared" ref="R65:Z65" si="18">R64-$B$70</f>
        <v>4937</v>
      </c>
      <c r="S65" s="64">
        <f t="shared" si="18"/>
        <v>5137</v>
      </c>
      <c r="T65" s="64">
        <f t="shared" si="18"/>
        <v>5337</v>
      </c>
      <c r="U65" s="64">
        <f t="shared" si="18"/>
        <v>5537</v>
      </c>
      <c r="V65" s="64">
        <f t="shared" si="18"/>
        <v>5737</v>
      </c>
      <c r="W65" s="64">
        <f t="shared" si="18"/>
        <v>5937</v>
      </c>
      <c r="X65" s="64">
        <f t="shared" si="18"/>
        <v>6137</v>
      </c>
      <c r="Y65" s="64">
        <f t="shared" si="18"/>
        <v>6337</v>
      </c>
      <c r="Z65" s="64">
        <f t="shared" si="18"/>
        <v>6537</v>
      </c>
    </row>
    <row r="66" spans="1:26" ht="13.5" customHeight="1" thickBot="1" x14ac:dyDescent="0.3">
      <c r="A66" s="159"/>
      <c r="B66" s="147"/>
      <c r="C66" s="152"/>
      <c r="D66" s="219" t="s">
        <v>9</v>
      </c>
      <c r="E66" s="47">
        <f>E67-0.5</f>
        <v>3.5</v>
      </c>
      <c r="F66" s="48">
        <f t="shared" ref="F66:N70" si="19">F$65-($B$65/$E66)</f>
        <v>417.3487088097545</v>
      </c>
      <c r="G66" s="48">
        <f t="shared" si="19"/>
        <v>617.3487088097545</v>
      </c>
      <c r="H66" s="48">
        <f t="shared" si="19"/>
        <v>817.3487088097545</v>
      </c>
      <c r="I66" s="48">
        <f t="shared" si="19"/>
        <v>1017.3487088097545</v>
      </c>
      <c r="J66" s="48">
        <f t="shared" si="19"/>
        <v>1217.3487088097545</v>
      </c>
      <c r="K66" s="48">
        <f t="shared" si="19"/>
        <v>1417.3487088097545</v>
      </c>
      <c r="L66" s="48">
        <f t="shared" si="19"/>
        <v>1617.3487088097545</v>
      </c>
      <c r="M66" s="48">
        <f t="shared" si="19"/>
        <v>1817.3487088097545</v>
      </c>
      <c r="N66" s="48">
        <f t="shared" si="19"/>
        <v>2017.3487088097545</v>
      </c>
      <c r="P66" s="219" t="s">
        <v>9</v>
      </c>
      <c r="Q66" s="47">
        <f>Q67-0.5</f>
        <v>3.5</v>
      </c>
      <c r="R66" s="48">
        <f t="shared" ref="R66:Z70" si="20">R$65-($B$63/$E66)</f>
        <v>1139.0629945240403</v>
      </c>
      <c r="S66" s="48">
        <f t="shared" si="20"/>
        <v>1339.0629945240403</v>
      </c>
      <c r="T66" s="48">
        <f t="shared" si="20"/>
        <v>1539.0629945240403</v>
      </c>
      <c r="U66" s="48">
        <f t="shared" si="20"/>
        <v>1739.0629945240403</v>
      </c>
      <c r="V66" s="48">
        <f t="shared" si="20"/>
        <v>1939.0629945240403</v>
      </c>
      <c r="W66" s="48">
        <f t="shared" si="20"/>
        <v>2139.0629945240403</v>
      </c>
      <c r="X66" s="48">
        <f t="shared" si="20"/>
        <v>2339.0629945240403</v>
      </c>
      <c r="Y66" s="48">
        <f t="shared" si="20"/>
        <v>2539.0629945240403</v>
      </c>
      <c r="Z66" s="48">
        <f t="shared" si="20"/>
        <v>2739.0629945240403</v>
      </c>
    </row>
    <row r="67" spans="1:26" ht="13.5" customHeight="1" thickBot="1" x14ac:dyDescent="0.3">
      <c r="A67" s="159" t="s">
        <v>10</v>
      </c>
      <c r="B67" s="161">
        <v>4.5</v>
      </c>
      <c r="C67" s="153"/>
      <c r="D67" s="220"/>
      <c r="E67" s="47">
        <f>E68-0.5</f>
        <v>4</v>
      </c>
      <c r="F67" s="48">
        <f t="shared" si="19"/>
        <v>982.3051202085353</v>
      </c>
      <c r="G67" s="48">
        <f t="shared" si="19"/>
        <v>1182.3051202085353</v>
      </c>
      <c r="H67" s="48">
        <f t="shared" si="19"/>
        <v>1382.3051202085353</v>
      </c>
      <c r="I67" s="48">
        <f t="shared" si="19"/>
        <v>1582.3051202085353</v>
      </c>
      <c r="J67" s="48">
        <f t="shared" si="19"/>
        <v>1782.3051202085353</v>
      </c>
      <c r="K67" s="48">
        <f t="shared" si="19"/>
        <v>1982.3051202085353</v>
      </c>
      <c r="L67" s="48">
        <f t="shared" si="19"/>
        <v>2182.3051202085353</v>
      </c>
      <c r="M67" s="48">
        <f t="shared" si="19"/>
        <v>2382.3051202085353</v>
      </c>
      <c r="N67" s="48">
        <f t="shared" si="19"/>
        <v>2582.3051202085353</v>
      </c>
      <c r="P67" s="220"/>
      <c r="Q67" s="47">
        <f>Q68-0.5</f>
        <v>4</v>
      </c>
      <c r="R67" s="48">
        <f t="shared" si="20"/>
        <v>1613.8051202085353</v>
      </c>
      <c r="S67" s="48">
        <f t="shared" si="20"/>
        <v>1813.8051202085353</v>
      </c>
      <c r="T67" s="48">
        <f t="shared" si="20"/>
        <v>2013.8051202085353</v>
      </c>
      <c r="U67" s="48">
        <f t="shared" si="20"/>
        <v>2213.8051202085353</v>
      </c>
      <c r="V67" s="48">
        <f t="shared" si="20"/>
        <v>2413.8051202085353</v>
      </c>
      <c r="W67" s="48">
        <f t="shared" si="20"/>
        <v>2613.8051202085353</v>
      </c>
      <c r="X67" s="48">
        <f t="shared" si="20"/>
        <v>2813.8051202085353</v>
      </c>
      <c r="Y67" s="48">
        <f t="shared" si="20"/>
        <v>3013.8051202085353</v>
      </c>
      <c r="Z67" s="48">
        <f t="shared" si="20"/>
        <v>3213.8051202085353</v>
      </c>
    </row>
    <row r="68" spans="1:26" ht="13.5" customHeight="1" thickBot="1" x14ac:dyDescent="0.3">
      <c r="A68" s="159"/>
      <c r="B68" s="147"/>
      <c r="C68" s="152"/>
      <c r="D68" s="220"/>
      <c r="E68" s="56">
        <f>B67</f>
        <v>4.5</v>
      </c>
      <c r="F68" s="48">
        <f t="shared" si="19"/>
        <v>1421.7156624075869</v>
      </c>
      <c r="G68" s="48">
        <f t="shared" si="19"/>
        <v>1621.7156624075869</v>
      </c>
      <c r="H68" s="48">
        <f t="shared" si="19"/>
        <v>1821.7156624075869</v>
      </c>
      <c r="I68" s="48">
        <f t="shared" si="19"/>
        <v>2021.7156624075869</v>
      </c>
      <c r="J68" s="48">
        <f t="shared" si="19"/>
        <v>2221.7156624075869</v>
      </c>
      <c r="K68" s="48">
        <f t="shared" si="19"/>
        <v>2421.7156624075869</v>
      </c>
      <c r="L68" s="48">
        <f t="shared" si="19"/>
        <v>2621.7156624075869</v>
      </c>
      <c r="M68" s="48">
        <f t="shared" si="19"/>
        <v>2821.7156624075869</v>
      </c>
      <c r="N68" s="48">
        <f t="shared" si="19"/>
        <v>3021.7156624075869</v>
      </c>
      <c r="P68" s="220"/>
      <c r="Q68" s="56">
        <f>E68</f>
        <v>4.5</v>
      </c>
      <c r="R68" s="48">
        <f t="shared" si="20"/>
        <v>1983.0489957409204</v>
      </c>
      <c r="S68" s="48">
        <f t="shared" si="20"/>
        <v>2183.0489957409204</v>
      </c>
      <c r="T68" s="48">
        <f t="shared" si="20"/>
        <v>2383.0489957409204</v>
      </c>
      <c r="U68" s="48">
        <f t="shared" si="20"/>
        <v>2583.0489957409204</v>
      </c>
      <c r="V68" s="48">
        <f t="shared" si="20"/>
        <v>2783.0489957409204</v>
      </c>
      <c r="W68" s="48">
        <f t="shared" si="20"/>
        <v>2983.0489957409204</v>
      </c>
      <c r="X68" s="48">
        <f t="shared" si="20"/>
        <v>3183.0489957409204</v>
      </c>
      <c r="Y68" s="48">
        <f t="shared" si="20"/>
        <v>3383.0489957409204</v>
      </c>
      <c r="Z68" s="48">
        <f t="shared" si="20"/>
        <v>3583.0489957409204</v>
      </c>
    </row>
    <row r="69" spans="1:26" ht="13.5" customHeight="1" thickBot="1" x14ac:dyDescent="0.3">
      <c r="A69" s="159" t="s">
        <v>67</v>
      </c>
      <c r="B69" s="172">
        <f>B6</f>
        <v>5800</v>
      </c>
      <c r="C69" s="152"/>
      <c r="D69" s="220"/>
      <c r="E69" s="47">
        <f>E68+0.5</f>
        <v>5</v>
      </c>
      <c r="F69" s="48">
        <f t="shared" si="19"/>
        <v>1773.2440961668281</v>
      </c>
      <c r="G69" s="48">
        <f t="shared" si="19"/>
        <v>1973.2440961668281</v>
      </c>
      <c r="H69" s="48">
        <f t="shared" si="19"/>
        <v>2173.2440961668281</v>
      </c>
      <c r="I69" s="48">
        <f t="shared" si="19"/>
        <v>2373.2440961668281</v>
      </c>
      <c r="J69" s="48">
        <f t="shared" si="19"/>
        <v>2573.2440961668281</v>
      </c>
      <c r="K69" s="48">
        <f t="shared" si="19"/>
        <v>2773.2440961668281</v>
      </c>
      <c r="L69" s="48">
        <f t="shared" si="19"/>
        <v>2973.2440961668281</v>
      </c>
      <c r="M69" s="48">
        <f t="shared" si="19"/>
        <v>3173.2440961668281</v>
      </c>
      <c r="N69" s="48">
        <f t="shared" si="19"/>
        <v>3373.2440961668281</v>
      </c>
      <c r="P69" s="220"/>
      <c r="Q69" s="47">
        <f>Q68+0.5</f>
        <v>5</v>
      </c>
      <c r="R69" s="48">
        <f t="shared" si="20"/>
        <v>2278.4440961668283</v>
      </c>
      <c r="S69" s="48">
        <f t="shared" si="20"/>
        <v>2478.4440961668283</v>
      </c>
      <c r="T69" s="48">
        <f t="shared" si="20"/>
        <v>2678.4440961668283</v>
      </c>
      <c r="U69" s="48">
        <f t="shared" si="20"/>
        <v>2878.4440961668283</v>
      </c>
      <c r="V69" s="48">
        <f t="shared" si="20"/>
        <v>3078.4440961668283</v>
      </c>
      <c r="W69" s="48">
        <f t="shared" si="20"/>
        <v>3278.4440961668283</v>
      </c>
      <c r="X69" s="48">
        <f t="shared" si="20"/>
        <v>3478.4440961668283</v>
      </c>
      <c r="Y69" s="48">
        <f t="shared" si="20"/>
        <v>3678.4440961668283</v>
      </c>
      <c r="Z69" s="48">
        <f t="shared" si="20"/>
        <v>3878.4440961668283</v>
      </c>
    </row>
    <row r="70" spans="1:26" ht="13.5" customHeight="1" thickBot="1" x14ac:dyDescent="0.3">
      <c r="A70" s="162" t="s">
        <v>11</v>
      </c>
      <c r="B70" s="172">
        <f>D6</f>
        <v>63</v>
      </c>
      <c r="C70" s="154"/>
      <c r="D70" s="221"/>
      <c r="E70" s="47">
        <f>E69+0.5</f>
        <v>5.5</v>
      </c>
      <c r="F70" s="48">
        <f>F$65-($B$65/$E70)</f>
        <v>2060.8582692425712</v>
      </c>
      <c r="G70" s="48">
        <f t="shared" si="19"/>
        <v>2260.8582692425712</v>
      </c>
      <c r="H70" s="48">
        <f t="shared" si="19"/>
        <v>2460.8582692425712</v>
      </c>
      <c r="I70" s="48">
        <f t="shared" si="19"/>
        <v>2660.8582692425712</v>
      </c>
      <c r="J70" s="48">
        <f t="shared" si="19"/>
        <v>2860.8582692425712</v>
      </c>
      <c r="K70" s="48">
        <f t="shared" si="19"/>
        <v>3060.8582692425712</v>
      </c>
      <c r="L70" s="48">
        <f t="shared" si="19"/>
        <v>3260.8582692425712</v>
      </c>
      <c r="M70" s="48">
        <f t="shared" si="19"/>
        <v>3460.8582692425712</v>
      </c>
      <c r="N70" s="48">
        <f>N$65-($B$65/$E70)</f>
        <v>3660.8582692425712</v>
      </c>
      <c r="P70" s="221"/>
      <c r="Q70" s="47">
        <f>Q69+0.5</f>
        <v>5.5</v>
      </c>
      <c r="R70" s="48">
        <f>R$65-($B$63/$E70)</f>
        <v>2520.1309965152982</v>
      </c>
      <c r="S70" s="48">
        <f t="shared" si="20"/>
        <v>2720.1309965152982</v>
      </c>
      <c r="T70" s="48">
        <f t="shared" si="20"/>
        <v>2920.1309965152982</v>
      </c>
      <c r="U70" s="48">
        <f t="shared" si="20"/>
        <v>3120.1309965152982</v>
      </c>
      <c r="V70" s="48">
        <f t="shared" si="20"/>
        <v>3320.1309965152982</v>
      </c>
      <c r="W70" s="48">
        <f t="shared" si="20"/>
        <v>3520.1309965152982</v>
      </c>
      <c r="X70" s="48">
        <f t="shared" si="20"/>
        <v>3720.1309965152982</v>
      </c>
      <c r="Y70" s="48">
        <f t="shared" si="20"/>
        <v>3920.1309965152982</v>
      </c>
      <c r="Z70" s="48">
        <f t="shared" si="20"/>
        <v>4120.1309965152977</v>
      </c>
    </row>
    <row r="71" spans="1:26" ht="13.5" customHeight="1" x14ac:dyDescent="0.25">
      <c r="A71" s="149" t="s">
        <v>12</v>
      </c>
      <c r="B71" s="173">
        <f>B69-B70</f>
        <v>5737</v>
      </c>
      <c r="C71" s="154"/>
    </row>
  </sheetData>
  <sheetProtection selectLockedCells="1"/>
  <mergeCells count="44">
    <mergeCell ref="D53:D57"/>
    <mergeCell ref="P53:P57"/>
    <mergeCell ref="D49:N49"/>
    <mergeCell ref="P49:Z49"/>
    <mergeCell ref="D51:E51"/>
    <mergeCell ref="P51:Q51"/>
    <mergeCell ref="D52:E52"/>
    <mergeCell ref="P52:Q52"/>
    <mergeCell ref="P36:Z36"/>
    <mergeCell ref="D38:E38"/>
    <mergeCell ref="P38:Q38"/>
    <mergeCell ref="D40:D44"/>
    <mergeCell ref="P40:P44"/>
    <mergeCell ref="D39:E39"/>
    <mergeCell ref="P39:Q39"/>
    <mergeCell ref="P27:P31"/>
    <mergeCell ref="D10:N10"/>
    <mergeCell ref="P10:Z10"/>
    <mergeCell ref="D12:E12"/>
    <mergeCell ref="P12:Q12"/>
    <mergeCell ref="D13:E13"/>
    <mergeCell ref="P13:Q13"/>
    <mergeCell ref="D23:N23"/>
    <mergeCell ref="P23:Z23"/>
    <mergeCell ref="D14:D18"/>
    <mergeCell ref="P14:P18"/>
    <mergeCell ref="D25:E25"/>
    <mergeCell ref="P25:Q25"/>
    <mergeCell ref="D26:E26"/>
    <mergeCell ref="P26:Q26"/>
    <mergeCell ref="A9:B9"/>
    <mergeCell ref="A22:B22"/>
    <mergeCell ref="A35:B35"/>
    <mergeCell ref="A48:B48"/>
    <mergeCell ref="D27:D31"/>
    <mergeCell ref="D36:N36"/>
    <mergeCell ref="D66:D70"/>
    <mergeCell ref="P66:P70"/>
    <mergeCell ref="D62:N62"/>
    <mergeCell ref="P62:Z62"/>
    <mergeCell ref="D64:E64"/>
    <mergeCell ref="P64:Q64"/>
    <mergeCell ref="D65:E65"/>
    <mergeCell ref="P65:Q65"/>
  </mergeCells>
  <conditionalFormatting sqref="F14:N18">
    <cfRule type="cellIs" dxfId="39" priority="52" stopIfTrue="1" operator="greaterThan">
      <formula>1</formula>
    </cfRule>
    <cfRule type="cellIs" dxfId="38" priority="51" stopIfTrue="1" operator="lessThan">
      <formula>1</formula>
    </cfRule>
    <cfRule type="cellIs" dxfId="37" priority="50" stopIfTrue="1" operator="greaterThan">
      <formula>1</formula>
    </cfRule>
    <cfRule type="cellIs" dxfId="36" priority="49" stopIfTrue="1" operator="lessThan">
      <formula>1</formula>
    </cfRule>
  </conditionalFormatting>
  <conditionalFormatting sqref="F27:N31">
    <cfRule type="cellIs" dxfId="35" priority="17" stopIfTrue="1" operator="lessThan">
      <formula>1</formula>
    </cfRule>
    <cfRule type="cellIs" dxfId="34" priority="18" stopIfTrue="1" operator="greaterThan">
      <formula>1</formula>
    </cfRule>
    <cfRule type="cellIs" dxfId="33" priority="19" stopIfTrue="1" operator="lessThan">
      <formula>1</formula>
    </cfRule>
    <cfRule type="cellIs" dxfId="32" priority="20" stopIfTrue="1" operator="greaterThan">
      <formula>1</formula>
    </cfRule>
  </conditionalFormatting>
  <conditionalFormatting sqref="F40:N44">
    <cfRule type="cellIs" dxfId="31" priority="48" stopIfTrue="1" operator="greaterThan">
      <formula>1</formula>
    </cfRule>
    <cfRule type="cellIs" dxfId="30" priority="47" stopIfTrue="1" operator="lessThan">
      <formula>1</formula>
    </cfRule>
    <cfRule type="cellIs" dxfId="29" priority="46" stopIfTrue="1" operator="greaterThan">
      <formula>1</formula>
    </cfRule>
    <cfRule type="cellIs" dxfId="28" priority="45" stopIfTrue="1" operator="lessThan">
      <formula>1</formula>
    </cfRule>
  </conditionalFormatting>
  <conditionalFormatting sqref="F53:N57">
    <cfRule type="cellIs" dxfId="27" priority="25" stopIfTrue="1" operator="lessThan">
      <formula>1</formula>
    </cfRule>
    <cfRule type="cellIs" dxfId="26" priority="26" stopIfTrue="1" operator="greaterThan">
      <formula>1</formula>
    </cfRule>
    <cfRule type="cellIs" dxfId="25" priority="27" stopIfTrue="1" operator="lessThan">
      <formula>1</formula>
    </cfRule>
    <cfRule type="cellIs" dxfId="24" priority="28" stopIfTrue="1" operator="greaterThan">
      <formula>1</formula>
    </cfRule>
  </conditionalFormatting>
  <conditionalFormatting sqref="F66:N70">
    <cfRule type="cellIs" dxfId="23" priority="9" stopIfTrue="1" operator="lessThan">
      <formula>1</formula>
    </cfRule>
    <cfRule type="cellIs" dxfId="22" priority="10" stopIfTrue="1" operator="greaterThan">
      <formula>1</formula>
    </cfRule>
    <cfRule type="cellIs" dxfId="21" priority="11" stopIfTrue="1" operator="lessThan">
      <formula>1</formula>
    </cfRule>
    <cfRule type="cellIs" dxfId="20" priority="12" stopIfTrue="1" operator="greaterThan">
      <formula>1</formula>
    </cfRule>
  </conditionalFormatting>
  <conditionalFormatting sqref="R14:Z18">
    <cfRule type="cellIs" dxfId="19" priority="41" stopIfTrue="1" operator="lessThan">
      <formula>1</formula>
    </cfRule>
    <cfRule type="cellIs" dxfId="18" priority="42" stopIfTrue="1" operator="greaterThan">
      <formula>1</formula>
    </cfRule>
    <cfRule type="cellIs" dxfId="17" priority="43" stopIfTrue="1" operator="lessThan">
      <formula>1</formula>
    </cfRule>
    <cfRule type="cellIs" dxfId="16" priority="44" stopIfTrue="1" operator="greaterThan">
      <formula>1</formula>
    </cfRule>
  </conditionalFormatting>
  <conditionalFormatting sqref="R27:Z31">
    <cfRule type="cellIs" dxfId="15" priority="13" stopIfTrue="1" operator="lessThan">
      <formula>1</formula>
    </cfRule>
    <cfRule type="cellIs" dxfId="14" priority="16" stopIfTrue="1" operator="greaterThan">
      <formula>1</formula>
    </cfRule>
    <cfRule type="cellIs" dxfId="13" priority="15" stopIfTrue="1" operator="lessThan">
      <formula>1</formula>
    </cfRule>
    <cfRule type="cellIs" dxfId="12" priority="14" stopIfTrue="1" operator="greaterThan">
      <formula>1</formula>
    </cfRule>
  </conditionalFormatting>
  <conditionalFormatting sqref="R40:Z44">
    <cfRule type="cellIs" dxfId="11" priority="37" stopIfTrue="1" operator="lessThan">
      <formula>1</formula>
    </cfRule>
    <cfRule type="cellIs" dxfId="10" priority="38" stopIfTrue="1" operator="greaterThan">
      <formula>1</formula>
    </cfRule>
    <cfRule type="cellIs" dxfId="9" priority="39" stopIfTrue="1" operator="lessThan">
      <formula>1</formula>
    </cfRule>
    <cfRule type="cellIs" dxfId="8" priority="40" stopIfTrue="1" operator="greaterThan">
      <formula>1</formula>
    </cfRule>
  </conditionalFormatting>
  <conditionalFormatting sqref="R53:Z57">
    <cfRule type="cellIs" dxfId="7" priority="24" stopIfTrue="1" operator="greaterThan">
      <formula>1</formula>
    </cfRule>
    <cfRule type="cellIs" dxfId="6" priority="23" stopIfTrue="1" operator="lessThan">
      <formula>1</formula>
    </cfRule>
    <cfRule type="cellIs" dxfId="5" priority="22" stopIfTrue="1" operator="greaterThan">
      <formula>1</formula>
    </cfRule>
    <cfRule type="cellIs" dxfId="4" priority="21" stopIfTrue="1" operator="lessThan">
      <formula>1</formula>
    </cfRule>
  </conditionalFormatting>
  <conditionalFormatting sqref="R66:Z70">
    <cfRule type="cellIs" dxfId="3" priority="2" stopIfTrue="1" operator="greaterThan">
      <formula>1</formula>
    </cfRule>
    <cfRule type="cellIs" dxfId="2" priority="3" stopIfTrue="1" operator="lessThan">
      <formula>1</formula>
    </cfRule>
    <cfRule type="cellIs" dxfId="1" priority="4" stopIfTrue="1" operator="greaterThan">
      <formula>1</formula>
    </cfRule>
    <cfRule type="cellIs" dxfId="0" priority="1" stopIfTrue="1" operator="lessThan">
      <formula>1</formula>
    </cfRule>
  </conditionalFormatting>
  <dataValidations count="5">
    <dataValidation type="list" allowBlank="1" showInputMessage="1" showErrorMessage="1" sqref="B67" xr:uid="{00000000-0002-0000-0000-000000000000}">
      <formula1>Sorgopbrengspeil</formula1>
    </dataValidation>
    <dataValidation type="list" allowBlank="1" showInputMessage="1" showErrorMessage="1" sqref="B54" xr:uid="{00000000-0002-0000-0000-000001000000}">
      <formula1>Sojaverminopbrengspeil</formula1>
    </dataValidation>
    <dataValidation type="list" allowBlank="1" showInputMessage="1" showErrorMessage="1" sqref="B41" xr:uid="{00000000-0002-0000-0000-000002000000}">
      <formula1>Sojaopbrengspeil</formula1>
    </dataValidation>
    <dataValidation type="list" allowBlank="1" showInputMessage="1" showErrorMessage="1" sqref="B28" xr:uid="{00000000-0002-0000-0000-000003000000}">
      <formula1>Verminopbrengspeil</formula1>
    </dataValidation>
    <dataValidation type="list" allowBlank="1" showInputMessage="1" showErrorMessage="1" sqref="B15" xr:uid="{00000000-0002-0000-0000-000004000000}">
      <formula1>Opbrengspeil</formula1>
    </dataValidation>
  </dataValidation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87"/>
  <sheetViews>
    <sheetView tabSelected="1" zoomScale="85" zoomScaleNormal="85" workbookViewId="0">
      <pane xSplit="1" topLeftCell="B1" activePane="topRight" state="frozen"/>
      <selection pane="topRight" activeCell="I30" sqref="I30"/>
    </sheetView>
  </sheetViews>
  <sheetFormatPr defaultColWidth="9.109375" defaultRowHeight="13.2" x14ac:dyDescent="0.25"/>
  <cols>
    <col min="1" max="1" width="51.6640625" customWidth="1"/>
    <col min="2" max="7" width="14.33203125" customWidth="1"/>
    <col min="9" max="9" width="10.88671875" bestFit="1" customWidth="1"/>
  </cols>
  <sheetData>
    <row r="1" spans="1:9" ht="14.4" x14ac:dyDescent="0.3">
      <c r="A1" s="175" t="s">
        <v>124</v>
      </c>
      <c r="B1" s="94"/>
      <c r="C1" s="94"/>
      <c r="D1" s="94"/>
      <c r="E1" s="94"/>
      <c r="F1" s="94"/>
      <c r="G1" s="94"/>
      <c r="H1" s="95"/>
    </row>
    <row r="2" spans="1:9" ht="27.6" customHeight="1" x14ac:dyDescent="0.3">
      <c r="A2" s="211" t="s">
        <v>78</v>
      </c>
      <c r="B2" s="212" t="str">
        <f>'[3]Rent calculations'!C2</f>
        <v>Maize (RR)</v>
      </c>
      <c r="C2" s="212" t="str">
        <f>'[3]Rent calculations'!D2</f>
        <v>Maize (min tillage)</v>
      </c>
      <c r="D2" s="212" t="str">
        <f>'[3]Rent calculations'!E2</f>
        <v>Soy bean (conventional)</v>
      </c>
      <c r="E2" s="212" t="str">
        <f>'[3]Rent calculations'!F2</f>
        <v>Soy bean (min tillage)</v>
      </c>
      <c r="F2" s="212" t="str">
        <f>'[3]Rent calculations'!G2</f>
        <v>Grain Sorghum</v>
      </c>
      <c r="G2" s="212" t="str">
        <f>'[3]Rent calculations'!H2</f>
        <v>Irr-Maize</v>
      </c>
      <c r="H2" s="95"/>
    </row>
    <row r="3" spans="1:9" ht="14.4" x14ac:dyDescent="0.3">
      <c r="A3" s="213" t="s">
        <v>79</v>
      </c>
      <c r="B3" s="214"/>
      <c r="C3" s="214"/>
      <c r="D3" s="214"/>
      <c r="E3" s="214"/>
      <c r="F3" s="214"/>
      <c r="G3" s="214"/>
      <c r="H3" s="95"/>
    </row>
    <row r="4" spans="1:9" ht="14.4" x14ac:dyDescent="0.3">
      <c r="A4" s="97" t="s">
        <v>80</v>
      </c>
      <c r="B4" s="98">
        <f>'W-Roundup R mielies '!G5</f>
        <v>6</v>
      </c>
      <c r="C4" s="98">
        <f>'Mielie Vermin Bewerk'!G5</f>
        <v>6</v>
      </c>
      <c r="D4" s="98">
        <f>Sojabone!E5</f>
        <v>1.75</v>
      </c>
      <c r="E4" s="98">
        <f>'Sojabone Vermin bewerk'!E5</f>
        <v>1.75</v>
      </c>
      <c r="F4" s="98">
        <f>Graansorghum!F5</f>
        <v>5</v>
      </c>
      <c r="G4" s="98">
        <f>'Bes-mielies'!F5</f>
        <v>12</v>
      </c>
      <c r="H4" s="95"/>
    </row>
    <row r="5" spans="1:9" s="101" customFormat="1" ht="14.4" x14ac:dyDescent="0.3">
      <c r="A5" s="97" t="s">
        <v>81</v>
      </c>
      <c r="B5" s="99">
        <f>'Pryse + Sensatiwiteitsanalise'!B4</f>
        <v>3820</v>
      </c>
      <c r="C5" s="99">
        <f>B5</f>
        <v>3820</v>
      </c>
      <c r="D5" s="99">
        <f>'Pryse + Sensatiwiteitsanalise'!B5</f>
        <v>8200</v>
      </c>
      <c r="E5" s="99">
        <f>D5</f>
        <v>8200</v>
      </c>
      <c r="F5" s="99">
        <f>'Pryse + Sensatiwiteitsanalise'!B6</f>
        <v>5800</v>
      </c>
      <c r="G5" s="99">
        <f>B5</f>
        <v>3820</v>
      </c>
      <c r="H5" s="100"/>
    </row>
    <row r="6" spans="1:9" s="101" customFormat="1" ht="14.4" x14ac:dyDescent="0.3">
      <c r="A6" s="97" t="s">
        <v>82</v>
      </c>
      <c r="B6" s="99">
        <f>'Pryse + Sensatiwiteitsanalise'!D4</f>
        <v>413</v>
      </c>
      <c r="C6" s="99">
        <f>B6</f>
        <v>413</v>
      </c>
      <c r="D6" s="99">
        <f>'Pryse + Sensatiwiteitsanalise'!D5</f>
        <v>160</v>
      </c>
      <c r="E6" s="99">
        <f>D6</f>
        <v>160</v>
      </c>
      <c r="F6" s="99">
        <f>'Pryse + Sensatiwiteitsanalise'!D6</f>
        <v>63</v>
      </c>
      <c r="G6" s="99">
        <f>B6</f>
        <v>413</v>
      </c>
      <c r="H6" s="100"/>
    </row>
    <row r="7" spans="1:9" s="101" customFormat="1" ht="15" thickBot="1" x14ac:dyDescent="0.35">
      <c r="A7" s="97" t="s">
        <v>83</v>
      </c>
      <c r="B7" s="102">
        <f t="shared" ref="B7:G7" si="0">B5-B6</f>
        <v>3407</v>
      </c>
      <c r="C7" s="102">
        <f t="shared" si="0"/>
        <v>3407</v>
      </c>
      <c r="D7" s="102">
        <f t="shared" si="0"/>
        <v>8040</v>
      </c>
      <c r="E7" s="102">
        <f t="shared" si="0"/>
        <v>8040</v>
      </c>
      <c r="F7" s="102">
        <f t="shared" si="0"/>
        <v>5737</v>
      </c>
      <c r="G7" s="102">
        <f t="shared" si="0"/>
        <v>3407</v>
      </c>
      <c r="H7" s="100"/>
    </row>
    <row r="8" spans="1:9" ht="15" thickTop="1" x14ac:dyDescent="0.3">
      <c r="A8" s="103" t="s">
        <v>84</v>
      </c>
      <c r="B8" s="104">
        <f>B4*B7</f>
        <v>20442</v>
      </c>
      <c r="C8" s="104">
        <f>C4*C7</f>
        <v>20442</v>
      </c>
      <c r="D8" s="104">
        <f t="shared" ref="D8:G8" si="1">D4*D7</f>
        <v>14070</v>
      </c>
      <c r="E8" s="104">
        <f t="shared" si="1"/>
        <v>14070</v>
      </c>
      <c r="F8" s="104">
        <f t="shared" si="1"/>
        <v>28685</v>
      </c>
      <c r="G8" s="104">
        <f t="shared" si="1"/>
        <v>40884</v>
      </c>
      <c r="H8" s="95"/>
    </row>
    <row r="9" spans="1:9" ht="14.4" x14ac:dyDescent="0.3">
      <c r="A9" s="97"/>
      <c r="B9" s="105"/>
      <c r="C9" s="105"/>
      <c r="D9" s="105"/>
      <c r="E9" s="105"/>
      <c r="F9" s="105"/>
      <c r="G9" s="105"/>
      <c r="H9" s="95"/>
    </row>
    <row r="10" spans="1:9" ht="14.4" x14ac:dyDescent="0.3">
      <c r="A10" s="213" t="s">
        <v>85</v>
      </c>
      <c r="B10" s="215"/>
      <c r="C10" s="215"/>
      <c r="D10" s="215"/>
      <c r="E10" s="215"/>
      <c r="F10" s="215"/>
      <c r="G10" s="215"/>
      <c r="H10" s="95"/>
    </row>
    <row r="11" spans="1:9" ht="14.4" x14ac:dyDescent="0.3">
      <c r="A11" s="176" t="s">
        <v>20</v>
      </c>
      <c r="B11" s="106">
        <f>'W-Roundup R mielies '!G9</f>
        <v>3683.0374999999999</v>
      </c>
      <c r="C11" s="106">
        <f>'Mielie Vermin Bewerk'!G9</f>
        <v>3880.9075000000003</v>
      </c>
      <c r="D11" s="106">
        <f>Sojabone!E9</f>
        <v>2006.88</v>
      </c>
      <c r="E11" s="106">
        <f>'Sojabone Vermin bewerk'!E9</f>
        <v>1625.76</v>
      </c>
      <c r="F11" s="106">
        <f>Graansorghum!F9</f>
        <v>1058.3999999999999</v>
      </c>
      <c r="G11" s="106">
        <f>'Bes-mielies'!F9</f>
        <v>6231.7500000000009</v>
      </c>
      <c r="H11" s="95"/>
    </row>
    <row r="12" spans="1:9" ht="14.4" x14ac:dyDescent="0.3">
      <c r="A12" s="176" t="s">
        <v>21</v>
      </c>
      <c r="B12" s="106">
        <f>'W-Roundup R mielies '!G10</f>
        <v>5367.7000000000007</v>
      </c>
      <c r="C12" s="106">
        <f>'Mielie Vermin Bewerk'!G10</f>
        <v>5367.7000000000007</v>
      </c>
      <c r="D12" s="106">
        <f>Sojabone!E10</f>
        <v>3123.19</v>
      </c>
      <c r="E12" s="106">
        <f>'Sojabone Vermin bewerk'!E10</f>
        <v>3031.19</v>
      </c>
      <c r="F12" s="106">
        <f>Graansorghum!F10</f>
        <v>4681</v>
      </c>
      <c r="G12" s="106">
        <f>'Bes-mielies'!F10</f>
        <v>10370</v>
      </c>
      <c r="H12" s="95"/>
    </row>
    <row r="13" spans="1:9" ht="14.4" x14ac:dyDescent="0.3">
      <c r="A13" s="176" t="s">
        <v>22</v>
      </c>
      <c r="B13" s="106">
        <f>'W-Roundup R mielies '!G11</f>
        <v>252.74700000000001</v>
      </c>
      <c r="C13" s="106">
        <f>'Mielie Vermin Bewerk'!G11</f>
        <v>252.74700000000001</v>
      </c>
      <c r="D13" s="106">
        <f>Sojabone!E11</f>
        <v>0</v>
      </c>
      <c r="E13" s="106">
        <f>'Sojabone Vermin bewerk'!E11</f>
        <v>0</v>
      </c>
      <c r="F13" s="106">
        <f>Graansorghum!F11</f>
        <v>252.74700000000001</v>
      </c>
      <c r="G13" s="106">
        <f>'Bes-mielies'!F11</f>
        <v>252.74700000000001</v>
      </c>
      <c r="H13" s="95"/>
      <c r="I13" s="106"/>
    </row>
    <row r="14" spans="1:9" ht="14.4" x14ac:dyDescent="0.3">
      <c r="A14" s="176" t="s">
        <v>23</v>
      </c>
      <c r="B14" s="106">
        <f>'W-Roundup R mielies '!G12</f>
        <v>1568.6639700000001</v>
      </c>
      <c r="C14" s="106">
        <f>'Mielie Vermin Bewerk'!G12</f>
        <v>1419.7012200000001</v>
      </c>
      <c r="D14" s="106">
        <f>Sojabone!E12</f>
        <v>1323.4625400000002</v>
      </c>
      <c r="E14" s="106">
        <f>'Sojabone Vermin bewerk'!E12</f>
        <v>941.60385000000008</v>
      </c>
      <c r="F14" s="106">
        <f>Graansorghum!F12</f>
        <v>1586.2498700000003</v>
      </c>
      <c r="G14" s="106">
        <f>'Bes-mielies'!F12</f>
        <v>2136.0542000000005</v>
      </c>
      <c r="H14" s="95"/>
    </row>
    <row r="15" spans="1:9" ht="14.4" x14ac:dyDescent="0.3">
      <c r="A15" s="176" t="s">
        <v>24</v>
      </c>
      <c r="B15" s="106">
        <f>'W-Roundup R mielies '!G13</f>
        <v>725.67370259999996</v>
      </c>
      <c r="C15" s="106">
        <f>'Mielie Vermin Bewerk'!G13</f>
        <v>695.87974259999999</v>
      </c>
      <c r="D15" s="106">
        <f>Sojabone!E13</f>
        <v>550.11332250000009</v>
      </c>
      <c r="E15" s="106">
        <f>'Sojabone Vermin bewerk'!E13</f>
        <v>459.46136250000006</v>
      </c>
      <c r="F15" s="106">
        <f>Graansorghum!F13</f>
        <v>727.54574759999991</v>
      </c>
      <c r="G15" s="106">
        <f>'Bes-mielies'!F13</f>
        <v>857.90363860000002</v>
      </c>
      <c r="H15" s="95"/>
    </row>
    <row r="16" spans="1:9" ht="14.4" x14ac:dyDescent="0.3">
      <c r="A16" s="176" t="s">
        <v>25</v>
      </c>
      <c r="B16" s="106">
        <f>'W-Roundup R mielies '!G14</f>
        <v>594.15</v>
      </c>
      <c r="C16" s="106">
        <f>'Mielie Vermin Bewerk'!G14</f>
        <v>574.15</v>
      </c>
      <c r="D16" s="106">
        <f>Sojabone!E14</f>
        <v>1024.575</v>
      </c>
      <c r="E16" s="106">
        <f>'Sojabone Vermin bewerk'!E14</f>
        <v>1024.575</v>
      </c>
      <c r="F16" s="106">
        <f>Graansorghum!F14</f>
        <v>1807.8</v>
      </c>
      <c r="G16" s="106">
        <f>'Bes-mielies'!F14</f>
        <v>594.15</v>
      </c>
      <c r="H16" s="95"/>
    </row>
    <row r="17" spans="1:14" ht="14.4" x14ac:dyDescent="0.3">
      <c r="A17" s="176" t="s">
        <v>26</v>
      </c>
      <c r="B17" s="106">
        <f>'W-Roundup R mielies '!G15</f>
        <v>703.17</v>
      </c>
      <c r="C17" s="106">
        <f>'Mielie Vermin Bewerk'!G15</f>
        <v>703.17</v>
      </c>
      <c r="D17" s="106">
        <f>Sojabone!E15</f>
        <v>810.66</v>
      </c>
      <c r="E17" s="106">
        <f>'Sojabone Vermin bewerk'!E15</f>
        <v>824.16</v>
      </c>
      <c r="F17" s="106">
        <f>Graansorghum!F15</f>
        <v>1704.9387818659839</v>
      </c>
      <c r="G17" s="106">
        <f>'Bes-mielies'!F15</f>
        <v>703.17</v>
      </c>
      <c r="H17" s="95"/>
    </row>
    <row r="18" spans="1:14" ht="14.4" x14ac:dyDescent="0.3">
      <c r="A18" s="176" t="s">
        <v>27</v>
      </c>
      <c r="B18" s="106">
        <f>'W-Roundup R mielies '!G16</f>
        <v>398.61899999999997</v>
      </c>
      <c r="C18" s="106">
        <f>'Mielie Vermin Bewerk'!G16</f>
        <v>398.61899999999997</v>
      </c>
      <c r="D18" s="106">
        <f>Sojabone!E16</f>
        <v>274.36500000000001</v>
      </c>
      <c r="E18" s="106">
        <f>'Sojabone Vermin bewerk'!E16</f>
        <v>274.36500000000001</v>
      </c>
      <c r="F18" s="106">
        <f>Graansorghum!F16</f>
        <v>559.35750000000007</v>
      </c>
      <c r="G18" s="106">
        <f>'Bes-mielies'!F16</f>
        <v>0</v>
      </c>
      <c r="H18" s="95"/>
    </row>
    <row r="19" spans="1:14" ht="14.4" hidden="1" x14ac:dyDescent="0.3">
      <c r="A19" s="176" t="s">
        <v>28</v>
      </c>
      <c r="B19" s="106"/>
      <c r="C19" s="106"/>
      <c r="D19" s="106"/>
      <c r="E19" s="106"/>
      <c r="F19" s="106"/>
      <c r="G19" s="106">
        <f>'Bes-mielies'!F17</f>
        <v>7130.6504780800014</v>
      </c>
      <c r="H19" s="95"/>
    </row>
    <row r="20" spans="1:14" ht="14.4" x14ac:dyDescent="0.3">
      <c r="A20" s="176" t="s">
        <v>29</v>
      </c>
      <c r="B20" s="106">
        <f>'W-Roundup R mielies '!G17</f>
        <v>1651.8113498796595</v>
      </c>
      <c r="C20" s="106">
        <f>'Mielie Vermin Bewerk'!G17</f>
        <v>1656.2598840739656</v>
      </c>
      <c r="D20" s="106">
        <f>Sojabone!E17</f>
        <v>502.39531654228858</v>
      </c>
      <c r="E20" s="106">
        <f>'Sojabone Vermin bewerk'!E17</f>
        <v>456.02065733830852</v>
      </c>
      <c r="F20" s="106">
        <f>Graansorghum!F17</f>
        <v>0</v>
      </c>
      <c r="G20" s="106">
        <f>'Bes-mielies'!F18</f>
        <v>3501.9089306345754</v>
      </c>
      <c r="H20" s="95"/>
    </row>
    <row r="21" spans="1:14" ht="14.4" hidden="1" x14ac:dyDescent="0.3">
      <c r="A21" s="176" t="s">
        <v>30</v>
      </c>
      <c r="B21" s="106">
        <f>'W-Roundup R mielies '!F18</f>
        <v>0</v>
      </c>
      <c r="C21" s="106">
        <f>'Mielie Vermin Bewerk'!F18</f>
        <v>0</v>
      </c>
      <c r="D21" s="106">
        <f>Sojabone!F18</f>
        <v>0</v>
      </c>
      <c r="E21" s="106">
        <f>'Sojabone Vermin bewerk'!F18</f>
        <v>0</v>
      </c>
      <c r="F21" s="106">
        <f>Graansorghum!E18</f>
        <v>0</v>
      </c>
      <c r="G21" s="106">
        <f>'Bes-mielies'!F19</f>
        <v>0</v>
      </c>
      <c r="H21" s="95"/>
    </row>
    <row r="22" spans="1:14" ht="14.4" x14ac:dyDescent="0.3">
      <c r="A22" s="176" t="s">
        <v>31</v>
      </c>
      <c r="B22" s="106">
        <f>'W-Roundup R mielies '!G19</f>
        <v>775.54200000000003</v>
      </c>
      <c r="C22" s="106">
        <f>'Mielie Vermin Bewerk'!G19</f>
        <v>814.31910000000005</v>
      </c>
      <c r="D22" s="106">
        <f>Sojabone!E19</f>
        <v>984.90000000000009</v>
      </c>
      <c r="E22" s="106">
        <f>'Sojabone Vermin bewerk'!E19</f>
        <v>984.90000000000009</v>
      </c>
      <c r="F22" s="106">
        <f>Graansorghum!F19</f>
        <v>858.07499999999993</v>
      </c>
      <c r="G22" s="106">
        <f>'Bes-mielies'!F20</f>
        <v>1551.0840000000001</v>
      </c>
      <c r="H22" s="95"/>
    </row>
    <row r="23" spans="1:14" ht="14.4" hidden="1" x14ac:dyDescent="0.3">
      <c r="A23" s="176" t="s">
        <v>32</v>
      </c>
      <c r="B23" s="106">
        <f>'W-Roundup R mielies '!F20</f>
        <v>0</v>
      </c>
      <c r="C23" s="106">
        <f>'Mielie Vermin Bewerk'!F20</f>
        <v>0</v>
      </c>
      <c r="D23" s="106">
        <f>Sojabone!F20</f>
        <v>0</v>
      </c>
      <c r="E23" s="106">
        <f>'Sojabone Vermin bewerk'!F20</f>
        <v>0</v>
      </c>
      <c r="F23" s="106">
        <f>Graansorghum!E20</f>
        <v>0</v>
      </c>
      <c r="G23" s="106">
        <f>'Bes-mielies'!F21</f>
        <v>0</v>
      </c>
      <c r="H23" s="95"/>
    </row>
    <row r="24" spans="1:14" ht="14.4" x14ac:dyDescent="0.3">
      <c r="A24" s="176" t="s">
        <v>33</v>
      </c>
      <c r="B24" s="106">
        <f>'W-Roundup R mielies '!G21</f>
        <v>0</v>
      </c>
      <c r="C24" s="106">
        <f>'Mielie Vermin Bewerk'!G21</f>
        <v>0</v>
      </c>
      <c r="D24" s="106">
        <f>Sojabone!E21</f>
        <v>0</v>
      </c>
      <c r="E24" s="106">
        <f>'Sojabone Vermin bewerk'!E21</f>
        <v>0</v>
      </c>
      <c r="F24" s="106">
        <f>Graansorghum!F21</f>
        <v>0</v>
      </c>
      <c r="G24" s="106">
        <f>'Bes-mielies'!F22</f>
        <v>0</v>
      </c>
      <c r="H24" s="95"/>
    </row>
    <row r="25" spans="1:14" ht="14.4" hidden="1" x14ac:dyDescent="0.3">
      <c r="A25" s="176" t="s">
        <v>34</v>
      </c>
      <c r="B25" s="106">
        <f>'W-Roundup R mielies '!F22</f>
        <v>0</v>
      </c>
      <c r="C25" s="106">
        <f>'Mielie Vermin Bewerk'!F22</f>
        <v>0</v>
      </c>
      <c r="D25" s="106">
        <f>Sojabone!F22</f>
        <v>0</v>
      </c>
      <c r="E25" s="106">
        <f>'Sojabone Vermin bewerk'!F22</f>
        <v>0</v>
      </c>
      <c r="F25" s="106">
        <f>Graansorghum!E22</f>
        <v>0</v>
      </c>
      <c r="G25" s="106">
        <f>'Bes-mielies'!F23</f>
        <v>0</v>
      </c>
      <c r="H25" s="95"/>
    </row>
    <row r="26" spans="1:14" ht="28.8" hidden="1" x14ac:dyDescent="0.3">
      <c r="A26" s="177" t="s">
        <v>35</v>
      </c>
      <c r="B26" s="106">
        <f>'W-Roundup R mielies '!F23</f>
        <v>0</v>
      </c>
      <c r="C26" s="106">
        <f>'Mielie Vermin Bewerk'!F23</f>
        <v>0</v>
      </c>
      <c r="D26" s="106">
        <f>Sojabone!F23</f>
        <v>0</v>
      </c>
      <c r="E26" s="106">
        <f>'Sojabone Vermin bewerk'!F23</f>
        <v>0</v>
      </c>
      <c r="F26" s="106">
        <f>Graansorghum!E23</f>
        <v>0</v>
      </c>
      <c r="G26" s="106">
        <f>'Bes-mielies'!F24</f>
        <v>0</v>
      </c>
      <c r="H26" s="95"/>
    </row>
    <row r="27" spans="1:14" ht="15" thickBot="1" x14ac:dyDescent="0.35">
      <c r="A27" s="176" t="s">
        <v>36</v>
      </c>
      <c r="B27" s="134">
        <f>'W-Roundup R mielies '!G24</f>
        <v>923.61547819567988</v>
      </c>
      <c r="C27" s="134">
        <f>'Mielie Vermin Bewerk'!G24</f>
        <v>926.10288999209558</v>
      </c>
      <c r="D27" s="134">
        <f>Sojabone!E24</f>
        <v>622.78179426873442</v>
      </c>
      <c r="E27" s="134">
        <f>'Sojabone Vermin bewerk'!E24</f>
        <v>565.29460735300052</v>
      </c>
      <c r="F27" s="134">
        <f>Graansorghum!F24</f>
        <v>777.62169159362645</v>
      </c>
      <c r="G27" s="134">
        <f>'Bes-mielies'!F25</f>
        <v>1958.1033220297313</v>
      </c>
      <c r="H27" s="95"/>
    </row>
    <row r="28" spans="1:14" ht="15" thickTop="1" x14ac:dyDescent="0.3">
      <c r="A28" s="216" t="s">
        <v>86</v>
      </c>
      <c r="B28" s="217">
        <f>SUM(B11:B27)</f>
        <v>16644.730000675339</v>
      </c>
      <c r="C28" s="217">
        <f t="shared" ref="C28:G28" si="2">SUM(C11:C27)</f>
        <v>16689.556336666064</v>
      </c>
      <c r="D28" s="217">
        <f t="shared" si="2"/>
        <v>11223.322973311022</v>
      </c>
      <c r="E28" s="217">
        <f t="shared" si="2"/>
        <v>10187.330477191308</v>
      </c>
      <c r="F28" s="217">
        <f t="shared" si="2"/>
        <v>14013.735591059609</v>
      </c>
      <c r="G28" s="217">
        <f t="shared" si="2"/>
        <v>35287.52156934431</v>
      </c>
      <c r="H28" s="95"/>
    </row>
    <row r="29" spans="1:14" ht="8.4" customHeight="1" thickBot="1" x14ac:dyDescent="0.35">
      <c r="A29" s="103"/>
      <c r="B29" s="108"/>
      <c r="C29" s="108"/>
      <c r="D29" s="108"/>
      <c r="E29" s="108"/>
      <c r="F29" s="108"/>
      <c r="G29" s="108"/>
      <c r="H29" s="95"/>
    </row>
    <row r="30" spans="1:14" ht="15" thickTop="1" x14ac:dyDescent="0.3">
      <c r="A30" s="216" t="s">
        <v>87</v>
      </c>
      <c r="B30" s="217">
        <f>'W-Roundup R mielies '!D27</f>
        <v>2464.56</v>
      </c>
      <c r="C30" s="217">
        <f>'[2]Crop Comparison'!$D$30</f>
        <v>2217.0700000000002</v>
      </c>
      <c r="D30" s="217">
        <f>'[2]Crop Comparison'!$E$30</f>
        <v>2149.16</v>
      </c>
      <c r="E30" s="217">
        <f>'[2]Crop Comparison'!$F$30</f>
        <v>1523.8600000000001</v>
      </c>
      <c r="F30" s="217">
        <f>'[2]Crop Comparison'!$G$30</f>
        <v>2526.7399999999998</v>
      </c>
      <c r="G30" s="217">
        <f>'[2]Crop Comparison'!$H$30</f>
        <v>3994.8299999999995</v>
      </c>
      <c r="H30" s="95"/>
      <c r="I30" s="109"/>
      <c r="J30" s="109"/>
      <c r="K30" s="109"/>
      <c r="L30" s="109"/>
      <c r="M30" s="109"/>
      <c r="N30" s="109"/>
    </row>
    <row r="31" spans="1:14" ht="9" customHeight="1" x14ac:dyDescent="0.3">
      <c r="A31" s="103"/>
      <c r="B31" s="107"/>
      <c r="C31" s="107"/>
      <c r="D31" s="107"/>
      <c r="E31" s="107"/>
      <c r="F31" s="107"/>
      <c r="G31" s="107"/>
      <c r="H31" s="95"/>
    </row>
    <row r="32" spans="1:14" ht="15" thickBot="1" x14ac:dyDescent="0.35">
      <c r="A32" s="216" t="s">
        <v>88</v>
      </c>
      <c r="B32" s="218">
        <f t="shared" ref="B32:G32" si="3">B28+B30</f>
        <v>19109.290000675341</v>
      </c>
      <c r="C32" s="218">
        <f t="shared" si="3"/>
        <v>18906.626336666064</v>
      </c>
      <c r="D32" s="218">
        <f>D28+D30</f>
        <v>13372.482973311022</v>
      </c>
      <c r="E32" s="218">
        <f t="shared" si="3"/>
        <v>11711.190477191309</v>
      </c>
      <c r="F32" s="218">
        <f t="shared" si="3"/>
        <v>16540.475591059607</v>
      </c>
      <c r="G32" s="218">
        <f t="shared" si="3"/>
        <v>39282.351569344311</v>
      </c>
      <c r="H32" s="95"/>
    </row>
    <row r="33" spans="1:8" ht="15.6" thickTop="1" thickBot="1" x14ac:dyDescent="0.35">
      <c r="A33" s="96"/>
      <c r="B33" s="108"/>
      <c r="C33" s="108"/>
      <c r="D33" s="108"/>
      <c r="E33" s="179"/>
      <c r="F33" s="108"/>
      <c r="G33" s="108"/>
      <c r="H33" s="95"/>
    </row>
    <row r="34" spans="1:8" ht="15" thickTop="1" x14ac:dyDescent="0.3">
      <c r="A34" s="110" t="s">
        <v>89</v>
      </c>
      <c r="B34" s="111">
        <f>B8-B28</f>
        <v>3797.2699993246606</v>
      </c>
      <c r="C34" s="111">
        <f t="shared" ref="C34:G34" si="4">C8-C28</f>
        <v>3752.4436633339355</v>
      </c>
      <c r="D34" s="111">
        <f t="shared" si="4"/>
        <v>2846.677026688978</v>
      </c>
      <c r="E34" s="111">
        <f t="shared" si="4"/>
        <v>3882.6695228086919</v>
      </c>
      <c r="F34" s="111">
        <f t="shared" si="4"/>
        <v>14671.264408940391</v>
      </c>
      <c r="G34" s="111">
        <f t="shared" si="4"/>
        <v>5596.4784306556903</v>
      </c>
      <c r="H34" s="95"/>
    </row>
    <row r="35" spans="1:8" ht="14.4" x14ac:dyDescent="0.3">
      <c r="A35" s="110" t="s">
        <v>90</v>
      </c>
      <c r="B35" s="111">
        <f>B8-B32</f>
        <v>1332.7099993246593</v>
      </c>
      <c r="C35" s="111">
        <f t="shared" ref="C35:G35" si="5">C8-C32</f>
        <v>1535.3736633339358</v>
      </c>
      <c r="D35" s="111">
        <f>D8-D32</f>
        <v>697.51702668897815</v>
      </c>
      <c r="E35" s="178">
        <f t="shared" si="5"/>
        <v>2358.8095228086913</v>
      </c>
      <c r="F35" s="111">
        <f t="shared" si="5"/>
        <v>12144.524408940393</v>
      </c>
      <c r="G35" s="111">
        <f t="shared" si="5"/>
        <v>1601.6484306556886</v>
      </c>
      <c r="H35" s="95"/>
    </row>
    <row r="36" spans="1:8" ht="14.4" x14ac:dyDescent="0.3">
      <c r="A36" s="110"/>
      <c r="B36" s="111"/>
      <c r="C36" s="111"/>
      <c r="D36" s="111"/>
      <c r="E36" s="111"/>
      <c r="F36" s="111"/>
      <c r="G36" s="111"/>
      <c r="H36" s="95"/>
    </row>
    <row r="37" spans="1:8" ht="33.75" customHeight="1" x14ac:dyDescent="0.25">
      <c r="A37" s="280" t="s">
        <v>91</v>
      </c>
      <c r="B37" s="281"/>
      <c r="C37" s="281"/>
      <c r="D37" s="281"/>
      <c r="E37" s="282"/>
      <c r="F37" s="282"/>
      <c r="G37" s="282"/>
      <c r="H37" s="95"/>
    </row>
    <row r="38" spans="1:8" ht="9.75" customHeight="1" x14ac:dyDescent="0.25">
      <c r="A38" s="112"/>
      <c r="B38" s="112"/>
      <c r="C38" s="112"/>
      <c r="D38" s="112"/>
      <c r="E38" s="113"/>
      <c r="F38" s="113"/>
      <c r="G38" s="113"/>
      <c r="H38" s="95"/>
    </row>
    <row r="39" spans="1:8" x14ac:dyDescent="0.25">
      <c r="A39" s="114"/>
      <c r="B39" s="114"/>
      <c r="C39" s="114"/>
      <c r="D39" s="114"/>
      <c r="E39" s="114"/>
      <c r="F39" s="114"/>
      <c r="G39" s="114"/>
      <c r="H39" s="95"/>
    </row>
    <row r="40" spans="1:8" x14ac:dyDescent="0.25">
      <c r="A40" s="114"/>
      <c r="B40" s="114"/>
      <c r="C40" s="114"/>
      <c r="D40" s="114"/>
      <c r="E40" s="114"/>
      <c r="F40" s="114"/>
      <c r="G40" s="114"/>
      <c r="H40" s="95"/>
    </row>
    <row r="41" spans="1:8" x14ac:dyDescent="0.25">
      <c r="A41" s="114"/>
      <c r="B41" s="114"/>
      <c r="C41" s="114"/>
      <c r="D41" s="114"/>
      <c r="E41" s="114"/>
      <c r="F41" s="114"/>
      <c r="G41" s="114"/>
      <c r="H41" s="95"/>
    </row>
    <row r="42" spans="1:8" x14ac:dyDescent="0.25">
      <c r="A42" s="114"/>
      <c r="B42" s="114"/>
      <c r="C42" s="114"/>
      <c r="D42" s="114"/>
      <c r="E42" s="114"/>
      <c r="F42" s="114"/>
      <c r="G42" s="114"/>
      <c r="H42" s="95"/>
    </row>
    <row r="43" spans="1:8" x14ac:dyDescent="0.25">
      <c r="A43" s="114"/>
      <c r="B43" s="114"/>
      <c r="C43" s="114"/>
      <c r="D43" s="114"/>
      <c r="E43" s="114"/>
      <c r="F43" s="114"/>
      <c r="G43" s="114"/>
      <c r="H43" s="95"/>
    </row>
    <row r="44" spans="1:8" x14ac:dyDescent="0.25">
      <c r="A44" s="114"/>
      <c r="B44" s="114"/>
      <c r="C44" s="114"/>
      <c r="D44" s="114"/>
      <c r="E44" s="114"/>
      <c r="F44" s="114"/>
      <c r="G44" s="114"/>
      <c r="H44" s="95"/>
    </row>
    <row r="45" spans="1:8" x14ac:dyDescent="0.25">
      <c r="A45" s="114"/>
      <c r="B45" s="114"/>
      <c r="C45" s="114"/>
      <c r="D45" s="114"/>
      <c r="E45" s="114"/>
      <c r="F45" s="114"/>
      <c r="G45" s="114"/>
      <c r="H45" s="95"/>
    </row>
    <row r="46" spans="1:8" x14ac:dyDescent="0.25">
      <c r="A46" s="114"/>
      <c r="B46" s="114"/>
      <c r="C46" s="114"/>
      <c r="D46" s="114"/>
      <c r="E46" s="114"/>
      <c r="F46" s="114"/>
      <c r="G46" s="114"/>
      <c r="H46" s="95"/>
    </row>
    <row r="47" spans="1:8" x14ac:dyDescent="0.25">
      <c r="A47" s="114"/>
      <c r="B47" s="114"/>
      <c r="C47" s="114"/>
      <c r="D47" s="114"/>
      <c r="E47" s="114"/>
      <c r="F47" s="114"/>
      <c r="G47" s="114"/>
      <c r="H47" s="95"/>
    </row>
    <row r="48" spans="1:8" x14ac:dyDescent="0.25">
      <c r="A48" s="114"/>
      <c r="B48" s="114"/>
      <c r="C48" s="114"/>
      <c r="D48" s="114"/>
      <c r="E48" s="114"/>
      <c r="F48" s="114"/>
      <c r="G48" s="114"/>
      <c r="H48" s="95"/>
    </row>
    <row r="49" spans="1:8" x14ac:dyDescent="0.25">
      <c r="A49" s="114"/>
      <c r="B49" s="114"/>
      <c r="C49" s="114"/>
      <c r="D49" s="114"/>
      <c r="E49" s="114"/>
      <c r="F49" s="114"/>
      <c r="G49" s="114"/>
      <c r="H49" s="95"/>
    </row>
    <row r="50" spans="1:8" x14ac:dyDescent="0.25">
      <c r="A50" s="114"/>
      <c r="B50" s="114"/>
      <c r="C50" s="114"/>
      <c r="D50" s="114"/>
      <c r="E50" s="114"/>
      <c r="F50" s="114"/>
      <c r="G50" s="114"/>
      <c r="H50" s="95"/>
    </row>
    <row r="51" spans="1:8" x14ac:dyDescent="0.25">
      <c r="A51" s="114"/>
      <c r="B51" s="114"/>
      <c r="C51" s="114"/>
      <c r="D51" s="114"/>
      <c r="E51" s="114"/>
      <c r="F51" s="114"/>
      <c r="G51" s="114"/>
      <c r="H51" s="95"/>
    </row>
    <row r="52" spans="1:8" x14ac:dyDescent="0.25">
      <c r="A52" s="114"/>
      <c r="B52" s="114"/>
      <c r="C52" s="114"/>
      <c r="D52" s="114"/>
      <c r="E52" s="114"/>
      <c r="F52" s="114"/>
      <c r="G52" s="114"/>
      <c r="H52" s="95"/>
    </row>
    <row r="53" spans="1:8" x14ac:dyDescent="0.25">
      <c r="A53" s="114"/>
      <c r="B53" s="114"/>
      <c r="C53" s="114"/>
      <c r="D53" s="114"/>
      <c r="E53" s="114"/>
      <c r="F53" s="114"/>
      <c r="G53" s="114"/>
      <c r="H53" s="95"/>
    </row>
    <row r="54" spans="1:8" x14ac:dyDescent="0.25">
      <c r="A54" s="114"/>
      <c r="B54" s="114"/>
      <c r="C54" s="114"/>
      <c r="D54" s="114"/>
      <c r="E54" s="114"/>
      <c r="F54" s="114"/>
      <c r="G54" s="114"/>
      <c r="H54" s="95"/>
    </row>
    <row r="55" spans="1:8" x14ac:dyDescent="0.25">
      <c r="A55" s="114"/>
      <c r="B55" s="114"/>
      <c r="C55" s="114"/>
      <c r="D55" s="114"/>
      <c r="E55" s="114"/>
      <c r="F55" s="114"/>
      <c r="G55" s="114"/>
      <c r="H55" s="95"/>
    </row>
    <row r="56" spans="1:8" x14ac:dyDescent="0.25">
      <c r="A56" s="114"/>
      <c r="B56" s="114"/>
      <c r="C56" s="114"/>
      <c r="D56" s="114"/>
      <c r="E56" s="114"/>
      <c r="F56" s="114"/>
      <c r="G56" s="114"/>
      <c r="H56" s="95"/>
    </row>
    <row r="57" spans="1:8" x14ac:dyDescent="0.25">
      <c r="A57" s="114"/>
      <c r="B57" s="114"/>
      <c r="C57" s="114"/>
      <c r="D57" s="114"/>
      <c r="E57" s="114"/>
      <c r="F57" s="114"/>
      <c r="G57" s="114"/>
      <c r="H57" s="95"/>
    </row>
    <row r="58" spans="1:8" ht="14.4" x14ac:dyDescent="0.3">
      <c r="A58" s="115" t="s">
        <v>92</v>
      </c>
      <c r="B58" s="116"/>
      <c r="C58" s="116"/>
      <c r="D58" s="116"/>
      <c r="E58" s="116"/>
      <c r="F58" s="116"/>
      <c r="G58" s="116"/>
      <c r="H58" s="95"/>
    </row>
    <row r="59" spans="1:8" ht="29.4" thickBot="1" x14ac:dyDescent="0.35">
      <c r="A59" s="117"/>
      <c r="B59" s="118" t="str">
        <f t="shared" ref="B59:G59" si="6">B2</f>
        <v>Maize (RR)</v>
      </c>
      <c r="C59" s="118" t="str">
        <f t="shared" si="6"/>
        <v>Maize (min tillage)</v>
      </c>
      <c r="D59" s="118" t="str">
        <f t="shared" si="6"/>
        <v>Soy bean (conventional)</v>
      </c>
      <c r="E59" s="118" t="str">
        <f t="shared" si="6"/>
        <v>Soy bean (min tillage)</v>
      </c>
      <c r="F59" s="118" t="str">
        <f t="shared" si="6"/>
        <v>Grain Sorghum</v>
      </c>
      <c r="G59" s="118" t="str">
        <f t="shared" si="6"/>
        <v>Irr-Maize</v>
      </c>
      <c r="H59" s="95"/>
    </row>
    <row r="60" spans="1:8" ht="14.4" x14ac:dyDescent="0.3">
      <c r="A60" s="119" t="s">
        <v>81</v>
      </c>
      <c r="B60" s="120">
        <f t="shared" ref="B60:G60" si="7">B5</f>
        <v>3820</v>
      </c>
      <c r="C60" s="120">
        <f t="shared" si="7"/>
        <v>3820</v>
      </c>
      <c r="D60" s="120">
        <f t="shared" si="7"/>
        <v>8200</v>
      </c>
      <c r="E60" s="120">
        <f t="shared" si="7"/>
        <v>8200</v>
      </c>
      <c r="F60" s="120">
        <f t="shared" si="7"/>
        <v>5800</v>
      </c>
      <c r="G60" s="120">
        <f t="shared" si="7"/>
        <v>3820</v>
      </c>
      <c r="H60" s="95"/>
    </row>
    <row r="61" spans="1:8" x14ac:dyDescent="0.25">
      <c r="A61" s="121" t="s">
        <v>93</v>
      </c>
      <c r="B61" s="122">
        <f t="shared" ref="B61:G61" si="8">B4</f>
        <v>6</v>
      </c>
      <c r="C61" s="122">
        <f t="shared" si="8"/>
        <v>6</v>
      </c>
      <c r="D61" s="122">
        <f t="shared" si="8"/>
        <v>1.75</v>
      </c>
      <c r="E61" s="122">
        <f t="shared" si="8"/>
        <v>1.75</v>
      </c>
      <c r="F61" s="122">
        <f t="shared" si="8"/>
        <v>5</v>
      </c>
      <c r="G61" s="122">
        <f t="shared" si="8"/>
        <v>12</v>
      </c>
      <c r="H61" s="95"/>
    </row>
    <row r="62" spans="1:8" x14ac:dyDescent="0.25">
      <c r="A62" s="121"/>
      <c r="B62" s="122"/>
      <c r="C62" s="122"/>
      <c r="D62" s="122"/>
      <c r="E62" s="122"/>
      <c r="F62" s="122"/>
      <c r="G62" s="122"/>
      <c r="H62" s="95"/>
    </row>
    <row r="63" spans="1:8" ht="14.4" x14ac:dyDescent="0.3">
      <c r="A63" s="123" t="s">
        <v>79</v>
      </c>
      <c r="B63" s="124"/>
      <c r="C63" s="124"/>
      <c r="D63" s="124"/>
      <c r="E63" s="124"/>
      <c r="F63" s="124"/>
      <c r="G63" s="124"/>
      <c r="H63" s="95"/>
    </row>
    <row r="64" spans="1:8" x14ac:dyDescent="0.25">
      <c r="A64" s="121" t="s">
        <v>94</v>
      </c>
      <c r="B64" s="120">
        <f t="shared" ref="B64:G64" si="9">B7</f>
        <v>3407</v>
      </c>
      <c r="C64" s="120">
        <f t="shared" si="9"/>
        <v>3407</v>
      </c>
      <c r="D64" s="120">
        <f t="shared" si="9"/>
        <v>8040</v>
      </c>
      <c r="E64" s="120">
        <f t="shared" si="9"/>
        <v>8040</v>
      </c>
      <c r="F64" s="120">
        <f t="shared" si="9"/>
        <v>5737</v>
      </c>
      <c r="G64" s="120">
        <f t="shared" si="9"/>
        <v>3407</v>
      </c>
      <c r="H64" s="95"/>
    </row>
    <row r="65" spans="1:8" x14ac:dyDescent="0.25">
      <c r="A65" s="121" t="s">
        <v>95</v>
      </c>
      <c r="B65" s="120">
        <f t="shared" ref="B65:G65" si="10">B64/B61</f>
        <v>567.83333333333337</v>
      </c>
      <c r="C65" s="120">
        <f t="shared" si="10"/>
        <v>567.83333333333337</v>
      </c>
      <c r="D65" s="120">
        <f t="shared" si="10"/>
        <v>4594.2857142857147</v>
      </c>
      <c r="E65" s="120">
        <f t="shared" si="10"/>
        <v>4594.2857142857147</v>
      </c>
      <c r="F65" s="120">
        <f t="shared" si="10"/>
        <v>1147.4000000000001</v>
      </c>
      <c r="G65" s="120">
        <f t="shared" si="10"/>
        <v>283.91666666666669</v>
      </c>
      <c r="H65" s="95"/>
    </row>
    <row r="66" spans="1:8" x14ac:dyDescent="0.25">
      <c r="A66" s="121"/>
      <c r="B66" s="120"/>
      <c r="C66" s="120"/>
      <c r="D66" s="120"/>
      <c r="E66" s="120"/>
      <c r="F66" s="120"/>
      <c r="G66" s="120"/>
      <c r="H66" s="95"/>
    </row>
    <row r="67" spans="1:8" ht="14.4" x14ac:dyDescent="0.3">
      <c r="A67" s="127" t="s">
        <v>102</v>
      </c>
      <c r="B67" s="124"/>
      <c r="C67" s="124"/>
      <c r="D67" s="124"/>
      <c r="E67" s="124"/>
      <c r="F67" s="124"/>
      <c r="G67" s="124"/>
      <c r="H67" s="95"/>
    </row>
    <row r="68" spans="1:8" x14ac:dyDescent="0.25">
      <c r="A68" s="128" t="s">
        <v>103</v>
      </c>
      <c r="B68" s="120">
        <f t="shared" ref="B68:G68" si="11">B28</f>
        <v>16644.730000675339</v>
      </c>
      <c r="C68" s="120">
        <f t="shared" si="11"/>
        <v>16689.556336666064</v>
      </c>
      <c r="D68" s="120">
        <f t="shared" si="11"/>
        <v>11223.322973311022</v>
      </c>
      <c r="E68" s="120">
        <f t="shared" si="11"/>
        <v>10187.330477191308</v>
      </c>
      <c r="F68" s="120">
        <f t="shared" si="11"/>
        <v>14013.735591059609</v>
      </c>
      <c r="G68" s="120">
        <f t="shared" si="11"/>
        <v>35287.52156934431</v>
      </c>
      <c r="H68" s="95"/>
    </row>
    <row r="69" spans="1:8" x14ac:dyDescent="0.25">
      <c r="A69" s="128" t="s">
        <v>104</v>
      </c>
      <c r="B69" s="120">
        <f t="shared" ref="B69:G69" si="12">B68/B61</f>
        <v>2774.1216667792232</v>
      </c>
      <c r="C69" s="120">
        <f t="shared" si="12"/>
        <v>2781.5927227776774</v>
      </c>
      <c r="D69" s="120">
        <f t="shared" si="12"/>
        <v>6413.3274133205841</v>
      </c>
      <c r="E69" s="120">
        <f t="shared" si="12"/>
        <v>5821.3317012521757</v>
      </c>
      <c r="F69" s="120">
        <f t="shared" si="12"/>
        <v>2802.7471182119216</v>
      </c>
      <c r="G69" s="120">
        <f t="shared" si="12"/>
        <v>2940.626797445359</v>
      </c>
      <c r="H69" s="95"/>
    </row>
    <row r="70" spans="1:8" x14ac:dyDescent="0.25">
      <c r="A70" s="121"/>
      <c r="B70" s="120"/>
      <c r="C70" s="120"/>
      <c r="D70" s="120"/>
      <c r="E70" s="120"/>
      <c r="F70" s="120"/>
      <c r="G70" s="120"/>
      <c r="H70" s="95"/>
    </row>
    <row r="71" spans="1:8" x14ac:dyDescent="0.25">
      <c r="A71" s="121" t="s">
        <v>96</v>
      </c>
      <c r="B71" s="120">
        <f t="shared" ref="B71:G71" si="13">B32</f>
        <v>19109.290000675341</v>
      </c>
      <c r="C71" s="120">
        <f t="shared" si="13"/>
        <v>18906.626336666064</v>
      </c>
      <c r="D71" s="120">
        <f t="shared" si="13"/>
        <v>13372.482973311022</v>
      </c>
      <c r="E71" s="120">
        <f t="shared" si="13"/>
        <v>11711.190477191309</v>
      </c>
      <c r="F71" s="120">
        <f>F32</f>
        <v>16540.475591059607</v>
      </c>
      <c r="G71" s="120">
        <f t="shared" si="13"/>
        <v>39282.351569344311</v>
      </c>
      <c r="H71" s="95"/>
    </row>
    <row r="72" spans="1:8" x14ac:dyDescent="0.25">
      <c r="A72" s="121" t="s">
        <v>97</v>
      </c>
      <c r="B72" s="120">
        <f t="shared" ref="B72:G72" si="14">B71/B61</f>
        <v>3184.8816667792235</v>
      </c>
      <c r="C72" s="120">
        <f t="shared" si="14"/>
        <v>3151.1043894443442</v>
      </c>
      <c r="D72" s="120">
        <f t="shared" si="14"/>
        <v>7641.4188418920121</v>
      </c>
      <c r="E72" s="120">
        <f t="shared" si="14"/>
        <v>6692.1088441093189</v>
      </c>
      <c r="F72" s="120">
        <f t="shared" si="14"/>
        <v>3308.0951182119215</v>
      </c>
      <c r="G72" s="120">
        <f t="shared" si="14"/>
        <v>3273.5292974453591</v>
      </c>
      <c r="H72" s="95"/>
    </row>
    <row r="73" spans="1:8" x14ac:dyDescent="0.25">
      <c r="A73" s="121"/>
      <c r="B73" s="120"/>
      <c r="C73" s="120"/>
      <c r="D73" s="120"/>
      <c r="E73" s="120"/>
      <c r="F73" s="120"/>
      <c r="G73" s="120"/>
      <c r="H73" s="95"/>
    </row>
    <row r="74" spans="1:8" x14ac:dyDescent="0.25">
      <c r="A74" s="129" t="s">
        <v>105</v>
      </c>
      <c r="B74" s="125"/>
      <c r="C74" s="125"/>
      <c r="D74" s="125"/>
      <c r="E74" s="125"/>
      <c r="F74" s="125"/>
      <c r="G74" s="125"/>
      <c r="H74" s="95"/>
    </row>
    <row r="75" spans="1:8" x14ac:dyDescent="0.25">
      <c r="A75" s="128" t="s">
        <v>106</v>
      </c>
      <c r="B75" s="120">
        <f t="shared" ref="B75:G75" si="15">B34</f>
        <v>3797.2699993246606</v>
      </c>
      <c r="C75" s="120">
        <f t="shared" si="15"/>
        <v>3752.4436633339355</v>
      </c>
      <c r="D75" s="120">
        <f t="shared" si="15"/>
        <v>2846.677026688978</v>
      </c>
      <c r="E75" s="120">
        <f t="shared" si="15"/>
        <v>3882.6695228086919</v>
      </c>
      <c r="F75" s="120">
        <f t="shared" si="15"/>
        <v>14671.264408940391</v>
      </c>
      <c r="G75" s="120">
        <f t="shared" si="15"/>
        <v>5596.4784306556903</v>
      </c>
      <c r="H75" s="95"/>
    </row>
    <row r="76" spans="1:8" x14ac:dyDescent="0.25">
      <c r="A76" s="128" t="s">
        <v>107</v>
      </c>
      <c r="B76" s="120">
        <f t="shared" ref="B76:G76" si="16">B75/B61</f>
        <v>632.87833322077677</v>
      </c>
      <c r="C76" s="120">
        <f t="shared" si="16"/>
        <v>625.40727722232259</v>
      </c>
      <c r="D76" s="120">
        <f t="shared" si="16"/>
        <v>1626.6725866794161</v>
      </c>
      <c r="E76" s="120">
        <f t="shared" si="16"/>
        <v>2218.6682987478239</v>
      </c>
      <c r="F76" s="120">
        <f t="shared" si="16"/>
        <v>2934.2528817880784</v>
      </c>
      <c r="G76" s="120">
        <f t="shared" si="16"/>
        <v>466.37320255464084</v>
      </c>
      <c r="H76" s="95"/>
    </row>
    <row r="77" spans="1:8" x14ac:dyDescent="0.25">
      <c r="A77" s="121"/>
      <c r="B77" s="120"/>
      <c r="C77" s="120"/>
      <c r="D77" s="120"/>
      <c r="E77" s="120"/>
      <c r="F77" s="120"/>
      <c r="G77" s="120"/>
      <c r="H77" s="95"/>
    </row>
    <row r="78" spans="1:8" x14ac:dyDescent="0.25">
      <c r="A78" s="121" t="s">
        <v>98</v>
      </c>
      <c r="B78" s="120">
        <f t="shared" ref="B78:G78" si="17">B35</f>
        <v>1332.7099993246593</v>
      </c>
      <c r="C78" s="120">
        <f t="shared" si="17"/>
        <v>1535.3736633339358</v>
      </c>
      <c r="D78" s="120">
        <f t="shared" si="17"/>
        <v>697.51702668897815</v>
      </c>
      <c r="E78" s="120">
        <f t="shared" si="17"/>
        <v>2358.8095228086913</v>
      </c>
      <c r="F78" s="120">
        <f>F35</f>
        <v>12144.524408940393</v>
      </c>
      <c r="G78" s="120">
        <f t="shared" si="17"/>
        <v>1601.6484306556886</v>
      </c>
      <c r="H78" s="95"/>
    </row>
    <row r="79" spans="1:8" x14ac:dyDescent="0.25">
      <c r="A79" s="121" t="s">
        <v>99</v>
      </c>
      <c r="B79" s="120">
        <f t="shared" ref="B79:G79" si="18">B78/B4</f>
        <v>222.11833322077655</v>
      </c>
      <c r="C79" s="120">
        <f t="shared" si="18"/>
        <v>255.89561055565596</v>
      </c>
      <c r="D79" s="120">
        <f t="shared" si="18"/>
        <v>398.58115810798751</v>
      </c>
      <c r="E79" s="120">
        <f t="shared" si="18"/>
        <v>1347.8911558906807</v>
      </c>
      <c r="F79" s="120">
        <f t="shared" si="18"/>
        <v>2428.9048817880785</v>
      </c>
      <c r="G79" s="120">
        <f t="shared" si="18"/>
        <v>133.47070255464072</v>
      </c>
      <c r="H79" s="95"/>
    </row>
    <row r="80" spans="1:8" x14ac:dyDescent="0.25">
      <c r="A80" s="121"/>
      <c r="B80" s="120"/>
      <c r="C80" s="120"/>
      <c r="D80" s="120"/>
      <c r="E80" s="120"/>
      <c r="F80" s="120"/>
      <c r="G80" s="120"/>
      <c r="H80" s="95"/>
    </row>
    <row r="81" spans="1:8" ht="14.4" x14ac:dyDescent="0.3">
      <c r="A81" s="131" t="s">
        <v>108</v>
      </c>
      <c r="B81" s="125"/>
      <c r="C81" s="125"/>
      <c r="D81" s="125"/>
      <c r="E81" s="125"/>
      <c r="F81" s="125"/>
      <c r="G81" s="125"/>
      <c r="H81" s="95"/>
    </row>
    <row r="82" spans="1:8" ht="13.8" thickBot="1" x14ac:dyDescent="0.3">
      <c r="A82" s="128" t="s">
        <v>100</v>
      </c>
      <c r="B82" s="126">
        <f t="shared" ref="B82:G82" si="19">B68/B64</f>
        <v>4.885450543197928</v>
      </c>
      <c r="C82" s="126">
        <f t="shared" si="19"/>
        <v>4.8986076714605415</v>
      </c>
      <c r="D82" s="126">
        <f t="shared" si="19"/>
        <v>1.3959356931978883</v>
      </c>
      <c r="E82" s="126">
        <f t="shared" si="19"/>
        <v>1.267080905123297</v>
      </c>
      <c r="F82" s="126">
        <f t="shared" si="19"/>
        <v>2.4426940197070959</v>
      </c>
      <c r="G82" s="126">
        <f t="shared" si="19"/>
        <v>10.357358840429795</v>
      </c>
      <c r="H82" s="95"/>
    </row>
    <row r="83" spans="1:8" ht="14.4" thickTop="1" thickBot="1" x14ac:dyDescent="0.3">
      <c r="A83" s="128" t="s">
        <v>101</v>
      </c>
      <c r="B83" s="130">
        <f t="shared" ref="B83:G83" si="20">B69+B6</f>
        <v>3187.1216667792232</v>
      </c>
      <c r="C83" s="130">
        <f t="shared" si="20"/>
        <v>3194.5927227776774</v>
      </c>
      <c r="D83" s="130">
        <f t="shared" si="20"/>
        <v>6573.3274133205841</v>
      </c>
      <c r="E83" s="130">
        <f t="shared" si="20"/>
        <v>5981.3317012521757</v>
      </c>
      <c r="F83" s="130">
        <f t="shared" si="20"/>
        <v>2865.7471182119216</v>
      </c>
      <c r="G83" s="130">
        <f t="shared" si="20"/>
        <v>3353.626797445359</v>
      </c>
      <c r="H83" s="95"/>
    </row>
    <row r="84" spans="1:8" ht="15" thickTop="1" x14ac:dyDescent="0.3">
      <c r="A84" s="131" t="s">
        <v>109</v>
      </c>
      <c r="B84" s="125"/>
      <c r="C84" s="125"/>
      <c r="D84" s="125"/>
      <c r="E84" s="125"/>
      <c r="F84" s="125"/>
      <c r="G84" s="125"/>
      <c r="H84" s="95"/>
    </row>
    <row r="85" spans="1:8" ht="13.8" thickBot="1" x14ac:dyDescent="0.3">
      <c r="A85" s="121" t="s">
        <v>100</v>
      </c>
      <c r="B85" s="126">
        <f t="shared" ref="B85:G85" si="21">B71/B64</f>
        <v>5.6088318170458882</v>
      </c>
      <c r="C85" s="126">
        <f t="shared" si="21"/>
        <v>5.5493473251147822</v>
      </c>
      <c r="D85" s="126">
        <f t="shared" si="21"/>
        <v>1.663244150909331</v>
      </c>
      <c r="E85" s="126">
        <f t="shared" si="21"/>
        <v>1.4566157309939438</v>
      </c>
      <c r="F85" s="126">
        <f t="shared" si="21"/>
        <v>2.8831228152448332</v>
      </c>
      <c r="G85" s="126">
        <f t="shared" si="21"/>
        <v>11.529894795815766</v>
      </c>
      <c r="H85" s="95"/>
    </row>
    <row r="86" spans="1:8" ht="14.4" thickTop="1" thickBot="1" x14ac:dyDescent="0.3">
      <c r="A86" s="121" t="s">
        <v>101</v>
      </c>
      <c r="B86" s="130">
        <f t="shared" ref="B86:G86" si="22">B72+B6</f>
        <v>3597.8816667792235</v>
      </c>
      <c r="C86" s="130">
        <f t="shared" si="22"/>
        <v>3564.1043894443442</v>
      </c>
      <c r="D86" s="130">
        <f t="shared" si="22"/>
        <v>7801.4188418920121</v>
      </c>
      <c r="E86" s="130">
        <f t="shared" si="22"/>
        <v>6852.1088441093189</v>
      </c>
      <c r="F86" s="130">
        <f t="shared" si="22"/>
        <v>3371.0951182119215</v>
      </c>
      <c r="G86" s="130">
        <f t="shared" si="22"/>
        <v>3686.5292974453591</v>
      </c>
      <c r="H86" s="95"/>
    </row>
    <row r="87" spans="1:8" ht="13.8" thickTop="1" x14ac:dyDescent="0.25"/>
  </sheetData>
  <mergeCells count="1">
    <mergeCell ref="A37:G37"/>
  </mergeCells>
  <conditionalFormatting sqref="B35:D36 E35 B34:E34 G34:G35">
    <cfRule type="colorScale" priority="4">
      <colorScale>
        <cfvo type="min"/>
        <cfvo type="percentile" val="50"/>
        <cfvo type="max"/>
        <color rgb="FFF8696B"/>
        <color rgb="FFFFEB84"/>
        <color rgb="FF63BE7B"/>
      </colorScale>
    </cfRule>
  </conditionalFormatting>
  <conditionalFormatting sqref="B36:G36 B34:E35 G34:G35">
    <cfRule type="colorScale" priority="57">
      <colorScale>
        <cfvo type="min"/>
        <cfvo type="percentile" val="50"/>
        <cfvo type="max"/>
        <color rgb="FFF8696B"/>
        <color rgb="FFFFEB84"/>
        <color rgb="FF63BE7B"/>
      </colorScale>
    </cfRule>
  </conditionalFormatting>
  <conditionalFormatting sqref="E36:G36 E34:E35 G34:G35">
    <cfRule type="colorScale" priority="5">
      <colorScale>
        <cfvo type="min"/>
        <cfvo type="percentile" val="50"/>
        <cfvo type="max"/>
        <color rgb="FFF8696B"/>
        <color rgb="FFFFEB84"/>
        <color rgb="FF63BE7B"/>
      </colorScale>
    </cfRule>
  </conditionalFormatting>
  <conditionalFormatting sqref="F34:F35">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onditionalFormatting>
  <pageMargins left="0.39370078740157483" right="0.31496062992125984" top="0.74803149606299213" bottom="0.74803149606299213" header="0.31496062992125984" footer="0.31496062992125984"/>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6"/>
  <sheetViews>
    <sheetView zoomScale="80" zoomScaleNormal="80" workbookViewId="0">
      <selection activeCell="D9" sqref="D9:I24"/>
    </sheetView>
  </sheetViews>
  <sheetFormatPr defaultColWidth="9.109375" defaultRowHeight="13.2" x14ac:dyDescent="0.25"/>
  <cols>
    <col min="1" max="1" width="47.88671875" style="1" customWidth="1"/>
    <col min="2" max="2" width="13.33203125" style="1" customWidth="1"/>
    <col min="3" max="3" width="17.33203125" style="1" customWidth="1"/>
    <col min="4" max="4" width="16.109375" style="1" customWidth="1"/>
    <col min="5" max="6" width="14.33203125" style="1" customWidth="1"/>
    <col min="7" max="7" width="14.88671875" style="1" customWidth="1"/>
    <col min="8" max="8" width="14.5546875" style="1" customWidth="1"/>
    <col min="9" max="9" width="16.33203125" style="1" customWidth="1"/>
    <col min="10" max="10" width="14.44140625" style="1" customWidth="1"/>
    <col min="11" max="13" width="12.6640625" style="1" hidden="1" customWidth="1"/>
    <col min="14" max="26" width="12.6640625" style="1" customWidth="1"/>
    <col min="27" max="16384" width="9.109375" style="1"/>
  </cols>
  <sheetData>
    <row r="1" spans="1:13" ht="30" customHeight="1" thickBot="1" x14ac:dyDescent="0.35">
      <c r="A1" s="251" t="s">
        <v>110</v>
      </c>
      <c r="B1" s="252"/>
      <c r="C1" s="252"/>
      <c r="D1" s="252"/>
      <c r="E1" s="187"/>
      <c r="F1" s="253" t="s">
        <v>123</v>
      </c>
      <c r="G1" s="253"/>
      <c r="H1" s="253"/>
      <c r="I1" s="11"/>
    </row>
    <row r="2" spans="1:13" ht="16.2" thickBot="1" x14ac:dyDescent="0.35">
      <c r="A2" s="12"/>
      <c r="B2" s="13"/>
      <c r="C2" s="14"/>
      <c r="D2" s="14"/>
      <c r="E2" s="8"/>
      <c r="F2" s="8"/>
      <c r="G2" s="8"/>
      <c r="H2" s="8"/>
      <c r="I2" s="3"/>
    </row>
    <row r="3" spans="1:13" ht="27.75" customHeight="1" thickBot="1" x14ac:dyDescent="0.3">
      <c r="A3" s="254" t="s">
        <v>16</v>
      </c>
      <c r="B3" s="255"/>
      <c r="C3" s="255"/>
      <c r="D3" s="192"/>
      <c r="E3" s="193">
        <f>'Pryse + Sensatiwiteitsanalise'!B19</f>
        <v>3407</v>
      </c>
      <c r="F3" s="192" t="s">
        <v>0</v>
      </c>
      <c r="G3" s="194"/>
      <c r="H3" s="194"/>
      <c r="I3" s="195"/>
    </row>
    <row r="4" spans="1:13" ht="13.8" thickBot="1" x14ac:dyDescent="0.3">
      <c r="A4" s="68"/>
      <c r="B4" s="78"/>
      <c r="C4" s="78"/>
      <c r="D4" s="5"/>
      <c r="E4" s="7"/>
      <c r="F4" s="16"/>
      <c r="G4" s="6"/>
      <c r="H4" s="17"/>
      <c r="I4" s="17"/>
    </row>
    <row r="5" spans="1:13" ht="13.8" thickBot="1" x14ac:dyDescent="0.3">
      <c r="A5" s="68" t="s">
        <v>17</v>
      </c>
      <c r="B5" s="78"/>
      <c r="C5" s="78"/>
      <c r="D5" s="34">
        <v>4.5</v>
      </c>
      <c r="E5" s="34">
        <v>5</v>
      </c>
      <c r="F5" s="34">
        <v>5.5</v>
      </c>
      <c r="G5" s="34">
        <v>6</v>
      </c>
      <c r="H5" s="34">
        <v>7</v>
      </c>
      <c r="I5" s="34">
        <v>8</v>
      </c>
    </row>
    <row r="6" spans="1:13" ht="13.8" thickBot="1" x14ac:dyDescent="0.3">
      <c r="A6" s="196" t="s">
        <v>18</v>
      </c>
      <c r="B6" s="197"/>
      <c r="C6" s="198"/>
      <c r="D6" s="199">
        <f t="shared" ref="D6:I6" si="0">$E$3*D5</f>
        <v>15331.5</v>
      </c>
      <c r="E6" s="199">
        <f t="shared" si="0"/>
        <v>17035</v>
      </c>
      <c r="F6" s="199">
        <f t="shared" si="0"/>
        <v>18738.5</v>
      </c>
      <c r="G6" s="199">
        <f t="shared" si="0"/>
        <v>20442</v>
      </c>
      <c r="H6" s="199">
        <f t="shared" si="0"/>
        <v>23849</v>
      </c>
      <c r="I6" s="199">
        <f t="shared" si="0"/>
        <v>27256</v>
      </c>
    </row>
    <row r="7" spans="1:13" ht="15" thickBot="1" x14ac:dyDescent="0.35">
      <c r="A7" s="71"/>
      <c r="B7" s="72"/>
      <c r="C7" s="72"/>
      <c r="D7" s="19"/>
      <c r="E7" s="19"/>
      <c r="F7" s="19"/>
      <c r="G7" s="19"/>
      <c r="H7" s="19"/>
      <c r="I7" s="19"/>
      <c r="K7" s="230" t="s">
        <v>63</v>
      </c>
      <c r="L7" s="230"/>
      <c r="M7" s="230"/>
    </row>
    <row r="8" spans="1:13" ht="15" thickBot="1" x14ac:dyDescent="0.35">
      <c r="A8" s="256" t="s">
        <v>19</v>
      </c>
      <c r="B8" s="257"/>
      <c r="C8" s="258"/>
      <c r="D8" s="202"/>
      <c r="E8" s="202"/>
      <c r="F8" s="202"/>
      <c r="G8" s="202"/>
      <c r="H8" s="202"/>
      <c r="I8" s="202"/>
      <c r="K8" s="92" t="s">
        <v>60</v>
      </c>
      <c r="L8" s="92" t="s">
        <v>61</v>
      </c>
      <c r="M8" s="92" t="s">
        <v>62</v>
      </c>
    </row>
    <row r="9" spans="1:13" ht="14.4" x14ac:dyDescent="0.3">
      <c r="A9" s="73" t="s">
        <v>20</v>
      </c>
      <c r="B9" s="74"/>
      <c r="C9" s="74"/>
      <c r="D9" s="133">
        <v>2899.4124999999999</v>
      </c>
      <c r="E9" s="133">
        <v>2899.4124999999999</v>
      </c>
      <c r="F9" s="133">
        <v>3683.0374999999999</v>
      </c>
      <c r="G9" s="133">
        <v>3683.0374999999999</v>
      </c>
      <c r="H9" s="133">
        <v>4466.6625000000004</v>
      </c>
      <c r="I9" s="133">
        <v>4466.6625000000004</v>
      </c>
      <c r="K9" s="93">
        <f>D5</f>
        <v>4.5</v>
      </c>
      <c r="L9" s="93">
        <f>D25</f>
        <v>13456.65531489668</v>
      </c>
      <c r="M9" s="93">
        <f>D27</f>
        <v>2464.56</v>
      </c>
    </row>
    <row r="10" spans="1:13" ht="14.4" x14ac:dyDescent="0.3">
      <c r="A10" s="70" t="s">
        <v>21</v>
      </c>
      <c r="B10" s="75"/>
      <c r="C10" s="75"/>
      <c r="D10" s="132">
        <v>3855.1000000000004</v>
      </c>
      <c r="E10" s="132">
        <v>4359.3</v>
      </c>
      <c r="F10" s="132">
        <v>4863.5</v>
      </c>
      <c r="G10" s="132">
        <v>5367.7000000000007</v>
      </c>
      <c r="H10" s="132">
        <v>6043.3</v>
      </c>
      <c r="I10" s="132">
        <v>7051.7000000000007</v>
      </c>
      <c r="K10" s="93">
        <f>E5</f>
        <v>5</v>
      </c>
      <c r="L10" s="93">
        <f>E25</f>
        <v>14210.323599058373</v>
      </c>
      <c r="M10" s="93">
        <f>E27</f>
        <v>2464.56</v>
      </c>
    </row>
    <row r="11" spans="1:13" ht="14.4" x14ac:dyDescent="0.3">
      <c r="A11" s="70" t="s">
        <v>22</v>
      </c>
      <c r="B11" s="75"/>
      <c r="C11" s="75"/>
      <c r="D11" s="132">
        <v>252.74700000000001</v>
      </c>
      <c r="E11" s="132">
        <v>252.74700000000001</v>
      </c>
      <c r="F11" s="132">
        <v>252.74700000000001</v>
      </c>
      <c r="G11" s="132">
        <v>252.74700000000001</v>
      </c>
      <c r="H11" s="132">
        <v>252.74700000000001</v>
      </c>
      <c r="I11" s="132">
        <v>252.74700000000001</v>
      </c>
      <c r="K11" s="93">
        <f>F5</f>
        <v>5.5</v>
      </c>
      <c r="L11" s="93">
        <f>F25</f>
        <v>15891.06171651365</v>
      </c>
      <c r="M11" s="93">
        <f>F27</f>
        <v>2464.56</v>
      </c>
    </row>
    <row r="12" spans="1:13" ht="14.4" x14ac:dyDescent="0.3">
      <c r="A12" s="70" t="s">
        <v>23</v>
      </c>
      <c r="B12" s="75"/>
      <c r="C12" s="75"/>
      <c r="D12" s="132">
        <v>1475.8079700000001</v>
      </c>
      <c r="E12" s="132">
        <v>1506.7599700000001</v>
      </c>
      <c r="F12" s="132">
        <v>1537.7119700000001</v>
      </c>
      <c r="G12" s="132">
        <v>1568.6639700000001</v>
      </c>
      <c r="H12" s="132">
        <v>1618.8879700000002</v>
      </c>
      <c r="I12" s="132">
        <v>1669.1119700000002</v>
      </c>
      <c r="K12" s="93">
        <f>G5</f>
        <v>6</v>
      </c>
      <c r="L12" s="93">
        <f>G25</f>
        <v>16644.730000675339</v>
      </c>
      <c r="M12" s="93">
        <f>G27</f>
        <v>2464.56</v>
      </c>
    </row>
    <row r="13" spans="1:13" ht="14.4" x14ac:dyDescent="0.3">
      <c r="A13" s="70" t="s">
        <v>24</v>
      </c>
      <c r="B13" s="75"/>
      <c r="C13" s="75"/>
      <c r="D13" s="132">
        <v>713.50871759999995</v>
      </c>
      <c r="E13" s="132">
        <v>717.56371259999992</v>
      </c>
      <c r="F13" s="132">
        <v>721.61870759999988</v>
      </c>
      <c r="G13" s="132">
        <v>725.67370259999996</v>
      </c>
      <c r="H13" s="132">
        <v>733.78369259999999</v>
      </c>
      <c r="I13" s="132">
        <v>741.89368259999992</v>
      </c>
      <c r="K13" s="93">
        <f>H5</f>
        <v>7</v>
      </c>
      <c r="L13" s="93">
        <f>H25</f>
        <v>18671.598337308453</v>
      </c>
      <c r="M13" s="93">
        <f>H27</f>
        <v>2464.56</v>
      </c>
    </row>
    <row r="14" spans="1:13" ht="14.4" x14ac:dyDescent="0.3">
      <c r="A14" s="70" t="s">
        <v>25</v>
      </c>
      <c r="B14" s="75"/>
      <c r="C14" s="75"/>
      <c r="D14" s="132">
        <v>594.15</v>
      </c>
      <c r="E14" s="132">
        <v>594.15</v>
      </c>
      <c r="F14" s="132">
        <v>594.15</v>
      </c>
      <c r="G14" s="132">
        <v>594.15</v>
      </c>
      <c r="H14" s="132">
        <v>594.15</v>
      </c>
      <c r="I14" s="132">
        <v>594.15</v>
      </c>
      <c r="K14" s="93">
        <f>I5</f>
        <v>8</v>
      </c>
      <c r="L14" s="93">
        <f>I25</f>
        <v>20165.116847692298</v>
      </c>
      <c r="M14" s="93">
        <f>I27</f>
        <v>2464.56</v>
      </c>
    </row>
    <row r="15" spans="1:13" x14ac:dyDescent="0.25">
      <c r="A15" s="70" t="s">
        <v>26</v>
      </c>
      <c r="B15" s="75"/>
      <c r="C15" s="75"/>
      <c r="D15" s="132">
        <v>703.17</v>
      </c>
      <c r="E15" s="132">
        <v>703.17</v>
      </c>
      <c r="F15" s="132">
        <v>703.17</v>
      </c>
      <c r="G15" s="132">
        <v>703.17</v>
      </c>
      <c r="H15" s="132">
        <v>703.17</v>
      </c>
      <c r="I15" s="132">
        <v>703.17</v>
      </c>
    </row>
    <row r="16" spans="1:13" x14ac:dyDescent="0.25">
      <c r="A16" s="70" t="s">
        <v>27</v>
      </c>
      <c r="B16" s="75"/>
      <c r="C16" s="75"/>
      <c r="D16" s="132">
        <v>298.96424999999999</v>
      </c>
      <c r="E16" s="132">
        <v>332.1825</v>
      </c>
      <c r="F16" s="132">
        <v>365.40074999999996</v>
      </c>
      <c r="G16" s="132">
        <v>398.61899999999997</v>
      </c>
      <c r="H16" s="132">
        <v>465.05550000000005</v>
      </c>
      <c r="I16" s="132">
        <v>531.49199999999996</v>
      </c>
    </row>
    <row r="17" spans="1:10" x14ac:dyDescent="0.25">
      <c r="A17" s="70" t="s">
        <v>29</v>
      </c>
      <c r="B17" s="75"/>
      <c r="C17" s="75"/>
      <c r="D17" s="132">
        <v>1335.4290504960375</v>
      </c>
      <c r="E17" s="132">
        <v>1410.2225632638686</v>
      </c>
      <c r="F17" s="132">
        <v>1577.0178371118288</v>
      </c>
      <c r="G17" s="132">
        <v>1651.8113498796595</v>
      </c>
      <c r="H17" s="132">
        <v>1852.9563443029058</v>
      </c>
      <c r="I17" s="132">
        <v>2001.1720754446728</v>
      </c>
    </row>
    <row r="18" spans="1:10" x14ac:dyDescent="0.25">
      <c r="A18" s="70" t="s">
        <v>30</v>
      </c>
      <c r="B18" s="75"/>
      <c r="C18" s="75"/>
      <c r="D18" s="132">
        <v>0</v>
      </c>
      <c r="E18" s="132">
        <v>0</v>
      </c>
      <c r="F18" s="132">
        <v>0</v>
      </c>
      <c r="G18" s="132">
        <v>0</v>
      </c>
      <c r="H18" s="132">
        <v>0</v>
      </c>
      <c r="I18" s="132">
        <v>0</v>
      </c>
    </row>
    <row r="19" spans="1:10" x14ac:dyDescent="0.25">
      <c r="A19" s="70" t="s">
        <v>31</v>
      </c>
      <c r="B19" s="75"/>
      <c r="C19" s="75"/>
      <c r="D19" s="132">
        <v>581.65649999999994</v>
      </c>
      <c r="E19" s="132">
        <v>646.28499999999997</v>
      </c>
      <c r="F19" s="132">
        <v>710.9135</v>
      </c>
      <c r="G19" s="132">
        <v>775.54200000000003</v>
      </c>
      <c r="H19" s="132">
        <v>904.79899999999998</v>
      </c>
      <c r="I19" s="132">
        <v>1034.056</v>
      </c>
    </row>
    <row r="20" spans="1:10" x14ac:dyDescent="0.25">
      <c r="A20" s="70" t="s">
        <v>32</v>
      </c>
      <c r="B20" s="75"/>
      <c r="C20" s="75"/>
      <c r="D20" s="132">
        <v>0</v>
      </c>
      <c r="E20" s="132">
        <v>0</v>
      </c>
      <c r="F20" s="132">
        <v>0</v>
      </c>
      <c r="G20" s="132">
        <v>0</v>
      </c>
      <c r="H20" s="132">
        <v>0</v>
      </c>
      <c r="I20" s="132">
        <v>0</v>
      </c>
    </row>
    <row r="21" spans="1:10" x14ac:dyDescent="0.25">
      <c r="A21" s="70" t="s">
        <v>33</v>
      </c>
      <c r="B21" s="75"/>
      <c r="C21" s="75"/>
      <c r="D21" s="132">
        <v>0</v>
      </c>
      <c r="E21" s="132">
        <v>0</v>
      </c>
      <c r="F21" s="132">
        <v>0</v>
      </c>
      <c r="G21" s="132">
        <v>0</v>
      </c>
      <c r="H21" s="132">
        <v>0</v>
      </c>
      <c r="I21" s="132">
        <v>0</v>
      </c>
    </row>
    <row r="22" spans="1:10" x14ac:dyDescent="0.25">
      <c r="A22" s="70" t="s">
        <v>34</v>
      </c>
      <c r="B22" s="75"/>
      <c r="C22" s="75"/>
      <c r="D22" s="132">
        <v>0</v>
      </c>
      <c r="E22" s="132">
        <v>0</v>
      </c>
      <c r="F22" s="132">
        <v>0</v>
      </c>
      <c r="G22" s="132">
        <v>0</v>
      </c>
      <c r="H22" s="132">
        <v>0</v>
      </c>
      <c r="I22" s="132">
        <v>0</v>
      </c>
    </row>
    <row r="23" spans="1:10" x14ac:dyDescent="0.25">
      <c r="A23" s="70" t="s">
        <v>35</v>
      </c>
      <c r="B23" s="75"/>
      <c r="C23" s="75"/>
      <c r="D23" s="132">
        <v>0</v>
      </c>
      <c r="E23" s="132">
        <v>0</v>
      </c>
      <c r="F23" s="132">
        <v>0</v>
      </c>
      <c r="G23" s="132">
        <v>0</v>
      </c>
      <c r="H23" s="132">
        <v>0</v>
      </c>
      <c r="I23" s="132">
        <v>0</v>
      </c>
    </row>
    <row r="24" spans="1:10" ht="13.8" thickBot="1" x14ac:dyDescent="0.3">
      <c r="A24" s="70" t="s">
        <v>36</v>
      </c>
      <c r="B24" s="75"/>
      <c r="C24" s="75"/>
      <c r="D24" s="132">
        <v>746.70932680064209</v>
      </c>
      <c r="E24" s="132">
        <v>788.53035319450225</v>
      </c>
      <c r="F24" s="132">
        <v>881.79445180181995</v>
      </c>
      <c r="G24" s="132">
        <v>923.61547819567988</v>
      </c>
      <c r="H24" s="132">
        <v>1036.0863304055458</v>
      </c>
      <c r="I24" s="132">
        <v>1118.9616196476245</v>
      </c>
    </row>
    <row r="25" spans="1:10" ht="26.25" customHeight="1" thickBot="1" x14ac:dyDescent="0.3">
      <c r="A25" s="234" t="s">
        <v>37</v>
      </c>
      <c r="B25" s="235"/>
      <c r="C25" s="236"/>
      <c r="D25" s="200">
        <f t="shared" ref="D25:I25" si="1">SUM(D9:D24)</f>
        <v>13456.65531489668</v>
      </c>
      <c r="E25" s="200">
        <f t="shared" si="1"/>
        <v>14210.323599058373</v>
      </c>
      <c r="F25" s="200">
        <f t="shared" si="1"/>
        <v>15891.06171651365</v>
      </c>
      <c r="G25" s="200">
        <f t="shared" si="1"/>
        <v>16644.730000675339</v>
      </c>
      <c r="H25" s="200">
        <f t="shared" si="1"/>
        <v>18671.598337308453</v>
      </c>
      <c r="I25" s="200">
        <f t="shared" si="1"/>
        <v>20165.116847692298</v>
      </c>
    </row>
    <row r="26" spans="1:10" ht="13.8" thickBot="1" x14ac:dyDescent="0.3">
      <c r="A26" s="76"/>
      <c r="B26" s="77"/>
      <c r="C26" s="77"/>
      <c r="D26" s="27"/>
      <c r="E26" s="27"/>
      <c r="F26" s="27"/>
      <c r="G26" s="27"/>
      <c r="H26" s="27"/>
      <c r="I26" s="27"/>
    </row>
    <row r="27" spans="1:10" ht="13.8" thickBot="1" x14ac:dyDescent="0.3">
      <c r="A27" s="231" t="s">
        <v>38</v>
      </c>
      <c r="B27" s="232"/>
      <c r="C27" s="233"/>
      <c r="D27" s="201">
        <v>2464.56</v>
      </c>
      <c r="E27" s="200">
        <f>D27</f>
        <v>2464.56</v>
      </c>
      <c r="F27" s="200">
        <f>E27</f>
        <v>2464.56</v>
      </c>
      <c r="G27" s="200">
        <f>F27</f>
        <v>2464.56</v>
      </c>
      <c r="H27" s="200">
        <f>G27</f>
        <v>2464.56</v>
      </c>
      <c r="I27" s="200">
        <f>H27</f>
        <v>2464.56</v>
      </c>
      <c r="J27" s="22"/>
    </row>
    <row r="28" spans="1:10" ht="13.8" thickBot="1" x14ac:dyDescent="0.3">
      <c r="A28" s="76"/>
      <c r="B28" s="77"/>
      <c r="C28" s="77"/>
      <c r="D28" s="27"/>
      <c r="E28" s="27"/>
      <c r="F28" s="27"/>
      <c r="G28" s="27"/>
      <c r="H28" s="27"/>
      <c r="I28" s="27"/>
    </row>
    <row r="29" spans="1:10" ht="27.75" customHeight="1" thickBot="1" x14ac:dyDescent="0.3">
      <c r="A29" s="234" t="s">
        <v>39</v>
      </c>
      <c r="B29" s="235"/>
      <c r="C29" s="236"/>
      <c r="D29" s="200">
        <f t="shared" ref="D29:I29" si="2">D25+D27</f>
        <v>15921.215314896679</v>
      </c>
      <c r="E29" s="200">
        <f t="shared" si="2"/>
        <v>16674.883599058372</v>
      </c>
      <c r="F29" s="200">
        <f t="shared" si="2"/>
        <v>18355.621716513651</v>
      </c>
      <c r="G29" s="200">
        <f t="shared" si="2"/>
        <v>19109.290000675341</v>
      </c>
      <c r="H29" s="200">
        <f t="shared" si="2"/>
        <v>21136.158337308454</v>
      </c>
      <c r="I29" s="200">
        <f t="shared" si="2"/>
        <v>22629.676847692299</v>
      </c>
    </row>
    <row r="30" spans="1:10" ht="13.8" thickBot="1" x14ac:dyDescent="0.3">
      <c r="A30" s="71"/>
      <c r="B30" s="72"/>
      <c r="C30" s="72"/>
      <c r="D30" s="29"/>
      <c r="E30" s="29"/>
      <c r="F30" s="29"/>
      <c r="G30" s="29"/>
      <c r="H30" s="29"/>
      <c r="I30" s="29"/>
    </row>
    <row r="31" spans="1:10" ht="26.25" customHeight="1" thickBot="1" x14ac:dyDescent="0.3">
      <c r="A31" s="234" t="s">
        <v>40</v>
      </c>
      <c r="B31" s="237"/>
      <c r="C31" s="238"/>
      <c r="D31" s="200">
        <f t="shared" ref="D31:I31" si="3">D29/D5</f>
        <v>3538.0478477548177</v>
      </c>
      <c r="E31" s="200">
        <f t="shared" si="3"/>
        <v>3334.9767198116742</v>
      </c>
      <c r="F31" s="200">
        <f t="shared" si="3"/>
        <v>3337.3857666388458</v>
      </c>
      <c r="G31" s="200">
        <f t="shared" si="3"/>
        <v>3184.8816667792235</v>
      </c>
      <c r="H31" s="200">
        <f t="shared" si="3"/>
        <v>3019.4511910440647</v>
      </c>
      <c r="I31" s="200">
        <f t="shared" si="3"/>
        <v>2828.7096059615374</v>
      </c>
    </row>
    <row r="32" spans="1:10" ht="13.8" thickBot="1" x14ac:dyDescent="0.3">
      <c r="A32" s="71"/>
      <c r="B32" s="72"/>
      <c r="C32" s="72"/>
      <c r="D32" s="29"/>
      <c r="E32" s="29"/>
      <c r="F32" s="29"/>
      <c r="G32" s="29"/>
      <c r="H32" s="29"/>
      <c r="I32" s="29"/>
    </row>
    <row r="33" spans="1:10" ht="13.8" thickBot="1" x14ac:dyDescent="0.3">
      <c r="A33" s="196" t="s">
        <v>41</v>
      </c>
      <c r="B33" s="197"/>
      <c r="C33" s="197"/>
      <c r="D33" s="200">
        <f>'Pryse + Sensatiwiteitsanalise'!D4</f>
        <v>413</v>
      </c>
      <c r="E33" s="200">
        <f>$D$33</f>
        <v>413</v>
      </c>
      <c r="F33" s="200">
        <f>$D$33</f>
        <v>413</v>
      </c>
      <c r="G33" s="200">
        <f>$D$33</f>
        <v>413</v>
      </c>
      <c r="H33" s="200">
        <f>$D$33</f>
        <v>413</v>
      </c>
      <c r="I33" s="200">
        <f>$D$33</f>
        <v>413</v>
      </c>
    </row>
    <row r="34" spans="1:10" ht="13.8" thickBot="1" x14ac:dyDescent="0.3">
      <c r="A34" s="71"/>
      <c r="B34" s="72"/>
      <c r="C34" s="72"/>
      <c r="D34" s="29"/>
      <c r="E34" s="29"/>
      <c r="F34" s="29"/>
      <c r="G34" s="29"/>
      <c r="H34" s="29"/>
      <c r="I34" s="29"/>
    </row>
    <row r="35" spans="1:10" ht="13.8" thickBot="1" x14ac:dyDescent="0.3">
      <c r="A35" s="239" t="s">
        <v>42</v>
      </c>
      <c r="B35" s="240"/>
      <c r="C35" s="241"/>
      <c r="D35" s="188">
        <f t="shared" ref="D35:I35" si="4">D31+D33</f>
        <v>3951.0478477548177</v>
      </c>
      <c r="E35" s="188">
        <f t="shared" si="4"/>
        <v>3747.9767198116742</v>
      </c>
      <c r="F35" s="188">
        <f t="shared" si="4"/>
        <v>3750.3857666388458</v>
      </c>
      <c r="G35" s="188">
        <f t="shared" si="4"/>
        <v>3597.8816667792235</v>
      </c>
      <c r="H35" s="188">
        <f t="shared" si="4"/>
        <v>3432.4511910440647</v>
      </c>
      <c r="I35" s="188">
        <f t="shared" si="4"/>
        <v>3241.7096059615374</v>
      </c>
    </row>
    <row r="36" spans="1:10" ht="13.8" thickBot="1" x14ac:dyDescent="0.3">
      <c r="A36" s="189" t="s">
        <v>118</v>
      </c>
      <c r="B36" s="190"/>
      <c r="C36" s="191"/>
      <c r="D36" s="188">
        <f>'Pryse + Sensatiwiteitsanalise'!B4</f>
        <v>3820</v>
      </c>
      <c r="E36" s="188">
        <f>$D$36</f>
        <v>3820</v>
      </c>
      <c r="F36" s="188">
        <f>$D$36</f>
        <v>3820</v>
      </c>
      <c r="G36" s="188">
        <f>$D$36</f>
        <v>3820</v>
      </c>
      <c r="H36" s="188">
        <f>$D$36</f>
        <v>3820</v>
      </c>
      <c r="I36" s="188">
        <f>$D$36</f>
        <v>3820</v>
      </c>
    </row>
    <row r="37" spans="1:10" ht="13.8" thickBot="1" x14ac:dyDescent="0.3"/>
    <row r="38" spans="1:10" customFormat="1" ht="14.4" x14ac:dyDescent="0.3">
      <c r="A38" s="259" t="s">
        <v>116</v>
      </c>
      <c r="B38" s="260"/>
      <c r="C38" s="261"/>
      <c r="D38" s="180">
        <f t="shared" ref="D38:I38" si="5">D6-D25</f>
        <v>1874.8446851033204</v>
      </c>
      <c r="E38" s="181">
        <f t="shared" si="5"/>
        <v>2824.6764009416274</v>
      </c>
      <c r="F38" s="180">
        <f t="shared" si="5"/>
        <v>2847.43828348635</v>
      </c>
      <c r="G38" s="181">
        <f t="shared" si="5"/>
        <v>3797.2699993246606</v>
      </c>
      <c r="H38" s="180">
        <f t="shared" si="5"/>
        <v>5177.4016626915472</v>
      </c>
      <c r="I38" s="180">
        <f t="shared" si="5"/>
        <v>7090.8831523077024</v>
      </c>
    </row>
    <row r="39" spans="1:10" customFormat="1" ht="15" thickBot="1" x14ac:dyDescent="0.35">
      <c r="A39" s="262" t="s">
        <v>117</v>
      </c>
      <c r="B39" s="263"/>
      <c r="C39" s="264"/>
      <c r="D39" s="183">
        <f t="shared" ref="D39:I39" si="6">D6-D29</f>
        <v>-589.71531489667905</v>
      </c>
      <c r="E39" s="184">
        <f t="shared" si="6"/>
        <v>360.11640094162794</v>
      </c>
      <c r="F39" s="183">
        <f t="shared" si="6"/>
        <v>382.87828348634866</v>
      </c>
      <c r="G39" s="184">
        <f t="shared" si="6"/>
        <v>1332.7099993246593</v>
      </c>
      <c r="H39" s="183">
        <f t="shared" si="6"/>
        <v>2712.8416626915459</v>
      </c>
      <c r="I39" s="183">
        <f t="shared" si="6"/>
        <v>4626.3231523077011</v>
      </c>
    </row>
    <row r="40" spans="1:10" ht="14.4" x14ac:dyDescent="0.25">
      <c r="A40" s="89" t="s">
        <v>45</v>
      </c>
      <c r="B40" s="88"/>
      <c r="C40" s="88"/>
      <c r="D40" s="88"/>
      <c r="E40" s="88"/>
      <c r="F40" s="88"/>
      <c r="G40" s="88"/>
      <c r="H40" s="87"/>
      <c r="I40" s="90"/>
      <c r="J40" s="90"/>
    </row>
    <row r="41" spans="1:10" ht="14.4" x14ac:dyDescent="0.25">
      <c r="A41" s="86" t="s">
        <v>46</v>
      </c>
      <c r="B41" s="85"/>
      <c r="C41" s="85"/>
      <c r="D41" s="85"/>
      <c r="E41" s="85"/>
      <c r="F41" s="85"/>
      <c r="G41" s="85"/>
      <c r="H41" s="84"/>
      <c r="I41" s="90"/>
      <c r="J41" s="90"/>
    </row>
    <row r="42" spans="1:10" ht="15" thickBot="1" x14ac:dyDescent="0.3">
      <c r="A42" s="83" t="s">
        <v>47</v>
      </c>
      <c r="B42" s="82"/>
      <c r="C42" s="82"/>
      <c r="D42" s="82"/>
      <c r="E42" s="82"/>
      <c r="F42" s="82"/>
      <c r="G42" s="82"/>
      <c r="H42" s="81"/>
      <c r="I42" s="90"/>
      <c r="J42" s="90"/>
    </row>
    <row r="43" spans="1:10" x14ac:dyDescent="0.25">
      <c r="A43" s="242" t="s">
        <v>48</v>
      </c>
      <c r="B43" s="243"/>
      <c r="C43" s="243"/>
      <c r="D43" s="243"/>
      <c r="E43" s="243"/>
      <c r="F43" s="243"/>
      <c r="G43" s="243"/>
      <c r="H43" s="244"/>
    </row>
    <row r="44" spans="1:10" x14ac:dyDescent="0.25">
      <c r="A44" s="245"/>
      <c r="B44" s="246"/>
      <c r="C44" s="246"/>
      <c r="D44" s="246"/>
      <c r="E44" s="246"/>
      <c r="F44" s="246"/>
      <c r="G44" s="246"/>
      <c r="H44" s="247"/>
    </row>
    <row r="45" spans="1:10" x14ac:dyDescent="0.25">
      <c r="A45" s="245"/>
      <c r="B45" s="246"/>
      <c r="C45" s="246"/>
      <c r="D45" s="246"/>
      <c r="E45" s="246"/>
      <c r="F45" s="246"/>
      <c r="G45" s="246"/>
      <c r="H45" s="247"/>
    </row>
    <row r="46" spans="1:10" ht="13.8" thickBot="1" x14ac:dyDescent="0.3">
      <c r="A46" s="248"/>
      <c r="B46" s="249"/>
      <c r="C46" s="249"/>
      <c r="D46" s="249"/>
      <c r="E46" s="249"/>
      <c r="F46" s="249"/>
      <c r="G46" s="249"/>
      <c r="H46" s="250"/>
    </row>
  </sheetData>
  <mergeCells count="13">
    <mergeCell ref="A43:H46"/>
    <mergeCell ref="A1:D1"/>
    <mergeCell ref="F1:H1"/>
    <mergeCell ref="A3:C3"/>
    <mergeCell ref="A8:C8"/>
    <mergeCell ref="A25:C25"/>
    <mergeCell ref="A38:C38"/>
    <mergeCell ref="A39:C39"/>
    <mergeCell ref="K7:M7"/>
    <mergeCell ref="A27:C27"/>
    <mergeCell ref="A29:C29"/>
    <mergeCell ref="A31:C31"/>
    <mergeCell ref="A35:C35"/>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8" fitToHeight="0" orientation="portrait" verticalDpi="300" r:id="rId1"/>
  <headerFooter alignWithMargins="0">
    <oddHeader>&amp;F</oddHeader>
    <oddFooter>&amp;A&amp;RPage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3"/>
  <sheetViews>
    <sheetView zoomScale="85" zoomScaleNormal="85" workbookViewId="0">
      <selection activeCell="J20" sqref="J20"/>
    </sheetView>
  </sheetViews>
  <sheetFormatPr defaultColWidth="9.109375" defaultRowHeight="13.2" x14ac:dyDescent="0.25"/>
  <cols>
    <col min="1" max="1" width="41.6640625" style="1" customWidth="1"/>
    <col min="2" max="2" width="17.33203125" style="1" customWidth="1"/>
    <col min="3" max="3" width="16.6640625" style="1" customWidth="1"/>
    <col min="4" max="4" width="16.109375" style="1" customWidth="1"/>
    <col min="5" max="7" width="14.33203125" style="1" customWidth="1"/>
    <col min="8" max="8" width="14.109375" style="1" customWidth="1"/>
    <col min="9" max="9" width="14.33203125" style="1" customWidth="1"/>
    <col min="10" max="10" width="14.44140625" style="1" customWidth="1"/>
    <col min="11" max="13" width="12.6640625" style="1" hidden="1" customWidth="1"/>
    <col min="14" max="26" width="12.6640625" style="1" customWidth="1"/>
    <col min="27" max="16384" width="9.109375" style="1"/>
  </cols>
  <sheetData>
    <row r="1" spans="1:13" ht="33" customHeight="1" thickBot="1" x14ac:dyDescent="0.3">
      <c r="A1" s="274" t="s">
        <v>43</v>
      </c>
      <c r="B1" s="275"/>
      <c r="C1" s="275"/>
      <c r="D1" s="275"/>
      <c r="E1" s="276" t="s">
        <v>69</v>
      </c>
      <c r="F1" s="276"/>
      <c r="G1" s="276"/>
      <c r="H1" s="2"/>
      <c r="I1" s="11"/>
    </row>
    <row r="2" spans="1:13" ht="16.2" thickBot="1" x14ac:dyDescent="0.35">
      <c r="A2" s="12"/>
      <c r="B2" s="13"/>
      <c r="C2" s="14"/>
      <c r="D2" s="14"/>
      <c r="E2" s="8"/>
      <c r="F2" s="8"/>
      <c r="G2" s="8"/>
      <c r="H2" s="8"/>
      <c r="I2" s="3"/>
    </row>
    <row r="3" spans="1:13" ht="27.75" customHeight="1" thickBot="1" x14ac:dyDescent="0.3">
      <c r="A3" s="270" t="s">
        <v>16</v>
      </c>
      <c r="B3" s="268"/>
      <c r="C3" s="268"/>
      <c r="D3" s="23"/>
      <c r="E3" s="31">
        <f>'Pryse + Sensatiwiteitsanalise'!B19</f>
        <v>3407</v>
      </c>
      <c r="F3" s="23" t="s">
        <v>0</v>
      </c>
      <c r="G3" s="15"/>
      <c r="H3" s="15"/>
      <c r="I3" s="4"/>
    </row>
    <row r="4" spans="1:13" ht="13.8" thickBot="1" x14ac:dyDescent="0.3">
      <c r="A4" s="68"/>
      <c r="B4" s="78"/>
      <c r="C4" s="78"/>
      <c r="D4" s="5"/>
      <c r="E4" s="7"/>
      <c r="F4" s="16"/>
      <c r="G4" s="6"/>
      <c r="H4" s="17"/>
      <c r="I4" s="17"/>
    </row>
    <row r="5" spans="1:13" ht="13.8" thickBot="1" x14ac:dyDescent="0.3">
      <c r="A5" s="68" t="s">
        <v>17</v>
      </c>
      <c r="B5" s="78"/>
      <c r="C5" s="78"/>
      <c r="D5" s="34">
        <v>4.5</v>
      </c>
      <c r="E5" s="34">
        <v>5</v>
      </c>
      <c r="F5" s="34">
        <v>5.5</v>
      </c>
      <c r="G5" s="34">
        <v>6</v>
      </c>
      <c r="H5" s="34">
        <v>7</v>
      </c>
      <c r="I5" s="34">
        <v>8</v>
      </c>
    </row>
    <row r="6" spans="1:13" ht="13.8" thickBot="1" x14ac:dyDescent="0.3">
      <c r="A6" s="69" t="s">
        <v>18</v>
      </c>
      <c r="B6" s="79"/>
      <c r="C6" s="80"/>
      <c r="D6" s="30">
        <f t="shared" ref="D6:I6" si="0">$E$3*D5</f>
        <v>15331.5</v>
      </c>
      <c r="E6" s="30">
        <f t="shared" si="0"/>
        <v>17035</v>
      </c>
      <c r="F6" s="30">
        <f t="shared" si="0"/>
        <v>18738.5</v>
      </c>
      <c r="G6" s="30">
        <f t="shared" si="0"/>
        <v>20442</v>
      </c>
      <c r="H6" s="30">
        <f t="shared" si="0"/>
        <v>23849</v>
      </c>
      <c r="I6" s="30">
        <f t="shared" si="0"/>
        <v>27256</v>
      </c>
    </row>
    <row r="7" spans="1:13" ht="15" thickBot="1" x14ac:dyDescent="0.35">
      <c r="A7" s="71"/>
      <c r="B7" s="72"/>
      <c r="C7" s="72"/>
      <c r="D7" s="19"/>
      <c r="E7" s="19"/>
      <c r="F7" s="19"/>
      <c r="G7" s="19"/>
      <c r="H7" s="19"/>
      <c r="I7" s="19"/>
      <c r="K7" s="230" t="s">
        <v>64</v>
      </c>
      <c r="L7" s="230"/>
      <c r="M7" s="230"/>
    </row>
    <row r="8" spans="1:13" ht="15" thickBot="1" x14ac:dyDescent="0.35">
      <c r="A8" s="277" t="s">
        <v>19</v>
      </c>
      <c r="B8" s="278"/>
      <c r="C8" s="279"/>
      <c r="D8" s="20"/>
      <c r="E8" s="20"/>
      <c r="F8" s="20"/>
      <c r="G8" s="20"/>
      <c r="H8" s="20"/>
      <c r="I8" s="20"/>
      <c r="K8" s="92" t="s">
        <v>60</v>
      </c>
      <c r="L8" s="92" t="s">
        <v>61</v>
      </c>
      <c r="M8" s="92" t="s">
        <v>62</v>
      </c>
    </row>
    <row r="9" spans="1:13" ht="14.4" x14ac:dyDescent="0.3">
      <c r="A9" s="73" t="s">
        <v>20</v>
      </c>
      <c r="B9" s="74"/>
      <c r="C9" s="74"/>
      <c r="D9" s="24">
        <v>1756.5625</v>
      </c>
      <c r="E9" s="24">
        <v>1756.5625</v>
      </c>
      <c r="F9" s="24">
        <v>2258.4375</v>
      </c>
      <c r="G9" s="24">
        <v>2258.4375</v>
      </c>
      <c r="H9" s="24">
        <v>2760.3125</v>
      </c>
      <c r="I9" s="24">
        <v>2569.1875</v>
      </c>
      <c r="K9" s="93">
        <f>D5</f>
        <v>4.5</v>
      </c>
      <c r="L9" s="93">
        <f>D25</f>
        <v>8652.3197920375605</v>
      </c>
      <c r="M9" s="93">
        <f>D27</f>
        <v>2578.7064961761193</v>
      </c>
    </row>
    <row r="10" spans="1:13" ht="14.4" x14ac:dyDescent="0.3">
      <c r="A10" s="70" t="s">
        <v>21</v>
      </c>
      <c r="B10" s="75"/>
      <c r="C10" s="75"/>
      <c r="D10" s="25">
        <v>2314.6999999999998</v>
      </c>
      <c r="E10" s="25">
        <v>2563</v>
      </c>
      <c r="F10" s="25">
        <v>2811.3</v>
      </c>
      <c r="G10" s="25">
        <v>3059.6000000000004</v>
      </c>
      <c r="H10" s="25">
        <v>3556.2</v>
      </c>
      <c r="I10" s="25">
        <v>4103.6000000000004</v>
      </c>
      <c r="K10" s="93">
        <f>E5</f>
        <v>5</v>
      </c>
      <c r="L10" s="93">
        <f>E25</f>
        <v>9025.258756072737</v>
      </c>
      <c r="M10" s="93">
        <f>E27</f>
        <v>2578.7064961761193</v>
      </c>
    </row>
    <row r="11" spans="1:13" ht="14.4" x14ac:dyDescent="0.3">
      <c r="A11" s="70" t="s">
        <v>22</v>
      </c>
      <c r="B11" s="75"/>
      <c r="C11" s="75"/>
      <c r="D11" s="25">
        <v>217.58220000000003</v>
      </c>
      <c r="E11" s="25">
        <v>217.58220000000003</v>
      </c>
      <c r="F11" s="25">
        <v>217.58220000000003</v>
      </c>
      <c r="G11" s="25">
        <v>217.58220000000003</v>
      </c>
      <c r="H11" s="25">
        <v>217.58220000000003</v>
      </c>
      <c r="I11" s="25">
        <v>217.58220000000003</v>
      </c>
      <c r="K11" s="93">
        <f>F5</f>
        <v>5.5</v>
      </c>
      <c r="L11" s="93">
        <f>F25</f>
        <v>9987.7355438528339</v>
      </c>
      <c r="M11" s="93">
        <f>F27</f>
        <v>2578.7064961761193</v>
      </c>
    </row>
    <row r="12" spans="1:13" ht="14.4" x14ac:dyDescent="0.3">
      <c r="A12" s="70" t="s">
        <v>23</v>
      </c>
      <c r="B12" s="75"/>
      <c r="C12" s="75"/>
      <c r="D12" s="25">
        <v>757.64768278790075</v>
      </c>
      <c r="E12" s="25">
        <v>772.7629280431197</v>
      </c>
      <c r="F12" s="25">
        <v>787.87817329833865</v>
      </c>
      <c r="G12" s="25">
        <v>802.9934185535576</v>
      </c>
      <c r="H12" s="25">
        <v>827.52004292995071</v>
      </c>
      <c r="I12" s="25">
        <v>952.16517999999996</v>
      </c>
      <c r="K12" s="93">
        <f>G5</f>
        <v>6</v>
      </c>
      <c r="L12" s="93">
        <f>G25</f>
        <v>10360.67450788801</v>
      </c>
      <c r="M12" s="93">
        <f>G27</f>
        <v>2578.7064961761193</v>
      </c>
    </row>
    <row r="13" spans="1:13" ht="14.4" x14ac:dyDescent="0.3">
      <c r="A13" s="70" t="s">
        <v>24</v>
      </c>
      <c r="B13" s="75"/>
      <c r="C13" s="75"/>
      <c r="D13" s="25">
        <v>583.54718400000002</v>
      </c>
      <c r="E13" s="25">
        <v>586.82673399999999</v>
      </c>
      <c r="F13" s="25">
        <v>590.10628399999996</v>
      </c>
      <c r="G13" s="25">
        <v>593.38583399999993</v>
      </c>
      <c r="H13" s="25">
        <v>599.94493399999999</v>
      </c>
      <c r="I13" s="25">
        <v>566.82619999999997</v>
      </c>
      <c r="K13" s="93">
        <f>H5</f>
        <v>7</v>
      </c>
      <c r="L13" s="93">
        <f>H25</f>
        <v>11689.390095663241</v>
      </c>
      <c r="M13" s="93">
        <f>H27</f>
        <v>2578.7064961761193</v>
      </c>
    </row>
    <row r="14" spans="1:13" ht="14.4" x14ac:dyDescent="0.3">
      <c r="A14" s="70" t="s">
        <v>25</v>
      </c>
      <c r="B14" s="75"/>
      <c r="C14" s="75"/>
      <c r="D14" s="25">
        <v>699.59999999999991</v>
      </c>
      <c r="E14" s="25">
        <v>699.59999999999991</v>
      </c>
      <c r="F14" s="25">
        <v>699.59999999999991</v>
      </c>
      <c r="G14" s="25">
        <v>699.59999999999991</v>
      </c>
      <c r="H14" s="25">
        <v>699.59999999999991</v>
      </c>
      <c r="I14" s="25">
        <v>783</v>
      </c>
      <c r="K14" s="93">
        <f>I5</f>
        <v>8</v>
      </c>
      <c r="L14" s="93">
        <f>I25</f>
        <v>12569.819011930629</v>
      </c>
      <c r="M14" s="93">
        <f>I27</f>
        <v>2326.7760716424914</v>
      </c>
    </row>
    <row r="15" spans="1:13" x14ac:dyDescent="0.25">
      <c r="A15" s="70" t="s">
        <v>26</v>
      </c>
      <c r="B15" s="75"/>
      <c r="C15" s="75"/>
      <c r="D15" s="25">
        <v>579</v>
      </c>
      <c r="E15" s="25">
        <v>579</v>
      </c>
      <c r="F15" s="25">
        <v>579</v>
      </c>
      <c r="G15" s="25">
        <v>579</v>
      </c>
      <c r="H15" s="25">
        <v>579</v>
      </c>
      <c r="I15" s="25">
        <v>648</v>
      </c>
    </row>
    <row r="16" spans="1:13" x14ac:dyDescent="0.25">
      <c r="A16" s="70" t="s">
        <v>27</v>
      </c>
      <c r="B16" s="75"/>
      <c r="C16" s="75"/>
      <c r="D16" s="25">
        <v>151.19324999999998</v>
      </c>
      <c r="E16" s="25">
        <v>167.99250000000001</v>
      </c>
      <c r="F16" s="25">
        <v>184.79175000000001</v>
      </c>
      <c r="G16" s="25">
        <v>201.59099999999998</v>
      </c>
      <c r="H16" s="25">
        <v>235.18950000000001</v>
      </c>
      <c r="I16" s="25">
        <v>422.76</v>
      </c>
    </row>
    <row r="17" spans="1:10" x14ac:dyDescent="0.25">
      <c r="A17" s="70" t="s">
        <v>29</v>
      </c>
      <c r="B17" s="75"/>
      <c r="C17" s="75"/>
      <c r="D17" s="25">
        <v>854.99026457201398</v>
      </c>
      <c r="E17" s="25">
        <v>891.84271468869622</v>
      </c>
      <c r="F17" s="25">
        <v>986.95111373167015</v>
      </c>
      <c r="G17" s="25">
        <v>1023.8035638483526</v>
      </c>
      <c r="H17" s="25">
        <v>1155.1023275600637</v>
      </c>
      <c r="I17" s="25">
        <v>820.81243394833962</v>
      </c>
    </row>
    <row r="18" spans="1:10" x14ac:dyDescent="0.25">
      <c r="A18" s="70" t="s">
        <v>30</v>
      </c>
      <c r="B18" s="75"/>
      <c r="C18" s="75"/>
      <c r="D18" s="25">
        <v>0</v>
      </c>
      <c r="E18" s="25">
        <v>0</v>
      </c>
      <c r="F18" s="25">
        <v>0</v>
      </c>
      <c r="G18" s="25">
        <v>0</v>
      </c>
      <c r="H18" s="25">
        <v>0</v>
      </c>
      <c r="I18" s="25">
        <v>0</v>
      </c>
    </row>
    <row r="19" spans="1:10" x14ac:dyDescent="0.25">
      <c r="A19" s="70" t="s">
        <v>31</v>
      </c>
      <c r="B19" s="75"/>
      <c r="C19" s="75"/>
      <c r="D19" s="25">
        <v>305.90831250000002</v>
      </c>
      <c r="E19" s="25">
        <v>339.89812500000005</v>
      </c>
      <c r="F19" s="25">
        <v>373.88793750000008</v>
      </c>
      <c r="G19" s="25">
        <v>407.87775000000005</v>
      </c>
      <c r="H19" s="25">
        <v>475.85737500000005</v>
      </c>
      <c r="I19" s="25">
        <v>858.88739999999996</v>
      </c>
    </row>
    <row r="20" spans="1:10" x14ac:dyDescent="0.25">
      <c r="A20" s="70" t="s">
        <v>32</v>
      </c>
      <c r="B20" s="75"/>
      <c r="C20" s="75"/>
      <c r="D20" s="25">
        <v>0</v>
      </c>
      <c r="E20" s="25">
        <v>0</v>
      </c>
      <c r="F20" s="25">
        <v>0</v>
      </c>
      <c r="G20" s="25">
        <v>0</v>
      </c>
      <c r="H20" s="25">
        <v>0</v>
      </c>
      <c r="I20" s="25">
        <v>0</v>
      </c>
    </row>
    <row r="21" spans="1:10" x14ac:dyDescent="0.25">
      <c r="A21" s="70" t="s">
        <v>33</v>
      </c>
      <c r="B21" s="75"/>
      <c r="C21" s="75"/>
      <c r="D21" s="25">
        <v>0</v>
      </c>
      <c r="E21" s="25">
        <v>0</v>
      </c>
      <c r="F21" s="25">
        <v>0</v>
      </c>
      <c r="G21" s="25">
        <v>0</v>
      </c>
      <c r="H21" s="25">
        <v>0</v>
      </c>
      <c r="I21" s="25">
        <v>0</v>
      </c>
    </row>
    <row r="22" spans="1:10" x14ac:dyDescent="0.25">
      <c r="A22" s="70" t="s">
        <v>34</v>
      </c>
      <c r="B22" s="75"/>
      <c r="C22" s="75"/>
      <c r="D22" s="25">
        <v>0</v>
      </c>
      <c r="E22" s="25">
        <v>0</v>
      </c>
      <c r="F22" s="25">
        <v>0</v>
      </c>
      <c r="G22" s="25">
        <v>0</v>
      </c>
      <c r="H22" s="25">
        <v>0</v>
      </c>
      <c r="I22" s="25">
        <v>0</v>
      </c>
    </row>
    <row r="23" spans="1:10" x14ac:dyDescent="0.25">
      <c r="A23" s="70" t="s">
        <v>35</v>
      </c>
      <c r="B23" s="75"/>
      <c r="C23" s="75"/>
      <c r="D23" s="25">
        <v>0</v>
      </c>
      <c r="E23" s="25">
        <v>0</v>
      </c>
      <c r="F23" s="25">
        <v>0</v>
      </c>
      <c r="G23" s="25">
        <v>0</v>
      </c>
      <c r="H23" s="25">
        <v>0</v>
      </c>
      <c r="I23" s="25">
        <v>0</v>
      </c>
    </row>
    <row r="24" spans="1:10" ht="13.8" thickBot="1" x14ac:dyDescent="0.3">
      <c r="A24" s="70" t="s">
        <v>36</v>
      </c>
      <c r="B24" s="75"/>
      <c r="C24" s="75"/>
      <c r="D24" s="25">
        <v>431.5883981776455</v>
      </c>
      <c r="E24" s="25">
        <v>450.19105434092029</v>
      </c>
      <c r="F24" s="25">
        <v>498.20058532282548</v>
      </c>
      <c r="G24" s="25">
        <v>516.80324148610032</v>
      </c>
      <c r="H24" s="25">
        <v>583.0812161732257</v>
      </c>
      <c r="I24" s="25">
        <v>626.99809798228785</v>
      </c>
    </row>
    <row r="25" spans="1:10" ht="26.25" customHeight="1" thickBot="1" x14ac:dyDescent="0.3">
      <c r="A25" s="265" t="s">
        <v>37</v>
      </c>
      <c r="B25" s="266"/>
      <c r="C25" s="267"/>
      <c r="D25" s="26">
        <f t="shared" ref="D25:I25" si="1">SUM(D9:D24)</f>
        <v>8652.3197920375605</v>
      </c>
      <c r="E25" s="26">
        <f t="shared" si="1"/>
        <v>9025.258756072737</v>
      </c>
      <c r="F25" s="26">
        <f t="shared" si="1"/>
        <v>9987.7355438528339</v>
      </c>
      <c r="G25" s="26">
        <f t="shared" si="1"/>
        <v>10360.67450788801</v>
      </c>
      <c r="H25" s="26">
        <f t="shared" si="1"/>
        <v>11689.390095663241</v>
      </c>
      <c r="I25" s="26">
        <f t="shared" si="1"/>
        <v>12569.819011930629</v>
      </c>
    </row>
    <row r="26" spans="1:10" ht="13.8" thickBot="1" x14ac:dyDescent="0.3">
      <c r="A26" s="76"/>
      <c r="B26" s="77"/>
      <c r="C26" s="77"/>
      <c r="D26" s="27"/>
      <c r="E26" s="27"/>
      <c r="F26" s="27"/>
      <c r="G26" s="27"/>
      <c r="H26" s="27"/>
      <c r="I26" s="27"/>
    </row>
    <row r="27" spans="1:10" ht="13.8" thickBot="1" x14ac:dyDescent="0.3">
      <c r="A27" s="271" t="s">
        <v>38</v>
      </c>
      <c r="B27" s="272"/>
      <c r="C27" s="273"/>
      <c r="D27" s="26">
        <v>2578.7064961761193</v>
      </c>
      <c r="E27" s="26">
        <v>2578.7064961761193</v>
      </c>
      <c r="F27" s="26">
        <v>2578.7064961761193</v>
      </c>
      <c r="G27" s="26">
        <v>2578.7064961761193</v>
      </c>
      <c r="H27" s="26">
        <v>2578.7064961761193</v>
      </c>
      <c r="I27" s="26">
        <v>2326.7760716424914</v>
      </c>
      <c r="J27" s="22"/>
    </row>
    <row r="28" spans="1:10" ht="13.8" thickBot="1" x14ac:dyDescent="0.3">
      <c r="A28" s="76"/>
      <c r="B28" s="77"/>
      <c r="C28" s="77"/>
      <c r="D28" s="27"/>
      <c r="E28" s="27"/>
      <c r="F28" s="27"/>
      <c r="G28" s="27"/>
      <c r="H28" s="27"/>
      <c r="I28" s="27"/>
    </row>
    <row r="29" spans="1:10" ht="27.75" customHeight="1" thickBot="1" x14ac:dyDescent="0.3">
      <c r="A29" s="265" t="s">
        <v>39</v>
      </c>
      <c r="B29" s="266"/>
      <c r="C29" s="267"/>
      <c r="D29" s="26">
        <f t="shared" ref="D29:I29" si="2">D25+D27</f>
        <v>11231.026288213679</v>
      </c>
      <c r="E29" s="26">
        <f t="shared" si="2"/>
        <v>11603.965252248856</v>
      </c>
      <c r="F29" s="26">
        <f t="shared" si="2"/>
        <v>12566.442040028953</v>
      </c>
      <c r="G29" s="26">
        <f t="shared" si="2"/>
        <v>12939.381004064129</v>
      </c>
      <c r="H29" s="26">
        <f t="shared" si="2"/>
        <v>14268.096591839359</v>
      </c>
      <c r="I29" s="26">
        <f t="shared" si="2"/>
        <v>14896.59508357312</v>
      </c>
    </row>
    <row r="30" spans="1:10" ht="13.8" thickBot="1" x14ac:dyDescent="0.3">
      <c r="A30" s="71"/>
      <c r="B30" s="72"/>
      <c r="C30" s="72"/>
      <c r="D30" s="29"/>
      <c r="E30" s="29"/>
      <c r="F30" s="29"/>
      <c r="G30" s="29"/>
      <c r="H30" s="29"/>
      <c r="I30" s="29"/>
    </row>
    <row r="31" spans="1:10" ht="26.25" customHeight="1" thickBot="1" x14ac:dyDescent="0.3">
      <c r="A31" s="265" t="s">
        <v>40</v>
      </c>
      <c r="B31" s="268"/>
      <c r="C31" s="269"/>
      <c r="D31" s="26">
        <f t="shared" ref="D31:I31" si="3">D29/D5</f>
        <v>2495.7836196030398</v>
      </c>
      <c r="E31" s="26">
        <f t="shared" si="3"/>
        <v>2320.7930504497713</v>
      </c>
      <c r="F31" s="26">
        <f t="shared" si="3"/>
        <v>2284.8076436416277</v>
      </c>
      <c r="G31" s="26">
        <f t="shared" si="3"/>
        <v>2156.563500677355</v>
      </c>
      <c r="H31" s="26">
        <f t="shared" si="3"/>
        <v>2038.2995131199084</v>
      </c>
      <c r="I31" s="26">
        <f t="shared" si="3"/>
        <v>1862.07438544664</v>
      </c>
    </row>
    <row r="32" spans="1:10" ht="13.8" thickBot="1" x14ac:dyDescent="0.3">
      <c r="A32" s="71"/>
      <c r="B32" s="72"/>
      <c r="C32" s="72"/>
      <c r="D32" s="29"/>
      <c r="E32" s="29"/>
      <c r="F32" s="29"/>
      <c r="G32" s="29"/>
      <c r="H32" s="29"/>
      <c r="I32" s="29"/>
    </row>
    <row r="33" spans="1:10" ht="13.8" thickBot="1" x14ac:dyDescent="0.3">
      <c r="A33" s="69" t="s">
        <v>41</v>
      </c>
      <c r="B33" s="79"/>
      <c r="C33" s="79"/>
      <c r="D33" s="26">
        <f>'Pryse + Sensatiwiteitsanalise'!D4</f>
        <v>413</v>
      </c>
      <c r="E33" s="26">
        <f>$D$33</f>
        <v>413</v>
      </c>
      <c r="F33" s="26">
        <f>$D$33</f>
        <v>413</v>
      </c>
      <c r="G33" s="26">
        <f>$D$33</f>
        <v>413</v>
      </c>
      <c r="H33" s="26">
        <f>$D$33</f>
        <v>413</v>
      </c>
      <c r="I33" s="26">
        <f>$D$33</f>
        <v>413</v>
      </c>
    </row>
    <row r="34" spans="1:10" ht="13.8" thickBot="1" x14ac:dyDescent="0.3">
      <c r="A34" s="71"/>
      <c r="B34" s="72"/>
      <c r="C34" s="72"/>
      <c r="D34" s="29"/>
      <c r="E34" s="29"/>
      <c r="F34" s="29"/>
      <c r="G34" s="29"/>
      <c r="H34" s="29"/>
      <c r="I34" s="29"/>
    </row>
    <row r="35" spans="1:10" ht="13.8" thickBot="1" x14ac:dyDescent="0.3">
      <c r="A35" s="270" t="s">
        <v>42</v>
      </c>
      <c r="B35" s="268"/>
      <c r="C35" s="269"/>
      <c r="D35" s="28">
        <f t="shared" ref="D35:I35" si="4">D31+D33</f>
        <v>2908.7836196030398</v>
      </c>
      <c r="E35" s="28">
        <f t="shared" si="4"/>
        <v>2733.7930504497713</v>
      </c>
      <c r="F35" s="28">
        <f t="shared" si="4"/>
        <v>2697.8076436416277</v>
      </c>
      <c r="G35" s="28">
        <f t="shared" si="4"/>
        <v>2569.563500677355</v>
      </c>
      <c r="H35" s="28">
        <f t="shared" si="4"/>
        <v>2451.2995131199086</v>
      </c>
      <c r="I35" s="28">
        <f t="shared" si="4"/>
        <v>2275.07438544664</v>
      </c>
    </row>
    <row r="36" spans="1:10" ht="13.8" thickBot="1" x14ac:dyDescent="0.3">
      <c r="A36" s="65" t="s">
        <v>70</v>
      </c>
      <c r="B36" s="66"/>
      <c r="C36" s="67"/>
      <c r="D36" s="28">
        <f>'Pryse + Sensatiwiteitsanalise'!B4</f>
        <v>3820</v>
      </c>
      <c r="E36" s="28">
        <f>$D$36</f>
        <v>3820</v>
      </c>
      <c r="F36" s="28">
        <f>$D$36</f>
        <v>3820</v>
      </c>
      <c r="G36" s="28">
        <f>$D$36</f>
        <v>3820</v>
      </c>
      <c r="H36" s="28">
        <f>$D$36</f>
        <v>3820</v>
      </c>
      <c r="I36" s="28">
        <f>$D$36</f>
        <v>3820</v>
      </c>
    </row>
    <row r="37" spans="1:10" ht="14.4" x14ac:dyDescent="0.25">
      <c r="A37" s="89" t="s">
        <v>45</v>
      </c>
      <c r="B37" s="88"/>
      <c r="C37" s="88"/>
      <c r="D37" s="88"/>
      <c r="E37" s="88"/>
      <c r="F37" s="88"/>
      <c r="G37" s="88"/>
      <c r="H37" s="87"/>
      <c r="I37" s="90"/>
      <c r="J37" s="90"/>
    </row>
    <row r="38" spans="1:10" ht="14.4" x14ac:dyDescent="0.25">
      <c r="A38" s="86" t="s">
        <v>46</v>
      </c>
      <c r="B38" s="85"/>
      <c r="C38" s="85"/>
      <c r="D38" s="85"/>
      <c r="E38" s="85"/>
      <c r="F38" s="85"/>
      <c r="G38" s="85"/>
      <c r="H38" s="84"/>
      <c r="I38" s="90"/>
      <c r="J38" s="90"/>
    </row>
    <row r="39" spans="1:10" ht="15" thickBot="1" x14ac:dyDescent="0.3">
      <c r="A39" s="83" t="s">
        <v>47</v>
      </c>
      <c r="B39" s="82"/>
      <c r="C39" s="82"/>
      <c r="D39" s="82"/>
      <c r="E39" s="82"/>
      <c r="F39" s="82"/>
      <c r="G39" s="82"/>
      <c r="H39" s="81"/>
      <c r="I39" s="90"/>
      <c r="J39" s="90"/>
    </row>
    <row r="40" spans="1:10" x14ac:dyDescent="0.25">
      <c r="A40" s="242" t="s">
        <v>48</v>
      </c>
      <c r="B40" s="243"/>
      <c r="C40" s="243"/>
      <c r="D40" s="243"/>
      <c r="E40" s="243"/>
      <c r="F40" s="243"/>
      <c r="G40" s="243"/>
      <c r="H40" s="244"/>
    </row>
    <row r="41" spans="1:10" x14ac:dyDescent="0.25">
      <c r="A41" s="245"/>
      <c r="B41" s="246"/>
      <c r="C41" s="246"/>
      <c r="D41" s="246"/>
      <c r="E41" s="246"/>
      <c r="F41" s="246"/>
      <c r="G41" s="246"/>
      <c r="H41" s="247"/>
    </row>
    <row r="42" spans="1:10" x14ac:dyDescent="0.25">
      <c r="A42" s="245"/>
      <c r="B42" s="246"/>
      <c r="C42" s="246"/>
      <c r="D42" s="246"/>
      <c r="E42" s="246"/>
      <c r="F42" s="246"/>
      <c r="G42" s="246"/>
      <c r="H42" s="247"/>
    </row>
    <row r="43" spans="1:10" ht="13.8" thickBot="1" x14ac:dyDescent="0.3">
      <c r="A43" s="248"/>
      <c r="B43" s="249"/>
      <c r="C43" s="249"/>
      <c r="D43" s="249"/>
      <c r="E43" s="249"/>
      <c r="F43" s="249"/>
      <c r="G43" s="249"/>
      <c r="H43" s="250"/>
    </row>
  </sheetData>
  <mergeCells count="11">
    <mergeCell ref="A1:D1"/>
    <mergeCell ref="E1:G1"/>
    <mergeCell ref="A3:C3"/>
    <mergeCell ref="A8:C8"/>
    <mergeCell ref="A25:C25"/>
    <mergeCell ref="K7:M7"/>
    <mergeCell ref="A29:C29"/>
    <mergeCell ref="A31:C31"/>
    <mergeCell ref="A35:C35"/>
    <mergeCell ref="A40:H43"/>
    <mergeCell ref="A27:C27"/>
  </mergeCells>
  <phoneticPr fontId="0" type="noConversion"/>
  <pageMargins left="0.23622047244094491" right="0.23622047244094491" top="0.74803149606299213" bottom="0.74803149606299213" header="0.31496062992125984" footer="0.31496062992125984"/>
  <pageSetup paperSize="9" scale="70" fitToHeight="0" orientation="portrait" verticalDpi="300" r:id="rId1"/>
  <headerFooter alignWithMargins="0">
    <oddHeader>&amp;F</oddHeader>
    <oddFooter>&amp;A&amp;RPage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6"/>
  <sheetViews>
    <sheetView zoomScale="70" zoomScaleNormal="70" workbookViewId="0">
      <selection activeCell="D9" sqref="D9:I24"/>
    </sheetView>
  </sheetViews>
  <sheetFormatPr defaultColWidth="9.109375" defaultRowHeight="13.2" x14ac:dyDescent="0.25"/>
  <cols>
    <col min="1" max="1" width="47.88671875" style="1" customWidth="1"/>
    <col min="2" max="2" width="13.33203125" style="1" customWidth="1"/>
    <col min="3" max="3" width="17.33203125" style="1" customWidth="1"/>
    <col min="4" max="4" width="16.109375" style="1" customWidth="1"/>
    <col min="5" max="6" width="14.33203125" style="1" customWidth="1"/>
    <col min="7" max="7" width="14.88671875" style="1" customWidth="1"/>
    <col min="8" max="8" width="14.5546875" style="1" customWidth="1"/>
    <col min="9" max="9" width="16.33203125" style="1" customWidth="1"/>
    <col min="10" max="10" width="14.44140625" style="1" customWidth="1"/>
    <col min="11" max="13" width="12.6640625" style="1" hidden="1" customWidth="1"/>
    <col min="14" max="26" width="12.6640625" style="1" customWidth="1"/>
    <col min="27" max="16384" width="9.109375" style="1"/>
  </cols>
  <sheetData>
    <row r="1" spans="1:13" ht="30" customHeight="1" thickBot="1" x14ac:dyDescent="0.35">
      <c r="A1" s="251" t="s">
        <v>112</v>
      </c>
      <c r="B1" s="252"/>
      <c r="C1" s="252"/>
      <c r="D1" s="252"/>
      <c r="E1" s="187"/>
      <c r="F1" s="253" t="s">
        <v>123</v>
      </c>
      <c r="G1" s="253"/>
      <c r="H1" s="253"/>
      <c r="I1" s="203"/>
    </row>
    <row r="2" spans="1:13" ht="16.2" thickBot="1" x14ac:dyDescent="0.35">
      <c r="A2" s="12"/>
      <c r="B2" s="13"/>
      <c r="C2" s="14"/>
      <c r="D2" s="14"/>
      <c r="E2" s="8"/>
      <c r="F2" s="8"/>
      <c r="G2" s="8"/>
      <c r="H2" s="8"/>
      <c r="I2" s="3"/>
    </row>
    <row r="3" spans="1:13" ht="27.75" customHeight="1" thickBot="1" x14ac:dyDescent="0.3">
      <c r="A3" s="234" t="s">
        <v>16</v>
      </c>
      <c r="B3" s="237"/>
      <c r="C3" s="237"/>
      <c r="D3" s="192"/>
      <c r="E3" s="193">
        <f>'Pryse + Sensatiwiteitsanalise'!B19</f>
        <v>3407</v>
      </c>
      <c r="F3" s="192" t="s">
        <v>0</v>
      </c>
      <c r="G3" s="194"/>
      <c r="H3" s="194"/>
      <c r="I3" s="195"/>
    </row>
    <row r="4" spans="1:13" ht="13.8" thickBot="1" x14ac:dyDescent="0.3">
      <c r="A4" s="68"/>
      <c r="B4" s="78"/>
      <c r="C4" s="78"/>
      <c r="D4" s="5"/>
      <c r="E4" s="7"/>
      <c r="F4" s="16"/>
      <c r="G4" s="6"/>
      <c r="H4" s="17"/>
      <c r="I4" s="17"/>
    </row>
    <row r="5" spans="1:13" ht="13.8" thickBot="1" x14ac:dyDescent="0.3">
      <c r="A5" s="68" t="s">
        <v>17</v>
      </c>
      <c r="B5" s="78"/>
      <c r="C5" s="78"/>
      <c r="D5" s="34">
        <v>4.5</v>
      </c>
      <c r="E5" s="34">
        <v>5</v>
      </c>
      <c r="F5" s="34">
        <v>5.5</v>
      </c>
      <c r="G5" s="34">
        <v>6</v>
      </c>
      <c r="H5" s="34">
        <v>7</v>
      </c>
      <c r="I5" s="34">
        <v>8</v>
      </c>
    </row>
    <row r="6" spans="1:13" ht="13.8" thickBot="1" x14ac:dyDescent="0.3">
      <c r="A6" s="196" t="s">
        <v>18</v>
      </c>
      <c r="B6" s="197"/>
      <c r="C6" s="198"/>
      <c r="D6" s="199">
        <f t="shared" ref="D6:I6" si="0">$E$3*D5</f>
        <v>15331.5</v>
      </c>
      <c r="E6" s="199">
        <f t="shared" si="0"/>
        <v>17035</v>
      </c>
      <c r="F6" s="199">
        <f t="shared" si="0"/>
        <v>18738.5</v>
      </c>
      <c r="G6" s="199">
        <f t="shared" si="0"/>
        <v>20442</v>
      </c>
      <c r="H6" s="199">
        <f t="shared" si="0"/>
        <v>23849</v>
      </c>
      <c r="I6" s="199">
        <f t="shared" si="0"/>
        <v>27256</v>
      </c>
    </row>
    <row r="7" spans="1:13" ht="15" thickBot="1" x14ac:dyDescent="0.35">
      <c r="A7" s="71"/>
      <c r="B7" s="72"/>
      <c r="C7" s="72"/>
      <c r="D7" s="19"/>
      <c r="E7" s="19"/>
      <c r="F7" s="19"/>
      <c r="G7" s="19"/>
      <c r="H7" s="19"/>
      <c r="I7" s="19"/>
      <c r="K7" s="230" t="s">
        <v>63</v>
      </c>
      <c r="L7" s="230"/>
      <c r="M7" s="230"/>
    </row>
    <row r="8" spans="1:13" ht="15" thickBot="1" x14ac:dyDescent="0.35">
      <c r="A8" s="256" t="s">
        <v>19</v>
      </c>
      <c r="B8" s="257"/>
      <c r="C8" s="258"/>
      <c r="D8" s="202"/>
      <c r="E8" s="202"/>
      <c r="F8" s="202"/>
      <c r="G8" s="202"/>
      <c r="H8" s="202"/>
      <c r="I8" s="202"/>
      <c r="K8" s="92" t="s">
        <v>60</v>
      </c>
      <c r="L8" s="92" t="s">
        <v>61</v>
      </c>
      <c r="M8" s="92" t="s">
        <v>62</v>
      </c>
    </row>
    <row r="9" spans="1:13" ht="14.4" x14ac:dyDescent="0.3">
      <c r="A9" s="73" t="s">
        <v>20</v>
      </c>
      <c r="B9" s="74"/>
      <c r="C9" s="74"/>
      <c r="D9" s="133">
        <v>3055.1825000000003</v>
      </c>
      <c r="E9" s="133">
        <v>3055.1825000000003</v>
      </c>
      <c r="F9" s="133">
        <v>3880.9075000000003</v>
      </c>
      <c r="G9" s="133">
        <v>3880.9075000000003</v>
      </c>
      <c r="H9" s="133">
        <v>4706.6325000000006</v>
      </c>
      <c r="I9" s="133">
        <v>4706.6325000000006</v>
      </c>
      <c r="K9" s="93">
        <f>D5</f>
        <v>4.5</v>
      </c>
      <c r="L9" s="93">
        <f>D25</f>
        <v>13440.206283345773</v>
      </c>
      <c r="M9" s="93">
        <f>D27</f>
        <v>2217.0700000000002</v>
      </c>
    </row>
    <row r="10" spans="1:13" ht="14.4" x14ac:dyDescent="0.3">
      <c r="A10" s="70" t="s">
        <v>21</v>
      </c>
      <c r="B10" s="75"/>
      <c r="C10" s="75"/>
      <c r="D10" s="132">
        <v>3855.1000000000004</v>
      </c>
      <c r="E10" s="132">
        <v>4359.3</v>
      </c>
      <c r="F10" s="132">
        <v>4863.5</v>
      </c>
      <c r="G10" s="132">
        <v>5367.7000000000007</v>
      </c>
      <c r="H10" s="132">
        <v>6043.3</v>
      </c>
      <c r="I10" s="132">
        <v>7051.7000000000007</v>
      </c>
      <c r="K10" s="93">
        <f>E5</f>
        <v>5</v>
      </c>
      <c r="L10" s="93">
        <f>E25</f>
        <v>14197.697514243524</v>
      </c>
      <c r="M10" s="93">
        <f>E27</f>
        <v>2217.0700000000002</v>
      </c>
    </row>
    <row r="11" spans="1:13" ht="14.4" x14ac:dyDescent="0.3">
      <c r="A11" s="70" t="s">
        <v>22</v>
      </c>
      <c r="B11" s="75"/>
      <c r="C11" s="75"/>
      <c r="D11" s="132">
        <v>252.74700000000001</v>
      </c>
      <c r="E11" s="132">
        <v>252.74700000000001</v>
      </c>
      <c r="F11" s="132">
        <v>252.74700000000001</v>
      </c>
      <c r="G11" s="132">
        <v>252.74700000000001</v>
      </c>
      <c r="H11" s="132">
        <v>252.74700000000001</v>
      </c>
      <c r="I11" s="132">
        <v>252.74700000000001</v>
      </c>
      <c r="K11" s="93">
        <f>F5</f>
        <v>5.5</v>
      </c>
      <c r="L11" s="93">
        <f>F25</f>
        <v>15932.065105768303</v>
      </c>
      <c r="M11" s="93">
        <f>F27</f>
        <v>2217.0700000000002</v>
      </c>
    </row>
    <row r="12" spans="1:13" ht="14.4" x14ac:dyDescent="0.3">
      <c r="A12" s="70" t="s">
        <v>23</v>
      </c>
      <c r="B12" s="75"/>
      <c r="C12" s="75"/>
      <c r="D12" s="132">
        <v>1326.8452200000002</v>
      </c>
      <c r="E12" s="132">
        <v>1357.7972200000002</v>
      </c>
      <c r="F12" s="132">
        <v>1388.7492200000002</v>
      </c>
      <c r="G12" s="132">
        <v>1419.7012200000001</v>
      </c>
      <c r="H12" s="132">
        <v>1469.9252200000001</v>
      </c>
      <c r="I12" s="132">
        <v>1520.1492200000002</v>
      </c>
      <c r="K12" s="93">
        <f>G5</f>
        <v>6</v>
      </c>
      <c r="L12" s="93">
        <f>G25</f>
        <v>16689.556336666064</v>
      </c>
      <c r="M12" s="93">
        <f>G27</f>
        <v>2217.0700000000002</v>
      </c>
    </row>
    <row r="13" spans="1:13" ht="14.4" x14ac:dyDescent="0.3">
      <c r="A13" s="70" t="s">
        <v>24</v>
      </c>
      <c r="B13" s="75"/>
      <c r="C13" s="75"/>
      <c r="D13" s="132">
        <v>683.71475759999998</v>
      </c>
      <c r="E13" s="132">
        <v>687.76975259999995</v>
      </c>
      <c r="F13" s="132">
        <v>691.82474759999991</v>
      </c>
      <c r="G13" s="132">
        <v>695.87974259999999</v>
      </c>
      <c r="H13" s="132">
        <v>703.98973260000002</v>
      </c>
      <c r="I13" s="132">
        <v>712.09972259999995</v>
      </c>
      <c r="K13" s="93">
        <f>H5</f>
        <v>7</v>
      </c>
      <c r="L13" s="93">
        <f>H25</f>
        <v>18773.877094104737</v>
      </c>
      <c r="M13" s="93">
        <f>H27</f>
        <v>2217.0700000000002</v>
      </c>
    </row>
    <row r="14" spans="1:13" ht="14.4" x14ac:dyDescent="0.3">
      <c r="A14" s="70" t="s">
        <v>25</v>
      </c>
      <c r="B14" s="75"/>
      <c r="C14" s="75"/>
      <c r="D14" s="132">
        <v>574.15</v>
      </c>
      <c r="E14" s="132">
        <v>574.15</v>
      </c>
      <c r="F14" s="132">
        <v>574.15</v>
      </c>
      <c r="G14" s="132">
        <v>574.15</v>
      </c>
      <c r="H14" s="132">
        <v>574.15</v>
      </c>
      <c r="I14" s="132">
        <v>574.15</v>
      </c>
      <c r="K14" s="93">
        <f>I5</f>
        <v>8</v>
      </c>
      <c r="L14" s="93">
        <f>I25</f>
        <v>20275.041497960716</v>
      </c>
      <c r="M14" s="93">
        <f>I27</f>
        <v>2217.0700000000002</v>
      </c>
    </row>
    <row r="15" spans="1:13" x14ac:dyDescent="0.25">
      <c r="A15" s="70" t="s">
        <v>26</v>
      </c>
      <c r="B15" s="75"/>
      <c r="C15" s="75"/>
      <c r="D15" s="132">
        <v>703.17</v>
      </c>
      <c r="E15" s="132">
        <v>703.17</v>
      </c>
      <c r="F15" s="132">
        <v>703.17</v>
      </c>
      <c r="G15" s="132">
        <v>703.17</v>
      </c>
      <c r="H15" s="132">
        <v>703.17</v>
      </c>
      <c r="I15" s="132">
        <v>703.17</v>
      </c>
    </row>
    <row r="16" spans="1:13" x14ac:dyDescent="0.25">
      <c r="A16" s="70" t="s">
        <v>27</v>
      </c>
      <c r="B16" s="75"/>
      <c r="C16" s="75"/>
      <c r="D16" s="132">
        <v>298.96424999999999</v>
      </c>
      <c r="E16" s="132">
        <v>332.1825</v>
      </c>
      <c r="F16" s="132">
        <v>365.40074999999996</v>
      </c>
      <c r="G16" s="132">
        <v>398.61899999999997</v>
      </c>
      <c r="H16" s="132">
        <v>465.05550000000005</v>
      </c>
      <c r="I16" s="132">
        <v>531.49199999999996</v>
      </c>
    </row>
    <row r="17" spans="1:10" x14ac:dyDescent="0.25">
      <c r="A17" s="70" t="s">
        <v>29</v>
      </c>
      <c r="B17" s="75"/>
      <c r="C17" s="75"/>
      <c r="D17" s="132">
        <v>1333.7966601232758</v>
      </c>
      <c r="E17" s="132">
        <v>1408.969559448195</v>
      </c>
      <c r="F17" s="132">
        <v>1581.086984749046</v>
      </c>
      <c r="G17" s="132">
        <v>1656.2598840739656</v>
      </c>
      <c r="H17" s="132">
        <v>1863.1064165071912</v>
      </c>
      <c r="I17" s="132">
        <v>2012.0809207631353</v>
      </c>
    </row>
    <row r="18" spans="1:10" x14ac:dyDescent="0.25">
      <c r="A18" s="70" t="s">
        <v>30</v>
      </c>
      <c r="B18" s="75"/>
      <c r="C18" s="75"/>
      <c r="D18" s="132">
        <v>0</v>
      </c>
      <c r="E18" s="132">
        <v>0</v>
      </c>
      <c r="F18" s="132">
        <v>0</v>
      </c>
      <c r="G18" s="132">
        <v>0</v>
      </c>
      <c r="H18" s="132">
        <v>0</v>
      </c>
      <c r="I18" s="132">
        <v>0</v>
      </c>
    </row>
    <row r="19" spans="1:10" x14ac:dyDescent="0.25">
      <c r="A19" s="70" t="s">
        <v>31</v>
      </c>
      <c r="B19" s="75"/>
      <c r="C19" s="75"/>
      <c r="D19" s="132">
        <v>610.73932500000001</v>
      </c>
      <c r="E19" s="132">
        <v>678.59924999999998</v>
      </c>
      <c r="F19" s="132">
        <v>746.45917500000007</v>
      </c>
      <c r="G19" s="132">
        <v>814.31910000000005</v>
      </c>
      <c r="H19" s="132">
        <v>950.03895</v>
      </c>
      <c r="I19" s="132">
        <v>1085.7588000000001</v>
      </c>
    </row>
    <row r="20" spans="1:10" x14ac:dyDescent="0.25">
      <c r="A20" s="70" t="s">
        <v>32</v>
      </c>
      <c r="B20" s="75"/>
      <c r="C20" s="75"/>
      <c r="D20" s="132">
        <v>0</v>
      </c>
      <c r="E20" s="132">
        <v>0</v>
      </c>
      <c r="F20" s="132">
        <v>0</v>
      </c>
      <c r="G20" s="132">
        <v>0</v>
      </c>
      <c r="H20" s="132">
        <v>0</v>
      </c>
      <c r="I20" s="132">
        <v>0</v>
      </c>
    </row>
    <row r="21" spans="1:10" x14ac:dyDescent="0.25">
      <c r="A21" s="70" t="s">
        <v>33</v>
      </c>
      <c r="B21" s="75"/>
      <c r="C21" s="75"/>
      <c r="D21" s="132">
        <v>0</v>
      </c>
      <c r="E21" s="132">
        <v>0</v>
      </c>
      <c r="F21" s="132">
        <v>0</v>
      </c>
      <c r="G21" s="132">
        <v>0</v>
      </c>
      <c r="H21" s="132">
        <v>0</v>
      </c>
      <c r="I21" s="132">
        <v>0</v>
      </c>
    </row>
    <row r="22" spans="1:10" x14ac:dyDescent="0.25">
      <c r="A22" s="70" t="s">
        <v>34</v>
      </c>
      <c r="B22" s="75"/>
      <c r="C22" s="75"/>
      <c r="D22" s="132">
        <v>0</v>
      </c>
      <c r="E22" s="132">
        <v>0</v>
      </c>
      <c r="F22" s="132">
        <v>0</v>
      </c>
      <c r="G22" s="132">
        <v>0</v>
      </c>
      <c r="H22" s="132">
        <v>0</v>
      </c>
      <c r="I22" s="132">
        <v>0</v>
      </c>
    </row>
    <row r="23" spans="1:10" x14ac:dyDescent="0.25">
      <c r="A23" s="70" t="s">
        <v>35</v>
      </c>
      <c r="B23" s="75"/>
      <c r="C23" s="75"/>
      <c r="D23" s="132">
        <v>0</v>
      </c>
      <c r="E23" s="132">
        <v>0</v>
      </c>
      <c r="F23" s="132">
        <v>0</v>
      </c>
      <c r="G23" s="132">
        <v>0</v>
      </c>
      <c r="H23" s="132">
        <v>0</v>
      </c>
      <c r="I23" s="132">
        <v>0</v>
      </c>
    </row>
    <row r="24" spans="1:10" ht="13.8" thickBot="1" x14ac:dyDescent="0.3">
      <c r="A24" s="70" t="s">
        <v>36</v>
      </c>
      <c r="B24" s="75"/>
      <c r="C24" s="75"/>
      <c r="D24" s="132">
        <v>745.7965706224926</v>
      </c>
      <c r="E24" s="132">
        <v>787.8297321953313</v>
      </c>
      <c r="F24" s="132">
        <v>884.06972841925642</v>
      </c>
      <c r="G24" s="132">
        <v>926.10288999209558</v>
      </c>
      <c r="H24" s="132">
        <v>1041.7617749975473</v>
      </c>
      <c r="I24" s="132">
        <v>1125.0613345975839</v>
      </c>
    </row>
    <row r="25" spans="1:10" ht="26.25" customHeight="1" thickBot="1" x14ac:dyDescent="0.3">
      <c r="A25" s="234" t="s">
        <v>37</v>
      </c>
      <c r="B25" s="235"/>
      <c r="C25" s="236"/>
      <c r="D25" s="200">
        <f t="shared" ref="D25:I25" si="1">SUM(D9:D24)</f>
        <v>13440.206283345773</v>
      </c>
      <c r="E25" s="200">
        <f t="shared" si="1"/>
        <v>14197.697514243524</v>
      </c>
      <c r="F25" s="200">
        <f t="shared" si="1"/>
        <v>15932.065105768303</v>
      </c>
      <c r="G25" s="200">
        <f t="shared" si="1"/>
        <v>16689.556336666064</v>
      </c>
      <c r="H25" s="200">
        <f t="shared" si="1"/>
        <v>18773.877094104737</v>
      </c>
      <c r="I25" s="200">
        <f t="shared" si="1"/>
        <v>20275.041497960716</v>
      </c>
    </row>
    <row r="26" spans="1:10" ht="13.8" thickBot="1" x14ac:dyDescent="0.3">
      <c r="A26" s="76"/>
      <c r="B26" s="77"/>
      <c r="C26" s="77"/>
      <c r="D26" s="27"/>
      <c r="E26" s="27"/>
      <c r="F26" s="27"/>
      <c r="G26" s="27"/>
      <c r="H26" s="27"/>
      <c r="I26" s="27"/>
    </row>
    <row r="27" spans="1:10" ht="13.8" thickBot="1" x14ac:dyDescent="0.3">
      <c r="A27" s="231" t="s">
        <v>38</v>
      </c>
      <c r="B27" s="232"/>
      <c r="C27" s="233"/>
      <c r="D27" s="201">
        <f>'[2]W-BT Mielies vermin till'!$D$224</f>
        <v>2217.0700000000002</v>
      </c>
      <c r="E27" s="200">
        <f>D27</f>
        <v>2217.0700000000002</v>
      </c>
      <c r="F27" s="200">
        <f>E27</f>
        <v>2217.0700000000002</v>
      </c>
      <c r="G27" s="200">
        <f>F27</f>
        <v>2217.0700000000002</v>
      </c>
      <c r="H27" s="200">
        <f>G27</f>
        <v>2217.0700000000002</v>
      </c>
      <c r="I27" s="200">
        <f>H27</f>
        <v>2217.0700000000002</v>
      </c>
      <c r="J27" s="22"/>
    </row>
    <row r="28" spans="1:10" ht="13.8" thickBot="1" x14ac:dyDescent="0.3">
      <c r="A28" s="76"/>
      <c r="B28" s="77"/>
      <c r="C28" s="77"/>
      <c r="D28" s="27"/>
      <c r="E28" s="27"/>
      <c r="F28" s="27"/>
      <c r="G28" s="27"/>
      <c r="H28" s="27"/>
      <c r="I28" s="27"/>
    </row>
    <row r="29" spans="1:10" ht="27.75" customHeight="1" thickBot="1" x14ac:dyDescent="0.3">
      <c r="A29" s="234" t="s">
        <v>39</v>
      </c>
      <c r="B29" s="235"/>
      <c r="C29" s="236"/>
      <c r="D29" s="200">
        <f t="shared" ref="D29:I29" si="2">D25+D27</f>
        <v>15657.276283345773</v>
      </c>
      <c r="E29" s="200">
        <f t="shared" si="2"/>
        <v>16414.767514243526</v>
      </c>
      <c r="F29" s="200">
        <f t="shared" si="2"/>
        <v>18149.135105768302</v>
      </c>
      <c r="G29" s="200">
        <f t="shared" si="2"/>
        <v>18906.626336666064</v>
      </c>
      <c r="H29" s="200">
        <f t="shared" si="2"/>
        <v>20990.947094104737</v>
      </c>
      <c r="I29" s="200">
        <f t="shared" si="2"/>
        <v>22492.111497960715</v>
      </c>
    </row>
    <row r="30" spans="1:10" ht="13.8" thickBot="1" x14ac:dyDescent="0.3">
      <c r="A30" s="71"/>
      <c r="B30" s="72"/>
      <c r="C30" s="72"/>
      <c r="D30" s="29"/>
      <c r="E30" s="29"/>
      <c r="F30" s="29"/>
      <c r="G30" s="29"/>
      <c r="H30" s="29"/>
      <c r="I30" s="29"/>
    </row>
    <row r="31" spans="1:10" ht="26.25" customHeight="1" thickBot="1" x14ac:dyDescent="0.3">
      <c r="A31" s="234" t="s">
        <v>40</v>
      </c>
      <c r="B31" s="237"/>
      <c r="C31" s="238"/>
      <c r="D31" s="200">
        <f t="shared" ref="D31:I31" si="3">D29/D5</f>
        <v>3479.394729632394</v>
      </c>
      <c r="E31" s="200">
        <f t="shared" si="3"/>
        <v>3282.9535028487053</v>
      </c>
      <c r="F31" s="200">
        <f t="shared" si="3"/>
        <v>3299.8427465033278</v>
      </c>
      <c r="G31" s="200">
        <f t="shared" si="3"/>
        <v>3151.1043894443442</v>
      </c>
      <c r="H31" s="200">
        <f t="shared" si="3"/>
        <v>2998.7067277292481</v>
      </c>
      <c r="I31" s="200">
        <f t="shared" si="3"/>
        <v>2811.5139372450894</v>
      </c>
    </row>
    <row r="32" spans="1:10" ht="13.8" thickBot="1" x14ac:dyDescent="0.3">
      <c r="A32" s="71"/>
      <c r="B32" s="72"/>
      <c r="C32" s="72"/>
      <c r="D32" s="29"/>
      <c r="E32" s="29"/>
      <c r="F32" s="29"/>
      <c r="G32" s="29"/>
      <c r="H32" s="29"/>
      <c r="I32" s="29"/>
    </row>
    <row r="33" spans="1:10" ht="13.8" thickBot="1" x14ac:dyDescent="0.3">
      <c r="A33" s="196" t="s">
        <v>41</v>
      </c>
      <c r="B33" s="197"/>
      <c r="C33" s="197"/>
      <c r="D33" s="200">
        <f>'Pryse + Sensatiwiteitsanalise'!D4</f>
        <v>413</v>
      </c>
      <c r="E33" s="200">
        <f>$D$33</f>
        <v>413</v>
      </c>
      <c r="F33" s="200">
        <f>$D$33</f>
        <v>413</v>
      </c>
      <c r="G33" s="200">
        <f>$D$33</f>
        <v>413</v>
      </c>
      <c r="H33" s="200">
        <f>$D$33</f>
        <v>413</v>
      </c>
      <c r="I33" s="200">
        <f>$D$33</f>
        <v>413</v>
      </c>
    </row>
    <row r="34" spans="1:10" ht="13.8" thickBot="1" x14ac:dyDescent="0.3">
      <c r="A34" s="71"/>
      <c r="B34" s="72"/>
      <c r="C34" s="72"/>
      <c r="D34" s="29"/>
      <c r="E34" s="29"/>
      <c r="F34" s="29"/>
      <c r="G34" s="29"/>
      <c r="H34" s="29"/>
      <c r="I34" s="29"/>
    </row>
    <row r="35" spans="1:10" ht="13.8" thickBot="1" x14ac:dyDescent="0.3">
      <c r="A35" s="239" t="s">
        <v>42</v>
      </c>
      <c r="B35" s="240"/>
      <c r="C35" s="241"/>
      <c r="D35" s="188">
        <f t="shared" ref="D35:I35" si="4">D31+D33</f>
        <v>3892.394729632394</v>
      </c>
      <c r="E35" s="188">
        <f t="shared" si="4"/>
        <v>3695.9535028487053</v>
      </c>
      <c r="F35" s="188">
        <f t="shared" si="4"/>
        <v>3712.8427465033278</v>
      </c>
      <c r="G35" s="188">
        <f t="shared" si="4"/>
        <v>3564.1043894443442</v>
      </c>
      <c r="H35" s="188">
        <f t="shared" si="4"/>
        <v>3411.7067277292481</v>
      </c>
      <c r="I35" s="188">
        <f t="shared" si="4"/>
        <v>3224.5139372450894</v>
      </c>
    </row>
    <row r="36" spans="1:10" ht="13.8" thickBot="1" x14ac:dyDescent="0.3">
      <c r="A36" s="189" t="s">
        <v>118</v>
      </c>
      <c r="B36" s="190"/>
      <c r="C36" s="191"/>
      <c r="D36" s="188">
        <f>'Pryse + Sensatiwiteitsanalise'!B4</f>
        <v>3820</v>
      </c>
      <c r="E36" s="188">
        <f>$D$36</f>
        <v>3820</v>
      </c>
      <c r="F36" s="188">
        <f>$D$36</f>
        <v>3820</v>
      </c>
      <c r="G36" s="188">
        <f>$D$36</f>
        <v>3820</v>
      </c>
      <c r="H36" s="188">
        <f>$D$36</f>
        <v>3820</v>
      </c>
      <c r="I36" s="188">
        <f>$D$36</f>
        <v>3820</v>
      </c>
    </row>
    <row r="37" spans="1:10" ht="13.8" thickBot="1" x14ac:dyDescent="0.3"/>
    <row r="38" spans="1:10" customFormat="1" ht="14.4" x14ac:dyDescent="0.3">
      <c r="A38" s="259" t="s">
        <v>116</v>
      </c>
      <c r="B38" s="260"/>
      <c r="C38" s="261"/>
      <c r="D38" s="180">
        <f t="shared" ref="D38:I38" si="5">D6-D25</f>
        <v>1891.293716654227</v>
      </c>
      <c r="E38" s="181">
        <f t="shared" si="5"/>
        <v>2837.302485756476</v>
      </c>
      <c r="F38" s="180">
        <f t="shared" si="5"/>
        <v>2806.4348942316974</v>
      </c>
      <c r="G38" s="181">
        <f t="shared" si="5"/>
        <v>3752.4436633339355</v>
      </c>
      <c r="H38" s="180">
        <f t="shared" si="5"/>
        <v>5075.1229058952631</v>
      </c>
      <c r="I38" s="180">
        <f t="shared" si="5"/>
        <v>6980.9585020392842</v>
      </c>
    </row>
    <row r="39" spans="1:10" customFormat="1" ht="15" thickBot="1" x14ac:dyDescent="0.35">
      <c r="A39" s="262" t="s">
        <v>117</v>
      </c>
      <c r="B39" s="263"/>
      <c r="C39" s="264"/>
      <c r="D39" s="183">
        <f t="shared" ref="D39:I39" si="6">D6-D29</f>
        <v>-325.77628334577275</v>
      </c>
      <c r="E39" s="184">
        <f t="shared" si="6"/>
        <v>620.23248575647449</v>
      </c>
      <c r="F39" s="183">
        <f t="shared" si="6"/>
        <v>589.36489423169769</v>
      </c>
      <c r="G39" s="184">
        <f t="shared" si="6"/>
        <v>1535.3736633339358</v>
      </c>
      <c r="H39" s="183">
        <f t="shared" si="6"/>
        <v>2858.0529058952634</v>
      </c>
      <c r="I39" s="183">
        <f t="shared" si="6"/>
        <v>4763.8885020392845</v>
      </c>
    </row>
    <row r="40" spans="1:10" ht="14.4" x14ac:dyDescent="0.25">
      <c r="A40" s="89" t="s">
        <v>45</v>
      </c>
      <c r="B40" s="88"/>
      <c r="C40" s="88"/>
      <c r="D40" s="88"/>
      <c r="E40" s="88"/>
      <c r="F40" s="88"/>
      <c r="G40" s="88"/>
      <c r="H40" s="87"/>
      <c r="I40" s="90"/>
      <c r="J40" s="90"/>
    </row>
    <row r="41" spans="1:10" ht="14.4" x14ac:dyDescent="0.25">
      <c r="A41" s="86" t="s">
        <v>46</v>
      </c>
      <c r="B41" s="85"/>
      <c r="C41" s="85"/>
      <c r="D41" s="85"/>
      <c r="E41" s="85"/>
      <c r="F41" s="85"/>
      <c r="G41" s="85"/>
      <c r="H41" s="84"/>
      <c r="I41" s="90"/>
      <c r="J41" s="90"/>
    </row>
    <row r="42" spans="1:10" ht="15" thickBot="1" x14ac:dyDescent="0.3">
      <c r="A42" s="83" t="s">
        <v>47</v>
      </c>
      <c r="B42" s="82"/>
      <c r="C42" s="82"/>
      <c r="D42" s="82"/>
      <c r="E42" s="82"/>
      <c r="F42" s="82"/>
      <c r="G42" s="82"/>
      <c r="H42" s="81"/>
      <c r="I42" s="90"/>
      <c r="J42" s="90"/>
    </row>
    <row r="43" spans="1:10" x14ac:dyDescent="0.25">
      <c r="A43" s="242" t="s">
        <v>48</v>
      </c>
      <c r="B43" s="243"/>
      <c r="C43" s="243"/>
      <c r="D43" s="243"/>
      <c r="E43" s="243"/>
      <c r="F43" s="243"/>
      <c r="G43" s="243"/>
      <c r="H43" s="244"/>
    </row>
    <row r="44" spans="1:10" x14ac:dyDescent="0.25">
      <c r="A44" s="245"/>
      <c r="B44" s="246"/>
      <c r="C44" s="246"/>
      <c r="D44" s="246"/>
      <c r="E44" s="246"/>
      <c r="F44" s="246"/>
      <c r="G44" s="246"/>
      <c r="H44" s="247"/>
    </row>
    <row r="45" spans="1:10" x14ac:dyDescent="0.25">
      <c r="A45" s="245"/>
      <c r="B45" s="246"/>
      <c r="C45" s="246"/>
      <c r="D45" s="246"/>
      <c r="E45" s="246"/>
      <c r="F45" s="246"/>
      <c r="G45" s="246"/>
      <c r="H45" s="247"/>
    </row>
    <row r="46" spans="1:10" ht="13.8" thickBot="1" x14ac:dyDescent="0.3">
      <c r="A46" s="248"/>
      <c r="B46" s="249"/>
      <c r="C46" s="249"/>
      <c r="D46" s="249"/>
      <c r="E46" s="249"/>
      <c r="F46" s="249"/>
      <c r="G46" s="249"/>
      <c r="H46" s="250"/>
    </row>
  </sheetData>
  <mergeCells count="13">
    <mergeCell ref="A31:C31"/>
    <mergeCell ref="A35:C35"/>
    <mergeCell ref="A43:H46"/>
    <mergeCell ref="A1:D1"/>
    <mergeCell ref="F1:H1"/>
    <mergeCell ref="A3:C3"/>
    <mergeCell ref="A38:C38"/>
    <mergeCell ref="A39:C39"/>
    <mergeCell ref="K7:M7"/>
    <mergeCell ref="A8:C8"/>
    <mergeCell ref="A25:C25"/>
    <mergeCell ref="A27:C27"/>
    <mergeCell ref="A29:C29"/>
  </mergeCells>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8" fitToHeight="0" orientation="portrait" verticalDpi="300" r:id="rId1"/>
  <headerFooter alignWithMargins="0">
    <oddHeader>&amp;F</oddHeader>
    <oddFooter>&amp;A&amp;RPage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2"/>
  <sheetViews>
    <sheetView zoomScale="90" zoomScaleNormal="90" workbookViewId="0">
      <selection activeCell="D9" sqref="D9:I24"/>
    </sheetView>
  </sheetViews>
  <sheetFormatPr defaultColWidth="9.109375" defaultRowHeight="13.2" x14ac:dyDescent="0.25"/>
  <cols>
    <col min="1" max="1" width="41.6640625" style="1" customWidth="1"/>
    <col min="2" max="2" width="10.6640625" style="1" customWidth="1"/>
    <col min="3" max="9" width="13.6640625" style="1" customWidth="1"/>
    <col min="10" max="10" width="14.44140625" style="1" customWidth="1"/>
    <col min="11" max="13" width="12.6640625" style="1" hidden="1" customWidth="1"/>
    <col min="14" max="26" width="12.6640625" style="1" customWidth="1"/>
    <col min="27" max="16384" width="9.109375" style="1"/>
  </cols>
  <sheetData>
    <row r="1" spans="1:13" ht="30" customHeight="1" thickBot="1" x14ac:dyDescent="0.3">
      <c r="A1" s="251" t="s">
        <v>14</v>
      </c>
      <c r="B1" s="252"/>
      <c r="C1" s="252"/>
      <c r="D1" s="252"/>
      <c r="E1" s="253" t="s">
        <v>123</v>
      </c>
      <c r="F1" s="253"/>
      <c r="G1" s="253"/>
      <c r="H1" s="204"/>
      <c r="I1" s="203"/>
    </row>
    <row r="2" spans="1:13" ht="16.2" thickBot="1" x14ac:dyDescent="0.35">
      <c r="A2" s="12"/>
      <c r="B2" s="13"/>
      <c r="C2" s="14"/>
      <c r="D2" s="14"/>
      <c r="E2" s="8"/>
      <c r="F2" s="8"/>
      <c r="G2" s="8"/>
      <c r="H2" s="8"/>
      <c r="I2" s="3"/>
    </row>
    <row r="3" spans="1:13" ht="27.75" customHeight="1" thickBot="1" x14ac:dyDescent="0.3">
      <c r="A3" s="234" t="s">
        <v>16</v>
      </c>
      <c r="B3" s="237"/>
      <c r="C3" s="237"/>
      <c r="D3" s="192"/>
      <c r="E3" s="193">
        <f>'Pryse + Sensatiwiteitsanalise'!B45</f>
        <v>8040</v>
      </c>
      <c r="F3" s="192" t="s">
        <v>0</v>
      </c>
      <c r="G3" s="194"/>
      <c r="H3" s="194"/>
      <c r="I3" s="195"/>
    </row>
    <row r="4" spans="1:13" ht="13.8" thickBot="1" x14ac:dyDescent="0.3">
      <c r="A4" s="68"/>
      <c r="B4" s="78"/>
      <c r="C4" s="78"/>
      <c r="D4" s="5"/>
      <c r="E4" s="7"/>
      <c r="F4" s="16"/>
      <c r="G4" s="6"/>
      <c r="H4" s="17"/>
      <c r="I4" s="17"/>
    </row>
    <row r="5" spans="1:13" ht="13.8" thickBot="1" x14ac:dyDescent="0.3">
      <c r="A5" s="68" t="s">
        <v>17</v>
      </c>
      <c r="B5" s="78"/>
      <c r="C5" s="78"/>
      <c r="D5" s="34">
        <v>1.5</v>
      </c>
      <c r="E5" s="34">
        <v>1.75</v>
      </c>
      <c r="F5" s="34">
        <v>2</v>
      </c>
      <c r="G5" s="34">
        <v>2.5</v>
      </c>
      <c r="H5" s="34">
        <v>3</v>
      </c>
      <c r="I5" s="34">
        <v>3.5</v>
      </c>
    </row>
    <row r="6" spans="1:13" ht="13.8" thickBot="1" x14ac:dyDescent="0.3">
      <c r="A6" s="196" t="s">
        <v>18</v>
      </c>
      <c r="B6" s="197"/>
      <c r="C6" s="198"/>
      <c r="D6" s="199">
        <f t="shared" ref="D6:I6" si="0">$E$3*D5</f>
        <v>12060</v>
      </c>
      <c r="E6" s="199">
        <f t="shared" si="0"/>
        <v>14070</v>
      </c>
      <c r="F6" s="199">
        <f t="shared" si="0"/>
        <v>16080</v>
      </c>
      <c r="G6" s="199">
        <f t="shared" si="0"/>
        <v>20100</v>
      </c>
      <c r="H6" s="199">
        <f t="shared" si="0"/>
        <v>24120</v>
      </c>
      <c r="I6" s="199">
        <f t="shared" si="0"/>
        <v>28140</v>
      </c>
    </row>
    <row r="7" spans="1:13" ht="15" thickBot="1" x14ac:dyDescent="0.35">
      <c r="A7" s="71"/>
      <c r="B7" s="72"/>
      <c r="C7" s="72"/>
      <c r="D7" s="19"/>
      <c r="E7" s="19"/>
      <c r="F7" s="19"/>
      <c r="G7" s="19"/>
      <c r="H7" s="19"/>
      <c r="I7" s="19"/>
      <c r="K7" s="230" t="s">
        <v>65</v>
      </c>
      <c r="L7" s="230"/>
      <c r="M7" s="230"/>
    </row>
    <row r="8" spans="1:13" ht="15" customHeight="1" thickBot="1" x14ac:dyDescent="0.35">
      <c r="A8" s="205" t="s">
        <v>19</v>
      </c>
      <c r="B8" s="206"/>
      <c r="C8" s="207"/>
      <c r="D8" s="202"/>
      <c r="E8" s="202"/>
      <c r="F8" s="202"/>
      <c r="G8" s="202"/>
      <c r="H8" s="202"/>
      <c r="I8" s="202"/>
      <c r="K8" s="92" t="s">
        <v>60</v>
      </c>
      <c r="L8" s="92" t="s">
        <v>61</v>
      </c>
      <c r="M8" s="92" t="s">
        <v>62</v>
      </c>
    </row>
    <row r="9" spans="1:13" ht="14.4" x14ac:dyDescent="0.3">
      <c r="A9" s="73" t="s">
        <v>20</v>
      </c>
      <c r="B9" s="74"/>
      <c r="C9" s="74"/>
      <c r="D9" s="133">
        <v>2006.88</v>
      </c>
      <c r="E9" s="133">
        <v>2006.88</v>
      </c>
      <c r="F9" s="133">
        <v>2006.88</v>
      </c>
      <c r="G9" s="133">
        <v>2006.88</v>
      </c>
      <c r="H9" s="133">
        <v>2341.36</v>
      </c>
      <c r="I9" s="133">
        <v>2341.36</v>
      </c>
      <c r="K9" s="93">
        <f>D5</f>
        <v>1.5</v>
      </c>
      <c r="L9" s="93">
        <f>D25</f>
        <v>10997.438803176028</v>
      </c>
      <c r="M9" s="93">
        <f>D27</f>
        <v>2149</v>
      </c>
    </row>
    <row r="10" spans="1:13" ht="14.4" x14ac:dyDescent="0.3">
      <c r="A10" s="70" t="s">
        <v>21</v>
      </c>
      <c r="B10" s="75"/>
      <c r="C10" s="75"/>
      <c r="D10" s="132">
        <v>3123.19</v>
      </c>
      <c r="E10" s="132">
        <v>3123.19</v>
      </c>
      <c r="F10" s="132">
        <v>3528.69</v>
      </c>
      <c r="G10" s="132">
        <v>3528.69</v>
      </c>
      <c r="H10" s="132">
        <v>4168.6900000000005</v>
      </c>
      <c r="I10" s="132">
        <v>4979.6900000000005</v>
      </c>
      <c r="K10" s="93">
        <f>E5</f>
        <v>1.75</v>
      </c>
      <c r="L10" s="93">
        <f>E25</f>
        <v>11223.322973311022</v>
      </c>
      <c r="M10" s="93">
        <f>E27</f>
        <v>2149</v>
      </c>
    </row>
    <row r="11" spans="1:13" ht="14.4" x14ac:dyDescent="0.3">
      <c r="A11" s="70" t="s">
        <v>22</v>
      </c>
      <c r="B11" s="75"/>
      <c r="C11" s="75"/>
      <c r="D11" s="132">
        <v>0</v>
      </c>
      <c r="E11" s="132">
        <v>0</v>
      </c>
      <c r="F11" s="132">
        <v>0</v>
      </c>
      <c r="G11" s="132">
        <v>0</v>
      </c>
      <c r="H11" s="132">
        <v>0</v>
      </c>
      <c r="I11" s="132">
        <v>0</v>
      </c>
      <c r="K11" s="93">
        <f>F5</f>
        <v>2</v>
      </c>
      <c r="L11" s="93">
        <f>F25</f>
        <v>11899.889627898756</v>
      </c>
      <c r="M11" s="93">
        <f>F27</f>
        <v>2149</v>
      </c>
    </row>
    <row r="12" spans="1:13" ht="14.4" x14ac:dyDescent="0.3">
      <c r="A12" s="70" t="s">
        <v>23</v>
      </c>
      <c r="B12" s="75"/>
      <c r="C12" s="75"/>
      <c r="D12" s="132">
        <v>1302.1465400000002</v>
      </c>
      <c r="E12" s="132">
        <v>1323.4625400000002</v>
      </c>
      <c r="F12" s="132">
        <v>1344.7785400000002</v>
      </c>
      <c r="G12" s="132">
        <v>1375.7305400000002</v>
      </c>
      <c r="H12" s="132">
        <v>1406.6825400000002</v>
      </c>
      <c r="I12" s="132">
        <v>1425.9545400000002</v>
      </c>
      <c r="K12" s="93">
        <f>G5</f>
        <v>2.5</v>
      </c>
      <c r="L12" s="93">
        <f>G25</f>
        <v>12338.676534337905</v>
      </c>
      <c r="M12" s="93">
        <f>G27</f>
        <v>2149</v>
      </c>
    </row>
    <row r="13" spans="1:13" ht="14.4" x14ac:dyDescent="0.3">
      <c r="A13" s="70" t="s">
        <v>24</v>
      </c>
      <c r="B13" s="75"/>
      <c r="C13" s="75"/>
      <c r="D13" s="132">
        <v>548.08582500000011</v>
      </c>
      <c r="E13" s="132">
        <v>550.11332250000009</v>
      </c>
      <c r="F13" s="132">
        <v>552.14082000000008</v>
      </c>
      <c r="G13" s="132">
        <v>556.19581500000004</v>
      </c>
      <c r="H13" s="132">
        <v>560.25081000000011</v>
      </c>
      <c r="I13" s="132">
        <v>564.30580500000008</v>
      </c>
      <c r="K13" s="93">
        <f>H5</f>
        <v>3</v>
      </c>
      <c r="L13" s="93">
        <f>H25</f>
        <v>13860.524026349192</v>
      </c>
      <c r="M13" s="93">
        <f>H27</f>
        <v>2149</v>
      </c>
    </row>
    <row r="14" spans="1:13" ht="14.4" x14ac:dyDescent="0.3">
      <c r="A14" s="70" t="s">
        <v>25</v>
      </c>
      <c r="B14" s="75"/>
      <c r="C14" s="75"/>
      <c r="D14" s="132">
        <v>1024.575</v>
      </c>
      <c r="E14" s="132">
        <v>1024.575</v>
      </c>
      <c r="F14" s="132">
        <v>1024.575</v>
      </c>
      <c r="G14" s="132">
        <v>1024.575</v>
      </c>
      <c r="H14" s="132">
        <v>1024.575</v>
      </c>
      <c r="I14" s="132">
        <v>1024.575</v>
      </c>
      <c r="K14" s="93">
        <f>I5</f>
        <v>3.5</v>
      </c>
      <c r="L14" s="93">
        <f>I25</f>
        <v>15187.69446786297</v>
      </c>
      <c r="M14" s="93">
        <f>I27</f>
        <v>2149</v>
      </c>
    </row>
    <row r="15" spans="1:13" x14ac:dyDescent="0.25">
      <c r="A15" s="70" t="s">
        <v>26</v>
      </c>
      <c r="B15" s="75"/>
      <c r="C15" s="75"/>
      <c r="D15" s="132">
        <v>810.66</v>
      </c>
      <c r="E15" s="132">
        <v>810.66</v>
      </c>
      <c r="F15" s="132">
        <v>810.66</v>
      </c>
      <c r="G15" s="132">
        <v>810.66</v>
      </c>
      <c r="H15" s="132">
        <v>810.66</v>
      </c>
      <c r="I15" s="132">
        <v>810.66</v>
      </c>
    </row>
    <row r="16" spans="1:13" x14ac:dyDescent="0.25">
      <c r="A16" s="70" t="s">
        <v>27</v>
      </c>
      <c r="B16" s="75"/>
      <c r="C16" s="75"/>
      <c r="D16" s="132">
        <v>235.17</v>
      </c>
      <c r="E16" s="132">
        <v>274.36500000000001</v>
      </c>
      <c r="F16" s="132">
        <v>313.56</v>
      </c>
      <c r="G16" s="132">
        <v>391.95</v>
      </c>
      <c r="H16" s="132">
        <v>470.34</v>
      </c>
      <c r="I16" s="132">
        <v>548.73</v>
      </c>
    </row>
    <row r="17" spans="1:10" x14ac:dyDescent="0.25">
      <c r="A17" s="70" t="s">
        <v>29</v>
      </c>
      <c r="B17" s="75"/>
      <c r="C17" s="75"/>
      <c r="D17" s="132">
        <v>492.28394850746281</v>
      </c>
      <c r="E17" s="132">
        <v>502.39531654228858</v>
      </c>
      <c r="F17" s="132">
        <v>532.68081393034834</v>
      </c>
      <c r="G17" s="132">
        <v>552.32245547263688</v>
      </c>
      <c r="H17" s="132">
        <v>620.44568905472636</v>
      </c>
      <c r="I17" s="132">
        <v>679.85449477611951</v>
      </c>
    </row>
    <row r="18" spans="1:10" x14ac:dyDescent="0.25">
      <c r="A18" s="70" t="s">
        <v>30</v>
      </c>
      <c r="B18" s="75"/>
      <c r="C18" s="75"/>
      <c r="D18" s="132">
        <v>0</v>
      </c>
      <c r="E18" s="132">
        <v>0</v>
      </c>
      <c r="F18" s="132">
        <v>0</v>
      </c>
      <c r="G18" s="132">
        <v>0</v>
      </c>
      <c r="H18" s="132">
        <v>0</v>
      </c>
      <c r="I18" s="132">
        <v>0</v>
      </c>
    </row>
    <row r="19" spans="1:10" x14ac:dyDescent="0.25">
      <c r="A19" s="70" t="s">
        <v>31</v>
      </c>
      <c r="B19" s="75"/>
      <c r="C19" s="75"/>
      <c r="D19" s="132">
        <v>844.2</v>
      </c>
      <c r="E19" s="132">
        <v>984.90000000000009</v>
      </c>
      <c r="F19" s="132">
        <v>1125.6000000000001</v>
      </c>
      <c r="G19" s="132">
        <v>1407.0000000000002</v>
      </c>
      <c r="H19" s="132">
        <v>1688.4</v>
      </c>
      <c r="I19" s="132">
        <v>1969.8000000000002</v>
      </c>
    </row>
    <row r="20" spans="1:10" x14ac:dyDescent="0.25">
      <c r="A20" s="70" t="s">
        <v>32</v>
      </c>
      <c r="B20" s="75"/>
      <c r="C20" s="75"/>
      <c r="D20" s="132">
        <v>0</v>
      </c>
      <c r="E20" s="132">
        <v>0</v>
      </c>
      <c r="F20" s="132">
        <v>0</v>
      </c>
      <c r="G20" s="132">
        <v>0</v>
      </c>
      <c r="H20" s="132">
        <v>0</v>
      </c>
      <c r="I20" s="132">
        <v>0</v>
      </c>
    </row>
    <row r="21" spans="1:10" x14ac:dyDescent="0.25">
      <c r="A21" s="70" t="s">
        <v>33</v>
      </c>
      <c r="B21" s="75"/>
      <c r="C21" s="75"/>
      <c r="D21" s="132">
        <v>0</v>
      </c>
      <c r="E21" s="132">
        <v>0</v>
      </c>
      <c r="F21" s="132">
        <v>0</v>
      </c>
      <c r="G21" s="132">
        <v>0</v>
      </c>
      <c r="H21" s="132">
        <v>0</v>
      </c>
      <c r="I21" s="132">
        <v>0</v>
      </c>
    </row>
    <row r="22" spans="1:10" x14ac:dyDescent="0.25">
      <c r="A22" s="70" t="s">
        <v>34</v>
      </c>
      <c r="B22" s="75"/>
      <c r="C22" s="75"/>
      <c r="D22" s="132">
        <v>0</v>
      </c>
      <c r="E22" s="132">
        <v>0</v>
      </c>
      <c r="F22" s="132">
        <v>0</v>
      </c>
      <c r="G22" s="132">
        <v>0</v>
      </c>
      <c r="H22" s="132">
        <v>0</v>
      </c>
      <c r="I22" s="132">
        <v>0</v>
      </c>
    </row>
    <row r="23" spans="1:10" x14ac:dyDescent="0.25">
      <c r="A23" s="70" t="s">
        <v>35</v>
      </c>
      <c r="B23" s="75"/>
      <c r="C23" s="75"/>
      <c r="D23" s="132">
        <v>0</v>
      </c>
      <c r="E23" s="132">
        <v>0</v>
      </c>
      <c r="F23" s="132">
        <v>0</v>
      </c>
      <c r="G23" s="132">
        <v>0</v>
      </c>
      <c r="H23" s="132">
        <v>0</v>
      </c>
      <c r="I23" s="132">
        <v>0</v>
      </c>
    </row>
    <row r="24" spans="1:10" ht="13.8" thickBot="1" x14ac:dyDescent="0.3">
      <c r="A24" s="70" t="s">
        <v>36</v>
      </c>
      <c r="B24" s="75"/>
      <c r="C24" s="75"/>
      <c r="D24" s="132">
        <v>610.2474896685635</v>
      </c>
      <c r="E24" s="132">
        <v>622.78179426873442</v>
      </c>
      <c r="F24" s="132">
        <v>660.32445396840797</v>
      </c>
      <c r="G24" s="132">
        <v>684.67272386526736</v>
      </c>
      <c r="H24" s="132">
        <v>769.1199872944652</v>
      </c>
      <c r="I24" s="132">
        <v>842.76462808684721</v>
      </c>
    </row>
    <row r="25" spans="1:10" ht="26.25" customHeight="1" thickBot="1" x14ac:dyDescent="0.3">
      <c r="A25" s="234" t="s">
        <v>37</v>
      </c>
      <c r="B25" s="235"/>
      <c r="C25" s="236"/>
      <c r="D25" s="200">
        <f t="shared" ref="D25:I25" si="1">SUM(D9:D24)</f>
        <v>10997.438803176028</v>
      </c>
      <c r="E25" s="200">
        <f t="shared" si="1"/>
        <v>11223.322973311022</v>
      </c>
      <c r="F25" s="200">
        <f t="shared" si="1"/>
        <v>11899.889627898756</v>
      </c>
      <c r="G25" s="200">
        <f t="shared" si="1"/>
        <v>12338.676534337905</v>
      </c>
      <c r="H25" s="200">
        <f t="shared" si="1"/>
        <v>13860.524026349192</v>
      </c>
      <c r="I25" s="200">
        <f t="shared" si="1"/>
        <v>15187.69446786297</v>
      </c>
    </row>
    <row r="26" spans="1:10" ht="13.8" thickBot="1" x14ac:dyDescent="0.3">
      <c r="A26" s="76"/>
      <c r="B26" s="77"/>
      <c r="C26" s="77"/>
      <c r="D26" s="27"/>
      <c r="E26" s="27"/>
      <c r="F26" s="27"/>
      <c r="G26" s="27"/>
      <c r="H26" s="27"/>
      <c r="I26" s="27"/>
    </row>
    <row r="27" spans="1:10" ht="13.8" thickBot="1" x14ac:dyDescent="0.3">
      <c r="A27" s="231" t="s">
        <v>38</v>
      </c>
      <c r="B27" s="232"/>
      <c r="C27" s="233"/>
      <c r="D27" s="201">
        <v>2149</v>
      </c>
      <c r="E27" s="200">
        <f>D27</f>
        <v>2149</v>
      </c>
      <c r="F27" s="200">
        <f>E27</f>
        <v>2149</v>
      </c>
      <c r="G27" s="200">
        <f>F27</f>
        <v>2149</v>
      </c>
      <c r="H27" s="200">
        <f>G27</f>
        <v>2149</v>
      </c>
      <c r="I27" s="200">
        <f>H27</f>
        <v>2149</v>
      </c>
      <c r="J27" s="22"/>
    </row>
    <row r="28" spans="1:10" ht="13.8" thickBot="1" x14ac:dyDescent="0.3">
      <c r="A28" s="76"/>
      <c r="B28" s="77"/>
      <c r="C28" s="77"/>
      <c r="D28" s="27"/>
      <c r="E28" s="27"/>
      <c r="F28" s="27"/>
      <c r="G28" s="27"/>
      <c r="H28" s="27"/>
      <c r="I28" s="27"/>
    </row>
    <row r="29" spans="1:10" ht="27.75" customHeight="1" thickBot="1" x14ac:dyDescent="0.3">
      <c r="A29" s="234" t="s">
        <v>39</v>
      </c>
      <c r="B29" s="235"/>
      <c r="C29" s="236"/>
      <c r="D29" s="200">
        <f t="shared" ref="D29:I29" si="2">D25+D27</f>
        <v>13146.438803176028</v>
      </c>
      <c r="E29" s="200">
        <f t="shared" si="2"/>
        <v>13372.322973311022</v>
      </c>
      <c r="F29" s="200">
        <f t="shared" si="2"/>
        <v>14048.889627898756</v>
      </c>
      <c r="G29" s="200">
        <f t="shared" si="2"/>
        <v>14487.676534337905</v>
      </c>
      <c r="H29" s="200">
        <f t="shared" si="2"/>
        <v>16009.524026349192</v>
      </c>
      <c r="I29" s="200">
        <f t="shared" si="2"/>
        <v>17336.69446786297</v>
      </c>
    </row>
    <row r="30" spans="1:10" ht="13.8" thickBot="1" x14ac:dyDescent="0.3">
      <c r="A30" s="71"/>
      <c r="B30" s="72"/>
      <c r="C30" s="72"/>
      <c r="D30" s="29"/>
      <c r="E30" s="29"/>
      <c r="F30" s="29"/>
      <c r="G30" s="29"/>
      <c r="H30" s="29"/>
      <c r="I30" s="29"/>
    </row>
    <row r="31" spans="1:10" ht="26.25" customHeight="1" thickBot="1" x14ac:dyDescent="0.3">
      <c r="A31" s="234" t="s">
        <v>40</v>
      </c>
      <c r="B31" s="237"/>
      <c r="C31" s="238"/>
      <c r="D31" s="200">
        <f t="shared" ref="D31:I31" si="3">D29/D5</f>
        <v>8764.292535450686</v>
      </c>
      <c r="E31" s="200">
        <f t="shared" si="3"/>
        <v>7641.3274133205841</v>
      </c>
      <c r="F31" s="200">
        <f t="shared" si="3"/>
        <v>7024.4448139493779</v>
      </c>
      <c r="G31" s="200">
        <f t="shared" si="3"/>
        <v>5795.0706137351617</v>
      </c>
      <c r="H31" s="200">
        <f t="shared" si="3"/>
        <v>5336.5080087830638</v>
      </c>
      <c r="I31" s="200">
        <f t="shared" si="3"/>
        <v>4953.3412765322773</v>
      </c>
    </row>
    <row r="32" spans="1:10" ht="13.8" thickBot="1" x14ac:dyDescent="0.3">
      <c r="A32" s="71"/>
      <c r="B32" s="72"/>
      <c r="C32" s="72"/>
      <c r="D32" s="29"/>
      <c r="E32" s="29"/>
      <c r="F32" s="29"/>
      <c r="G32" s="29"/>
      <c r="H32" s="29"/>
      <c r="I32" s="29"/>
    </row>
    <row r="33" spans="1:10" ht="13.8" thickBot="1" x14ac:dyDescent="0.3">
      <c r="A33" s="196" t="s">
        <v>41</v>
      </c>
      <c r="B33" s="197"/>
      <c r="C33" s="197"/>
      <c r="D33" s="200">
        <f>'Pryse + Sensatiwiteitsanalise'!D5</f>
        <v>160</v>
      </c>
      <c r="E33" s="200">
        <f>$D$33</f>
        <v>160</v>
      </c>
      <c r="F33" s="200">
        <f>$D$33</f>
        <v>160</v>
      </c>
      <c r="G33" s="200">
        <f>$D$33</f>
        <v>160</v>
      </c>
      <c r="H33" s="200">
        <f>$D$33</f>
        <v>160</v>
      </c>
      <c r="I33" s="200">
        <f>$D$33</f>
        <v>160</v>
      </c>
    </row>
    <row r="34" spans="1:10" ht="13.8" thickBot="1" x14ac:dyDescent="0.3">
      <c r="A34" s="71"/>
      <c r="B34" s="72"/>
      <c r="C34" s="72"/>
      <c r="D34" s="29"/>
      <c r="E34" s="29"/>
      <c r="F34" s="29"/>
      <c r="G34" s="29"/>
      <c r="H34" s="29"/>
      <c r="I34" s="29"/>
    </row>
    <row r="35" spans="1:10" ht="13.8" thickBot="1" x14ac:dyDescent="0.3">
      <c r="A35" s="239" t="s">
        <v>42</v>
      </c>
      <c r="B35" s="240"/>
      <c r="C35" s="241"/>
      <c r="D35" s="188">
        <f t="shared" ref="D35:I35" si="4">D31+D33</f>
        <v>8924.292535450686</v>
      </c>
      <c r="E35" s="188">
        <f t="shared" si="4"/>
        <v>7801.3274133205841</v>
      </c>
      <c r="F35" s="188">
        <f t="shared" si="4"/>
        <v>7184.4448139493779</v>
      </c>
      <c r="G35" s="188">
        <f t="shared" si="4"/>
        <v>5955.0706137351617</v>
      </c>
      <c r="H35" s="188">
        <f t="shared" si="4"/>
        <v>5496.5080087830638</v>
      </c>
      <c r="I35" s="188">
        <f t="shared" si="4"/>
        <v>5113.3412765322773</v>
      </c>
    </row>
    <row r="36" spans="1:10" ht="13.8" thickBot="1" x14ac:dyDescent="0.3">
      <c r="A36" s="189" t="s">
        <v>119</v>
      </c>
      <c r="B36" s="190"/>
      <c r="C36" s="191"/>
      <c r="D36" s="188">
        <f>'Pryse + Sensatiwiteitsanalise'!B5</f>
        <v>8200</v>
      </c>
      <c r="E36" s="188">
        <f>$D$36</f>
        <v>8200</v>
      </c>
      <c r="F36" s="188">
        <f>$D$36</f>
        <v>8200</v>
      </c>
      <c r="G36" s="188">
        <f>$D$36</f>
        <v>8200</v>
      </c>
      <c r="H36" s="188">
        <f>$D$36</f>
        <v>8200</v>
      </c>
      <c r="I36" s="188">
        <f>$D$36</f>
        <v>8200</v>
      </c>
    </row>
    <row r="37" spans="1:10" ht="13.8" thickBot="1" x14ac:dyDescent="0.3"/>
    <row r="38" spans="1:10" customFormat="1" ht="14.4" x14ac:dyDescent="0.3">
      <c r="A38" s="259" t="s">
        <v>116</v>
      </c>
      <c r="B38" s="260"/>
      <c r="C38" s="261"/>
      <c r="D38" s="180">
        <f t="shared" ref="D38:I38" si="5">D6-D25</f>
        <v>1062.5611968239718</v>
      </c>
      <c r="E38" s="181">
        <f t="shared" si="5"/>
        <v>2846.677026688978</v>
      </c>
      <c r="F38" s="180">
        <f t="shared" si="5"/>
        <v>4180.1103721012441</v>
      </c>
      <c r="G38" s="181">
        <f t="shared" si="5"/>
        <v>7761.3234656620953</v>
      </c>
      <c r="H38" s="180">
        <f t="shared" si="5"/>
        <v>10259.475973650808</v>
      </c>
      <c r="I38" s="180">
        <f t="shared" si="5"/>
        <v>12952.30553213703</v>
      </c>
    </row>
    <row r="39" spans="1:10" customFormat="1" ht="15" thickBot="1" x14ac:dyDescent="0.35">
      <c r="A39" s="262" t="s">
        <v>117</v>
      </c>
      <c r="B39" s="263"/>
      <c r="C39" s="264"/>
      <c r="D39" s="183">
        <f t="shared" ref="D39:I39" si="6">D6-D29</f>
        <v>-1086.4388031760282</v>
      </c>
      <c r="E39" s="184">
        <f t="shared" si="6"/>
        <v>697.677026688978</v>
      </c>
      <c r="F39" s="183">
        <f t="shared" si="6"/>
        <v>2031.1103721012441</v>
      </c>
      <c r="G39" s="184">
        <f t="shared" si="6"/>
        <v>5612.3234656620953</v>
      </c>
      <c r="H39" s="183">
        <f t="shared" si="6"/>
        <v>8110.4759736508076</v>
      </c>
      <c r="I39" s="183">
        <f t="shared" si="6"/>
        <v>10803.30553213703</v>
      </c>
    </row>
    <row r="40" spans="1:10" ht="14.4" x14ac:dyDescent="0.25">
      <c r="A40" s="89" t="s">
        <v>45</v>
      </c>
      <c r="B40" s="88"/>
      <c r="C40" s="88"/>
      <c r="D40" s="88"/>
      <c r="E40" s="88"/>
      <c r="F40" s="88"/>
      <c r="G40" s="88"/>
      <c r="H40" s="87"/>
      <c r="I40" s="90"/>
      <c r="J40" s="90"/>
    </row>
    <row r="41" spans="1:10" ht="14.4" x14ac:dyDescent="0.25">
      <c r="A41" s="86" t="s">
        <v>46</v>
      </c>
      <c r="B41" s="85"/>
      <c r="C41" s="85"/>
      <c r="D41" s="85"/>
      <c r="E41" s="85"/>
      <c r="F41" s="85"/>
      <c r="G41" s="85"/>
      <c r="H41" s="84"/>
      <c r="I41" s="90"/>
      <c r="J41" s="90"/>
    </row>
    <row r="42" spans="1:10" ht="15" thickBot="1" x14ac:dyDescent="0.3">
      <c r="A42" s="83" t="s">
        <v>47</v>
      </c>
      <c r="B42" s="82"/>
      <c r="C42" s="82"/>
      <c r="D42" s="82"/>
      <c r="E42" s="82"/>
      <c r="F42" s="82"/>
      <c r="G42" s="82"/>
      <c r="H42" s="81"/>
      <c r="I42" s="90"/>
      <c r="J42" s="90"/>
    </row>
  </sheetData>
  <mergeCells count="11">
    <mergeCell ref="A38:C38"/>
    <mergeCell ref="A39:C39"/>
    <mergeCell ref="A1:D1"/>
    <mergeCell ref="E1:G1"/>
    <mergeCell ref="A3:C3"/>
    <mergeCell ref="A25:C25"/>
    <mergeCell ref="K7:M7"/>
    <mergeCell ref="A27:C27"/>
    <mergeCell ref="A29:C29"/>
    <mergeCell ref="A31:C31"/>
    <mergeCell ref="A35:C35"/>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6" fitToHeight="0" orientation="portrait" r:id="rId1"/>
  <headerFooter alignWithMargins="0">
    <oddHeader>&amp;F</oddHeader>
    <oddFooter>&amp;A&amp;RPage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39"/>
  <sheetViews>
    <sheetView zoomScale="80" zoomScaleNormal="80" workbookViewId="0">
      <selection sqref="A1:D1"/>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4.44140625" style="1" customWidth="1"/>
    <col min="11" max="13" width="12.6640625" style="1" hidden="1" customWidth="1"/>
    <col min="14" max="26" width="12.6640625" style="1" customWidth="1"/>
    <col min="27" max="16384" width="9.109375" style="1"/>
  </cols>
  <sheetData>
    <row r="1" spans="1:13" ht="30" customHeight="1" thickBot="1" x14ac:dyDescent="0.3">
      <c r="A1" s="274" t="s">
        <v>54</v>
      </c>
      <c r="B1" s="275"/>
      <c r="C1" s="275"/>
      <c r="D1" s="275"/>
      <c r="E1" s="276" t="s">
        <v>68</v>
      </c>
      <c r="F1" s="276"/>
      <c r="G1" s="276"/>
      <c r="H1" s="2"/>
      <c r="I1" s="11"/>
    </row>
    <row r="2" spans="1:13" ht="16.2" thickBot="1" x14ac:dyDescent="0.35">
      <c r="A2" s="12"/>
      <c r="B2" s="13"/>
      <c r="C2" s="14"/>
      <c r="D2" s="14"/>
      <c r="E2" s="8"/>
      <c r="F2" s="8"/>
      <c r="G2" s="8"/>
      <c r="H2" s="8"/>
      <c r="I2" s="3"/>
    </row>
    <row r="3" spans="1:13" ht="27.75" customHeight="1" thickBot="1" x14ac:dyDescent="0.3">
      <c r="A3" s="270" t="s">
        <v>16</v>
      </c>
      <c r="B3" s="268"/>
      <c r="C3" s="268"/>
      <c r="D3" s="23"/>
      <c r="E3" s="31">
        <f>'Pryse + Sensatiwiteitsanalise'!B45</f>
        <v>8040</v>
      </c>
      <c r="F3" s="23" t="s">
        <v>0</v>
      </c>
      <c r="G3" s="15"/>
      <c r="H3" s="15"/>
      <c r="I3" s="4"/>
    </row>
    <row r="4" spans="1:13" ht="13.8" thickBot="1" x14ac:dyDescent="0.3">
      <c r="A4" s="68"/>
      <c r="B4" s="78"/>
      <c r="C4" s="78"/>
      <c r="D4" s="5"/>
      <c r="E4" s="7"/>
      <c r="F4" s="16"/>
      <c r="G4" s="6"/>
      <c r="H4" s="17"/>
      <c r="I4" s="17"/>
    </row>
    <row r="5" spans="1:13" ht="13.8" thickBot="1" x14ac:dyDescent="0.3">
      <c r="A5" s="68" t="s">
        <v>17</v>
      </c>
      <c r="B5" s="78"/>
      <c r="C5" s="78"/>
      <c r="D5" s="34">
        <v>1.5</v>
      </c>
      <c r="E5" s="34">
        <v>1.75</v>
      </c>
      <c r="F5" s="34">
        <v>2</v>
      </c>
      <c r="G5" s="34">
        <v>2.5</v>
      </c>
      <c r="H5" s="34">
        <v>3</v>
      </c>
      <c r="I5" s="34">
        <v>3.5</v>
      </c>
    </row>
    <row r="6" spans="1:13" ht="13.8" thickBot="1" x14ac:dyDescent="0.3">
      <c r="A6" s="69" t="s">
        <v>18</v>
      </c>
      <c r="B6" s="79"/>
      <c r="C6" s="80"/>
      <c r="D6" s="30">
        <f t="shared" ref="D6:I6" si="0">$E$3*D5</f>
        <v>12060</v>
      </c>
      <c r="E6" s="30">
        <f t="shared" si="0"/>
        <v>14070</v>
      </c>
      <c r="F6" s="30">
        <f t="shared" si="0"/>
        <v>16080</v>
      </c>
      <c r="G6" s="30">
        <f t="shared" si="0"/>
        <v>20100</v>
      </c>
      <c r="H6" s="30">
        <f t="shared" si="0"/>
        <v>24120</v>
      </c>
      <c r="I6" s="30">
        <f t="shared" si="0"/>
        <v>28140</v>
      </c>
    </row>
    <row r="7" spans="1:13" ht="15" thickBot="1" x14ac:dyDescent="0.35">
      <c r="A7" s="71"/>
      <c r="B7" s="72"/>
      <c r="C7" s="72"/>
      <c r="D7" s="19"/>
      <c r="E7" s="19"/>
      <c r="F7" s="19"/>
      <c r="G7" s="19"/>
      <c r="H7" s="19"/>
      <c r="I7" s="19"/>
      <c r="K7" s="230" t="s">
        <v>65</v>
      </c>
      <c r="L7" s="230"/>
      <c r="M7" s="230"/>
    </row>
    <row r="8" spans="1:13" ht="15" thickBot="1" x14ac:dyDescent="0.35">
      <c r="A8" s="277" t="s">
        <v>19</v>
      </c>
      <c r="B8" s="278"/>
      <c r="C8" s="279"/>
      <c r="D8" s="20"/>
      <c r="E8" s="20"/>
      <c r="F8" s="20"/>
      <c r="G8" s="20"/>
      <c r="H8" s="20"/>
      <c r="I8" s="20"/>
      <c r="K8" s="92" t="s">
        <v>60</v>
      </c>
      <c r="L8" s="92" t="s">
        <v>61</v>
      </c>
      <c r="M8" s="92" t="s">
        <v>62</v>
      </c>
    </row>
    <row r="9" spans="1:13" ht="14.4" x14ac:dyDescent="0.3">
      <c r="A9" s="73" t="s">
        <v>20</v>
      </c>
      <c r="B9" s="74"/>
      <c r="C9" s="74"/>
      <c r="D9" s="24">
        <v>1144.83</v>
      </c>
      <c r="E9" s="24">
        <v>1144.83</v>
      </c>
      <c r="F9" s="24">
        <v>1144.83</v>
      </c>
      <c r="G9" s="24">
        <v>1144.83</v>
      </c>
      <c r="H9" s="24">
        <v>1335.635</v>
      </c>
      <c r="I9" s="24">
        <v>1335.635</v>
      </c>
      <c r="K9" s="93">
        <f>D5</f>
        <v>1.5</v>
      </c>
      <c r="L9" s="93">
        <f>D25</f>
        <v>5598.3545849145448</v>
      </c>
      <c r="M9" s="93">
        <f>D27</f>
        <v>1508.6276238136477</v>
      </c>
    </row>
    <row r="10" spans="1:13" ht="14.4" x14ac:dyDescent="0.3">
      <c r="A10" s="70" t="s">
        <v>21</v>
      </c>
      <c r="B10" s="75"/>
      <c r="C10" s="75"/>
      <c r="D10" s="25">
        <v>1581.5</v>
      </c>
      <c r="E10" s="25">
        <v>1768</v>
      </c>
      <c r="F10" s="25">
        <v>1832.5</v>
      </c>
      <c r="G10" s="25">
        <v>1832.5</v>
      </c>
      <c r="H10" s="25">
        <v>2491</v>
      </c>
      <c r="I10" s="25">
        <v>2555.5</v>
      </c>
      <c r="K10" s="93">
        <f>E5</f>
        <v>1.75</v>
      </c>
      <c r="L10" s="93">
        <f>E25</f>
        <v>5898.4711411720618</v>
      </c>
      <c r="M10" s="93">
        <f>E27</f>
        <v>1508.6276238136477</v>
      </c>
    </row>
    <row r="11" spans="1:13" ht="14.4" x14ac:dyDescent="0.3">
      <c r="A11" s="70" t="s">
        <v>22</v>
      </c>
      <c r="B11" s="75"/>
      <c r="C11" s="75"/>
      <c r="D11" s="25">
        <v>0</v>
      </c>
      <c r="E11" s="25">
        <v>0</v>
      </c>
      <c r="F11" s="25">
        <v>0</v>
      </c>
      <c r="G11" s="25">
        <v>0</v>
      </c>
      <c r="H11" s="25">
        <v>0</v>
      </c>
      <c r="I11" s="25">
        <v>0</v>
      </c>
      <c r="K11" s="93">
        <f>F5</f>
        <v>2</v>
      </c>
      <c r="L11" s="93">
        <f>F25</f>
        <v>6061.5522416429822</v>
      </c>
      <c r="M11" s="93">
        <f>F27</f>
        <v>1508.6276238136477</v>
      </c>
    </row>
    <row r="12" spans="1:13" ht="14.4" x14ac:dyDescent="0.3">
      <c r="A12" s="70" t="s">
        <v>23</v>
      </c>
      <c r="B12" s="75"/>
      <c r="C12" s="75"/>
      <c r="D12" s="25">
        <v>436.23391025669616</v>
      </c>
      <c r="E12" s="25">
        <v>446.64346595132815</v>
      </c>
      <c r="F12" s="25">
        <v>457.05302164596003</v>
      </c>
      <c r="G12" s="25">
        <v>472.16826690117909</v>
      </c>
      <c r="H12" s="25">
        <v>487.28351215639805</v>
      </c>
      <c r="I12" s="25">
        <v>502.398757411617</v>
      </c>
      <c r="K12" s="93">
        <f>G5</f>
        <v>2.5</v>
      </c>
      <c r="L12" s="93">
        <f>G25</f>
        <v>6236.4094778971476</v>
      </c>
      <c r="M12" s="93">
        <f>G27</f>
        <v>1508.6276238136477</v>
      </c>
    </row>
    <row r="13" spans="1:13" ht="14.4" x14ac:dyDescent="0.3">
      <c r="A13" s="70" t="s">
        <v>24</v>
      </c>
      <c r="B13" s="75"/>
      <c r="C13" s="75"/>
      <c r="D13" s="25">
        <v>414.90600000000001</v>
      </c>
      <c r="E13" s="25">
        <v>416.745</v>
      </c>
      <c r="F13" s="25">
        <v>418.584</v>
      </c>
      <c r="G13" s="25">
        <v>422.262</v>
      </c>
      <c r="H13" s="25">
        <v>425.94</v>
      </c>
      <c r="I13" s="25">
        <v>429.61800000000005</v>
      </c>
      <c r="K13" s="93">
        <f>H5</f>
        <v>3</v>
      </c>
      <c r="L13" s="93">
        <f>H25</f>
        <v>7365.2412860926088</v>
      </c>
      <c r="M13" s="93">
        <f>H27</f>
        <v>1508.6276238136477</v>
      </c>
    </row>
    <row r="14" spans="1:13" ht="14.4" x14ac:dyDescent="0.3">
      <c r="A14" s="70" t="s">
        <v>25</v>
      </c>
      <c r="B14" s="75"/>
      <c r="C14" s="75"/>
      <c r="D14" s="25">
        <v>770.6</v>
      </c>
      <c r="E14" s="25">
        <v>770.6</v>
      </c>
      <c r="F14" s="25">
        <v>770.6</v>
      </c>
      <c r="G14" s="25">
        <v>770.6</v>
      </c>
      <c r="H14" s="25">
        <v>770.6</v>
      </c>
      <c r="I14" s="25">
        <v>770.6</v>
      </c>
      <c r="K14" s="93">
        <f>I5</f>
        <v>3.5</v>
      </c>
      <c r="L14" s="93">
        <f>I25</f>
        <v>7791.0306602379751</v>
      </c>
      <c r="M14" s="93">
        <f>I27</f>
        <v>1508.6276238136477</v>
      </c>
    </row>
    <row r="15" spans="1:13" x14ac:dyDescent="0.25">
      <c r="A15" s="70" t="s">
        <v>26</v>
      </c>
      <c r="B15" s="75"/>
      <c r="C15" s="75"/>
      <c r="D15" s="25">
        <v>225.4</v>
      </c>
      <c r="E15" s="25">
        <v>225.4</v>
      </c>
      <c r="F15" s="25">
        <v>225.4</v>
      </c>
      <c r="G15" s="25">
        <v>225.4</v>
      </c>
      <c r="H15" s="25">
        <v>225.4</v>
      </c>
      <c r="I15" s="25">
        <v>384.3</v>
      </c>
    </row>
    <row r="16" spans="1:13" x14ac:dyDescent="0.25">
      <c r="A16" s="70" t="s">
        <v>27</v>
      </c>
      <c r="B16" s="75"/>
      <c r="C16" s="75"/>
      <c r="D16" s="25">
        <v>139.25924999999998</v>
      </c>
      <c r="E16" s="25">
        <v>162.46912500000002</v>
      </c>
      <c r="F16" s="25">
        <v>185.679</v>
      </c>
      <c r="G16" s="25">
        <v>232.09875</v>
      </c>
      <c r="H16" s="25">
        <v>278.51849999999996</v>
      </c>
      <c r="I16" s="25">
        <v>324.93825000000004</v>
      </c>
    </row>
    <row r="17" spans="1:10" x14ac:dyDescent="0.25">
      <c r="A17" s="70" t="s">
        <v>29</v>
      </c>
      <c r="B17" s="75"/>
      <c r="C17" s="75"/>
      <c r="D17" s="25">
        <v>334.99558313004468</v>
      </c>
      <c r="E17" s="25">
        <v>352.95402417652275</v>
      </c>
      <c r="F17" s="25">
        <v>362.7125072309824</v>
      </c>
      <c r="G17" s="25">
        <v>373.17565330988805</v>
      </c>
      <c r="H17" s="25">
        <v>440.72294137577131</v>
      </c>
      <c r="I17" s="25">
        <v>466.20142036793061</v>
      </c>
    </row>
    <row r="18" spans="1:10" x14ac:dyDescent="0.25">
      <c r="A18" s="70" t="s">
        <v>30</v>
      </c>
      <c r="B18" s="75"/>
      <c r="C18" s="75"/>
      <c r="D18" s="25">
        <v>0</v>
      </c>
      <c r="E18" s="25">
        <v>0</v>
      </c>
      <c r="F18" s="25">
        <v>0</v>
      </c>
      <c r="G18" s="25">
        <v>0</v>
      </c>
      <c r="H18" s="25">
        <v>0</v>
      </c>
      <c r="I18" s="25">
        <v>0</v>
      </c>
    </row>
    <row r="19" spans="1:10" x14ac:dyDescent="0.25">
      <c r="A19" s="70" t="s">
        <v>31</v>
      </c>
      <c r="B19" s="75"/>
      <c r="C19" s="75"/>
      <c r="D19" s="25">
        <v>271.37700000000001</v>
      </c>
      <c r="E19" s="25">
        <v>316.60649999999998</v>
      </c>
      <c r="F19" s="25">
        <v>361.83600000000001</v>
      </c>
      <c r="G19" s="25">
        <v>452.29500000000002</v>
      </c>
      <c r="H19" s="25">
        <v>542.75400000000002</v>
      </c>
      <c r="I19" s="25">
        <v>633.21299999999997</v>
      </c>
    </row>
    <row r="20" spans="1:10" x14ac:dyDescent="0.25">
      <c r="A20" s="70" t="s">
        <v>32</v>
      </c>
      <c r="B20" s="75"/>
      <c r="C20" s="75"/>
      <c r="D20" s="25">
        <v>0</v>
      </c>
      <c r="E20" s="25">
        <v>0</v>
      </c>
      <c r="F20" s="25">
        <v>0</v>
      </c>
      <c r="G20" s="25">
        <v>0</v>
      </c>
      <c r="H20" s="25">
        <v>0</v>
      </c>
      <c r="I20" s="25">
        <v>0</v>
      </c>
    </row>
    <row r="21" spans="1:10" x14ac:dyDescent="0.25">
      <c r="A21" s="70" t="s">
        <v>33</v>
      </c>
      <c r="B21" s="75"/>
      <c r="C21" s="75"/>
      <c r="D21" s="25">
        <v>0</v>
      </c>
      <c r="E21" s="25">
        <v>0</v>
      </c>
      <c r="F21" s="25">
        <v>0</v>
      </c>
      <c r="G21" s="25">
        <v>0</v>
      </c>
      <c r="H21" s="25">
        <v>0</v>
      </c>
      <c r="I21" s="25">
        <v>0</v>
      </c>
    </row>
    <row r="22" spans="1:10" x14ac:dyDescent="0.25">
      <c r="A22" s="70" t="s">
        <v>34</v>
      </c>
      <c r="B22" s="75"/>
      <c r="C22" s="75"/>
      <c r="D22" s="25">
        <v>0</v>
      </c>
      <c r="E22" s="25">
        <v>0</v>
      </c>
      <c r="F22" s="25">
        <v>0</v>
      </c>
      <c r="G22" s="25">
        <v>0</v>
      </c>
      <c r="H22" s="25">
        <v>0</v>
      </c>
      <c r="I22" s="25">
        <v>0</v>
      </c>
    </row>
    <row r="23" spans="1:10" x14ac:dyDescent="0.25">
      <c r="A23" s="70" t="s">
        <v>35</v>
      </c>
      <c r="B23" s="75"/>
      <c r="C23" s="75"/>
      <c r="D23" s="25">
        <v>0</v>
      </c>
      <c r="E23" s="25">
        <v>0</v>
      </c>
      <c r="F23" s="25">
        <v>0</v>
      </c>
      <c r="G23" s="25">
        <v>0</v>
      </c>
      <c r="H23" s="25">
        <v>0</v>
      </c>
      <c r="I23" s="25">
        <v>0</v>
      </c>
    </row>
    <row r="24" spans="1:10" ht="13.8" thickBot="1" x14ac:dyDescent="0.3">
      <c r="A24" s="70" t="s">
        <v>36</v>
      </c>
      <c r="B24" s="75"/>
      <c r="C24" s="75"/>
      <c r="D24" s="25">
        <v>279.25284152780387</v>
      </c>
      <c r="E24" s="25">
        <v>294.22302604421208</v>
      </c>
      <c r="F24" s="25">
        <v>302.35771276603947</v>
      </c>
      <c r="G24" s="25">
        <v>311.07980768608098</v>
      </c>
      <c r="H24" s="25">
        <v>367.38733256043889</v>
      </c>
      <c r="I24" s="25">
        <v>388.62623245842633</v>
      </c>
    </row>
    <row r="25" spans="1:10" ht="26.25" customHeight="1" thickBot="1" x14ac:dyDescent="0.3">
      <c r="A25" s="265" t="s">
        <v>37</v>
      </c>
      <c r="B25" s="266"/>
      <c r="C25" s="267"/>
      <c r="D25" s="26">
        <f t="shared" ref="D25:I25" si="1">SUM(D9:D24)</f>
        <v>5598.3545849145448</v>
      </c>
      <c r="E25" s="26">
        <f t="shared" si="1"/>
        <v>5898.4711411720618</v>
      </c>
      <c r="F25" s="26">
        <f t="shared" si="1"/>
        <v>6061.5522416429822</v>
      </c>
      <c r="G25" s="26">
        <f t="shared" si="1"/>
        <v>6236.4094778971476</v>
      </c>
      <c r="H25" s="26">
        <f t="shared" si="1"/>
        <v>7365.2412860926088</v>
      </c>
      <c r="I25" s="26">
        <f t="shared" si="1"/>
        <v>7791.0306602379751</v>
      </c>
    </row>
    <row r="26" spans="1:10" ht="13.8" thickBot="1" x14ac:dyDescent="0.3">
      <c r="A26" s="76"/>
      <c r="B26" s="77"/>
      <c r="C26" s="77"/>
      <c r="D26" s="27"/>
      <c r="E26" s="27"/>
      <c r="F26" s="27"/>
      <c r="G26" s="27"/>
      <c r="H26" s="27"/>
      <c r="I26" s="27"/>
    </row>
    <row r="27" spans="1:10" ht="13.8" thickBot="1" x14ac:dyDescent="0.3">
      <c r="A27" s="271" t="s">
        <v>38</v>
      </c>
      <c r="B27" s="272"/>
      <c r="C27" s="273"/>
      <c r="D27" s="26">
        <v>1508.6276238136477</v>
      </c>
      <c r="E27" s="26">
        <v>1508.6276238136477</v>
      </c>
      <c r="F27" s="26">
        <v>1508.6276238136477</v>
      </c>
      <c r="G27" s="26">
        <v>1508.6276238136477</v>
      </c>
      <c r="H27" s="26">
        <v>1508.6276238136477</v>
      </c>
      <c r="I27" s="26">
        <v>1508.6276238136477</v>
      </c>
      <c r="J27" s="22"/>
    </row>
    <row r="28" spans="1:10" ht="13.8" thickBot="1" x14ac:dyDescent="0.3">
      <c r="A28" s="76"/>
      <c r="B28" s="77"/>
      <c r="C28" s="77"/>
      <c r="D28" s="27"/>
      <c r="E28" s="27"/>
      <c r="F28" s="27"/>
      <c r="G28" s="27"/>
      <c r="H28" s="27"/>
      <c r="I28" s="27"/>
    </row>
    <row r="29" spans="1:10" ht="27.75" customHeight="1" thickBot="1" x14ac:dyDescent="0.3">
      <c r="A29" s="265" t="s">
        <v>39</v>
      </c>
      <c r="B29" s="266"/>
      <c r="C29" s="267"/>
      <c r="D29" s="26">
        <f t="shared" ref="D29:I29" si="2">D25+D27</f>
        <v>7106.9822087281927</v>
      </c>
      <c r="E29" s="26">
        <f t="shared" si="2"/>
        <v>7407.0987649857097</v>
      </c>
      <c r="F29" s="26">
        <f t="shared" si="2"/>
        <v>7570.1798654566301</v>
      </c>
      <c r="G29" s="26">
        <f t="shared" si="2"/>
        <v>7745.0371017107955</v>
      </c>
      <c r="H29" s="26">
        <f t="shared" si="2"/>
        <v>8873.8689099062558</v>
      </c>
      <c r="I29" s="26">
        <f t="shared" si="2"/>
        <v>9299.6582840516221</v>
      </c>
    </row>
    <row r="30" spans="1:10" ht="13.8" thickBot="1" x14ac:dyDescent="0.3">
      <c r="A30" s="71"/>
      <c r="B30" s="72"/>
      <c r="C30" s="72"/>
      <c r="D30" s="29"/>
      <c r="E30" s="29"/>
      <c r="F30" s="29"/>
      <c r="G30" s="29"/>
      <c r="H30" s="29"/>
      <c r="I30" s="29"/>
    </row>
    <row r="31" spans="1:10" ht="26.25" customHeight="1" thickBot="1" x14ac:dyDescent="0.3">
      <c r="A31" s="265" t="s">
        <v>40</v>
      </c>
      <c r="B31" s="268"/>
      <c r="C31" s="269"/>
      <c r="D31" s="26">
        <f t="shared" ref="D31:I31" si="3">D29/D5</f>
        <v>4737.9881391521285</v>
      </c>
      <c r="E31" s="26">
        <f t="shared" si="3"/>
        <v>4232.6278657061202</v>
      </c>
      <c r="F31" s="26">
        <f t="shared" si="3"/>
        <v>3785.089932728315</v>
      </c>
      <c r="G31" s="26">
        <f t="shared" si="3"/>
        <v>3098.0148406843182</v>
      </c>
      <c r="H31" s="26">
        <f t="shared" si="3"/>
        <v>2957.9563033020854</v>
      </c>
      <c r="I31" s="26">
        <f t="shared" si="3"/>
        <v>2657.0452240147492</v>
      </c>
    </row>
    <row r="32" spans="1:10" ht="13.8" thickBot="1" x14ac:dyDescent="0.3">
      <c r="A32" s="71"/>
      <c r="B32" s="72"/>
      <c r="C32" s="72"/>
      <c r="D32" s="29"/>
      <c r="E32" s="29"/>
      <c r="F32" s="29"/>
      <c r="G32" s="29"/>
      <c r="H32" s="29"/>
      <c r="I32" s="29"/>
    </row>
    <row r="33" spans="1:10" ht="13.8" thickBot="1" x14ac:dyDescent="0.3">
      <c r="A33" s="69" t="s">
        <v>41</v>
      </c>
      <c r="B33" s="79"/>
      <c r="C33" s="79"/>
      <c r="D33" s="26">
        <f>'Pryse + Sensatiwiteitsanalise'!D5</f>
        <v>160</v>
      </c>
      <c r="E33" s="26">
        <f>$D$33</f>
        <v>160</v>
      </c>
      <c r="F33" s="26">
        <f>$D$33</f>
        <v>160</v>
      </c>
      <c r="G33" s="26">
        <f>$D$33</f>
        <v>160</v>
      </c>
      <c r="H33" s="26">
        <f>$D$33</f>
        <v>160</v>
      </c>
      <c r="I33" s="26">
        <f>$D$33</f>
        <v>160</v>
      </c>
    </row>
    <row r="34" spans="1:10" ht="13.8" thickBot="1" x14ac:dyDescent="0.3">
      <c r="A34" s="71"/>
      <c r="B34" s="72"/>
      <c r="C34" s="72"/>
      <c r="D34" s="29"/>
      <c r="E34" s="29"/>
      <c r="F34" s="29"/>
      <c r="G34" s="29"/>
      <c r="H34" s="29"/>
      <c r="I34" s="29"/>
    </row>
    <row r="35" spans="1:10" ht="13.8" thickBot="1" x14ac:dyDescent="0.3">
      <c r="A35" s="270" t="s">
        <v>42</v>
      </c>
      <c r="B35" s="268"/>
      <c r="C35" s="269"/>
      <c r="D35" s="28">
        <f t="shared" ref="D35:I35" si="4">D31+D33</f>
        <v>4897.9881391521285</v>
      </c>
      <c r="E35" s="28">
        <f t="shared" si="4"/>
        <v>4392.6278657061202</v>
      </c>
      <c r="F35" s="28">
        <f t="shared" si="4"/>
        <v>3945.089932728315</v>
      </c>
      <c r="G35" s="28">
        <f t="shared" si="4"/>
        <v>3258.0148406843182</v>
      </c>
      <c r="H35" s="28">
        <f t="shared" si="4"/>
        <v>3117.9563033020854</v>
      </c>
      <c r="I35" s="28">
        <f t="shared" si="4"/>
        <v>2817.0452240147492</v>
      </c>
    </row>
    <row r="36" spans="1:10" ht="13.8" thickBot="1" x14ac:dyDescent="0.3">
      <c r="A36" s="65" t="s">
        <v>71</v>
      </c>
      <c r="B36" s="66"/>
      <c r="C36" s="67"/>
      <c r="D36" s="28">
        <f>'Pryse + Sensatiwiteitsanalise'!B5</f>
        <v>8200</v>
      </c>
      <c r="E36" s="28">
        <f>$D$36</f>
        <v>8200</v>
      </c>
      <c r="F36" s="28">
        <f>$D$36</f>
        <v>8200</v>
      </c>
      <c r="G36" s="28">
        <f>$D$36</f>
        <v>8200</v>
      </c>
      <c r="H36" s="28">
        <f>$D$36</f>
        <v>8200</v>
      </c>
      <c r="I36" s="28">
        <f>$D$36</f>
        <v>8200</v>
      </c>
    </row>
    <row r="37" spans="1:10" ht="14.4" x14ac:dyDescent="0.25">
      <c r="A37" s="89" t="s">
        <v>45</v>
      </c>
      <c r="B37" s="88"/>
      <c r="C37" s="88"/>
      <c r="D37" s="88"/>
      <c r="E37" s="88"/>
      <c r="F37" s="88"/>
      <c r="G37" s="88"/>
      <c r="H37" s="87"/>
      <c r="I37" s="90"/>
      <c r="J37" s="90"/>
    </row>
    <row r="38" spans="1:10" ht="14.4" x14ac:dyDescent="0.25">
      <c r="A38" s="86" t="s">
        <v>46</v>
      </c>
      <c r="B38" s="85"/>
      <c r="C38" s="85"/>
      <c r="D38" s="85"/>
      <c r="E38" s="85"/>
      <c r="F38" s="85"/>
      <c r="G38" s="85"/>
      <c r="H38" s="84"/>
      <c r="I38" s="90"/>
      <c r="J38" s="90"/>
    </row>
    <row r="39" spans="1:10" ht="15" thickBot="1" x14ac:dyDescent="0.3">
      <c r="A39" s="83" t="s">
        <v>47</v>
      </c>
      <c r="B39" s="82"/>
      <c r="C39" s="82"/>
      <c r="D39" s="82"/>
      <c r="E39" s="82"/>
      <c r="F39" s="82"/>
      <c r="G39" s="82"/>
      <c r="H39" s="81"/>
      <c r="I39" s="90"/>
      <c r="J39" s="90"/>
    </row>
  </sheetData>
  <mergeCells count="10">
    <mergeCell ref="A1:D1"/>
    <mergeCell ref="E1:G1"/>
    <mergeCell ref="A3:C3"/>
    <mergeCell ref="A8:C8"/>
    <mergeCell ref="A25:C25"/>
    <mergeCell ref="K7:M7"/>
    <mergeCell ref="A27:C27"/>
    <mergeCell ref="A29:C29"/>
    <mergeCell ref="A31:C31"/>
    <mergeCell ref="A35:C35"/>
  </mergeCells>
  <pageMargins left="0.70866141732283472" right="0.70866141732283472" top="0.74803149606299213" bottom="0.74803149606299213" header="0.31496062992125984" footer="0.31496062992125984"/>
  <pageSetup scale="56" fitToHeight="0" orientation="portrait" r:id="rId1"/>
  <headerFooter>
    <oddHeader>&amp;F</oddHeader>
    <oddFooter>&amp;A&amp;RPage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2"/>
  <sheetViews>
    <sheetView zoomScale="85" zoomScaleNormal="85" workbookViewId="0">
      <selection activeCell="E2" sqref="E2"/>
    </sheetView>
  </sheetViews>
  <sheetFormatPr defaultColWidth="9.109375" defaultRowHeight="13.2" x14ac:dyDescent="0.25"/>
  <cols>
    <col min="1" max="1" width="41.6640625" style="1" customWidth="1"/>
    <col min="2" max="2" width="10.6640625" style="1" customWidth="1"/>
    <col min="3" max="9" width="13.6640625" style="1" customWidth="1"/>
    <col min="10" max="10" width="14.44140625" style="1" customWidth="1"/>
    <col min="11" max="13" width="12.6640625" style="1" hidden="1" customWidth="1"/>
    <col min="14" max="26" width="12.6640625" style="1" customWidth="1"/>
    <col min="27" max="16384" width="9.109375" style="1"/>
  </cols>
  <sheetData>
    <row r="1" spans="1:13" ht="30" customHeight="1" thickBot="1" x14ac:dyDescent="0.3">
      <c r="A1" s="251" t="s">
        <v>111</v>
      </c>
      <c r="B1" s="252"/>
      <c r="C1" s="252"/>
      <c r="D1" s="252"/>
      <c r="E1" s="253" t="s">
        <v>123</v>
      </c>
      <c r="F1" s="253"/>
      <c r="G1" s="253"/>
      <c r="H1" s="204"/>
      <c r="I1" s="203"/>
    </row>
    <row r="2" spans="1:13" ht="16.2" thickBot="1" x14ac:dyDescent="0.35">
      <c r="A2" s="12"/>
      <c r="B2" s="13"/>
      <c r="C2" s="14"/>
      <c r="D2" s="14"/>
      <c r="E2" s="8"/>
      <c r="F2" s="8"/>
      <c r="G2" s="8"/>
      <c r="H2" s="8"/>
      <c r="I2" s="3"/>
    </row>
    <row r="3" spans="1:13" ht="27.75" customHeight="1" thickBot="1" x14ac:dyDescent="0.3">
      <c r="A3" s="234" t="s">
        <v>16</v>
      </c>
      <c r="B3" s="237"/>
      <c r="C3" s="237"/>
      <c r="D3" s="192"/>
      <c r="E3" s="193">
        <f>'Pryse + Sensatiwiteitsanalise'!B45</f>
        <v>8040</v>
      </c>
      <c r="F3" s="192" t="s">
        <v>0</v>
      </c>
      <c r="G3" s="194"/>
      <c r="H3" s="194"/>
      <c r="I3" s="195"/>
    </row>
    <row r="4" spans="1:13" ht="13.8" thickBot="1" x14ac:dyDescent="0.3">
      <c r="A4" s="68"/>
      <c r="B4" s="78"/>
      <c r="C4" s="78"/>
      <c r="D4" s="5"/>
      <c r="E4" s="7"/>
      <c r="F4" s="16"/>
      <c r="G4" s="6"/>
      <c r="H4" s="17"/>
      <c r="I4" s="17"/>
    </row>
    <row r="5" spans="1:13" ht="13.8" thickBot="1" x14ac:dyDescent="0.3">
      <c r="A5" s="68" t="s">
        <v>17</v>
      </c>
      <c r="B5" s="78"/>
      <c r="C5" s="78"/>
      <c r="D5" s="34">
        <v>1.5</v>
      </c>
      <c r="E5" s="34">
        <v>1.75</v>
      </c>
      <c r="F5" s="34">
        <v>2</v>
      </c>
      <c r="G5" s="34">
        <v>2.5</v>
      </c>
      <c r="H5" s="34">
        <v>3</v>
      </c>
      <c r="I5" s="34">
        <v>3.5</v>
      </c>
    </row>
    <row r="6" spans="1:13" ht="13.8" thickBot="1" x14ac:dyDescent="0.3">
      <c r="A6" s="196" t="s">
        <v>18</v>
      </c>
      <c r="B6" s="197"/>
      <c r="C6" s="198"/>
      <c r="D6" s="199">
        <f t="shared" ref="D6:I6" si="0">$E$3*D5</f>
        <v>12060</v>
      </c>
      <c r="E6" s="199">
        <f t="shared" si="0"/>
        <v>14070</v>
      </c>
      <c r="F6" s="199">
        <f t="shared" si="0"/>
        <v>16080</v>
      </c>
      <c r="G6" s="199">
        <f t="shared" si="0"/>
        <v>20100</v>
      </c>
      <c r="H6" s="199">
        <f t="shared" si="0"/>
        <v>24120</v>
      </c>
      <c r="I6" s="199">
        <f t="shared" si="0"/>
        <v>28140</v>
      </c>
    </row>
    <row r="7" spans="1:13" ht="15" thickBot="1" x14ac:dyDescent="0.35">
      <c r="A7" s="71"/>
      <c r="B7" s="72"/>
      <c r="C7" s="72"/>
      <c r="D7" s="19"/>
      <c r="E7" s="19"/>
      <c r="F7" s="19"/>
      <c r="G7" s="19"/>
      <c r="H7" s="19"/>
      <c r="I7" s="19"/>
      <c r="K7" s="230" t="s">
        <v>65</v>
      </c>
      <c r="L7" s="230"/>
      <c r="M7" s="230"/>
    </row>
    <row r="8" spans="1:13" ht="15" thickBot="1" x14ac:dyDescent="0.35">
      <c r="A8" s="256" t="s">
        <v>19</v>
      </c>
      <c r="B8" s="257"/>
      <c r="C8" s="258"/>
      <c r="D8" s="202"/>
      <c r="E8" s="202"/>
      <c r="F8" s="202"/>
      <c r="G8" s="202"/>
      <c r="H8" s="202"/>
      <c r="I8" s="202"/>
      <c r="K8" s="92" t="s">
        <v>60</v>
      </c>
      <c r="L8" s="92" t="s">
        <v>61</v>
      </c>
      <c r="M8" s="92" t="s">
        <v>62</v>
      </c>
    </row>
    <row r="9" spans="1:13" ht="14.4" x14ac:dyDescent="0.3">
      <c r="A9" s="73" t="s">
        <v>20</v>
      </c>
      <c r="B9" s="74"/>
      <c r="C9" s="74"/>
      <c r="D9" s="133">
        <v>1625.76</v>
      </c>
      <c r="E9" s="133">
        <v>1625.76</v>
      </c>
      <c r="F9" s="133">
        <v>1625.76</v>
      </c>
      <c r="G9" s="133">
        <v>1625.76</v>
      </c>
      <c r="H9" s="133">
        <v>1896.7199999999998</v>
      </c>
      <c r="I9" s="133">
        <v>1896.7199999999998</v>
      </c>
      <c r="K9" s="93">
        <f>D5</f>
        <v>1.5</v>
      </c>
      <c r="L9" s="93">
        <f>D25</f>
        <v>9613.0148425040734</v>
      </c>
      <c r="M9" s="93">
        <f>D27</f>
        <v>1523</v>
      </c>
    </row>
    <row r="10" spans="1:13" ht="14.4" x14ac:dyDescent="0.3">
      <c r="A10" s="70" t="s">
        <v>21</v>
      </c>
      <c r="B10" s="75"/>
      <c r="C10" s="75"/>
      <c r="D10" s="132">
        <v>2717.69</v>
      </c>
      <c r="E10" s="132">
        <v>3031.19</v>
      </c>
      <c r="F10" s="132">
        <v>3123.19</v>
      </c>
      <c r="G10" s="132">
        <v>3123.19</v>
      </c>
      <c r="H10" s="132">
        <v>4168.6900000000005</v>
      </c>
      <c r="I10" s="132">
        <v>4260.6900000000005</v>
      </c>
      <c r="K10" s="93">
        <f>E5</f>
        <v>1.75</v>
      </c>
      <c r="L10" s="93">
        <f>E25</f>
        <v>10187.330477191308</v>
      </c>
      <c r="M10" s="93">
        <f>E27</f>
        <v>1523</v>
      </c>
    </row>
    <row r="11" spans="1:13" ht="14.4" x14ac:dyDescent="0.3">
      <c r="A11" s="70" t="s">
        <v>22</v>
      </c>
      <c r="B11" s="75"/>
      <c r="C11" s="75"/>
      <c r="D11" s="132">
        <v>0</v>
      </c>
      <c r="E11" s="132">
        <v>0</v>
      </c>
      <c r="F11" s="132">
        <v>0</v>
      </c>
      <c r="G11" s="132">
        <v>0</v>
      </c>
      <c r="H11" s="132">
        <v>0</v>
      </c>
      <c r="I11" s="132">
        <v>0</v>
      </c>
      <c r="K11" s="93">
        <f>F5</f>
        <v>2</v>
      </c>
      <c r="L11" s="93">
        <f>F25</f>
        <v>10515.465667226803</v>
      </c>
      <c r="M11" s="93">
        <f>F27</f>
        <v>1523</v>
      </c>
    </row>
    <row r="12" spans="1:13" ht="14.4" x14ac:dyDescent="0.3">
      <c r="A12" s="70" t="s">
        <v>23</v>
      </c>
      <c r="B12" s="75"/>
      <c r="C12" s="75"/>
      <c r="D12" s="132">
        <v>920.28785000000005</v>
      </c>
      <c r="E12" s="132">
        <v>941.60385000000008</v>
      </c>
      <c r="F12" s="132">
        <v>962.91985</v>
      </c>
      <c r="G12" s="132">
        <v>993.87185000000011</v>
      </c>
      <c r="H12" s="132">
        <v>1024.82385</v>
      </c>
      <c r="I12" s="132">
        <v>1055.77585</v>
      </c>
      <c r="K12" s="93">
        <f>G5</f>
        <v>2.5</v>
      </c>
      <c r="L12" s="93">
        <f>G25</f>
        <v>10954.252573665952</v>
      </c>
      <c r="M12" s="93">
        <f>G27</f>
        <v>1523</v>
      </c>
    </row>
    <row r="13" spans="1:13" ht="14.4" x14ac:dyDescent="0.3">
      <c r="A13" s="70" t="s">
        <v>24</v>
      </c>
      <c r="B13" s="75"/>
      <c r="C13" s="75"/>
      <c r="D13" s="132">
        <v>457.43386500000003</v>
      </c>
      <c r="E13" s="132">
        <v>459.46136250000006</v>
      </c>
      <c r="F13" s="132">
        <v>461.48886000000005</v>
      </c>
      <c r="G13" s="132">
        <v>465.54385500000001</v>
      </c>
      <c r="H13" s="132">
        <v>469.59885000000003</v>
      </c>
      <c r="I13" s="132">
        <v>473.65384500000005</v>
      </c>
      <c r="K13" s="93">
        <f>H5</f>
        <v>3</v>
      </c>
      <c r="L13" s="93">
        <f>H25</f>
        <v>12856.184889433456</v>
      </c>
      <c r="M13" s="93">
        <f>H27</f>
        <v>1523</v>
      </c>
    </row>
    <row r="14" spans="1:13" ht="14.4" x14ac:dyDescent="0.3">
      <c r="A14" s="70" t="s">
        <v>25</v>
      </c>
      <c r="B14" s="75"/>
      <c r="C14" s="75"/>
      <c r="D14" s="132">
        <v>1024.575</v>
      </c>
      <c r="E14" s="132">
        <v>1024.575</v>
      </c>
      <c r="F14" s="132">
        <v>1024.575</v>
      </c>
      <c r="G14" s="132">
        <v>1024.575</v>
      </c>
      <c r="H14" s="132">
        <v>1024.575</v>
      </c>
      <c r="I14" s="132">
        <v>1024.575</v>
      </c>
      <c r="K14" s="93">
        <f>I5</f>
        <v>3.5</v>
      </c>
      <c r="L14" s="93">
        <f>I25</f>
        <v>13397.222815773104</v>
      </c>
      <c r="M14" s="93">
        <f>I27</f>
        <v>1523</v>
      </c>
    </row>
    <row r="15" spans="1:13" x14ac:dyDescent="0.25">
      <c r="A15" s="70" t="s">
        <v>26</v>
      </c>
      <c r="B15" s="75"/>
      <c r="C15" s="75"/>
      <c r="D15" s="132">
        <v>824.16</v>
      </c>
      <c r="E15" s="132">
        <v>824.16</v>
      </c>
      <c r="F15" s="132">
        <v>824.16</v>
      </c>
      <c r="G15" s="132">
        <v>824.16</v>
      </c>
      <c r="H15" s="132">
        <v>824.16</v>
      </c>
      <c r="I15" s="132">
        <v>824.16</v>
      </c>
    </row>
    <row r="16" spans="1:13" x14ac:dyDescent="0.25">
      <c r="A16" s="70" t="s">
        <v>27</v>
      </c>
      <c r="B16" s="75"/>
      <c r="C16" s="75"/>
      <c r="D16" s="132">
        <v>235.17</v>
      </c>
      <c r="E16" s="132">
        <v>274.36500000000001</v>
      </c>
      <c r="F16" s="132">
        <v>313.56</v>
      </c>
      <c r="G16" s="132">
        <v>391.95</v>
      </c>
      <c r="H16" s="132">
        <v>470.34</v>
      </c>
      <c r="I16" s="132">
        <v>548.73</v>
      </c>
    </row>
    <row r="17" spans="1:10" x14ac:dyDescent="0.25">
      <c r="A17" s="70" t="s">
        <v>29</v>
      </c>
      <c r="B17" s="75"/>
      <c r="C17" s="75"/>
      <c r="D17" s="132">
        <v>430.31227437810946</v>
      </c>
      <c r="E17" s="132">
        <v>456.02065733830852</v>
      </c>
      <c r="F17" s="132">
        <v>470.70913980099505</v>
      </c>
      <c r="G17" s="132">
        <v>490.35078134328359</v>
      </c>
      <c r="H17" s="132">
        <v>575.48794527363179</v>
      </c>
      <c r="I17" s="132">
        <v>599.70670124378125</v>
      </c>
    </row>
    <row r="18" spans="1:10" x14ac:dyDescent="0.25">
      <c r="A18" s="70" t="s">
        <v>30</v>
      </c>
      <c r="B18" s="75"/>
      <c r="C18" s="75"/>
      <c r="D18" s="132">
        <v>0</v>
      </c>
      <c r="E18" s="132">
        <v>0</v>
      </c>
      <c r="F18" s="132">
        <v>0</v>
      </c>
      <c r="G18" s="132">
        <v>0</v>
      </c>
      <c r="H18" s="132">
        <v>0</v>
      </c>
      <c r="I18" s="132">
        <v>0</v>
      </c>
    </row>
    <row r="19" spans="1:10" x14ac:dyDescent="0.25">
      <c r="A19" s="70" t="s">
        <v>31</v>
      </c>
      <c r="B19" s="75"/>
      <c r="C19" s="75"/>
      <c r="D19" s="132">
        <v>844.2</v>
      </c>
      <c r="E19" s="132">
        <v>984.90000000000009</v>
      </c>
      <c r="F19" s="132">
        <v>1125.6000000000001</v>
      </c>
      <c r="G19" s="132">
        <v>1407.0000000000002</v>
      </c>
      <c r="H19" s="132">
        <v>1688.4</v>
      </c>
      <c r="I19" s="132">
        <v>1969.8000000000002</v>
      </c>
    </row>
    <row r="20" spans="1:10" x14ac:dyDescent="0.25">
      <c r="A20" s="70" t="s">
        <v>32</v>
      </c>
      <c r="B20" s="75"/>
      <c r="C20" s="75"/>
      <c r="D20" s="132">
        <v>0</v>
      </c>
      <c r="E20" s="132">
        <v>0</v>
      </c>
      <c r="F20" s="132">
        <v>0</v>
      </c>
      <c r="G20" s="132">
        <v>0</v>
      </c>
      <c r="H20" s="132">
        <v>0</v>
      </c>
      <c r="I20" s="132">
        <v>0</v>
      </c>
    </row>
    <row r="21" spans="1:10" x14ac:dyDescent="0.25">
      <c r="A21" s="70" t="s">
        <v>33</v>
      </c>
      <c r="B21" s="75"/>
      <c r="C21" s="75"/>
      <c r="D21" s="132">
        <v>0</v>
      </c>
      <c r="E21" s="132">
        <v>0</v>
      </c>
      <c r="F21" s="132">
        <v>0</v>
      </c>
      <c r="G21" s="132">
        <v>0</v>
      </c>
      <c r="H21" s="132">
        <v>0</v>
      </c>
      <c r="I21" s="132">
        <v>0</v>
      </c>
    </row>
    <row r="22" spans="1:10" x14ac:dyDescent="0.25">
      <c r="A22" s="70" t="s">
        <v>34</v>
      </c>
      <c r="B22" s="75"/>
      <c r="C22" s="75"/>
      <c r="D22" s="132">
        <v>0</v>
      </c>
      <c r="E22" s="132">
        <v>0</v>
      </c>
      <c r="F22" s="132">
        <v>0</v>
      </c>
      <c r="G22" s="132">
        <v>0</v>
      </c>
      <c r="H22" s="132">
        <v>0</v>
      </c>
      <c r="I22" s="132">
        <v>0</v>
      </c>
    </row>
    <row r="23" spans="1:10" x14ac:dyDescent="0.25">
      <c r="A23" s="70" t="s">
        <v>35</v>
      </c>
      <c r="B23" s="75"/>
      <c r="C23" s="75"/>
      <c r="D23" s="132">
        <v>0</v>
      </c>
      <c r="E23" s="132">
        <v>0</v>
      </c>
      <c r="F23" s="132">
        <v>0</v>
      </c>
      <c r="G23" s="132">
        <v>0</v>
      </c>
      <c r="H23" s="132">
        <v>0</v>
      </c>
      <c r="I23" s="132">
        <v>0</v>
      </c>
    </row>
    <row r="24" spans="1:10" ht="13.8" thickBot="1" x14ac:dyDescent="0.3">
      <c r="A24" s="70" t="s">
        <v>36</v>
      </c>
      <c r="B24" s="75"/>
      <c r="C24" s="75"/>
      <c r="D24" s="132">
        <v>533.42585312596395</v>
      </c>
      <c r="E24" s="132">
        <v>565.29460735300052</v>
      </c>
      <c r="F24" s="132">
        <v>583.50281742580842</v>
      </c>
      <c r="G24" s="132">
        <v>607.85108732266792</v>
      </c>
      <c r="H24" s="132">
        <v>713.38924415982581</v>
      </c>
      <c r="I24" s="132">
        <v>743.41141952932219</v>
      </c>
    </row>
    <row r="25" spans="1:10" ht="26.25" customHeight="1" thickBot="1" x14ac:dyDescent="0.3">
      <c r="A25" s="234" t="s">
        <v>37</v>
      </c>
      <c r="B25" s="235"/>
      <c r="C25" s="236"/>
      <c r="D25" s="200">
        <f t="shared" ref="D25:I25" si="1">SUM(D9:D24)</f>
        <v>9613.0148425040734</v>
      </c>
      <c r="E25" s="200">
        <f t="shared" si="1"/>
        <v>10187.330477191308</v>
      </c>
      <c r="F25" s="200">
        <f t="shared" si="1"/>
        <v>10515.465667226803</v>
      </c>
      <c r="G25" s="200">
        <f t="shared" si="1"/>
        <v>10954.252573665952</v>
      </c>
      <c r="H25" s="200">
        <f t="shared" si="1"/>
        <v>12856.184889433456</v>
      </c>
      <c r="I25" s="200">
        <f t="shared" si="1"/>
        <v>13397.222815773104</v>
      </c>
    </row>
    <row r="26" spans="1:10" ht="13.8" thickBot="1" x14ac:dyDescent="0.3">
      <c r="A26" s="76"/>
      <c r="B26" s="77"/>
      <c r="C26" s="77"/>
      <c r="D26" s="27"/>
      <c r="E26" s="27"/>
      <c r="F26" s="27"/>
      <c r="G26" s="27"/>
      <c r="H26" s="27"/>
      <c r="I26" s="27"/>
    </row>
    <row r="27" spans="1:10" ht="13.8" thickBot="1" x14ac:dyDescent="0.3">
      <c r="A27" s="231" t="s">
        <v>38</v>
      </c>
      <c r="B27" s="232"/>
      <c r="C27" s="233"/>
      <c r="D27" s="201">
        <v>1523</v>
      </c>
      <c r="E27" s="200">
        <f>D27</f>
        <v>1523</v>
      </c>
      <c r="F27" s="200">
        <f>E27</f>
        <v>1523</v>
      </c>
      <c r="G27" s="200">
        <f>F27</f>
        <v>1523</v>
      </c>
      <c r="H27" s="200">
        <f>G27</f>
        <v>1523</v>
      </c>
      <c r="I27" s="200">
        <f>H27</f>
        <v>1523</v>
      </c>
      <c r="J27" s="22"/>
    </row>
    <row r="28" spans="1:10" ht="13.8" thickBot="1" x14ac:dyDescent="0.3">
      <c r="A28" s="76"/>
      <c r="B28" s="77"/>
      <c r="C28" s="77"/>
      <c r="D28" s="27"/>
      <c r="E28" s="27"/>
      <c r="F28" s="27"/>
      <c r="G28" s="27"/>
      <c r="H28" s="27"/>
      <c r="I28" s="27"/>
    </row>
    <row r="29" spans="1:10" ht="27.75" customHeight="1" thickBot="1" x14ac:dyDescent="0.3">
      <c r="A29" s="234" t="s">
        <v>39</v>
      </c>
      <c r="B29" s="235"/>
      <c r="C29" s="236"/>
      <c r="D29" s="200">
        <f t="shared" ref="D29:I29" si="2">D25+D27</f>
        <v>11136.014842504073</v>
      </c>
      <c r="E29" s="200">
        <f t="shared" si="2"/>
        <v>11710.330477191308</v>
      </c>
      <c r="F29" s="200">
        <f t="shared" si="2"/>
        <v>12038.465667226803</v>
      </c>
      <c r="G29" s="200">
        <f t="shared" si="2"/>
        <v>12477.252573665952</v>
      </c>
      <c r="H29" s="200">
        <f t="shared" si="2"/>
        <v>14379.184889433456</v>
      </c>
      <c r="I29" s="200">
        <f t="shared" si="2"/>
        <v>14920.222815773104</v>
      </c>
    </row>
    <row r="30" spans="1:10" ht="13.8" thickBot="1" x14ac:dyDescent="0.3">
      <c r="A30" s="71"/>
      <c r="B30" s="72"/>
      <c r="C30" s="72"/>
      <c r="D30" s="29"/>
      <c r="E30" s="29"/>
      <c r="F30" s="29"/>
      <c r="G30" s="29"/>
      <c r="H30" s="29"/>
      <c r="I30" s="29"/>
    </row>
    <row r="31" spans="1:10" ht="26.25" customHeight="1" thickBot="1" x14ac:dyDescent="0.3">
      <c r="A31" s="234" t="s">
        <v>40</v>
      </c>
      <c r="B31" s="237"/>
      <c r="C31" s="238"/>
      <c r="D31" s="200">
        <f t="shared" ref="D31:I31" si="3">D29/D5</f>
        <v>7424.0098950027159</v>
      </c>
      <c r="E31" s="200">
        <f t="shared" si="3"/>
        <v>6691.6174155378903</v>
      </c>
      <c r="F31" s="200">
        <f t="shared" si="3"/>
        <v>6019.2328336134015</v>
      </c>
      <c r="G31" s="200">
        <f t="shared" si="3"/>
        <v>4990.9010294663804</v>
      </c>
      <c r="H31" s="200">
        <f t="shared" si="3"/>
        <v>4793.0616298111518</v>
      </c>
      <c r="I31" s="200">
        <f t="shared" si="3"/>
        <v>4262.9208045066016</v>
      </c>
    </row>
    <row r="32" spans="1:10" ht="13.8" thickBot="1" x14ac:dyDescent="0.3">
      <c r="A32" s="71"/>
      <c r="B32" s="72"/>
      <c r="C32" s="72"/>
      <c r="D32" s="29"/>
      <c r="E32" s="29"/>
      <c r="F32" s="29"/>
      <c r="G32" s="29"/>
      <c r="H32" s="29"/>
      <c r="I32" s="29"/>
    </row>
    <row r="33" spans="1:10" ht="13.8" thickBot="1" x14ac:dyDescent="0.3">
      <c r="A33" s="196" t="s">
        <v>41</v>
      </c>
      <c r="B33" s="197"/>
      <c r="C33" s="197"/>
      <c r="D33" s="200">
        <f>'Pryse + Sensatiwiteitsanalise'!D5</f>
        <v>160</v>
      </c>
      <c r="E33" s="200">
        <f>$D$33</f>
        <v>160</v>
      </c>
      <c r="F33" s="200">
        <f>$D$33</f>
        <v>160</v>
      </c>
      <c r="G33" s="200">
        <f>$D$33</f>
        <v>160</v>
      </c>
      <c r="H33" s="200">
        <f>$D$33</f>
        <v>160</v>
      </c>
      <c r="I33" s="200">
        <f>$D$33</f>
        <v>160</v>
      </c>
    </row>
    <row r="34" spans="1:10" ht="13.8" thickBot="1" x14ac:dyDescent="0.3">
      <c r="A34" s="71"/>
      <c r="B34" s="72"/>
      <c r="C34" s="72"/>
      <c r="D34" s="29"/>
      <c r="E34" s="29"/>
      <c r="F34" s="29"/>
      <c r="G34" s="29"/>
      <c r="H34" s="29"/>
      <c r="I34" s="29"/>
    </row>
    <row r="35" spans="1:10" ht="13.8" thickBot="1" x14ac:dyDescent="0.3">
      <c r="A35" s="239" t="s">
        <v>42</v>
      </c>
      <c r="B35" s="240"/>
      <c r="C35" s="241"/>
      <c r="D35" s="188">
        <f t="shared" ref="D35:I35" si="4">D31+D33</f>
        <v>7584.0098950027159</v>
      </c>
      <c r="E35" s="188">
        <f t="shared" si="4"/>
        <v>6851.6174155378903</v>
      </c>
      <c r="F35" s="188">
        <f t="shared" si="4"/>
        <v>6179.2328336134015</v>
      </c>
      <c r="G35" s="188">
        <f t="shared" si="4"/>
        <v>5150.9010294663804</v>
      </c>
      <c r="H35" s="188">
        <f t="shared" si="4"/>
        <v>4953.0616298111518</v>
      </c>
      <c r="I35" s="188">
        <f t="shared" si="4"/>
        <v>4422.9208045066016</v>
      </c>
    </row>
    <row r="36" spans="1:10" ht="13.8" thickBot="1" x14ac:dyDescent="0.3">
      <c r="A36" s="189" t="s">
        <v>119</v>
      </c>
      <c r="B36" s="190"/>
      <c r="C36" s="191"/>
      <c r="D36" s="188">
        <f>'Pryse + Sensatiwiteitsanalise'!B5</f>
        <v>8200</v>
      </c>
      <c r="E36" s="188">
        <f>$D$36</f>
        <v>8200</v>
      </c>
      <c r="F36" s="188">
        <f>$D$36</f>
        <v>8200</v>
      </c>
      <c r="G36" s="188">
        <f>$D$36</f>
        <v>8200</v>
      </c>
      <c r="H36" s="188">
        <f>$D$36</f>
        <v>8200</v>
      </c>
      <c r="I36" s="188">
        <f>$D$36</f>
        <v>8200</v>
      </c>
    </row>
    <row r="37" spans="1:10" ht="13.8" thickBot="1" x14ac:dyDescent="0.3"/>
    <row r="38" spans="1:10" customFormat="1" ht="14.4" x14ac:dyDescent="0.3">
      <c r="A38" s="259" t="s">
        <v>116</v>
      </c>
      <c r="B38" s="260"/>
      <c r="C38" s="261"/>
      <c r="D38" s="180">
        <f t="shared" ref="D38:I38" si="5">D6-D25</f>
        <v>2446.9851574959266</v>
      </c>
      <c r="E38" s="181">
        <f t="shared" si="5"/>
        <v>3882.6695228086919</v>
      </c>
      <c r="F38" s="180">
        <f t="shared" si="5"/>
        <v>5564.5343327731971</v>
      </c>
      <c r="G38" s="181">
        <f t="shared" si="5"/>
        <v>9145.7474263340482</v>
      </c>
      <c r="H38" s="180">
        <f t="shared" si="5"/>
        <v>11263.815110566544</v>
      </c>
      <c r="I38" s="180">
        <f t="shared" si="5"/>
        <v>14742.777184226896</v>
      </c>
    </row>
    <row r="39" spans="1:10" customFormat="1" ht="15" thickBot="1" x14ac:dyDescent="0.35">
      <c r="A39" s="262" t="s">
        <v>117</v>
      </c>
      <c r="B39" s="263"/>
      <c r="C39" s="264"/>
      <c r="D39" s="183">
        <f t="shared" ref="D39:I39" si="6">D6-D29</f>
        <v>923.98515749592661</v>
      </c>
      <c r="E39" s="184">
        <f t="shared" si="6"/>
        <v>2359.6695228086919</v>
      </c>
      <c r="F39" s="183">
        <f t="shared" si="6"/>
        <v>4041.5343327731971</v>
      </c>
      <c r="G39" s="184">
        <f t="shared" si="6"/>
        <v>7622.7474263340482</v>
      </c>
      <c r="H39" s="183">
        <f t="shared" si="6"/>
        <v>9740.8151105665438</v>
      </c>
      <c r="I39" s="183">
        <f t="shared" si="6"/>
        <v>13219.777184226896</v>
      </c>
    </row>
    <row r="40" spans="1:10" ht="14.4" x14ac:dyDescent="0.25">
      <c r="A40" s="89" t="s">
        <v>45</v>
      </c>
      <c r="B40" s="88"/>
      <c r="C40" s="88"/>
      <c r="D40" s="88"/>
      <c r="E40" s="88"/>
      <c r="F40" s="88"/>
      <c r="G40" s="88"/>
      <c r="H40" s="87"/>
      <c r="I40" s="90"/>
      <c r="J40" s="90"/>
    </row>
    <row r="41" spans="1:10" ht="14.4" x14ac:dyDescent="0.25">
      <c r="A41" s="86" t="s">
        <v>46</v>
      </c>
      <c r="B41" s="85"/>
      <c r="C41" s="85"/>
      <c r="D41" s="85"/>
      <c r="E41" s="85"/>
      <c r="F41" s="85"/>
      <c r="G41" s="85"/>
      <c r="H41" s="84"/>
      <c r="I41" s="90"/>
      <c r="J41" s="90"/>
    </row>
    <row r="42" spans="1:10" ht="15" thickBot="1" x14ac:dyDescent="0.3">
      <c r="A42" s="83" t="s">
        <v>47</v>
      </c>
      <c r="B42" s="82"/>
      <c r="C42" s="82"/>
      <c r="D42" s="82"/>
      <c r="E42" s="82"/>
      <c r="F42" s="82"/>
      <c r="G42" s="82"/>
      <c r="H42" s="81"/>
      <c r="I42" s="90"/>
      <c r="J42" s="90"/>
    </row>
  </sheetData>
  <mergeCells count="12">
    <mergeCell ref="A38:C38"/>
    <mergeCell ref="A39:C39"/>
    <mergeCell ref="A35:C35"/>
    <mergeCell ref="A1:D1"/>
    <mergeCell ref="E1:G1"/>
    <mergeCell ref="A3:C3"/>
    <mergeCell ref="A31:C31"/>
    <mergeCell ref="K7:M7"/>
    <mergeCell ref="A8:C8"/>
    <mergeCell ref="A25:C25"/>
    <mergeCell ref="A27:C27"/>
    <mergeCell ref="A29:C29"/>
  </mergeCells>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6" fitToHeight="0" orientation="portrait" r:id="rId1"/>
  <headerFooter alignWithMargins="0">
    <oddHeader>&amp;F</oddHeader>
    <oddFooter>&amp;A&amp;RPage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42"/>
  <sheetViews>
    <sheetView zoomScale="80" zoomScaleNormal="80" workbookViewId="0">
      <selection activeCell="E3" sqref="E3"/>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2.6640625" style="1" customWidth="1"/>
    <col min="11" max="13" width="12.6640625" style="1" hidden="1" customWidth="1"/>
    <col min="14" max="26" width="12.6640625" style="1" customWidth="1"/>
    <col min="27" max="16384" width="9.109375" style="1"/>
  </cols>
  <sheetData>
    <row r="1" spans="1:13" ht="33" customHeight="1" thickBot="1" x14ac:dyDescent="0.3">
      <c r="A1" s="251" t="s">
        <v>15</v>
      </c>
      <c r="B1" s="252"/>
      <c r="C1" s="252"/>
      <c r="D1" s="252"/>
      <c r="E1" s="253" t="s">
        <v>123</v>
      </c>
      <c r="F1" s="253"/>
      <c r="G1" s="253"/>
      <c r="H1" s="204"/>
      <c r="I1" s="203"/>
    </row>
    <row r="2" spans="1:13" ht="16.2" thickBot="1" x14ac:dyDescent="0.35">
      <c r="A2" s="12"/>
      <c r="B2" s="13"/>
      <c r="C2" s="14"/>
      <c r="D2" s="14"/>
      <c r="E2" s="8"/>
      <c r="F2" s="8"/>
      <c r="G2" s="8"/>
      <c r="H2" s="8"/>
      <c r="I2" s="3"/>
    </row>
    <row r="3" spans="1:13" ht="24.75" customHeight="1" thickBot="1" x14ac:dyDescent="0.3">
      <c r="A3" s="234" t="s">
        <v>16</v>
      </c>
      <c r="B3" s="237"/>
      <c r="C3" s="237"/>
      <c r="D3" s="192"/>
      <c r="E3" s="193">
        <f>'Pryse + Sensatiwiteitsanalise'!B71</f>
        <v>5737</v>
      </c>
      <c r="F3" s="192" t="s">
        <v>0</v>
      </c>
      <c r="G3" s="194"/>
      <c r="H3" s="194"/>
      <c r="I3" s="195"/>
    </row>
    <row r="4" spans="1:13" ht="13.8" thickBot="1" x14ac:dyDescent="0.3">
      <c r="A4" s="68"/>
      <c r="B4" s="78"/>
      <c r="C4" s="78"/>
      <c r="D4" s="5"/>
      <c r="E4" s="7"/>
      <c r="F4" s="16"/>
      <c r="G4" s="6"/>
      <c r="H4" s="17"/>
      <c r="I4" s="17"/>
    </row>
    <row r="5" spans="1:13" ht="13.8" thickBot="1" x14ac:dyDescent="0.3">
      <c r="A5" s="68" t="s">
        <v>17</v>
      </c>
      <c r="B5" s="78"/>
      <c r="C5" s="78"/>
      <c r="D5" s="32">
        <v>4</v>
      </c>
      <c r="E5" s="32">
        <v>4.5</v>
      </c>
      <c r="F5" s="32">
        <v>5</v>
      </c>
      <c r="G5" s="32">
        <v>5.5</v>
      </c>
      <c r="H5" s="32">
        <v>6</v>
      </c>
      <c r="I5" s="18"/>
    </row>
    <row r="6" spans="1:13" ht="13.8" thickBot="1" x14ac:dyDescent="0.3">
      <c r="A6" s="196" t="s">
        <v>18</v>
      </c>
      <c r="B6" s="197"/>
      <c r="C6" s="198"/>
      <c r="D6" s="199">
        <f t="shared" ref="D6:I6" si="0">$E$3*D5</f>
        <v>22948</v>
      </c>
      <c r="E6" s="199">
        <f t="shared" si="0"/>
        <v>25816.5</v>
      </c>
      <c r="F6" s="199">
        <f t="shared" si="0"/>
        <v>28685</v>
      </c>
      <c r="G6" s="199">
        <f t="shared" si="0"/>
        <v>31553.5</v>
      </c>
      <c r="H6" s="199">
        <f t="shared" si="0"/>
        <v>34422</v>
      </c>
      <c r="I6" s="199">
        <f t="shared" si="0"/>
        <v>0</v>
      </c>
    </row>
    <row r="7" spans="1:13" ht="15" thickBot="1" x14ac:dyDescent="0.35">
      <c r="A7" s="71"/>
      <c r="B7" s="72"/>
      <c r="C7" s="72"/>
      <c r="D7" s="33"/>
      <c r="E7" s="19"/>
      <c r="F7" s="19"/>
      <c r="G7" s="19"/>
      <c r="H7" s="19"/>
      <c r="I7" s="19"/>
      <c r="K7" s="230" t="s">
        <v>66</v>
      </c>
      <c r="L7" s="230"/>
      <c r="M7" s="230"/>
    </row>
    <row r="8" spans="1:13" ht="15" thickBot="1" x14ac:dyDescent="0.35">
      <c r="A8" s="256" t="s">
        <v>19</v>
      </c>
      <c r="B8" s="257"/>
      <c r="C8" s="258"/>
      <c r="D8" s="208"/>
      <c r="E8" s="202"/>
      <c r="F8" s="202"/>
      <c r="G8" s="202"/>
      <c r="H8" s="202"/>
      <c r="I8" s="202"/>
      <c r="K8" s="92" t="s">
        <v>60</v>
      </c>
      <c r="L8" s="92" t="s">
        <v>61</v>
      </c>
      <c r="M8" s="92" t="s">
        <v>62</v>
      </c>
    </row>
    <row r="9" spans="1:13" ht="14.4" x14ac:dyDescent="0.3">
      <c r="A9" s="73" t="s">
        <v>20</v>
      </c>
      <c r="B9" s="74"/>
      <c r="C9" s="74"/>
      <c r="D9" s="133">
        <v>1058.3999999999999</v>
      </c>
      <c r="E9" s="133">
        <v>1058.3999999999999</v>
      </c>
      <c r="F9" s="133">
        <v>1058.3999999999999</v>
      </c>
      <c r="G9" s="133">
        <v>1209.5999999999999</v>
      </c>
      <c r="H9" s="133">
        <v>1209.5999999999999</v>
      </c>
      <c r="I9" s="24"/>
      <c r="K9" s="93">
        <f>D5</f>
        <v>4</v>
      </c>
      <c r="L9" s="93">
        <f>D25</f>
        <v>12571.823447272109</v>
      </c>
      <c r="M9" s="93">
        <f>D27</f>
        <v>2526</v>
      </c>
    </row>
    <row r="10" spans="1:13" ht="14.4" x14ac:dyDescent="0.3">
      <c r="A10" s="70" t="s">
        <v>21</v>
      </c>
      <c r="B10" s="75"/>
      <c r="C10" s="75"/>
      <c r="D10" s="132">
        <v>3672.6000000000004</v>
      </c>
      <c r="E10" s="132">
        <v>4176.8</v>
      </c>
      <c r="F10" s="132">
        <v>4681</v>
      </c>
      <c r="G10" s="132">
        <v>5185.2000000000007</v>
      </c>
      <c r="H10" s="132">
        <v>5814.8</v>
      </c>
      <c r="I10" s="25"/>
      <c r="K10" s="93">
        <f>E5</f>
        <v>4.5</v>
      </c>
      <c r="L10" s="93">
        <f>E25</f>
        <v>13292.779519165859</v>
      </c>
      <c r="M10" s="93">
        <f>E27</f>
        <v>2526</v>
      </c>
    </row>
    <row r="11" spans="1:13" ht="14.4" x14ac:dyDescent="0.3">
      <c r="A11" s="70" t="s">
        <v>22</v>
      </c>
      <c r="B11" s="75"/>
      <c r="C11" s="75"/>
      <c r="D11" s="132">
        <v>252.74700000000001</v>
      </c>
      <c r="E11" s="132">
        <v>252.74700000000001</v>
      </c>
      <c r="F11" s="132">
        <v>252.74700000000001</v>
      </c>
      <c r="G11" s="132">
        <v>252.74700000000001</v>
      </c>
      <c r="H11" s="132">
        <v>252.74700000000001</v>
      </c>
      <c r="I11" s="25"/>
      <c r="K11" s="93">
        <f>F5</f>
        <v>5</v>
      </c>
      <c r="L11" s="93">
        <f>F25</f>
        <v>14013.735591059609</v>
      </c>
      <c r="M11" s="93">
        <f>F27</f>
        <v>2526</v>
      </c>
    </row>
    <row r="12" spans="1:13" ht="14.4" x14ac:dyDescent="0.3">
      <c r="A12" s="70" t="s">
        <v>23</v>
      </c>
      <c r="B12" s="75"/>
      <c r="C12" s="75"/>
      <c r="D12" s="132">
        <v>1524.3458700000001</v>
      </c>
      <c r="E12" s="132">
        <v>1555.2978700000003</v>
      </c>
      <c r="F12" s="132">
        <v>1586.2498700000003</v>
      </c>
      <c r="G12" s="132">
        <v>1617.2018700000003</v>
      </c>
      <c r="H12" s="132">
        <v>1648.1538700000003</v>
      </c>
      <c r="I12" s="25"/>
      <c r="K12" s="93">
        <f>G5</f>
        <v>5.5</v>
      </c>
      <c r="L12" s="93">
        <f>G25</f>
        <v>14894.774662953361</v>
      </c>
      <c r="M12" s="93">
        <f>G27</f>
        <v>2526</v>
      </c>
    </row>
    <row r="13" spans="1:13" ht="14.4" x14ac:dyDescent="0.3">
      <c r="A13" s="70" t="s">
        <v>24</v>
      </c>
      <c r="B13" s="75"/>
      <c r="C13" s="75"/>
      <c r="D13" s="132">
        <v>719.43575759999999</v>
      </c>
      <c r="E13" s="132">
        <v>723.49075259999995</v>
      </c>
      <c r="F13" s="132">
        <v>727.54574759999991</v>
      </c>
      <c r="G13" s="132">
        <v>731.60074259999999</v>
      </c>
      <c r="H13" s="132">
        <v>735.65573760000007</v>
      </c>
      <c r="I13" s="25"/>
      <c r="K13" s="93">
        <f>H5</f>
        <v>6</v>
      </c>
      <c r="L13" s="93">
        <f>H25</f>
        <v>15748.49798484711</v>
      </c>
      <c r="M13" s="93">
        <f>H27</f>
        <v>2526</v>
      </c>
    </row>
    <row r="14" spans="1:13" ht="14.4" x14ac:dyDescent="0.3">
      <c r="A14" s="70" t="s">
        <v>25</v>
      </c>
      <c r="B14" s="75"/>
      <c r="C14" s="75"/>
      <c r="D14" s="132">
        <v>1807.8</v>
      </c>
      <c r="E14" s="132">
        <v>1807.8</v>
      </c>
      <c r="F14" s="132">
        <v>1807.8</v>
      </c>
      <c r="G14" s="132">
        <v>1807.8</v>
      </c>
      <c r="H14" s="132">
        <v>1807.8</v>
      </c>
      <c r="I14" s="25"/>
      <c r="K14" s="93">
        <f>I5</f>
        <v>0</v>
      </c>
      <c r="L14" s="93">
        <f>I25</f>
        <v>0</v>
      </c>
      <c r="M14" s="93">
        <f>I27</f>
        <v>0</v>
      </c>
    </row>
    <row r="15" spans="1:13" x14ac:dyDescent="0.25">
      <c r="A15" s="70" t="s">
        <v>26</v>
      </c>
      <c r="B15" s="75"/>
      <c r="C15" s="75"/>
      <c r="D15" s="132">
        <v>1704.9387818659839</v>
      </c>
      <c r="E15" s="132">
        <v>1704.9387818659839</v>
      </c>
      <c r="F15" s="132">
        <v>1704.9387818659839</v>
      </c>
      <c r="G15" s="132">
        <v>1704.9387818659839</v>
      </c>
      <c r="H15" s="132">
        <v>1704.9387818659839</v>
      </c>
      <c r="I15" s="25"/>
    </row>
    <row r="16" spans="1:13" x14ac:dyDescent="0.25">
      <c r="A16" s="70" t="s">
        <v>27</v>
      </c>
      <c r="B16" s="75"/>
      <c r="C16" s="75"/>
      <c r="D16" s="132">
        <v>447.48599999999999</v>
      </c>
      <c r="E16" s="132">
        <v>503.42174999999997</v>
      </c>
      <c r="F16" s="132">
        <v>559.35750000000007</v>
      </c>
      <c r="G16" s="132">
        <v>615.29324999999994</v>
      </c>
      <c r="H16" s="132">
        <v>671.22899999999993</v>
      </c>
      <c r="I16" s="25"/>
    </row>
    <row r="17" spans="1:9" x14ac:dyDescent="0.25">
      <c r="A17" s="70" t="s">
        <v>29</v>
      </c>
      <c r="B17" s="75"/>
      <c r="C17" s="75"/>
      <c r="D17" s="132">
        <v>0</v>
      </c>
      <c r="E17" s="132">
        <v>0</v>
      </c>
      <c r="F17" s="132">
        <v>0</v>
      </c>
      <c r="G17" s="132">
        <v>0</v>
      </c>
      <c r="H17" s="132">
        <v>0</v>
      </c>
      <c r="I17" s="25"/>
    </row>
    <row r="18" spans="1:9" x14ac:dyDescent="0.25">
      <c r="A18" s="70" t="s">
        <v>30</v>
      </c>
      <c r="B18" s="75"/>
      <c r="C18" s="75"/>
      <c r="D18" s="132">
        <v>0</v>
      </c>
      <c r="E18" s="132">
        <v>0</v>
      </c>
      <c r="F18" s="132">
        <v>0</v>
      </c>
      <c r="G18" s="132">
        <v>0</v>
      </c>
      <c r="H18" s="132">
        <v>0</v>
      </c>
      <c r="I18" s="25"/>
    </row>
    <row r="19" spans="1:9" x14ac:dyDescent="0.25">
      <c r="A19" s="70" t="s">
        <v>31</v>
      </c>
      <c r="B19" s="75"/>
      <c r="C19" s="75"/>
      <c r="D19" s="132">
        <v>686.45999999999992</v>
      </c>
      <c r="E19" s="132">
        <v>772.26749999999993</v>
      </c>
      <c r="F19" s="132">
        <v>858.07499999999993</v>
      </c>
      <c r="G19" s="132">
        <v>943.88249999999994</v>
      </c>
      <c r="H19" s="132">
        <v>1029.69</v>
      </c>
      <c r="I19" s="25"/>
    </row>
    <row r="20" spans="1:9" x14ac:dyDescent="0.25">
      <c r="A20" s="70" t="s">
        <v>32</v>
      </c>
      <c r="B20" s="75"/>
      <c r="C20" s="75"/>
      <c r="D20" s="132">
        <v>0</v>
      </c>
      <c r="E20" s="132">
        <v>0</v>
      </c>
      <c r="F20" s="132">
        <v>0</v>
      </c>
      <c r="G20" s="132">
        <v>0</v>
      </c>
      <c r="H20" s="132">
        <v>0</v>
      </c>
      <c r="I20" s="25"/>
    </row>
    <row r="21" spans="1:9" x14ac:dyDescent="0.25">
      <c r="A21" s="70" t="s">
        <v>33</v>
      </c>
      <c r="B21" s="75"/>
      <c r="C21" s="75"/>
      <c r="D21" s="132">
        <v>0</v>
      </c>
      <c r="E21" s="132">
        <v>0</v>
      </c>
      <c r="F21" s="132">
        <v>0</v>
      </c>
      <c r="G21" s="132">
        <v>0</v>
      </c>
      <c r="H21" s="132">
        <v>0</v>
      </c>
      <c r="I21" s="25"/>
    </row>
    <row r="22" spans="1:9" x14ac:dyDescent="0.25">
      <c r="A22" s="70" t="s">
        <v>34</v>
      </c>
      <c r="B22" s="75"/>
      <c r="C22" s="75"/>
      <c r="D22" s="132">
        <v>0</v>
      </c>
      <c r="E22" s="132">
        <v>0</v>
      </c>
      <c r="F22" s="132">
        <v>0</v>
      </c>
      <c r="G22" s="132">
        <v>0</v>
      </c>
      <c r="H22" s="132">
        <v>0</v>
      </c>
      <c r="I22" s="25"/>
    </row>
    <row r="23" spans="1:9" x14ac:dyDescent="0.25">
      <c r="A23" s="70" t="s">
        <v>35</v>
      </c>
      <c r="B23" s="75"/>
      <c r="C23" s="75"/>
      <c r="D23" s="132">
        <v>0</v>
      </c>
      <c r="E23" s="132">
        <v>0</v>
      </c>
      <c r="F23" s="132">
        <v>0</v>
      </c>
      <c r="G23" s="132">
        <v>0</v>
      </c>
      <c r="H23" s="132">
        <v>0</v>
      </c>
      <c r="I23" s="25"/>
    </row>
    <row r="24" spans="1:9" ht="13.8" thickBot="1" x14ac:dyDescent="0.3">
      <c r="A24" s="70" t="s">
        <v>36</v>
      </c>
      <c r="B24" s="75"/>
      <c r="C24" s="75"/>
      <c r="D24" s="132">
        <v>697.61003780612646</v>
      </c>
      <c r="E24" s="132">
        <v>737.6158646998764</v>
      </c>
      <c r="F24" s="132">
        <v>777.62169159362645</v>
      </c>
      <c r="G24" s="132">
        <v>826.51051848737654</v>
      </c>
      <c r="H24" s="132">
        <v>873.88359538112638</v>
      </c>
      <c r="I24" s="25"/>
    </row>
    <row r="25" spans="1:9" ht="25.5" customHeight="1" thickBot="1" x14ac:dyDescent="0.3">
      <c r="A25" s="234" t="s">
        <v>37</v>
      </c>
      <c r="B25" s="235"/>
      <c r="C25" s="236"/>
      <c r="D25" s="200">
        <f>SUM(D9:D24)</f>
        <v>12571.823447272109</v>
      </c>
      <c r="E25" s="200">
        <f>SUM(E9:E24)</f>
        <v>13292.779519165859</v>
      </c>
      <c r="F25" s="200">
        <f>SUM(F9:F24)</f>
        <v>14013.735591059609</v>
      </c>
      <c r="G25" s="200">
        <f>SUM(G9:G24)</f>
        <v>14894.774662953361</v>
      </c>
      <c r="H25" s="200">
        <f>SUM(H9:H24)</f>
        <v>15748.49798484711</v>
      </c>
      <c r="I25" s="210"/>
    </row>
    <row r="26" spans="1:9" ht="13.8" thickBot="1" x14ac:dyDescent="0.3">
      <c r="A26" s="76"/>
      <c r="B26" s="77"/>
      <c r="C26" s="77"/>
      <c r="D26" s="27"/>
      <c r="E26" s="21"/>
      <c r="F26" s="21"/>
      <c r="G26" s="21"/>
      <c r="H26" s="21"/>
      <c r="I26" s="21"/>
    </row>
    <row r="27" spans="1:9" ht="13.8" thickBot="1" x14ac:dyDescent="0.3">
      <c r="A27" s="231" t="s">
        <v>38</v>
      </c>
      <c r="B27" s="232"/>
      <c r="C27" s="233"/>
      <c r="D27" s="201">
        <v>2526</v>
      </c>
      <c r="E27" s="200">
        <f>D27</f>
        <v>2526</v>
      </c>
      <c r="F27" s="200">
        <f>E27</f>
        <v>2526</v>
      </c>
      <c r="G27" s="200">
        <f>F27</f>
        <v>2526</v>
      </c>
      <c r="H27" s="200">
        <f>G27</f>
        <v>2526</v>
      </c>
      <c r="I27" s="200"/>
    </row>
    <row r="28" spans="1:9" ht="13.8" thickBot="1" x14ac:dyDescent="0.3">
      <c r="A28" s="76"/>
      <c r="B28" s="77"/>
      <c r="C28" s="77"/>
      <c r="D28" s="27"/>
      <c r="E28" s="21"/>
      <c r="F28" s="21"/>
      <c r="G28" s="21"/>
      <c r="H28" s="21"/>
      <c r="I28" s="21"/>
    </row>
    <row r="29" spans="1:9" ht="25.5" customHeight="1" thickBot="1" x14ac:dyDescent="0.3">
      <c r="A29" s="234" t="s">
        <v>39</v>
      </c>
      <c r="B29" s="235"/>
      <c r="C29" s="236"/>
      <c r="D29" s="200">
        <f>D25+D27</f>
        <v>15097.823447272109</v>
      </c>
      <c r="E29" s="200">
        <f>E25+E27</f>
        <v>15818.779519165859</v>
      </c>
      <c r="F29" s="200">
        <f>F25+F27</f>
        <v>16539.735591059609</v>
      </c>
      <c r="G29" s="200">
        <f>G25+G27</f>
        <v>17420.774662953361</v>
      </c>
      <c r="H29" s="200">
        <f>H25+H27</f>
        <v>18274.497984847112</v>
      </c>
      <c r="I29" s="200"/>
    </row>
    <row r="30" spans="1:9" ht="13.8" thickBot="1" x14ac:dyDescent="0.3">
      <c r="A30" s="71"/>
      <c r="B30" s="72"/>
      <c r="C30" s="72"/>
      <c r="D30" s="29"/>
      <c r="E30" s="29"/>
      <c r="F30" s="29"/>
      <c r="G30" s="29"/>
      <c r="H30" s="29"/>
      <c r="I30" s="29"/>
    </row>
    <row r="31" spans="1:9" ht="25.5" customHeight="1" thickBot="1" x14ac:dyDescent="0.3">
      <c r="A31" s="234" t="s">
        <v>40</v>
      </c>
      <c r="B31" s="237"/>
      <c r="C31" s="238"/>
      <c r="D31" s="200">
        <f>D29/D5</f>
        <v>3774.4558618180272</v>
      </c>
      <c r="E31" s="200">
        <f>E29/E5</f>
        <v>3515.2843375924131</v>
      </c>
      <c r="F31" s="200">
        <f>F29/F5</f>
        <v>3307.9471182119219</v>
      </c>
      <c r="G31" s="200">
        <f>G29/G5</f>
        <v>3167.4135750824294</v>
      </c>
      <c r="H31" s="200">
        <f>H29/H5</f>
        <v>3045.7496641411853</v>
      </c>
      <c r="I31" s="200"/>
    </row>
    <row r="32" spans="1:9" ht="13.8" thickBot="1" x14ac:dyDescent="0.3">
      <c r="A32" s="71"/>
      <c r="B32" s="72"/>
      <c r="C32" s="72"/>
      <c r="D32" s="29"/>
      <c r="E32" s="9"/>
      <c r="F32" s="9"/>
      <c r="G32" s="9"/>
      <c r="H32" s="9"/>
      <c r="I32" s="9"/>
    </row>
    <row r="33" spans="1:9" ht="13.8" thickBot="1" x14ac:dyDescent="0.3">
      <c r="A33" s="196" t="s">
        <v>41</v>
      </c>
      <c r="B33" s="197"/>
      <c r="C33" s="197"/>
      <c r="D33" s="200">
        <f>'Pryse + Sensatiwiteitsanalise'!D6</f>
        <v>63</v>
      </c>
      <c r="E33" s="200">
        <f>$D$33</f>
        <v>63</v>
      </c>
      <c r="F33" s="200">
        <f>$D$33</f>
        <v>63</v>
      </c>
      <c r="G33" s="200">
        <f>$D$33</f>
        <v>63</v>
      </c>
      <c r="H33" s="200">
        <f>$D$33</f>
        <v>63</v>
      </c>
      <c r="I33" s="200"/>
    </row>
    <row r="34" spans="1:9" ht="13.8" thickBot="1" x14ac:dyDescent="0.3">
      <c r="A34" s="71"/>
      <c r="B34" s="72"/>
      <c r="C34" s="72"/>
      <c r="D34" s="29"/>
      <c r="E34" s="29"/>
      <c r="F34" s="29"/>
      <c r="G34" s="29"/>
      <c r="H34" s="29"/>
      <c r="I34" s="29"/>
    </row>
    <row r="35" spans="1:9" ht="13.8" thickBot="1" x14ac:dyDescent="0.3">
      <c r="A35" s="239" t="s">
        <v>42</v>
      </c>
      <c r="B35" s="240"/>
      <c r="C35" s="241"/>
      <c r="D35" s="188">
        <f>D31+D33</f>
        <v>3837.4558618180272</v>
      </c>
      <c r="E35" s="188">
        <f>E31+E33</f>
        <v>3578.2843375924131</v>
      </c>
      <c r="F35" s="188">
        <f>F31+F33</f>
        <v>3370.9471182119219</v>
      </c>
      <c r="G35" s="188">
        <f>G31+G33</f>
        <v>3230.4135750824294</v>
      </c>
      <c r="H35" s="188">
        <f>H31+H33</f>
        <v>3108.7496641411853</v>
      </c>
      <c r="I35" s="188"/>
    </row>
    <row r="36" spans="1:9" ht="13.8" thickBot="1" x14ac:dyDescent="0.3">
      <c r="A36" s="189" t="s">
        <v>44</v>
      </c>
      <c r="B36" s="190"/>
      <c r="C36" s="191"/>
      <c r="D36" s="188">
        <f>'Pryse + Sensatiwiteitsanalise'!B6</f>
        <v>5800</v>
      </c>
      <c r="E36" s="188">
        <f>$D$36</f>
        <v>5800</v>
      </c>
      <c r="F36" s="188">
        <f>$D$36</f>
        <v>5800</v>
      </c>
      <c r="G36" s="188">
        <f>$D$36</f>
        <v>5800</v>
      </c>
      <c r="H36" s="188">
        <f>$D$36</f>
        <v>5800</v>
      </c>
      <c r="I36" s="209"/>
    </row>
    <row r="37" spans="1:9" ht="13.8" thickBot="1" x14ac:dyDescent="0.3"/>
    <row r="38" spans="1:9" customFormat="1" ht="14.4" x14ac:dyDescent="0.3">
      <c r="A38" s="259" t="s">
        <v>116</v>
      </c>
      <c r="B38" s="260"/>
      <c r="C38" s="261"/>
      <c r="D38" s="180">
        <f>D6-D25</f>
        <v>10376.176552727891</v>
      </c>
      <c r="E38" s="181">
        <f>E6-E25</f>
        <v>12523.720480834141</v>
      </c>
      <c r="F38" s="180">
        <f>F6-F25</f>
        <v>14671.264408940391</v>
      </c>
      <c r="G38" s="181">
        <f>G6-G25</f>
        <v>16658.725337046639</v>
      </c>
      <c r="H38" s="180">
        <f>H6-H25</f>
        <v>18673.502015152888</v>
      </c>
      <c r="I38" s="182"/>
    </row>
    <row r="39" spans="1:9" customFormat="1" ht="15" thickBot="1" x14ac:dyDescent="0.35">
      <c r="A39" s="262" t="s">
        <v>117</v>
      </c>
      <c r="B39" s="263"/>
      <c r="C39" s="264"/>
      <c r="D39" s="183">
        <f>D6-D29</f>
        <v>7850.1765527278912</v>
      </c>
      <c r="E39" s="184">
        <f>E6-E29</f>
        <v>9997.7204808341412</v>
      </c>
      <c r="F39" s="183">
        <f>F6-F29</f>
        <v>12145.264408940391</v>
      </c>
      <c r="G39" s="184">
        <f>G6-G29</f>
        <v>14132.725337046639</v>
      </c>
      <c r="H39" s="183">
        <f>H6-H29</f>
        <v>16147.502015152888</v>
      </c>
      <c r="I39" s="185"/>
    </row>
    <row r="40" spans="1:9" ht="14.4" x14ac:dyDescent="0.25">
      <c r="A40" s="89" t="s">
        <v>45</v>
      </c>
      <c r="B40" s="88"/>
      <c r="C40" s="88"/>
      <c r="D40" s="88"/>
      <c r="E40" s="88"/>
      <c r="F40" s="88"/>
      <c r="G40" s="88"/>
      <c r="H40" s="87"/>
      <c r="I40" s="90"/>
    </row>
    <row r="41" spans="1:9" ht="14.4" x14ac:dyDescent="0.25">
      <c r="A41" s="86" t="s">
        <v>46</v>
      </c>
      <c r="B41" s="85"/>
      <c r="C41" s="85"/>
      <c r="D41" s="85"/>
      <c r="E41" s="85"/>
      <c r="F41" s="85"/>
      <c r="G41" s="85"/>
      <c r="H41" s="84"/>
      <c r="I41" s="90"/>
    </row>
    <row r="42" spans="1:9" ht="15" thickBot="1" x14ac:dyDescent="0.3">
      <c r="A42" s="83" t="s">
        <v>47</v>
      </c>
      <c r="B42" s="82"/>
      <c r="C42" s="82"/>
      <c r="D42" s="82"/>
      <c r="E42" s="82"/>
      <c r="F42" s="82"/>
      <c r="G42" s="82"/>
      <c r="H42" s="81"/>
      <c r="I42" s="90"/>
    </row>
  </sheetData>
  <mergeCells count="12">
    <mergeCell ref="A38:C38"/>
    <mergeCell ref="A39:C39"/>
    <mergeCell ref="K7:M7"/>
    <mergeCell ref="A29:C29"/>
    <mergeCell ref="A31:C31"/>
    <mergeCell ref="A35:C35"/>
    <mergeCell ref="A27:C27"/>
    <mergeCell ref="E1:G1"/>
    <mergeCell ref="A1:D1"/>
    <mergeCell ref="A3:C3"/>
    <mergeCell ref="A8:C8"/>
    <mergeCell ref="A25:C25"/>
  </mergeCells>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9" fitToHeight="0" orientation="portrait" verticalDpi="300" r:id="rId1"/>
  <headerFooter alignWithMargins="0">
    <oddHeader>&amp;F</oddHeader>
    <oddFooter>&amp;A&amp;RPage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47"/>
  <sheetViews>
    <sheetView zoomScale="85" zoomScaleNormal="85" workbookViewId="0">
      <selection activeCell="J16" sqref="J16"/>
    </sheetView>
  </sheetViews>
  <sheetFormatPr defaultColWidth="9.109375" defaultRowHeight="13.2" x14ac:dyDescent="0.25"/>
  <cols>
    <col min="1" max="1" width="42.88671875" style="1" customWidth="1"/>
    <col min="2" max="2" width="15.6640625" style="1" bestFit="1" customWidth="1"/>
    <col min="3" max="4" width="14.44140625" style="1" customWidth="1"/>
    <col min="5" max="9" width="14.33203125" style="1" customWidth="1"/>
    <col min="10" max="10" width="14.44140625" style="1" customWidth="1"/>
    <col min="11" max="11" width="12.6640625" style="1" customWidth="1"/>
    <col min="12" max="26" width="12.6640625" style="1" hidden="1" customWidth="1"/>
    <col min="27" max="27" width="0" style="1" hidden="1" customWidth="1"/>
    <col min="28" max="16384" width="9.109375" style="1"/>
  </cols>
  <sheetData>
    <row r="1" spans="1:9" ht="30" customHeight="1" thickBot="1" x14ac:dyDescent="0.3">
      <c r="A1" s="251" t="s">
        <v>49</v>
      </c>
      <c r="B1" s="252"/>
      <c r="C1" s="252"/>
      <c r="D1" s="252"/>
      <c r="E1" s="253" t="s">
        <v>123</v>
      </c>
      <c r="F1" s="253"/>
      <c r="G1" s="253"/>
      <c r="H1" s="204"/>
      <c r="I1" s="203"/>
    </row>
    <row r="2" spans="1:9" ht="16.2" thickBot="1" x14ac:dyDescent="0.35">
      <c r="A2" s="12"/>
      <c r="B2" s="13"/>
      <c r="C2" s="14"/>
      <c r="D2" s="14"/>
      <c r="E2" s="8"/>
      <c r="F2" s="8"/>
      <c r="G2" s="8"/>
      <c r="H2" s="8"/>
      <c r="I2" s="3"/>
    </row>
    <row r="3" spans="1:9" ht="24.75" customHeight="1" thickBot="1" x14ac:dyDescent="0.3">
      <c r="A3" s="234" t="s">
        <v>16</v>
      </c>
      <c r="B3" s="237"/>
      <c r="C3" s="237"/>
      <c r="D3" s="192"/>
      <c r="E3" s="193">
        <f>'Pryse + Sensatiwiteitsanalise'!B19</f>
        <v>3407</v>
      </c>
      <c r="F3" s="192" t="s">
        <v>0</v>
      </c>
      <c r="G3" s="194"/>
      <c r="H3" s="194"/>
      <c r="I3" s="195"/>
    </row>
    <row r="4" spans="1:9" ht="13.8" thickBot="1" x14ac:dyDescent="0.3">
      <c r="A4" s="68"/>
      <c r="B4" s="78"/>
      <c r="C4" s="78"/>
      <c r="D4" s="5"/>
      <c r="E4" s="7"/>
      <c r="F4" s="16"/>
      <c r="G4" s="6"/>
      <c r="H4" s="17"/>
      <c r="I4" s="17"/>
    </row>
    <row r="5" spans="1:9" ht="13.8" thickBot="1" x14ac:dyDescent="0.3">
      <c r="A5" s="68" t="s">
        <v>17</v>
      </c>
      <c r="B5" s="78"/>
      <c r="C5" s="78"/>
      <c r="D5" s="34">
        <v>8</v>
      </c>
      <c r="E5" s="34">
        <v>10</v>
      </c>
      <c r="F5" s="34">
        <v>12</v>
      </c>
      <c r="G5" s="34">
        <v>14</v>
      </c>
      <c r="H5" s="34">
        <v>0</v>
      </c>
      <c r="I5" s="34">
        <v>0</v>
      </c>
    </row>
    <row r="6" spans="1:9" ht="13.8" thickBot="1" x14ac:dyDescent="0.3">
      <c r="A6" s="196" t="s">
        <v>18</v>
      </c>
      <c r="B6" s="197"/>
      <c r="C6" s="198"/>
      <c r="D6" s="199">
        <f t="shared" ref="D6:I6" si="0">$E$3*D5</f>
        <v>27256</v>
      </c>
      <c r="E6" s="199">
        <f t="shared" si="0"/>
        <v>34070</v>
      </c>
      <c r="F6" s="199">
        <f t="shared" si="0"/>
        <v>40884</v>
      </c>
      <c r="G6" s="199">
        <f t="shared" si="0"/>
        <v>47698</v>
      </c>
      <c r="H6" s="199">
        <f t="shared" si="0"/>
        <v>0</v>
      </c>
      <c r="I6" s="199">
        <f t="shared" si="0"/>
        <v>0</v>
      </c>
    </row>
    <row r="7" spans="1:9" ht="13.8" thickBot="1" x14ac:dyDescent="0.3">
      <c r="A7" s="71"/>
      <c r="B7" s="72"/>
      <c r="C7" s="72"/>
      <c r="D7" s="33"/>
      <c r="E7" s="33"/>
      <c r="F7" s="33"/>
      <c r="G7" s="33"/>
      <c r="H7" s="33"/>
      <c r="I7" s="33"/>
    </row>
    <row r="8" spans="1:9" ht="13.8" thickBot="1" x14ac:dyDescent="0.3">
      <c r="A8" s="256" t="s">
        <v>19</v>
      </c>
      <c r="B8" s="257"/>
      <c r="C8" s="258"/>
      <c r="D8" s="208"/>
      <c r="E8" s="208"/>
      <c r="F8" s="208"/>
      <c r="G8" s="208"/>
      <c r="H8" s="208"/>
      <c r="I8" s="208"/>
    </row>
    <row r="9" spans="1:9" x14ac:dyDescent="0.25">
      <c r="A9" s="73" t="s">
        <v>20</v>
      </c>
      <c r="B9" s="74"/>
      <c r="C9" s="74"/>
      <c r="D9" s="133">
        <v>4896.375</v>
      </c>
      <c r="E9" s="133">
        <v>5786.625</v>
      </c>
      <c r="F9" s="133">
        <v>6231.7500000000009</v>
      </c>
      <c r="G9" s="133">
        <v>6676.8750000000009</v>
      </c>
      <c r="H9" s="24">
        <v>0</v>
      </c>
      <c r="I9" s="24">
        <v>0</v>
      </c>
    </row>
    <row r="10" spans="1:9" x14ac:dyDescent="0.25">
      <c r="A10" s="70" t="s">
        <v>21</v>
      </c>
      <c r="B10" s="75"/>
      <c r="C10" s="75"/>
      <c r="D10" s="132">
        <v>7781.5</v>
      </c>
      <c r="E10" s="132">
        <v>9491.1</v>
      </c>
      <c r="F10" s="132">
        <v>10370</v>
      </c>
      <c r="G10" s="132">
        <v>11414</v>
      </c>
      <c r="H10" s="25">
        <v>0</v>
      </c>
      <c r="I10" s="25">
        <v>0</v>
      </c>
    </row>
    <row r="11" spans="1:9" x14ac:dyDescent="0.25">
      <c r="A11" s="70" t="s">
        <v>22</v>
      </c>
      <c r="B11" s="75"/>
      <c r="C11" s="75"/>
      <c r="D11" s="132">
        <v>252.74700000000001</v>
      </c>
      <c r="E11" s="132">
        <v>252.74700000000001</v>
      </c>
      <c r="F11" s="132">
        <v>252.74700000000001</v>
      </c>
      <c r="G11" s="132">
        <v>252.74700000000001</v>
      </c>
      <c r="H11" s="25">
        <v>0</v>
      </c>
      <c r="I11" s="25">
        <v>0</v>
      </c>
    </row>
    <row r="12" spans="1:9" x14ac:dyDescent="0.25">
      <c r="A12" s="70" t="s">
        <v>23</v>
      </c>
      <c r="B12" s="75"/>
      <c r="C12" s="75"/>
      <c r="D12" s="132">
        <v>1958.5182000000004</v>
      </c>
      <c r="E12" s="132">
        <v>2047.2862000000005</v>
      </c>
      <c r="F12" s="132">
        <v>2136.0542000000005</v>
      </c>
      <c r="G12" s="132">
        <v>2224.8222000000005</v>
      </c>
      <c r="H12" s="25">
        <v>0</v>
      </c>
      <c r="I12" s="25">
        <v>0</v>
      </c>
    </row>
    <row r="13" spans="1:9" x14ac:dyDescent="0.25">
      <c r="A13" s="70" t="s">
        <v>24</v>
      </c>
      <c r="B13" s="75"/>
      <c r="C13" s="75"/>
      <c r="D13" s="132">
        <v>824.46367859999998</v>
      </c>
      <c r="E13" s="132">
        <v>841.18365859999994</v>
      </c>
      <c r="F13" s="132">
        <v>857.90363860000002</v>
      </c>
      <c r="G13" s="132">
        <v>874.62361859999999</v>
      </c>
      <c r="H13" s="25">
        <v>0</v>
      </c>
      <c r="I13" s="25">
        <v>0</v>
      </c>
    </row>
    <row r="14" spans="1:9" x14ac:dyDescent="0.25">
      <c r="A14" s="70" t="s">
        <v>25</v>
      </c>
      <c r="B14" s="75"/>
      <c r="C14" s="75"/>
      <c r="D14" s="132">
        <v>594.15</v>
      </c>
      <c r="E14" s="132">
        <v>594.15</v>
      </c>
      <c r="F14" s="132">
        <v>594.15</v>
      </c>
      <c r="G14" s="132">
        <v>594.15</v>
      </c>
      <c r="H14" s="25">
        <v>0</v>
      </c>
      <c r="I14" s="25">
        <v>0</v>
      </c>
    </row>
    <row r="15" spans="1:9" x14ac:dyDescent="0.25">
      <c r="A15" s="70" t="s">
        <v>26</v>
      </c>
      <c r="B15" s="75"/>
      <c r="C15" s="75"/>
      <c r="D15" s="132">
        <v>703.17</v>
      </c>
      <c r="E15" s="132">
        <v>703.17</v>
      </c>
      <c r="F15" s="132">
        <v>703.17</v>
      </c>
      <c r="G15" s="132">
        <v>703.17</v>
      </c>
      <c r="H15" s="25">
        <v>0</v>
      </c>
      <c r="I15" s="25">
        <v>0</v>
      </c>
    </row>
    <row r="16" spans="1:9" x14ac:dyDescent="0.25">
      <c r="A16" s="70" t="s">
        <v>27</v>
      </c>
      <c r="B16" s="75"/>
      <c r="C16" s="75"/>
      <c r="D16" s="132">
        <v>0</v>
      </c>
      <c r="E16" s="132">
        <v>0</v>
      </c>
      <c r="F16" s="132">
        <v>0</v>
      </c>
      <c r="G16" s="132">
        <v>0</v>
      </c>
      <c r="H16" s="25">
        <v>0</v>
      </c>
      <c r="I16" s="25">
        <v>0</v>
      </c>
    </row>
    <row r="17" spans="1:10" x14ac:dyDescent="0.25">
      <c r="A17" s="70" t="s">
        <v>28</v>
      </c>
      <c r="B17" s="75"/>
      <c r="C17" s="75"/>
      <c r="D17" s="132">
        <v>7130.6504780800014</v>
      </c>
      <c r="E17" s="132">
        <v>7130.6504780800014</v>
      </c>
      <c r="F17" s="132">
        <v>7130.6504780800014</v>
      </c>
      <c r="G17" s="132">
        <v>7130.6504780800014</v>
      </c>
      <c r="H17" s="25">
        <v>0</v>
      </c>
      <c r="I17" s="25">
        <v>0</v>
      </c>
    </row>
    <row r="18" spans="1:10" x14ac:dyDescent="0.25">
      <c r="A18" s="70" t="s">
        <v>29</v>
      </c>
      <c r="B18" s="75"/>
      <c r="C18" s="75"/>
      <c r="D18" s="132">
        <v>2955.7534906580572</v>
      </c>
      <c r="E18" s="132">
        <v>3303.7255458385671</v>
      </c>
      <c r="F18" s="132">
        <v>3501.9089306345754</v>
      </c>
      <c r="G18" s="132">
        <v>3719.4759373853835</v>
      </c>
      <c r="H18" s="25">
        <v>0</v>
      </c>
      <c r="I18" s="25">
        <v>0</v>
      </c>
    </row>
    <row r="19" spans="1:10" x14ac:dyDescent="0.25">
      <c r="A19" s="70" t="s">
        <v>30</v>
      </c>
      <c r="B19" s="75"/>
      <c r="C19" s="75"/>
      <c r="D19" s="132">
        <v>0</v>
      </c>
      <c r="E19" s="132">
        <v>0</v>
      </c>
      <c r="F19" s="132">
        <v>0</v>
      </c>
      <c r="G19" s="132">
        <v>0</v>
      </c>
      <c r="H19" s="25">
        <v>0</v>
      </c>
      <c r="I19" s="25">
        <v>0</v>
      </c>
    </row>
    <row r="20" spans="1:10" x14ac:dyDescent="0.25">
      <c r="A20" s="70" t="s">
        <v>31</v>
      </c>
      <c r="B20" s="75"/>
      <c r="C20" s="75"/>
      <c r="D20" s="132">
        <v>1034.056</v>
      </c>
      <c r="E20" s="132">
        <v>1292.57</v>
      </c>
      <c r="F20" s="132">
        <v>1551.0840000000001</v>
      </c>
      <c r="G20" s="132">
        <v>1809.598</v>
      </c>
      <c r="H20" s="25">
        <v>0</v>
      </c>
      <c r="I20" s="25">
        <v>0</v>
      </c>
    </row>
    <row r="21" spans="1:10" x14ac:dyDescent="0.25">
      <c r="A21" s="70" t="s">
        <v>32</v>
      </c>
      <c r="B21" s="75"/>
      <c r="C21" s="75"/>
      <c r="D21" s="132">
        <v>0</v>
      </c>
      <c r="E21" s="132">
        <v>0</v>
      </c>
      <c r="F21" s="132">
        <v>0</v>
      </c>
      <c r="G21" s="132">
        <v>0</v>
      </c>
      <c r="H21" s="25">
        <v>0</v>
      </c>
      <c r="I21" s="25">
        <v>0</v>
      </c>
    </row>
    <row r="22" spans="1:10" s="10" customFormat="1" x14ac:dyDescent="0.25">
      <c r="A22" s="70" t="s">
        <v>33</v>
      </c>
      <c r="B22" s="75"/>
      <c r="C22" s="75"/>
      <c r="D22" s="132">
        <v>0</v>
      </c>
      <c r="E22" s="132">
        <v>0</v>
      </c>
      <c r="F22" s="132">
        <v>0</v>
      </c>
      <c r="G22" s="132">
        <v>0</v>
      </c>
      <c r="H22" s="25">
        <v>0</v>
      </c>
      <c r="I22" s="25">
        <v>0</v>
      </c>
      <c r="J22" s="1"/>
    </row>
    <row r="23" spans="1:10" s="10" customFormat="1" x14ac:dyDescent="0.25">
      <c r="A23" s="70" t="s">
        <v>34</v>
      </c>
      <c r="B23" s="75"/>
      <c r="C23" s="75"/>
      <c r="D23" s="132">
        <v>0</v>
      </c>
      <c r="E23" s="132">
        <v>0</v>
      </c>
      <c r="F23" s="132">
        <v>0</v>
      </c>
      <c r="G23" s="132">
        <v>0</v>
      </c>
      <c r="H23" s="25">
        <v>0</v>
      </c>
      <c r="I23" s="25">
        <v>0</v>
      </c>
      <c r="J23" s="1"/>
    </row>
    <row r="24" spans="1:10" s="10" customFormat="1" x14ac:dyDescent="0.25">
      <c r="A24" s="70" t="s">
        <v>35</v>
      </c>
      <c r="B24" s="75"/>
      <c r="C24" s="75"/>
      <c r="D24" s="132">
        <v>0</v>
      </c>
      <c r="E24" s="132">
        <v>0</v>
      </c>
      <c r="F24" s="132">
        <v>0</v>
      </c>
      <c r="G24" s="132">
        <v>0</v>
      </c>
      <c r="H24" s="25">
        <v>0</v>
      </c>
      <c r="I24" s="25">
        <v>0</v>
      </c>
      <c r="J24" s="1"/>
    </row>
    <row r="25" spans="1:10" s="10" customFormat="1" ht="13.8" thickBot="1" x14ac:dyDescent="0.3">
      <c r="A25" s="70" t="s">
        <v>36</v>
      </c>
      <c r="B25" s="75"/>
      <c r="C25" s="75"/>
      <c r="D25" s="132">
        <v>1652.7188010311108</v>
      </c>
      <c r="E25" s="132">
        <v>1847.2884630979654</v>
      </c>
      <c r="F25" s="132">
        <v>1958.1033220297313</v>
      </c>
      <c r="G25" s="132">
        <v>2079.7565937513409</v>
      </c>
      <c r="H25" s="25">
        <v>0</v>
      </c>
      <c r="I25" s="25">
        <v>0</v>
      </c>
      <c r="J25" s="1"/>
    </row>
    <row r="26" spans="1:10" s="10" customFormat="1" ht="13.8" thickBot="1" x14ac:dyDescent="0.3">
      <c r="A26" s="234" t="s">
        <v>37</v>
      </c>
      <c r="B26" s="235"/>
      <c r="C26" s="236"/>
      <c r="D26" s="200">
        <f>SUM(D9:D25)</f>
        <v>29784.102648369171</v>
      </c>
      <c r="E26" s="200">
        <f>SUM(E9:E25)</f>
        <v>33290.496345616535</v>
      </c>
      <c r="F26" s="200">
        <f>SUM(F9:F25)</f>
        <v>35287.52156934431</v>
      </c>
      <c r="G26" s="200">
        <f>SUM(G9:G25)</f>
        <v>37479.868827816725</v>
      </c>
      <c r="H26" s="200">
        <v>0</v>
      </c>
      <c r="I26" s="200">
        <v>0</v>
      </c>
      <c r="J26" s="1"/>
    </row>
    <row r="27" spans="1:10" s="10" customFormat="1" ht="13.8" thickBot="1" x14ac:dyDescent="0.3">
      <c r="A27" s="76"/>
      <c r="B27" s="77"/>
      <c r="C27" s="77"/>
      <c r="D27" s="27"/>
      <c r="E27" s="27"/>
      <c r="F27" s="27"/>
      <c r="G27" s="27"/>
      <c r="H27" s="27"/>
      <c r="I27" s="27"/>
      <c r="J27" s="1"/>
    </row>
    <row r="28" spans="1:10" ht="13.8" thickBot="1" x14ac:dyDescent="0.3">
      <c r="A28" s="231" t="s">
        <v>38</v>
      </c>
      <c r="B28" s="232"/>
      <c r="C28" s="233"/>
      <c r="D28" s="201">
        <v>3994</v>
      </c>
      <c r="E28" s="200">
        <f>D28</f>
        <v>3994</v>
      </c>
      <c r="F28" s="200">
        <f>E28</f>
        <v>3994</v>
      </c>
      <c r="G28" s="200">
        <f>F28</f>
        <v>3994</v>
      </c>
      <c r="H28" s="200"/>
      <c r="I28" s="200"/>
      <c r="J28" s="22"/>
    </row>
    <row r="29" spans="1:10" ht="13.8" thickBot="1" x14ac:dyDescent="0.3">
      <c r="A29" s="76"/>
      <c r="B29" s="77"/>
      <c r="C29" s="77"/>
      <c r="D29" s="27"/>
      <c r="E29" s="27"/>
      <c r="F29" s="27"/>
      <c r="G29" s="27"/>
      <c r="H29" s="27"/>
      <c r="I29" s="27"/>
    </row>
    <row r="30" spans="1:10" ht="27" customHeight="1" thickBot="1" x14ac:dyDescent="0.3">
      <c r="A30" s="234" t="s">
        <v>39</v>
      </c>
      <c r="B30" s="235"/>
      <c r="C30" s="236"/>
      <c r="D30" s="200">
        <f>D26+D28</f>
        <v>33778.102648369168</v>
      </c>
      <c r="E30" s="200">
        <f>E26+E28</f>
        <v>37284.496345616535</v>
      </c>
      <c r="F30" s="200">
        <f>F26+F28</f>
        <v>39281.52156934431</v>
      </c>
      <c r="G30" s="200">
        <f>G26+G28</f>
        <v>41473.868827816725</v>
      </c>
      <c r="H30" s="200">
        <v>0</v>
      </c>
      <c r="I30" s="200">
        <v>0</v>
      </c>
    </row>
    <row r="31" spans="1:10" ht="13.8" thickBot="1" x14ac:dyDescent="0.3">
      <c r="A31" s="71"/>
      <c r="B31" s="72"/>
      <c r="C31" s="72"/>
      <c r="D31" s="29"/>
      <c r="E31" s="29"/>
      <c r="F31" s="29"/>
      <c r="G31" s="29"/>
      <c r="H31" s="29"/>
      <c r="I31" s="29"/>
    </row>
    <row r="32" spans="1:10" ht="24" customHeight="1" thickBot="1" x14ac:dyDescent="0.3">
      <c r="A32" s="234" t="s">
        <v>40</v>
      </c>
      <c r="B32" s="237"/>
      <c r="C32" s="238"/>
      <c r="D32" s="200">
        <f>D30/D5</f>
        <v>4222.2628310461459</v>
      </c>
      <c r="E32" s="200">
        <f>E30/E5</f>
        <v>3728.4496345616535</v>
      </c>
      <c r="F32" s="200">
        <f>F30/F5</f>
        <v>3273.4601307786925</v>
      </c>
      <c r="G32" s="200">
        <f>G30/G5</f>
        <v>2962.4192019869088</v>
      </c>
      <c r="H32" s="200">
        <v>0</v>
      </c>
      <c r="I32" s="200">
        <v>0</v>
      </c>
    </row>
    <row r="33" spans="1:10" ht="13.8" thickBot="1" x14ac:dyDescent="0.3">
      <c r="A33" s="71"/>
      <c r="B33" s="72"/>
      <c r="C33" s="72"/>
      <c r="D33" s="29"/>
      <c r="E33" s="29"/>
      <c r="F33" s="29"/>
      <c r="G33" s="29"/>
      <c r="H33" s="29"/>
      <c r="I33" s="29"/>
    </row>
    <row r="34" spans="1:10" ht="13.8" thickBot="1" x14ac:dyDescent="0.3">
      <c r="A34" s="196" t="s">
        <v>41</v>
      </c>
      <c r="B34" s="197"/>
      <c r="C34" s="197"/>
      <c r="D34" s="200">
        <f>'Pryse + Sensatiwiteitsanalise'!D4</f>
        <v>413</v>
      </c>
      <c r="E34" s="200">
        <f>$D$34</f>
        <v>413</v>
      </c>
      <c r="F34" s="200">
        <f>$D$34</f>
        <v>413</v>
      </c>
      <c r="G34" s="200">
        <f>$D$34</f>
        <v>413</v>
      </c>
      <c r="H34" s="200">
        <v>0</v>
      </c>
      <c r="I34" s="200">
        <v>0</v>
      </c>
    </row>
    <row r="35" spans="1:10" ht="13.8" thickBot="1" x14ac:dyDescent="0.3">
      <c r="A35" s="71"/>
      <c r="B35" s="72"/>
      <c r="C35" s="72"/>
      <c r="D35" s="29"/>
      <c r="E35" s="29"/>
      <c r="F35" s="29"/>
      <c r="G35" s="29"/>
      <c r="H35" s="29"/>
      <c r="I35" s="29"/>
    </row>
    <row r="36" spans="1:10" ht="13.8" thickBot="1" x14ac:dyDescent="0.3">
      <c r="A36" s="239" t="s">
        <v>42</v>
      </c>
      <c r="B36" s="240"/>
      <c r="C36" s="241"/>
      <c r="D36" s="188">
        <f>D32+D34</f>
        <v>4635.2628310461459</v>
      </c>
      <c r="E36" s="188">
        <f>E32+E34</f>
        <v>4141.4496345616535</v>
      </c>
      <c r="F36" s="188">
        <f>F32+F34</f>
        <v>3686.4601307786925</v>
      </c>
      <c r="G36" s="188">
        <f>G32+G34</f>
        <v>3375.4192019869088</v>
      </c>
      <c r="H36" s="188">
        <v>0</v>
      </c>
      <c r="I36" s="188">
        <v>0</v>
      </c>
    </row>
    <row r="37" spans="1:10" ht="13.8" thickBot="1" x14ac:dyDescent="0.3">
      <c r="A37" s="189" t="s">
        <v>118</v>
      </c>
      <c r="B37" s="190"/>
      <c r="C37" s="191"/>
      <c r="D37" s="188">
        <f>'Pryse + Sensatiwiteitsanalise'!B4</f>
        <v>3820</v>
      </c>
      <c r="E37" s="188">
        <f>$D$37</f>
        <v>3820</v>
      </c>
      <c r="F37" s="188">
        <f>$D$37</f>
        <v>3820</v>
      </c>
      <c r="G37" s="188">
        <f>$D$37</f>
        <v>3820</v>
      </c>
      <c r="H37" s="188">
        <v>0</v>
      </c>
      <c r="I37" s="188">
        <v>0</v>
      </c>
    </row>
    <row r="38" spans="1:10" ht="13.8" thickBot="1" x14ac:dyDescent="0.3"/>
    <row r="39" spans="1:10" customFormat="1" ht="14.4" x14ac:dyDescent="0.3">
      <c r="A39" s="259" t="s">
        <v>116</v>
      </c>
      <c r="B39" s="260"/>
      <c r="C39" s="261"/>
      <c r="D39" s="180">
        <f>D6-D26</f>
        <v>-2528.1026483691712</v>
      </c>
      <c r="E39" s="180">
        <f>E6-E26</f>
        <v>779.50365438346489</v>
      </c>
      <c r="F39" s="180">
        <f>F6-F26</f>
        <v>5596.4784306556903</v>
      </c>
      <c r="G39" s="180">
        <f>G6-G26</f>
        <v>10218.131172183275</v>
      </c>
      <c r="H39" s="180"/>
      <c r="I39" s="182"/>
    </row>
    <row r="40" spans="1:10" customFormat="1" ht="15" thickBot="1" x14ac:dyDescent="0.35">
      <c r="A40" s="262" t="s">
        <v>117</v>
      </c>
      <c r="B40" s="263"/>
      <c r="C40" s="264"/>
      <c r="D40" s="183">
        <f>D6-D30</f>
        <v>-6522.1026483691676</v>
      </c>
      <c r="E40" s="183">
        <f>E6-E30</f>
        <v>-3214.4963456165351</v>
      </c>
      <c r="F40" s="183">
        <f>F6-F30</f>
        <v>1602.4784306556903</v>
      </c>
      <c r="G40" s="183">
        <f>G6-G30</f>
        <v>6224.1311721832753</v>
      </c>
      <c r="H40" s="183"/>
      <c r="I40" s="185"/>
    </row>
    <row r="41" spans="1:10" ht="14.4" x14ac:dyDescent="0.25">
      <c r="A41" s="89" t="s">
        <v>45</v>
      </c>
      <c r="B41" s="88"/>
      <c r="C41" s="88"/>
      <c r="D41" s="88"/>
      <c r="E41" s="88"/>
      <c r="F41" s="88"/>
      <c r="G41" s="88"/>
      <c r="H41" s="87"/>
      <c r="I41" s="90"/>
      <c r="J41" s="90"/>
    </row>
    <row r="42" spans="1:10" ht="14.4" x14ac:dyDescent="0.25">
      <c r="A42" s="86" t="s">
        <v>46</v>
      </c>
      <c r="B42" s="85"/>
      <c r="C42" s="85"/>
      <c r="D42" s="85"/>
      <c r="E42" s="85"/>
      <c r="F42" s="85"/>
      <c r="G42" s="85"/>
      <c r="H42" s="84"/>
      <c r="I42" s="90"/>
      <c r="J42" s="90"/>
    </row>
    <row r="43" spans="1:10" ht="15" thickBot="1" x14ac:dyDescent="0.3">
      <c r="A43" s="83" t="s">
        <v>47</v>
      </c>
      <c r="B43" s="82"/>
      <c r="C43" s="82"/>
      <c r="D43" s="82"/>
      <c r="E43" s="82"/>
      <c r="F43" s="82"/>
      <c r="G43" s="82"/>
      <c r="H43" s="81"/>
      <c r="I43" s="90"/>
      <c r="J43" s="90"/>
    </row>
    <row r="44" spans="1:10" x14ac:dyDescent="0.25">
      <c r="A44" s="242" t="s">
        <v>48</v>
      </c>
      <c r="B44" s="243"/>
      <c r="C44" s="243"/>
      <c r="D44" s="243"/>
      <c r="E44" s="243"/>
      <c r="F44" s="243"/>
      <c r="G44" s="243"/>
      <c r="H44" s="244"/>
    </row>
    <row r="45" spans="1:10" x14ac:dyDescent="0.25">
      <c r="A45" s="245"/>
      <c r="B45" s="246"/>
      <c r="C45" s="246"/>
      <c r="D45" s="246"/>
      <c r="E45" s="246"/>
      <c r="F45" s="246"/>
      <c r="G45" s="246"/>
      <c r="H45" s="247"/>
    </row>
    <row r="46" spans="1:10" x14ac:dyDescent="0.25">
      <c r="A46" s="245"/>
      <c r="B46" s="246"/>
      <c r="C46" s="246"/>
      <c r="D46" s="246"/>
      <c r="E46" s="246"/>
      <c r="F46" s="246"/>
      <c r="G46" s="246"/>
      <c r="H46" s="247"/>
    </row>
    <row r="47" spans="1:10" ht="13.8" thickBot="1" x14ac:dyDescent="0.3">
      <c r="A47" s="248"/>
      <c r="B47" s="249"/>
      <c r="C47" s="249"/>
      <c r="D47" s="249"/>
      <c r="E47" s="249"/>
      <c r="F47" s="249"/>
      <c r="G47" s="249"/>
      <c r="H47" s="250"/>
    </row>
  </sheetData>
  <mergeCells count="12">
    <mergeCell ref="A44:H47"/>
    <mergeCell ref="A1:D1"/>
    <mergeCell ref="E1:G1"/>
    <mergeCell ref="A36:C36"/>
    <mergeCell ref="A3:C3"/>
    <mergeCell ref="A8:C8"/>
    <mergeCell ref="A26:C26"/>
    <mergeCell ref="A28:C28"/>
    <mergeCell ref="A30:C30"/>
    <mergeCell ref="A32:C32"/>
    <mergeCell ref="A39:C39"/>
    <mergeCell ref="A40:C40"/>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2" fitToHeight="0" orientation="portrait" verticalDpi="300" r:id="rId1"/>
  <headerFooter alignWithMargins="0">
    <oddHeader>&amp;F</oddHeader>
    <oddFooter>&amp;A&amp;RPage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d7b95ce-97cf-4a61-8884-fde260c16070" xsi:nil="true"/>
    <lcf76f155ced4ddcb4097134ff3c332f xmlns="25435354-646d-4f90-a923-d4d04749eaf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D8EB078C1C8474F8AAD7AD9366D8E54" ma:contentTypeVersion="18" ma:contentTypeDescription="Create a new document." ma:contentTypeScope="" ma:versionID="67044263fe21af9ac3a1d12f29ca5c88">
  <xsd:schema xmlns:xsd="http://www.w3.org/2001/XMLSchema" xmlns:xs="http://www.w3.org/2001/XMLSchema" xmlns:p="http://schemas.microsoft.com/office/2006/metadata/properties" xmlns:ns2="25435354-646d-4f90-a923-d4d04749eaf7" xmlns:ns3="5d7b95ce-97cf-4a61-8884-fde260c16070" targetNamespace="http://schemas.microsoft.com/office/2006/metadata/properties" ma:root="true" ma:fieldsID="271ee2a5c7b3bc834aebdb2261501666" ns2:_="" ns3:_="">
    <xsd:import namespace="25435354-646d-4f90-a923-d4d04749eaf7"/>
    <xsd:import namespace="5d7b95ce-97cf-4a61-8884-fde260c160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435354-646d-4f90-a923-d4d04749e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3362023-a8c1-4b5e-9a31-595cfc7316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7b95ce-97cf-4a61-8884-fde260c160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09ad402-32d3-4889-bd98-4915c3de7cc5}" ma:internalName="TaxCatchAll" ma:showField="CatchAllData" ma:web="5d7b95ce-97cf-4a61-8884-fde260c160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67EF28-23BA-4A0B-BA39-CBD516DA4160}">
  <ds:schemaRefs>
    <ds:schemaRef ds:uri="http://schemas.microsoft.com/office/2006/metadata/properties"/>
    <ds:schemaRef ds:uri="http://schemas.microsoft.com/office/infopath/2007/PartnerControls"/>
    <ds:schemaRef ds:uri="5d7b95ce-97cf-4a61-8884-fde260c16070"/>
    <ds:schemaRef ds:uri="25435354-646d-4f90-a923-d4d04749eaf7"/>
  </ds:schemaRefs>
</ds:datastoreItem>
</file>

<file path=customXml/itemProps2.xml><?xml version="1.0" encoding="utf-8"?>
<ds:datastoreItem xmlns:ds="http://schemas.openxmlformats.org/officeDocument/2006/customXml" ds:itemID="{9BA07289-FBB4-4D07-B7D6-BB8BC48DF6CF}">
  <ds:schemaRefs>
    <ds:schemaRef ds:uri="http://schemas.microsoft.com/sharepoint/v3/contenttype/forms"/>
  </ds:schemaRefs>
</ds:datastoreItem>
</file>

<file path=customXml/itemProps3.xml><?xml version="1.0" encoding="utf-8"?>
<ds:datastoreItem xmlns:ds="http://schemas.openxmlformats.org/officeDocument/2006/customXml" ds:itemID="{E5FB3913-FF2B-44AF-9B0F-40C5AD71303F}">
  <ds:schemaRefs>
    <ds:schemaRef ds:uri="http://schemas.microsoft.com/office/2006/metadata/longProperties"/>
  </ds:schemaRefs>
</ds:datastoreItem>
</file>

<file path=customXml/itemProps4.xml><?xml version="1.0" encoding="utf-8"?>
<ds:datastoreItem xmlns:ds="http://schemas.openxmlformats.org/officeDocument/2006/customXml" ds:itemID="{494D3CF5-F1E5-48C9-A411-ED4E37CCBF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435354-646d-4f90-a923-d4d04749eaf7"/>
    <ds:schemaRef ds:uri="5d7b95ce-97cf-4a61-8884-fde260c16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Pryse + Sensatiwiteitsanalise</vt:lpstr>
      <vt:lpstr>W-Roundup R mielies </vt:lpstr>
      <vt:lpstr>W-BT Mielies vermin till</vt:lpstr>
      <vt:lpstr>Mielie Vermin Bewerk</vt:lpstr>
      <vt:lpstr>Sojabone</vt:lpstr>
      <vt:lpstr>Sojabone verminderde bewerking</vt:lpstr>
      <vt:lpstr>Sojabone Vermin bewerk</vt:lpstr>
      <vt:lpstr>Graansorghum</vt:lpstr>
      <vt:lpstr>Bes-mielies</vt:lpstr>
      <vt:lpstr>Crop Comparison</vt:lpstr>
      <vt:lpstr>'Mielie Vermin Bewerk'!Opbrengspeil</vt:lpstr>
      <vt:lpstr>Opbrengspeil</vt:lpstr>
      <vt:lpstr>'Bes-mielies'!Print_Area</vt:lpstr>
      <vt:lpstr>'Crop Comparison'!Print_Area</vt:lpstr>
      <vt:lpstr>Graansorghum!Print_Area</vt:lpstr>
      <vt:lpstr>'Mielie Vermin Bewerk'!Print_Area</vt:lpstr>
      <vt:lpstr>Sojabone!Print_Area</vt:lpstr>
      <vt:lpstr>'Sojabone Vermin bewerk'!Print_Area</vt:lpstr>
      <vt:lpstr>'Sojabone verminderde bewerking'!Print_Area</vt:lpstr>
      <vt:lpstr>'W-BT Mielies vermin till'!Print_Area</vt:lpstr>
      <vt:lpstr>'W-Roundup R mielies '!Print_Area</vt:lpstr>
      <vt:lpstr>'Sojabone Vermin bewerk'!Sojaopbrengspeil</vt:lpstr>
      <vt:lpstr>Sojaopbrengspeil</vt:lpstr>
      <vt:lpstr>Sojaverminopbrengspeil</vt:lpstr>
      <vt:lpstr>Sorgopbrengspeil</vt:lpstr>
      <vt:lpstr>Verminopbrengspeil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Private</dc:creator>
  <cp:lastModifiedBy>Christiaan Vercueil</cp:lastModifiedBy>
  <cp:lastPrinted>2018-08-16T09:17:40Z</cp:lastPrinted>
  <dcterms:created xsi:type="dcterms:W3CDTF">2007-01-09T12:07:13Z</dcterms:created>
  <dcterms:modified xsi:type="dcterms:W3CDTF">2024-07-24T12:22:29Z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Petru Fourie</vt:lpwstr>
  </property>
  <property fmtid="{D5CDD505-2E9C-101B-9397-08002B2CF9AE}" pid="3" name="Order">
    <vt:lpwstr>16553400.0000000</vt:lpwstr>
  </property>
  <property fmtid="{D5CDD505-2E9C-101B-9397-08002B2CF9AE}" pid="4" name="display_urn:schemas-microsoft-com:office:office#Author">
    <vt:lpwstr>Petru Fourie</vt:lpwstr>
  </property>
  <property fmtid="{D5CDD505-2E9C-101B-9397-08002B2CF9AE}" pid="5" name="MediaServiceImageTags">
    <vt:lpwstr/>
  </property>
  <property fmtid="{D5CDD505-2E9C-101B-9397-08002B2CF9AE}" pid="6" name="ContentTypeId">
    <vt:lpwstr>0x010100ED8EB078C1C8474F8AAD7AD9366D8E54</vt:lpwstr>
  </property>
</Properties>
</file>