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mc:AlternateContent xmlns:mc="http://schemas.openxmlformats.org/markup-compatibility/2006">
    <mc:Choice Requires="x15">
      <x15ac:absPath xmlns:x15ac="http://schemas.microsoft.com/office/spreadsheetml/2010/11/ac" url="https://grainsa2019.sharepoint.com/sites/Bedryfsbediening/Shared Documents/Produksie/Produksie Begrotings/Somer gewas streke/Somer begrotings/2024-25/Jul/"/>
    </mc:Choice>
  </mc:AlternateContent>
  <xr:revisionPtr revIDLastSave="279" documentId="13_ncr:1_{5710D3D1-AB4C-42D0-B3A2-45F52ADA4962}" xr6:coauthVersionLast="47" xr6:coauthVersionMax="47" xr10:uidLastSave="{9263C751-5282-445B-82DA-020967515B21}"/>
  <bookViews>
    <workbookView xWindow="28680" yWindow="-120" windowWidth="24240" windowHeight="13020" tabRatio="919" activeTab="6" xr2:uid="{00000000-000D-0000-FFFF-FFFF00000000}"/>
  </bookViews>
  <sheets>
    <sheet name="Pryse + Sensatiwiteitsanalise" sheetId="38" r:id="rId1"/>
    <sheet name="W-Mielie " sheetId="2" r:id="rId2"/>
    <sheet name="W-BT Mielies" sheetId="22" r:id="rId3"/>
    <sheet name="Sonneblom" sheetId="20" r:id="rId4"/>
    <sheet name="Sojabone" sheetId="34" r:id="rId5"/>
    <sheet name="Bes-mielies" sheetId="10" r:id="rId6"/>
    <sheet name="Crop Comparison" sheetId="39" r:id="rId7"/>
  </sheets>
  <externalReferences>
    <externalReference r:id="rId8"/>
    <externalReference r:id="rId9"/>
  </externalReferences>
  <definedNames>
    <definedName name="Obrengspeil">'W-BT Mielies'!$K$9:$K$14</definedName>
    <definedName name="_xlnm.Print_Area" localSheetId="5">'Bes-mielies'!$A$1:$I$47</definedName>
    <definedName name="_xlnm.Print_Area" localSheetId="4">Sojabone!$A$1:$I$42</definedName>
    <definedName name="_xlnm.Print_Area" localSheetId="3">Sonneblom!$A$1:$I$42</definedName>
    <definedName name="_xlnm.Print_Area" localSheetId="2">'W-BT Mielies'!$A$1:$I$46</definedName>
    <definedName name="_xlnm.Print_Area" localSheetId="1">'W-Mielie '!$A$1:$I$46</definedName>
    <definedName name="RRLopbrengspeil">'[1]W-RR mielies Laer opbrengs '!$M$9:$M$14</definedName>
    <definedName name="Sojaopbrengspeil">Sojabone!$K$9:$K$12</definedName>
    <definedName name="Sonopbrengspeil">Sonneblom!$K$9:$K$13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7" i="39" l="1"/>
  <c r="F22" i="39"/>
  <c r="F20" i="39"/>
  <c r="F18" i="39"/>
  <c r="F17" i="39"/>
  <c r="F16" i="39"/>
  <c r="F15" i="39"/>
  <c r="F14" i="39"/>
  <c r="F13" i="39"/>
  <c r="F12" i="39"/>
  <c r="F11" i="39"/>
  <c r="F4" i="39"/>
  <c r="D27" i="39"/>
  <c r="D22" i="39"/>
  <c r="D20" i="39"/>
  <c r="D18" i="39"/>
  <c r="D17" i="39"/>
  <c r="D16" i="39"/>
  <c r="D15" i="39"/>
  <c r="D14" i="39"/>
  <c r="D13" i="39"/>
  <c r="D12" i="39"/>
  <c r="D11" i="39"/>
  <c r="D4" i="39"/>
  <c r="B12" i="38"/>
  <c r="D25" i="2" l="1"/>
  <c r="E27" i="39"/>
  <c r="D28" i="39" l="1"/>
  <c r="B38" i="38" l="1"/>
  <c r="B25" i="38"/>
  <c r="F26" i="39" l="1"/>
  <c r="F25" i="39"/>
  <c r="F24" i="39"/>
  <c r="F21" i="39"/>
  <c r="F25" i="34"/>
  <c r="G25" i="34"/>
  <c r="D25" i="34"/>
  <c r="L9" i="34" s="1"/>
  <c r="E25" i="34"/>
  <c r="L10" i="34" s="1"/>
  <c r="M9" i="22"/>
  <c r="C27" i="39"/>
  <c r="C25" i="39"/>
  <c r="C23" i="39"/>
  <c r="C21" i="39"/>
  <c r="C18" i="39"/>
  <c r="C14" i="39"/>
  <c r="C12" i="39"/>
  <c r="D25" i="22"/>
  <c r="D33" i="2"/>
  <c r="E33" i="2" s="1"/>
  <c r="B21" i="39"/>
  <c r="B18" i="39"/>
  <c r="B14" i="39"/>
  <c r="B12" i="39"/>
  <c r="I25" i="2"/>
  <c r="B11" i="39"/>
  <c r="E30" i="39"/>
  <c r="F19" i="39"/>
  <c r="F23" i="39"/>
  <c r="F61" i="39"/>
  <c r="E12" i="39"/>
  <c r="B13" i="39"/>
  <c r="C13" i="39"/>
  <c r="E13" i="39"/>
  <c r="E14" i="39"/>
  <c r="B15" i="39"/>
  <c r="C15" i="39"/>
  <c r="E15" i="39"/>
  <c r="B16" i="39"/>
  <c r="C16" i="39"/>
  <c r="E16" i="39"/>
  <c r="B17" i="39"/>
  <c r="C17" i="39"/>
  <c r="E17" i="39"/>
  <c r="E18" i="39"/>
  <c r="B20" i="39"/>
  <c r="C20" i="39"/>
  <c r="E20" i="39"/>
  <c r="E21" i="39"/>
  <c r="E22" i="39"/>
  <c r="E23" i="39"/>
  <c r="E24" i="39"/>
  <c r="E25" i="39"/>
  <c r="E26" i="39"/>
  <c r="E11" i="39"/>
  <c r="E4" i="39"/>
  <c r="E61" i="39" s="1"/>
  <c r="D61" i="39"/>
  <c r="C11" i="39"/>
  <c r="C4" i="39"/>
  <c r="C61" i="39" s="1"/>
  <c r="B4" i="39"/>
  <c r="B61" i="39" s="1"/>
  <c r="E6" i="39"/>
  <c r="E5" i="39"/>
  <c r="E60" i="39" s="1"/>
  <c r="D6" i="39"/>
  <c r="D5" i="39"/>
  <c r="D60" i="39" s="1"/>
  <c r="B6" i="39"/>
  <c r="B5" i="39"/>
  <c r="F2" i="39"/>
  <c r="F59" i="39"/>
  <c r="E2" i="39"/>
  <c r="E59" i="39" s="1"/>
  <c r="D2" i="39"/>
  <c r="D59" i="39" s="1"/>
  <c r="C2" i="39"/>
  <c r="C59" i="39" s="1"/>
  <c r="B2" i="39"/>
  <c r="B59" i="39"/>
  <c r="M10" i="34"/>
  <c r="L13" i="34"/>
  <c r="K13" i="34"/>
  <c r="K12" i="34"/>
  <c r="K11" i="34"/>
  <c r="K10" i="34"/>
  <c r="M9" i="34"/>
  <c r="K9" i="34"/>
  <c r="L14" i="20"/>
  <c r="K14" i="20"/>
  <c r="K13" i="20"/>
  <c r="K12" i="20"/>
  <c r="K11" i="20"/>
  <c r="K10" i="20"/>
  <c r="K9" i="20"/>
  <c r="K14" i="22"/>
  <c r="K13" i="22"/>
  <c r="K12" i="22"/>
  <c r="K11" i="22"/>
  <c r="K10" i="22"/>
  <c r="K9" i="22"/>
  <c r="D33" i="34"/>
  <c r="F33" i="34" s="1"/>
  <c r="D36" i="34"/>
  <c r="F36" i="34" s="1"/>
  <c r="D36" i="20"/>
  <c r="E36" i="20" s="1"/>
  <c r="D33" i="20"/>
  <c r="G33" i="20" s="1"/>
  <c r="E25" i="20"/>
  <c r="F25" i="20"/>
  <c r="L11" i="20" s="1"/>
  <c r="G25" i="20"/>
  <c r="L12" i="20" s="1"/>
  <c r="H25" i="20"/>
  <c r="D25" i="20"/>
  <c r="E25" i="22"/>
  <c r="F25" i="22"/>
  <c r="G25" i="22"/>
  <c r="L12" i="22" s="1"/>
  <c r="H25" i="22"/>
  <c r="I25" i="22"/>
  <c r="L14" i="22" s="1"/>
  <c r="D36" i="22"/>
  <c r="I36" i="22" s="1"/>
  <c r="D33" i="22"/>
  <c r="F33" i="22" s="1"/>
  <c r="D36" i="2"/>
  <c r="G36" i="2" s="1"/>
  <c r="E25" i="2"/>
  <c r="F25" i="2"/>
  <c r="G25" i="2"/>
  <c r="H25" i="2"/>
  <c r="D37" i="10"/>
  <c r="E37" i="10" s="1"/>
  <c r="D34" i="10"/>
  <c r="E26" i="10"/>
  <c r="F26" i="10"/>
  <c r="D26" i="10"/>
  <c r="B44" i="38"/>
  <c r="B43" i="38"/>
  <c r="J38" i="38" s="1"/>
  <c r="J39" i="38" s="1"/>
  <c r="B41" i="38"/>
  <c r="E42" i="38" s="1"/>
  <c r="B31" i="38"/>
  <c r="B18" i="38"/>
  <c r="B30" i="38"/>
  <c r="B17" i="38"/>
  <c r="B19" i="38" s="1"/>
  <c r="E16" i="38"/>
  <c r="E15" i="38" s="1"/>
  <c r="E14" i="38" s="1"/>
  <c r="Q16" i="38"/>
  <c r="Q17" i="38" s="1"/>
  <c r="Q18" i="38" s="1"/>
  <c r="E29" i="38"/>
  <c r="Q29" i="38" s="1"/>
  <c r="Q28" i="38" s="1"/>
  <c r="Q27" i="38" s="1"/>
  <c r="E28" i="38"/>
  <c r="E27" i="38" s="1"/>
  <c r="M13" i="34"/>
  <c r="M14" i="20"/>
  <c r="E17" i="38"/>
  <c r="E18" i="38"/>
  <c r="F33" i="2"/>
  <c r="G33" i="2"/>
  <c r="H33" i="2"/>
  <c r="E28" i="39" l="1"/>
  <c r="E32" i="39" s="1"/>
  <c r="E71" i="39" s="1"/>
  <c r="C5" i="39"/>
  <c r="C60" i="39" s="1"/>
  <c r="B7" i="39"/>
  <c r="B8" i="39" s="1"/>
  <c r="L11" i="34"/>
  <c r="B37" i="38"/>
  <c r="L13" i="20"/>
  <c r="B24" i="38"/>
  <c r="J12" i="38"/>
  <c r="I12" i="38" s="1"/>
  <c r="H12" i="38" s="1"/>
  <c r="G12" i="38" s="1"/>
  <c r="E36" i="34"/>
  <c r="H36" i="20"/>
  <c r="G36" i="20"/>
  <c r="I33" i="2"/>
  <c r="D29" i="34"/>
  <c r="D31" i="34" s="1"/>
  <c r="D35" i="34" s="1"/>
  <c r="M10" i="20"/>
  <c r="E29" i="20"/>
  <c r="E31" i="20" s="1"/>
  <c r="M9" i="20"/>
  <c r="D30" i="39"/>
  <c r="D29" i="20"/>
  <c r="D31" i="20" s="1"/>
  <c r="D35" i="20" s="1"/>
  <c r="E33" i="20"/>
  <c r="H33" i="20"/>
  <c r="F33" i="20"/>
  <c r="F36" i="20"/>
  <c r="D68" i="39"/>
  <c r="D82" i="39" s="1"/>
  <c r="E29" i="22"/>
  <c r="E31" i="22" s="1"/>
  <c r="C30" i="39"/>
  <c r="D29" i="22"/>
  <c r="D31" i="22" s="1"/>
  <c r="D35" i="22" s="1"/>
  <c r="C26" i="39"/>
  <c r="C22" i="39"/>
  <c r="C24" i="39"/>
  <c r="L10" i="22"/>
  <c r="F29" i="2"/>
  <c r="F31" i="2" s="1"/>
  <c r="F35" i="2" s="1"/>
  <c r="B24" i="39"/>
  <c r="B22" i="39"/>
  <c r="B27" i="39"/>
  <c r="B23" i="39"/>
  <c r="B25" i="39"/>
  <c r="F28" i="39"/>
  <c r="L9" i="20"/>
  <c r="G33" i="34"/>
  <c r="E33" i="34"/>
  <c r="B45" i="38"/>
  <c r="E3" i="34" s="1"/>
  <c r="G6" i="34" s="1"/>
  <c r="G36" i="34"/>
  <c r="D7" i="39"/>
  <c r="D8" i="39" s="1"/>
  <c r="E3" i="10"/>
  <c r="F6" i="10" s="1"/>
  <c r="F39" i="10" s="1"/>
  <c r="E3" i="2"/>
  <c r="H6" i="2" s="1"/>
  <c r="E3" i="22"/>
  <c r="D6" i="22" s="1"/>
  <c r="D38" i="22" s="1"/>
  <c r="B60" i="39"/>
  <c r="F5" i="39"/>
  <c r="F60" i="39" s="1"/>
  <c r="F37" i="10"/>
  <c r="G36" i="22"/>
  <c r="L9" i="22"/>
  <c r="F36" i="22"/>
  <c r="H36" i="22"/>
  <c r="E36" i="2"/>
  <c r="C6" i="39"/>
  <c r="E41" i="38"/>
  <c r="E40" i="38" s="1"/>
  <c r="E43" i="38"/>
  <c r="E44" i="38" s="1"/>
  <c r="Q42" i="38"/>
  <c r="F34" i="10"/>
  <c r="E34" i="10"/>
  <c r="I33" i="22"/>
  <c r="G33" i="22"/>
  <c r="E33" i="22"/>
  <c r="B32" i="38"/>
  <c r="E3" i="20" s="1"/>
  <c r="J25" i="38"/>
  <c r="E29" i="34"/>
  <c r="E31" i="34" s="1"/>
  <c r="H33" i="22"/>
  <c r="Q30" i="38"/>
  <c r="Q31" i="38" s="1"/>
  <c r="E7" i="39"/>
  <c r="E8" i="39" s="1"/>
  <c r="L11" i="22"/>
  <c r="L13" i="22"/>
  <c r="L10" i="20"/>
  <c r="V38" i="38"/>
  <c r="I38" i="38"/>
  <c r="K38" i="38"/>
  <c r="L12" i="34"/>
  <c r="F6" i="39"/>
  <c r="H36" i="2"/>
  <c r="E30" i="38"/>
  <c r="E31" i="38" s="1"/>
  <c r="Q15" i="38"/>
  <c r="Q14" i="38" s="1"/>
  <c r="E36" i="22"/>
  <c r="F36" i="2"/>
  <c r="I36" i="2"/>
  <c r="M11" i="20"/>
  <c r="H13" i="38" l="1"/>
  <c r="E68" i="39"/>
  <c r="E69" i="39" s="1"/>
  <c r="E83" i="39" s="1"/>
  <c r="C7" i="39"/>
  <c r="C8" i="39" s="1"/>
  <c r="C28" i="39"/>
  <c r="D6" i="2"/>
  <c r="D38" i="2" s="1"/>
  <c r="F6" i="22"/>
  <c r="F38" i="22" s="1"/>
  <c r="E35" i="20"/>
  <c r="I13" i="38"/>
  <c r="K12" i="38"/>
  <c r="L12" i="38" s="1"/>
  <c r="J13" i="38"/>
  <c r="V12" i="38"/>
  <c r="U12" i="38" s="1"/>
  <c r="F68" i="39"/>
  <c r="F69" i="39" s="1"/>
  <c r="F83" i="39" s="1"/>
  <c r="D32" i="39"/>
  <c r="D71" i="39" s="1"/>
  <c r="D72" i="39" s="1"/>
  <c r="D86" i="39" s="1"/>
  <c r="D69" i="39"/>
  <c r="D83" i="39" s="1"/>
  <c r="E35" i="34"/>
  <c r="F29" i="20"/>
  <c r="F31" i="20" s="1"/>
  <c r="F35" i="20" s="1"/>
  <c r="E35" i="22"/>
  <c r="M10" i="22"/>
  <c r="G29" i="2"/>
  <c r="G31" i="2" s="1"/>
  <c r="G35" i="2" s="1"/>
  <c r="E29" i="2"/>
  <c r="E31" i="2" s="1"/>
  <c r="E35" i="2" s="1"/>
  <c r="B26" i="39"/>
  <c r="B28" i="39" s="1"/>
  <c r="I6" i="10"/>
  <c r="D39" i="22"/>
  <c r="D6" i="10"/>
  <c r="D39" i="10" s="1"/>
  <c r="G6" i="10"/>
  <c r="E6" i="10"/>
  <c r="H6" i="10"/>
  <c r="G6" i="22"/>
  <c r="G38" i="22" s="1"/>
  <c r="F7" i="39"/>
  <c r="F8" i="39" s="1"/>
  <c r="H6" i="22"/>
  <c r="H38" i="22" s="1"/>
  <c r="F6" i="2"/>
  <c r="F38" i="2" s="1"/>
  <c r="I6" i="22"/>
  <c r="I38" i="22" s="1"/>
  <c r="F6" i="34"/>
  <c r="F38" i="34" s="1"/>
  <c r="E6" i="34"/>
  <c r="E39" i="34" s="1"/>
  <c r="H6" i="34"/>
  <c r="D6" i="34"/>
  <c r="D38" i="34" s="1"/>
  <c r="I6" i="34"/>
  <c r="E6" i="2"/>
  <c r="D64" i="39"/>
  <c r="D34" i="39"/>
  <c r="D75" i="39" s="1"/>
  <c r="D76" i="39" s="1"/>
  <c r="I6" i="2"/>
  <c r="I38" i="2" s="1"/>
  <c r="G6" i="2"/>
  <c r="G38" i="2" s="1"/>
  <c r="E6" i="22"/>
  <c r="E38" i="22" s="1"/>
  <c r="H38" i="2"/>
  <c r="G38" i="34"/>
  <c r="C64" i="39"/>
  <c r="C65" i="39" s="1"/>
  <c r="I25" i="38"/>
  <c r="K25" i="38"/>
  <c r="J26" i="38"/>
  <c r="V25" i="38"/>
  <c r="B64" i="39"/>
  <c r="B65" i="39" s="1"/>
  <c r="D6" i="20"/>
  <c r="H6" i="20"/>
  <c r="E6" i="20"/>
  <c r="I6" i="20"/>
  <c r="F6" i="20"/>
  <c r="G6" i="20"/>
  <c r="I29" i="2"/>
  <c r="H29" i="2"/>
  <c r="H31" i="2" s="1"/>
  <c r="H35" i="2" s="1"/>
  <c r="F12" i="38"/>
  <c r="F13" i="38" s="1"/>
  <c r="G13" i="38"/>
  <c r="E72" i="39"/>
  <c r="E86" i="39" s="1"/>
  <c r="H38" i="38"/>
  <c r="I39" i="38"/>
  <c r="E64" i="39"/>
  <c r="E65" i="39" s="1"/>
  <c r="V39" i="38"/>
  <c r="W38" i="38"/>
  <c r="U38" i="38"/>
  <c r="K39" i="38"/>
  <c r="L38" i="38"/>
  <c r="Q43" i="38"/>
  <c r="Q44" i="38" s="1"/>
  <c r="Q41" i="38"/>
  <c r="Q40" i="38" s="1"/>
  <c r="M11" i="22"/>
  <c r="M11" i="34"/>
  <c r="B39" i="38" s="1"/>
  <c r="F29" i="34"/>
  <c r="F31" i="34" s="1"/>
  <c r="F35" i="34" s="1"/>
  <c r="C68" i="39" l="1"/>
  <c r="C82" i="39" s="1"/>
  <c r="B11" i="38"/>
  <c r="E82" i="39"/>
  <c r="W12" i="38"/>
  <c r="W13" i="38" s="1"/>
  <c r="F64" i="39"/>
  <c r="F65" i="39" s="1"/>
  <c r="F34" i="39"/>
  <c r="F75" i="39" s="1"/>
  <c r="F76" i="39" s="1"/>
  <c r="C69" i="39"/>
  <c r="C83" i="39" s="1"/>
  <c r="C32" i="39"/>
  <c r="C71" i="39" s="1"/>
  <c r="C72" i="39" s="1"/>
  <c r="C86" i="39" s="1"/>
  <c r="V13" i="38"/>
  <c r="K13" i="38"/>
  <c r="F82" i="39"/>
  <c r="D35" i="39"/>
  <c r="D78" i="39" s="1"/>
  <c r="D79" i="39" s="1"/>
  <c r="E39" i="10"/>
  <c r="E39" i="2"/>
  <c r="D39" i="34"/>
  <c r="E38" i="34"/>
  <c r="M12" i="20"/>
  <c r="G29" i="20"/>
  <c r="G31" i="20" s="1"/>
  <c r="G35" i="20" s="1"/>
  <c r="F29" i="22"/>
  <c r="B68" i="39"/>
  <c r="B82" i="39" s="1"/>
  <c r="E39" i="22"/>
  <c r="F39" i="2"/>
  <c r="G39" i="2"/>
  <c r="E38" i="2"/>
  <c r="D65" i="39"/>
  <c r="D85" i="39"/>
  <c r="L13" i="38"/>
  <c r="M12" i="38"/>
  <c r="H39" i="2"/>
  <c r="G38" i="20"/>
  <c r="F39" i="20"/>
  <c r="F38" i="20"/>
  <c r="H38" i="20"/>
  <c r="I31" i="2"/>
  <c r="I35" i="2" s="1"/>
  <c r="I39" i="2"/>
  <c r="F39" i="34"/>
  <c r="D39" i="20"/>
  <c r="D38" i="20"/>
  <c r="E39" i="20"/>
  <c r="E38" i="20"/>
  <c r="V43" i="38"/>
  <c r="V42" i="38"/>
  <c r="V44" i="38"/>
  <c r="V41" i="38"/>
  <c r="V40" i="38"/>
  <c r="L25" i="38"/>
  <c r="K26" i="38"/>
  <c r="K44" i="38"/>
  <c r="K42" i="38"/>
  <c r="K41" i="38"/>
  <c r="K40" i="38"/>
  <c r="K43" i="38"/>
  <c r="E34" i="39"/>
  <c r="E75" i="39" s="1"/>
  <c r="E76" i="39" s="1"/>
  <c r="E35" i="39"/>
  <c r="E78" i="39" s="1"/>
  <c r="E79" i="39" s="1"/>
  <c r="I26" i="38"/>
  <c r="H25" i="38"/>
  <c r="U13" i="38"/>
  <c r="T12" i="38"/>
  <c r="I43" i="38"/>
  <c r="I44" i="38"/>
  <c r="I42" i="38"/>
  <c r="I40" i="38"/>
  <c r="I41" i="38"/>
  <c r="G38" i="38"/>
  <c r="H39" i="38"/>
  <c r="C34" i="39"/>
  <c r="C75" i="39" s="1"/>
  <c r="C76" i="39" s="1"/>
  <c r="J43" i="38"/>
  <c r="J41" i="38"/>
  <c r="J44" i="38"/>
  <c r="J40" i="38"/>
  <c r="J42" i="38"/>
  <c r="U25" i="38"/>
  <c r="W25" i="38"/>
  <c r="V26" i="38"/>
  <c r="M12" i="34"/>
  <c r="G29" i="34"/>
  <c r="U39" i="38"/>
  <c r="T38" i="38"/>
  <c r="B34" i="39"/>
  <c r="B75" i="39" s="1"/>
  <c r="B76" i="39" s="1"/>
  <c r="M38" i="38"/>
  <c r="L39" i="38"/>
  <c r="X38" i="38"/>
  <c r="W39" i="38"/>
  <c r="E85" i="39"/>
  <c r="V15" i="38" l="1"/>
  <c r="X12" i="38"/>
  <c r="Y12" i="38" s="1"/>
  <c r="V14" i="38"/>
  <c r="V16" i="38"/>
  <c r="V18" i="38"/>
  <c r="C85" i="39"/>
  <c r="C35" i="39"/>
  <c r="C78" i="39" s="1"/>
  <c r="C79" i="39" s="1"/>
  <c r="V17" i="38"/>
  <c r="B69" i="39"/>
  <c r="B83" i="39" s="1"/>
  <c r="G39" i="20"/>
  <c r="H29" i="20"/>
  <c r="M13" i="20"/>
  <c r="B26" i="38" s="1"/>
  <c r="I28" i="38" s="1"/>
  <c r="G29" i="22"/>
  <c r="G31" i="22" s="1"/>
  <c r="G35" i="22" s="1"/>
  <c r="F31" i="22"/>
  <c r="F35" i="22" s="1"/>
  <c r="F39" i="22"/>
  <c r="M12" i="22"/>
  <c r="B13" i="38" s="1"/>
  <c r="F16" i="38" s="1"/>
  <c r="M13" i="38"/>
  <c r="N12" i="38"/>
  <c r="N13" i="38" s="1"/>
  <c r="G31" i="34"/>
  <c r="G35" i="34" s="1"/>
  <c r="G39" i="34"/>
  <c r="M13" i="22"/>
  <c r="H29" i="22"/>
  <c r="S38" i="38"/>
  <c r="T39" i="38"/>
  <c r="L40" i="38"/>
  <c r="L42" i="38"/>
  <c r="L44" i="38"/>
  <c r="L41" i="38"/>
  <c r="L43" i="38"/>
  <c r="M39" i="38"/>
  <c r="N38" i="38"/>
  <c r="N39" i="38" s="1"/>
  <c r="H42" i="38"/>
  <c r="H44" i="38"/>
  <c r="H41" i="38"/>
  <c r="H40" i="38"/>
  <c r="H43" i="38"/>
  <c r="U42" i="38"/>
  <c r="U41" i="38"/>
  <c r="U43" i="38"/>
  <c r="U44" i="38"/>
  <c r="U40" i="38"/>
  <c r="X13" i="38"/>
  <c r="U17" i="38"/>
  <c r="U18" i="38"/>
  <c r="U16" i="38"/>
  <c r="U15" i="38"/>
  <c r="U14" i="38"/>
  <c r="G39" i="38"/>
  <c r="F38" i="38"/>
  <c r="F39" i="38" s="1"/>
  <c r="W14" i="38"/>
  <c r="W17" i="38"/>
  <c r="W18" i="38"/>
  <c r="W15" i="38"/>
  <c r="W16" i="38"/>
  <c r="S12" i="38"/>
  <c r="T13" i="38"/>
  <c r="W42" i="38"/>
  <c r="W44" i="38"/>
  <c r="W40" i="38"/>
  <c r="W43" i="38"/>
  <c r="W41" i="38"/>
  <c r="H26" i="38"/>
  <c r="G25" i="38"/>
  <c r="W26" i="38"/>
  <c r="X25" i="38"/>
  <c r="M25" i="38"/>
  <c r="L26" i="38"/>
  <c r="U26" i="38"/>
  <c r="T25" i="38"/>
  <c r="Y38" i="38"/>
  <c r="X39" i="38"/>
  <c r="V29" i="38"/>
  <c r="V30" i="38"/>
  <c r="V28" i="38"/>
  <c r="V31" i="38"/>
  <c r="V27" i="38"/>
  <c r="G39" i="22" l="1"/>
  <c r="J28" i="38"/>
  <c r="J31" i="38"/>
  <c r="J30" i="38"/>
  <c r="J29" i="38"/>
  <c r="J27" i="38"/>
  <c r="I31" i="38"/>
  <c r="K31" i="38"/>
  <c r="K27" i="38"/>
  <c r="H31" i="20"/>
  <c r="H35" i="20" s="1"/>
  <c r="H39" i="20"/>
  <c r="K30" i="38"/>
  <c r="I30" i="38"/>
  <c r="I27" i="38"/>
  <c r="I29" i="38"/>
  <c r="K28" i="38"/>
  <c r="K29" i="38"/>
  <c r="K14" i="38"/>
  <c r="I15" i="38"/>
  <c r="H14" i="38"/>
  <c r="H17" i="38"/>
  <c r="K18" i="38"/>
  <c r="M17" i="38"/>
  <c r="I17" i="38"/>
  <c r="K16" i="38"/>
  <c r="L18" i="38"/>
  <c r="J14" i="38"/>
  <c r="F18" i="38"/>
  <c r="L15" i="38"/>
  <c r="J15" i="38"/>
  <c r="G15" i="38"/>
  <c r="K15" i="38"/>
  <c r="J18" i="38"/>
  <c r="L16" i="38"/>
  <c r="J17" i="38"/>
  <c r="H16" i="38"/>
  <c r="I16" i="38"/>
  <c r="J16" i="38"/>
  <c r="N18" i="38"/>
  <c r="G16" i="38"/>
  <c r="N16" i="38"/>
  <c r="I18" i="38"/>
  <c r="F17" i="38"/>
  <c r="F15" i="38"/>
  <c r="H18" i="38"/>
  <c r="L17" i="38"/>
  <c r="F14" i="38"/>
  <c r="G17" i="38"/>
  <c r="H15" i="38"/>
  <c r="I14" i="38"/>
  <c r="G18" i="38"/>
  <c r="K17" i="38"/>
  <c r="L14" i="38"/>
  <c r="G14" i="38"/>
  <c r="N14" i="38"/>
  <c r="N15" i="38"/>
  <c r="M18" i="38"/>
  <c r="M15" i="38"/>
  <c r="M16" i="38"/>
  <c r="M14" i="38"/>
  <c r="N17" i="38"/>
  <c r="H31" i="22"/>
  <c r="H35" i="22" s="1"/>
  <c r="H39" i="22"/>
  <c r="N41" i="38"/>
  <c r="N44" i="38"/>
  <c r="N42" i="38"/>
  <c r="N43" i="38"/>
  <c r="N40" i="38"/>
  <c r="Y25" i="38"/>
  <c r="X26" i="38"/>
  <c r="M41" i="38"/>
  <c r="M40" i="38"/>
  <c r="M44" i="38"/>
  <c r="M42" i="38"/>
  <c r="M43" i="38"/>
  <c r="X40" i="38"/>
  <c r="X44" i="38"/>
  <c r="X41" i="38"/>
  <c r="X43" i="38"/>
  <c r="X42" i="38"/>
  <c r="W28" i="38"/>
  <c r="W27" i="38"/>
  <c r="W29" i="38"/>
  <c r="W31" i="38"/>
  <c r="W30" i="38"/>
  <c r="F42" i="38"/>
  <c r="F41" i="38"/>
  <c r="F40" i="38"/>
  <c r="F44" i="38"/>
  <c r="F43" i="38"/>
  <c r="T44" i="38"/>
  <c r="T42" i="38"/>
  <c r="T41" i="38"/>
  <c r="T40" i="38"/>
  <c r="T43" i="38"/>
  <c r="L30" i="38"/>
  <c r="L31" i="38"/>
  <c r="L27" i="38"/>
  <c r="L29" i="38"/>
  <c r="L28" i="38"/>
  <c r="F25" i="38"/>
  <c r="F26" i="38" s="1"/>
  <c r="G26" i="38"/>
  <c r="S13" i="38"/>
  <c r="R12" i="38"/>
  <c r="R13" i="38" s="1"/>
  <c r="X15" i="38"/>
  <c r="X16" i="38"/>
  <c r="X14" i="38"/>
  <c r="X18" i="38"/>
  <c r="X17" i="38"/>
  <c r="T17" i="38"/>
  <c r="T14" i="38"/>
  <c r="T15" i="38"/>
  <c r="T16" i="38"/>
  <c r="T18" i="38"/>
  <c r="H27" i="38"/>
  <c r="H29" i="38"/>
  <c r="H28" i="38"/>
  <c r="H31" i="38"/>
  <c r="H30" i="38"/>
  <c r="T26" i="38"/>
  <c r="S25" i="38"/>
  <c r="Y13" i="38"/>
  <c r="Z12" i="38"/>
  <c r="Z13" i="38" s="1"/>
  <c r="I29" i="22"/>
  <c r="M14" i="22"/>
  <c r="M26" i="38"/>
  <c r="N25" i="38"/>
  <c r="N26" i="38" s="1"/>
  <c r="Y39" i="38"/>
  <c r="Z38" i="38"/>
  <c r="Z39" i="38" s="1"/>
  <c r="G43" i="38"/>
  <c r="G41" i="38"/>
  <c r="G44" i="38"/>
  <c r="G40" i="38"/>
  <c r="G42" i="38"/>
  <c r="R38" i="38"/>
  <c r="R39" i="38" s="1"/>
  <c r="S39" i="38"/>
  <c r="U31" i="38"/>
  <c r="U28" i="38"/>
  <c r="U30" i="38"/>
  <c r="U27" i="38"/>
  <c r="U29" i="38"/>
  <c r="I31" i="22" l="1"/>
  <c r="I35" i="22" s="1"/>
  <c r="I39" i="22"/>
  <c r="N30" i="38"/>
  <c r="N28" i="38"/>
  <c r="N27" i="38"/>
  <c r="N29" i="38"/>
  <c r="N31" i="38"/>
  <c r="F28" i="38"/>
  <c r="F27" i="38"/>
  <c r="F29" i="38"/>
  <c r="F31" i="38"/>
  <c r="F30" i="38"/>
  <c r="Y26" i="38"/>
  <c r="Z25" i="38"/>
  <c r="Z26" i="38" s="1"/>
  <c r="R41" i="38"/>
  <c r="R44" i="38"/>
  <c r="R42" i="38"/>
  <c r="R40" i="38"/>
  <c r="R43" i="38"/>
  <c r="G27" i="38"/>
  <c r="G30" i="38"/>
  <c r="G29" i="38"/>
  <c r="G28" i="38"/>
  <c r="G31" i="38"/>
  <c r="X27" i="38"/>
  <c r="X31" i="38"/>
  <c r="X28" i="38"/>
  <c r="X30" i="38"/>
  <c r="X29" i="38"/>
  <c r="Y15" i="38"/>
  <c r="Y17" i="38"/>
  <c r="Y16" i="38"/>
  <c r="Y14" i="38"/>
  <c r="Y18" i="38"/>
  <c r="M28" i="38"/>
  <c r="M31" i="38"/>
  <c r="M27" i="38"/>
  <c r="M30" i="38"/>
  <c r="M29" i="38"/>
  <c r="Z16" i="38"/>
  <c r="Z18" i="38"/>
  <c r="Z17" i="38"/>
  <c r="Z14" i="38"/>
  <c r="Z15" i="38"/>
  <c r="Z44" i="38"/>
  <c r="Z43" i="38"/>
  <c r="Z41" i="38"/>
  <c r="Z42" i="38"/>
  <c r="Z40" i="38"/>
  <c r="S26" i="38"/>
  <c r="R25" i="38"/>
  <c r="R26" i="38" s="1"/>
  <c r="S18" i="38"/>
  <c r="S14" i="38"/>
  <c r="S15" i="38"/>
  <c r="S17" i="38"/>
  <c r="S16" i="38"/>
  <c r="S40" i="38"/>
  <c r="S43" i="38"/>
  <c r="S44" i="38"/>
  <c r="S41" i="38"/>
  <c r="S42" i="38"/>
  <c r="Y42" i="38"/>
  <c r="Y44" i="38"/>
  <c r="Y41" i="38"/>
  <c r="Y40" i="38"/>
  <c r="Y43" i="38"/>
  <c r="T30" i="38"/>
  <c r="T28" i="38"/>
  <c r="T29" i="38"/>
  <c r="T31" i="38"/>
  <c r="T27" i="38"/>
  <c r="R14" i="38"/>
  <c r="R15" i="38"/>
  <c r="R18" i="38"/>
  <c r="R17" i="38"/>
  <c r="R16" i="38"/>
  <c r="Z30" i="38" l="1"/>
  <c r="Z29" i="38"/>
  <c r="Z27" i="38"/>
  <c r="Z28" i="38"/>
  <c r="Z31" i="38"/>
  <c r="Y27" i="38"/>
  <c r="Y28" i="38"/>
  <c r="Y30" i="38"/>
  <c r="Y29" i="38"/>
  <c r="Y31" i="38"/>
  <c r="S31" i="38"/>
  <c r="S28" i="38"/>
  <c r="S27" i="38"/>
  <c r="S30" i="38"/>
  <c r="S29" i="38"/>
  <c r="R27" i="38"/>
  <c r="R29" i="38"/>
  <c r="R31" i="38"/>
  <c r="R28" i="38"/>
  <c r="R30" i="38"/>
  <c r="D29" i="2" l="1"/>
  <c r="B30" i="39"/>
  <c r="B32" i="39" s="1"/>
  <c r="D30" i="10"/>
  <c r="F30" i="39"/>
  <c r="F32" i="39" s="1"/>
  <c r="D40" i="10" l="1"/>
  <c r="D32" i="10"/>
  <c r="D36" i="10" s="1"/>
  <c r="B71" i="39"/>
  <c r="B35" i="39"/>
  <c r="B78" i="39" s="1"/>
  <c r="B79" i="39" s="1"/>
  <c r="F71" i="39"/>
  <c r="F35" i="39"/>
  <c r="F78" i="39" s="1"/>
  <c r="F79" i="39" s="1"/>
  <c r="F30" i="10"/>
  <c r="E30" i="10"/>
  <c r="D39" i="2"/>
  <c r="D31" i="2"/>
  <c r="D35" i="2" s="1"/>
  <c r="F85" i="39" l="1"/>
  <c r="F72" i="39"/>
  <c r="F86" i="39" s="1"/>
  <c r="E32" i="10"/>
  <c r="E36" i="10" s="1"/>
  <c r="E40" i="10"/>
  <c r="B72" i="39"/>
  <c r="B86" i="39" s="1"/>
  <c r="B85" i="39"/>
  <c r="F32" i="10"/>
  <c r="F36" i="10" s="1"/>
  <c r="F40"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Petru Fourie</author>
  </authors>
  <commentList>
    <comment ref="D3" authorId="0" shapeId="0" xr:uid="{00000000-0006-0000-0000-000001000000}">
      <text>
        <r>
          <rPr>
            <b/>
            <sz val="9"/>
            <color indexed="81"/>
            <rFont val="Tahoma"/>
            <family val="2"/>
          </rPr>
          <t>Petru Fourie:</t>
        </r>
        <r>
          <rPr>
            <sz val="9"/>
            <color indexed="81"/>
            <rFont val="Tahoma"/>
            <family val="2"/>
          </rPr>
          <t xml:space="preserve">
Include location diff, marketing cost etc</t>
        </r>
      </text>
    </comment>
  </commentList>
</comments>
</file>

<file path=xl/sharedStrings.xml><?xml version="1.0" encoding="utf-8"?>
<sst xmlns="http://schemas.openxmlformats.org/spreadsheetml/2006/main" count="308" uniqueCount="114">
  <si>
    <t>Rand/ton</t>
  </si>
  <si>
    <t>Gewas</t>
  </si>
  <si>
    <t>SAFEX pryse (R/ton)</t>
  </si>
  <si>
    <t>Lopendekoste / Variable cost (R/ha)</t>
  </si>
  <si>
    <t>Huidig</t>
  </si>
  <si>
    <t>Oorhoofse koste / Overhead cost (R/ha)</t>
  </si>
  <si>
    <t>SAFEX prys / price(R/ton)</t>
  </si>
  <si>
    <t>Totale Koste / Total cost (R/ha)</t>
  </si>
  <si>
    <t>Produsenteprys/ Producer price</t>
  </si>
  <si>
    <t>Opbrengs / Yield (t/ha)</t>
  </si>
  <si>
    <t>Gemid Opbrengs / Average Yield (t/ha)</t>
  </si>
  <si>
    <t xml:space="preserve">Aftrekkings / Deductions </t>
  </si>
  <si>
    <t>Produsenteprys/ Producer price (R/ton)</t>
  </si>
  <si>
    <t>Huidige</t>
  </si>
  <si>
    <t>Produsent prys raming vir droëland SOJABONE vir die                                                    Producer price framework for dry land SOYBEANS for the</t>
  </si>
  <si>
    <t>Huidige Produkprys op plaas vir beste graad / Current product price for the best grade (R/TON) (Safex min bemarkingskoste/marketing cost)</t>
  </si>
  <si>
    <t>Beplanningsopbrengs / Estimated yields (ton/ha)</t>
  </si>
  <si>
    <t>Bruto produksiewaarde / Gross production value (R/ha)</t>
  </si>
  <si>
    <t>Direk Toedeelbare veranderlike koste / Direct Allocated Variable costs (R/ha)</t>
  </si>
  <si>
    <t>Saad / Seed</t>
  </si>
  <si>
    <t>Kunsmis / Fertiliser</t>
  </si>
  <si>
    <t>Kalk / Lime</t>
  </si>
  <si>
    <t>Brandstof / Fuel</t>
  </si>
  <si>
    <t>Reparasie / Reparation</t>
  </si>
  <si>
    <t>Onkruiddoders / Herbicide</t>
  </si>
  <si>
    <t>Plaagdoder / Pest control</t>
  </si>
  <si>
    <t>Insetversekering / Input insurance</t>
  </si>
  <si>
    <t>Besproeiingskoste / Irrigation cost</t>
  </si>
  <si>
    <t>Graanprysverskansing / Grain hedging</t>
  </si>
  <si>
    <t>Kontrakstroop / Contract Harvesting</t>
  </si>
  <si>
    <t>Oesversekering / Harvest insurance</t>
  </si>
  <si>
    <t>Lugspuit / Aerial spray</t>
  </si>
  <si>
    <t>Losarbeid / Casual labour</t>
  </si>
  <si>
    <t>Droogkoste / Drying cost</t>
  </si>
  <si>
    <t>Verpakking en Pakmateriaal / Packaging and packaging material</t>
  </si>
  <si>
    <t>Produksiekrediet rente / Interest on production R/ha</t>
  </si>
  <si>
    <t>Totale Direk Toedeelbare veranderlike koste / Total Direct Allocated Variable Cost  (R/ha)</t>
  </si>
  <si>
    <t>Totale Oorhoofse koste / Total overhead cost R/ha</t>
  </si>
  <si>
    <t>Totale Koste per ha voor fisiese bemarking R/ha / Total cost per ha before marketing cost R/ha</t>
  </si>
  <si>
    <t>Totale koste per ton voor fisiese bemarking R/Ton / Total cost per ton before marketing cost R/Ton</t>
  </si>
  <si>
    <t>Totale bemarkingskoste / Total marketing cost R/ton</t>
  </si>
  <si>
    <t>Verwagte minimum Safex prys SONDER wins/ Expected minimum Safex price, WITHOUT profit</t>
  </si>
  <si>
    <t>Huidige Safex prys / Current Safex price</t>
  </si>
  <si>
    <r>
      <t>Disclaimer:</t>
    </r>
    <r>
      <rPr>
        <sz val="11"/>
        <rFont val="Calibri"/>
        <family val="2"/>
      </rPr>
      <t xml:space="preserve"> The information herein has been obtained from various sources, the accuracy and/or completeness of which Grain SA does not</t>
    </r>
  </si>
  <si>
    <t>guarantee and for which Grain SA accepts no liability. Any prices or levels contained herein are preliminary and indicative only and do not</t>
  </si>
  <si>
    <t>represent bids or offers. These indications are provided solely for your information and consideration.</t>
  </si>
  <si>
    <t xml:space="preserve">                                        Thank you to the Maize Trust for partially funding this project</t>
  </si>
  <si>
    <t>Produsent prys raming vir droëland WIT BT MIELIES vir die                                                              Producer price framework for dry land WHITE BT MAIZE for the</t>
  </si>
  <si>
    <t>Datum opgedateer / Date updated</t>
  </si>
  <si>
    <t>OOS FS / EASTERN FS</t>
  </si>
  <si>
    <t>Total deductions (R/ton)</t>
  </si>
  <si>
    <t>SONNEBLOM / SUNFLOWER</t>
  </si>
  <si>
    <t>SOJABONE / SOYBEANS</t>
  </si>
  <si>
    <t>BT MIELIES / BT MAIZE</t>
  </si>
  <si>
    <t>Opbrengspeil</t>
  </si>
  <si>
    <t>Lopende koste</t>
  </si>
  <si>
    <t>Oorhoofse koste</t>
  </si>
  <si>
    <t>BTMielies</t>
  </si>
  <si>
    <t>Sonneblom</t>
  </si>
  <si>
    <t>Sojabone</t>
  </si>
  <si>
    <t>Produsent prys raming vir droëland SONNEBLOM vir die                                                                 Producer price framework for dry land SUNFLOWER for the</t>
  </si>
  <si>
    <t>MIELIES: SENSITIWITEITSANALISE - TOTALE KOSTES ( DIREKTE KOSTE + VASTE KOSTE) R/ton</t>
  </si>
  <si>
    <t>SONNEBLOM: SENSITIWITEITSANALISE - TOTALE KOSTES ( DIREKTE KOSTE + VASTE KOSTE) R/ton</t>
  </si>
  <si>
    <t>SOJABONE: SENSITIWITEITSANALISE - TOTALE KOSTES ( DIREKTE KOSTE + VASTE KOSTE) R/ton</t>
  </si>
  <si>
    <t>MIELIES: SENSITIWITEITSANALISE - DIREKTE KOSTE R/ton</t>
  </si>
  <si>
    <t>SONNEBLOM: SENSITIWITEITSANALISE - DIREKTE KOSTE R/ton</t>
  </si>
  <si>
    <t>SOJABONE: SENSITIWITEITSANALISE - DIREKTE KOSTE R/ton</t>
  </si>
  <si>
    <t>Produsent prys raming vir BESPROEIING MIELIES vir die  /                                                                        Producer price framework for IRRIGATION MAIZE for the</t>
  </si>
  <si>
    <t xml:space="preserve">Crop </t>
  </si>
  <si>
    <t xml:space="preserve">1) INCOME </t>
  </si>
  <si>
    <t>Yield target (ton/ha)</t>
  </si>
  <si>
    <t xml:space="preserve">SAFEX: Estimated Price </t>
  </si>
  <si>
    <t xml:space="preserve">Deductions </t>
  </si>
  <si>
    <t>Net Farm Gate Price</t>
  </si>
  <si>
    <t>GROSS INCOME (R/ha)</t>
  </si>
  <si>
    <t xml:space="preserve">2) VARIABLE EXPENDITURES </t>
  </si>
  <si>
    <t>TOTAL VARIABLE EXPENDITURE (R/ha)</t>
  </si>
  <si>
    <t>TOTAL FIXED COST (R/ha)</t>
  </si>
  <si>
    <t>TOTAL COST (R/ha)</t>
  </si>
  <si>
    <t>3) GROSS MARGIN  (R/ha)</t>
  </si>
  <si>
    <t>4) NETT MARGIN  (R/ha)</t>
  </si>
  <si>
    <r>
      <rPr>
        <b/>
        <sz val="11"/>
        <color indexed="8"/>
        <rFont val="Calibri"/>
        <family val="2"/>
      </rPr>
      <t>Disclaimer:</t>
    </r>
    <r>
      <rPr>
        <sz val="10"/>
        <rFont val="Arial"/>
      </rPr>
      <t xml:space="preserve"> The information herein has been obtained from various sources, the accuracy and/or completeness of which Grain SA does not guarantee and for which Grain SA accepts no liability. Any prices or levels contained herein are preliminary and indicative only and do not represent bids or offers. These indications are provided solely for your information and consideration.</t>
    </r>
  </si>
  <si>
    <t xml:space="preserve">SUMMARY </t>
  </si>
  <si>
    <t>LGO (ton/ha)</t>
  </si>
  <si>
    <t>Net Farm Gate Price (R/ha)</t>
  </si>
  <si>
    <t>Net Farm Gate Price (R/ton)</t>
  </si>
  <si>
    <t>Total variable &amp; fixed expenditure (R/ha)</t>
  </si>
  <si>
    <t>Total variable &amp; fixed expenditure (R/ton)</t>
  </si>
  <si>
    <t>Nett margin (R/ha)</t>
  </si>
  <si>
    <t>Net margin (R/ton)</t>
  </si>
  <si>
    <t>Break-even yields (t/ha)</t>
  </si>
  <si>
    <t>Break-even Safex price (t/ha)</t>
  </si>
  <si>
    <t>BREAK-EVEN &amp; PROFITABILITY (ONLY variable cost)</t>
  </si>
  <si>
    <t>BREAK-EVEN &amp; PROFITABILITY (variable &amp; fixed cost)</t>
  </si>
  <si>
    <t xml:space="preserve">2) EXPENDITURES </t>
  </si>
  <si>
    <t>Total variable cost (R/ha)</t>
  </si>
  <si>
    <t>Total variable cost (R/ton)</t>
  </si>
  <si>
    <t>3) MARGIN</t>
  </si>
  <si>
    <t>Gross margin (R/ha)</t>
  </si>
  <si>
    <t>Gross margin (R/ton)</t>
  </si>
  <si>
    <t>Produsent prys raming vir droëland WIT KONVENSIONELE MIELIES vir die                                                  Producer price framework for dry land WHITE CONVENTIONAL MAIZE for the</t>
  </si>
  <si>
    <t>SAFEX Jul'21 WM 1 prys/price  (R/ton)</t>
  </si>
  <si>
    <t>SAFEX Mei'21 Sun prys/price  (R/ton)</t>
  </si>
  <si>
    <t>SAFEX Mei'121 Soy prys/price  (R/ton)</t>
  </si>
  <si>
    <t>BRUTO MARGE / GROSS MARGIN  (R/ha)</t>
  </si>
  <si>
    <t>NETTO MARGE / NETT MARGIN  (R/ha)</t>
  </si>
  <si>
    <t>PRODUKSIEJAAR   2023-24                     PRODUCTION YEAR 2023-24</t>
  </si>
  <si>
    <t>Mielies / Maize- Jul 24</t>
  </si>
  <si>
    <t>Sonneblom / Sunflower- Mei 24</t>
  </si>
  <si>
    <t>Sojabone / Soybeans- Mei 24</t>
  </si>
  <si>
    <t>2024-25 season</t>
  </si>
  <si>
    <t>PRODUKSIEJAAR   2024-25                     PRODUCTION YEAR 2024-25</t>
  </si>
  <si>
    <r>
      <rPr>
        <b/>
        <sz val="11"/>
        <color indexed="30"/>
        <rFont val="Calibri"/>
        <family val="2"/>
      </rPr>
      <t>EASTERN FREE STATE</t>
    </r>
    <r>
      <rPr>
        <b/>
        <sz val="11"/>
        <color indexed="8"/>
        <rFont val="Calibri"/>
        <family val="2"/>
      </rPr>
      <t xml:space="preserve"> INCOME &amp; COST BUDGETS - SUMMER CROPS 2024/25</t>
    </r>
  </si>
  <si>
    <t>PRODUKSIEJAAR   2023-24                     PRODUCTION YEAR 2024-25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</si>
</sst>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3" formatCode="_-* #,##0.00_-;\-* #,##0.00_-;_-* &quot;-&quot;??_-;_-@_-"/>
    <numFmt numFmtId="164" formatCode="_ &quot;R&quot;\ * #,##0.00_ ;_ &quot;R&quot;\ * \-#,##0.00_ ;_ &quot;R&quot;\ * &quot;-&quot;??_ ;_ @_ "/>
    <numFmt numFmtId="165" formatCode="_ * #,##0.00_ ;_ * \-#,##0.00_ ;_ * &quot;-&quot;??_ ;_ @_ "/>
    <numFmt numFmtId="166" formatCode="_(* #,##0.00_);_(* \(#,##0.00\);_(* &quot;-&quot;??_);_(@_)"/>
    <numFmt numFmtId="167" formatCode="0.00_)"/>
    <numFmt numFmtId="168" formatCode="0_)"/>
    <numFmt numFmtId="169" formatCode="_ * #,##0.0_ ;_ * \-#,##0.0_ ;_ * &quot;-&quot;?_ ;_ @_ "/>
    <numFmt numFmtId="170" formatCode="_ * #,##0_ ;_ * \-#,##0_ ;_ * &quot;-&quot;??_ ;_ @_ "/>
    <numFmt numFmtId="171" formatCode="0.0"/>
    <numFmt numFmtId="172" formatCode="_(&quot;$&quot;* #,##0.00_);_(&quot;$&quot;* \(#,##0.00\);_(&quot;$&quot;* &quot;-&quot;??_);_(@_)"/>
    <numFmt numFmtId="173" formatCode="&quot;R&quot;\ #,##0"/>
    <numFmt numFmtId="174" formatCode="&quot;R&quot;\ #,##0.00"/>
    <numFmt numFmtId="175" formatCode="_ [$R-1C09]\ * #,##0.00_ ;_ [$R-1C09]\ * \-#,##0.00_ ;_ [$R-1C09]\ * &quot;-&quot;??_ ;_ @_ "/>
    <numFmt numFmtId="176" formatCode="_ * #,##0.0_ ;_ * \-#,##0.0_ ;_ * &quot;-&quot;??_ ;_ @_ "/>
  </numFmts>
  <fonts count="34" x14ac:knownFonts="1">
    <font>
      <sz val="10"/>
      <name val="Arial"/>
    </font>
    <font>
      <sz val="11"/>
      <color theme="1"/>
      <name val="Calibri"/>
      <family val="2"/>
      <scheme val="minor"/>
    </font>
    <font>
      <b/>
      <sz val="10"/>
      <name val="Arial"/>
      <family val="2"/>
    </font>
    <font>
      <sz val="10"/>
      <name val="Arial"/>
      <family val="2"/>
    </font>
    <font>
      <b/>
      <sz val="10"/>
      <color indexed="10"/>
      <name val="Arial"/>
      <family val="2"/>
    </font>
    <font>
      <u/>
      <sz val="10"/>
      <color indexed="12"/>
      <name val="Courier"/>
      <family val="3"/>
    </font>
    <font>
      <b/>
      <sz val="12"/>
      <name val="Arial"/>
      <family val="2"/>
    </font>
    <font>
      <sz val="12"/>
      <name val="Arial"/>
      <family val="2"/>
    </font>
    <font>
      <sz val="10"/>
      <name val="Arial"/>
      <family val="2"/>
    </font>
    <font>
      <sz val="8"/>
      <name val="Arial"/>
      <family val="2"/>
    </font>
    <font>
      <sz val="10"/>
      <name val="Segoe UI"/>
      <family val="2"/>
    </font>
    <font>
      <sz val="10"/>
      <name val="Arial Black"/>
      <family val="2"/>
    </font>
    <font>
      <b/>
      <sz val="11"/>
      <name val="Arial"/>
      <family val="2"/>
    </font>
    <font>
      <sz val="10"/>
      <name val="Arial"/>
      <family val="2"/>
    </font>
    <font>
      <b/>
      <sz val="11"/>
      <name val="Calibri"/>
      <family val="2"/>
    </font>
    <font>
      <sz val="11"/>
      <name val="Calibri"/>
      <family val="2"/>
    </font>
    <font>
      <b/>
      <sz val="9"/>
      <color indexed="81"/>
      <name val="Tahoma"/>
      <family val="2"/>
    </font>
    <font>
      <sz val="9"/>
      <color indexed="81"/>
      <name val="Tahoma"/>
      <family val="2"/>
    </font>
    <font>
      <u/>
      <sz val="7.5"/>
      <color indexed="12"/>
      <name val="Arial"/>
      <family val="2"/>
    </font>
    <font>
      <sz val="11"/>
      <color indexed="8"/>
      <name val="Calibri"/>
      <family val="2"/>
    </font>
    <font>
      <sz val="11"/>
      <name val="Times New Roman"/>
      <family val="1"/>
    </font>
    <font>
      <b/>
      <sz val="11"/>
      <color indexed="8"/>
      <name val="Calibri"/>
      <family val="2"/>
    </font>
    <font>
      <b/>
      <sz val="11"/>
      <color indexed="30"/>
      <name val="Calibri"/>
      <family val="2"/>
    </font>
    <font>
      <sz val="10"/>
      <color theme="1"/>
      <name val="Arial"/>
      <family val="2"/>
    </font>
    <font>
      <sz val="11"/>
      <color theme="1"/>
      <name val="Calibri"/>
      <family val="2"/>
      <scheme val="minor"/>
    </font>
    <font>
      <b/>
      <sz val="10"/>
      <color theme="1"/>
      <name val="Arial"/>
      <family val="2"/>
    </font>
    <font>
      <b/>
      <sz val="10"/>
      <color rgb="FFFF0000"/>
      <name val="Arial"/>
      <family val="2"/>
    </font>
    <font>
      <sz val="11"/>
      <color rgb="FFFF0000"/>
      <name val="Calibri"/>
      <family val="2"/>
      <scheme val="minor"/>
    </font>
    <font>
      <b/>
      <sz val="11"/>
      <color theme="1"/>
      <name val="Calibri"/>
      <family val="2"/>
      <scheme val="minor"/>
    </font>
    <font>
      <b/>
      <sz val="11"/>
      <name val="Calibri"/>
      <family val="2"/>
      <scheme val="minor"/>
    </font>
    <font>
      <sz val="11"/>
      <name val="Calibri"/>
      <family val="2"/>
      <scheme val="minor"/>
    </font>
    <font>
      <b/>
      <sz val="18"/>
      <color rgb="FF00B050"/>
      <name val="Arial"/>
      <family val="2"/>
    </font>
    <font>
      <b/>
      <sz val="11"/>
      <color rgb="FFFF0000"/>
      <name val="Calibri"/>
      <family val="2"/>
      <scheme val="minor"/>
    </font>
    <font>
      <b/>
      <sz val="11"/>
      <color theme="1"/>
      <name val="Calibri"/>
      <family val="2"/>
    </font>
  </fonts>
  <fills count="12">
    <fill>
      <patternFill patternType="none"/>
    </fill>
    <fill>
      <patternFill patternType="gray125"/>
    </fill>
    <fill>
      <patternFill patternType="solid">
        <fgColor indexed="9"/>
        <bgColor indexed="64"/>
      </patternFill>
    </fill>
    <fill>
      <patternFill patternType="solid">
        <fgColor indexed="9"/>
        <bgColor indexed="9"/>
      </patternFill>
    </fill>
    <fill>
      <patternFill patternType="solid">
        <fgColor rgb="FFF96FDB"/>
        <bgColor indexed="64"/>
      </patternFill>
    </fill>
    <fill>
      <patternFill patternType="solid">
        <fgColor rgb="FF00B0F0"/>
        <bgColor indexed="64"/>
      </patternFill>
    </fill>
    <fill>
      <patternFill patternType="solid">
        <fgColor theme="0"/>
        <bgColor indexed="64"/>
      </patternFill>
    </fill>
    <fill>
      <patternFill patternType="solid">
        <fgColor theme="0"/>
        <bgColor theme="0"/>
      </patternFill>
    </fill>
    <fill>
      <patternFill patternType="solid">
        <fgColor theme="0" tint="-0.14999847407452621"/>
        <bgColor theme="0"/>
      </patternFill>
    </fill>
    <fill>
      <patternFill patternType="solid">
        <fgColor theme="0" tint="-0.14999847407452621"/>
        <bgColor indexed="9"/>
      </patternFill>
    </fill>
    <fill>
      <patternFill patternType="solid">
        <fgColor rgb="FF3A6367"/>
        <bgColor indexed="64"/>
      </patternFill>
    </fill>
    <fill>
      <patternFill patternType="solid">
        <fgColor rgb="FFAD9244"/>
        <bgColor indexed="64"/>
      </patternFill>
    </fill>
  </fills>
  <borders count="47">
    <border>
      <left/>
      <right/>
      <top/>
      <bottom/>
      <diagonal/>
    </border>
    <border>
      <left/>
      <right/>
      <top style="medium">
        <color indexed="64"/>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top/>
      <bottom/>
      <diagonal/>
    </border>
    <border>
      <left/>
      <right/>
      <top/>
      <bottom style="double">
        <color indexed="64"/>
      </bottom>
      <diagonal/>
    </border>
    <border>
      <left/>
      <right/>
      <top style="thin">
        <color indexed="64"/>
      </top>
      <bottom style="double">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top style="double">
        <color indexed="64"/>
      </top>
      <bottom style="double">
        <color indexed="64"/>
      </bottom>
      <diagonal/>
    </border>
    <border>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s>
  <cellStyleXfs count="123">
    <xf numFmtId="0" fontId="0" fillId="0" borderId="0"/>
    <xf numFmtId="165" fontId="3" fillId="0" borderId="0" applyFont="0" applyFill="0" applyBorder="0" applyAlignment="0" applyProtection="0"/>
    <xf numFmtId="165"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6" fontId="3" fillId="0" borderId="0" applyFont="0" applyFill="0" applyBorder="0" applyAlignment="0" applyProtection="0"/>
    <xf numFmtId="43"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3"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24"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43" fontId="24"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72" fontId="3" fillId="0" borderId="0" applyFont="0" applyFill="0" applyBorder="0" applyAlignment="0" applyProtection="0"/>
    <xf numFmtId="164" fontId="24"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18" fillId="0" borderId="0" applyNumberFormat="0" applyFill="0" applyBorder="0" applyAlignment="0" applyProtection="0">
      <alignment vertical="top"/>
      <protection locked="0"/>
    </xf>
    <xf numFmtId="0" fontId="18" fillId="0" borderId="0" applyNumberFormat="0" applyFill="0" applyBorder="0" applyAlignment="0" applyProtection="0">
      <alignment vertical="top"/>
      <protection locked="0"/>
    </xf>
    <xf numFmtId="0" fontId="3" fillId="0" borderId="0"/>
    <xf numFmtId="0" fontId="9" fillId="0" borderId="0"/>
    <xf numFmtId="0" fontId="9" fillId="0" borderId="0"/>
    <xf numFmtId="0" fontId="9" fillId="0" borderId="0"/>
    <xf numFmtId="0" fontId="3" fillId="0" borderId="0"/>
    <xf numFmtId="0" fontId="3" fillId="0" borderId="0"/>
    <xf numFmtId="0" fontId="10" fillId="0" borderId="0"/>
    <xf numFmtId="0" fontId="9" fillId="0" borderId="0"/>
    <xf numFmtId="0" fontId="23" fillId="0" borderId="0"/>
    <xf numFmtId="0" fontId="23" fillId="0" borderId="0"/>
    <xf numFmtId="0" fontId="3" fillId="0" borderId="0"/>
    <xf numFmtId="0" fontId="23" fillId="0" borderId="0"/>
    <xf numFmtId="0" fontId="23" fillId="0" borderId="0"/>
    <xf numFmtId="0" fontId="20" fillId="0" borderId="0"/>
    <xf numFmtId="0" fontId="3" fillId="0" borderId="0"/>
    <xf numFmtId="0" fontId="3" fillId="0" borderId="0"/>
    <xf numFmtId="0" fontId="24" fillId="0" borderId="0"/>
    <xf numFmtId="0" fontId="23" fillId="0" borderId="0"/>
    <xf numFmtId="0" fontId="23" fillId="0" borderId="0"/>
    <xf numFmtId="0" fontId="3" fillId="0" borderId="0"/>
    <xf numFmtId="0" fontId="23" fillId="0" borderId="0"/>
    <xf numFmtId="0" fontId="23" fillId="0" borderId="0"/>
    <xf numFmtId="0" fontId="3" fillId="0" borderId="0"/>
    <xf numFmtId="0" fontId="23" fillId="0" borderId="0"/>
    <xf numFmtId="0" fontId="23" fillId="0" borderId="0"/>
    <xf numFmtId="0" fontId="3" fillId="0" borderId="0"/>
    <xf numFmtId="0" fontId="24" fillId="0" borderId="0"/>
    <xf numFmtId="0" fontId="9" fillId="0" borderId="0"/>
    <xf numFmtId="0" fontId="9" fillId="0" borderId="0"/>
    <xf numFmtId="0" fontId="24" fillId="0" borderId="0"/>
    <xf numFmtId="0" fontId="3" fillId="0" borderId="0"/>
    <xf numFmtId="0" fontId="9" fillId="0" borderId="0"/>
    <xf numFmtId="0" fontId="9" fillId="0" borderId="0"/>
    <xf numFmtId="0" fontId="10" fillId="0" borderId="0"/>
    <xf numFmtId="0" fontId="9"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24"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24"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1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24"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8"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1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13" fillId="0" borderId="0" applyFont="0" applyFill="0" applyBorder="0" applyAlignment="0" applyProtection="0"/>
    <xf numFmtId="9" fontId="3" fillId="0" borderId="0" applyFont="0" applyFill="0" applyBorder="0" applyAlignment="0" applyProtection="0"/>
    <xf numFmtId="9" fontId="13" fillId="0" borderId="0" applyFont="0" applyFill="0" applyBorder="0" applyAlignment="0" applyProtection="0"/>
    <xf numFmtId="9" fontId="3" fillId="0" borderId="0" applyFont="0" applyFill="0" applyBorder="0" applyAlignment="0" applyProtection="0"/>
  </cellStyleXfs>
  <cellXfs count="267">
    <xf numFmtId="0" fontId="0" fillId="0" borderId="0" xfId="0"/>
    <xf numFmtId="0" fontId="3" fillId="0" borderId="0" xfId="0" applyFont="1" applyProtection="1">
      <protection hidden="1"/>
    </xf>
    <xf numFmtId="0" fontId="3" fillId="0" borderId="2" xfId="0" applyFont="1" applyBorder="1" applyProtection="1">
      <protection hidden="1"/>
    </xf>
    <xf numFmtId="0" fontId="2" fillId="0" borderId="1" xfId="0" applyFont="1" applyBorder="1" applyAlignment="1" applyProtection="1">
      <alignment horizontal="centerContinuous"/>
      <protection hidden="1"/>
    </xf>
    <xf numFmtId="0" fontId="2" fillId="0" borderId="1" xfId="0" applyFont="1" applyBorder="1" applyAlignment="1" applyProtection="1">
      <alignment horizontal="left"/>
      <protection hidden="1"/>
    </xf>
    <xf numFmtId="0" fontId="3" fillId="0" borderId="1" xfId="0" applyFont="1" applyBorder="1" applyAlignment="1" applyProtection="1">
      <alignment horizontal="centerContinuous"/>
      <protection hidden="1"/>
    </xf>
    <xf numFmtId="0" fontId="3" fillId="0" borderId="4" xfId="0" applyFont="1" applyBorder="1" applyProtection="1">
      <protection hidden="1"/>
    </xf>
    <xf numFmtId="166" fontId="3" fillId="0" borderId="0" xfId="0" applyNumberFormat="1" applyFont="1" applyProtection="1">
      <protection hidden="1"/>
    </xf>
    <xf numFmtId="0" fontId="6" fillId="0" borderId="5" xfId="0" applyFont="1" applyBorder="1" applyAlignment="1" applyProtection="1">
      <alignment horizontal="left"/>
      <protection hidden="1"/>
    </xf>
    <xf numFmtId="0" fontId="6" fillId="0" borderId="4" xfId="0" applyFont="1" applyBorder="1" applyAlignment="1" applyProtection="1">
      <alignment horizontal="left"/>
      <protection hidden="1"/>
    </xf>
    <xf numFmtId="0" fontId="7" fillId="0" borderId="4" xfId="0" applyFont="1" applyBorder="1" applyProtection="1">
      <protection hidden="1"/>
    </xf>
    <xf numFmtId="0" fontId="4" fillId="0" borderId="1" xfId="0" applyFont="1" applyBorder="1" applyProtection="1">
      <protection hidden="1"/>
    </xf>
    <xf numFmtId="0" fontId="3" fillId="0" borderId="3" xfId="0" applyFont="1" applyBorder="1" applyProtection="1">
      <protection hidden="1"/>
    </xf>
    <xf numFmtId="168" fontId="2" fillId="2" borderId="6" xfId="0" applyNumberFormat="1" applyFont="1" applyFill="1" applyBorder="1" applyAlignment="1" applyProtection="1">
      <alignment horizontal="right"/>
      <protection hidden="1"/>
    </xf>
    <xf numFmtId="166" fontId="2" fillId="0" borderId="0" xfId="0" applyNumberFormat="1" applyFont="1" applyProtection="1">
      <protection hidden="1"/>
    </xf>
    <xf numFmtId="165" fontId="2" fillId="0" borderId="7" xfId="0" applyNumberFormat="1" applyFont="1" applyBorder="1" applyProtection="1">
      <protection hidden="1"/>
    </xf>
    <xf numFmtId="165" fontId="2" fillId="0" borderId="8" xfId="0" applyNumberFormat="1" applyFont="1" applyBorder="1" applyProtection="1">
      <protection hidden="1"/>
    </xf>
    <xf numFmtId="165" fontId="2" fillId="2" borderId="9" xfId="0" applyNumberFormat="1" applyFont="1" applyFill="1" applyBorder="1" applyProtection="1">
      <protection hidden="1"/>
    </xf>
    <xf numFmtId="165" fontId="2" fillId="0" borderId="9" xfId="0" applyNumberFormat="1" applyFont="1" applyBorder="1" applyProtection="1">
      <protection hidden="1"/>
    </xf>
    <xf numFmtId="165" fontId="3" fillId="0" borderId="0" xfId="0" applyNumberFormat="1" applyFont="1" applyProtection="1">
      <protection hidden="1"/>
    </xf>
    <xf numFmtId="165" fontId="2" fillId="0" borderId="0" xfId="0" applyNumberFormat="1" applyFont="1" applyProtection="1">
      <protection hidden="1"/>
    </xf>
    <xf numFmtId="165" fontId="2" fillId="0" borderId="10" xfId="0" applyNumberFormat="1" applyFont="1" applyBorder="1" applyProtection="1">
      <protection hidden="1"/>
    </xf>
    <xf numFmtId="165" fontId="2" fillId="2" borderId="6" xfId="0" applyNumberFormat="1" applyFont="1" applyFill="1" applyBorder="1" applyAlignment="1" applyProtection="1">
      <alignment horizontal="right"/>
      <protection hidden="1"/>
    </xf>
    <xf numFmtId="169" fontId="2" fillId="2" borderId="6" xfId="0" applyNumberFormat="1" applyFont="1" applyFill="1" applyBorder="1" applyProtection="1">
      <protection hidden="1"/>
    </xf>
    <xf numFmtId="169" fontId="2" fillId="2" borderId="3" xfId="0" applyNumberFormat="1" applyFont="1" applyFill="1" applyBorder="1" applyProtection="1">
      <protection hidden="1"/>
    </xf>
    <xf numFmtId="168" fontId="2" fillId="2" borderId="3" xfId="0" applyNumberFormat="1" applyFont="1" applyFill="1" applyBorder="1" applyAlignment="1" applyProtection="1">
      <alignment horizontal="right"/>
      <protection hidden="1"/>
    </xf>
    <xf numFmtId="165" fontId="2" fillId="0" borderId="11" xfId="0" applyNumberFormat="1" applyFont="1" applyBorder="1" applyProtection="1">
      <protection hidden="1"/>
    </xf>
    <xf numFmtId="165" fontId="2" fillId="0" borderId="12" xfId="0" applyNumberFormat="1" applyFont="1" applyBorder="1" applyProtection="1">
      <protection hidden="1"/>
    </xf>
    <xf numFmtId="165" fontId="2" fillId="2" borderId="10" xfId="0" applyNumberFormat="1" applyFont="1" applyFill="1" applyBorder="1" applyProtection="1">
      <protection hidden="1"/>
    </xf>
    <xf numFmtId="0" fontId="2" fillId="0" borderId="3" xfId="0" applyFont="1" applyBorder="1" applyAlignment="1" applyProtection="1">
      <alignment horizontal="left"/>
      <protection hidden="1"/>
    </xf>
    <xf numFmtId="0" fontId="3" fillId="0" borderId="0" xfId="67"/>
    <xf numFmtId="0" fontId="3" fillId="0" borderId="0" xfId="32"/>
    <xf numFmtId="0" fontId="3" fillId="0" borderId="13" xfId="67" applyBorder="1" applyAlignment="1">
      <alignment horizontal="center" vertical="center" wrapText="1"/>
    </xf>
    <xf numFmtId="0" fontId="3" fillId="0" borderId="1" xfId="67" applyBorder="1" applyAlignment="1">
      <alignment horizontal="center" vertical="center" wrapText="1"/>
    </xf>
    <xf numFmtId="0" fontId="26" fillId="2" borderId="6" xfId="67" applyFont="1" applyFill="1" applyBorder="1" applyAlignment="1">
      <alignment horizontal="center" vertical="center"/>
    </xf>
    <xf numFmtId="0" fontId="25" fillId="2" borderId="6" xfId="67" applyFont="1" applyFill="1" applyBorder="1" applyAlignment="1">
      <alignment horizontal="center" vertical="center"/>
    </xf>
    <xf numFmtId="0" fontId="26" fillId="2" borderId="1" xfId="67" applyFont="1" applyFill="1" applyBorder="1" applyAlignment="1">
      <alignment horizontal="center" vertical="center"/>
    </xf>
    <xf numFmtId="0" fontId="2" fillId="2" borderId="6" xfId="67" applyFont="1" applyFill="1" applyBorder="1" applyAlignment="1">
      <alignment horizontal="center" vertical="center"/>
    </xf>
    <xf numFmtId="173" fontId="26" fillId="2" borderId="6" xfId="67" applyNumberFormat="1" applyFont="1" applyFill="1" applyBorder="1" applyAlignment="1">
      <alignment horizontal="center" vertical="center"/>
    </xf>
    <xf numFmtId="0" fontId="2" fillId="0" borderId="14" xfId="67" applyFont="1" applyBorder="1" applyAlignment="1">
      <alignment horizontal="center" vertical="center"/>
    </xf>
    <xf numFmtId="173" fontId="26" fillId="0" borderId="14" xfId="67" applyNumberFormat="1" applyFont="1" applyBorder="1" applyAlignment="1">
      <alignment horizontal="center" vertical="center"/>
    </xf>
    <xf numFmtId="0" fontId="26" fillId="0" borderId="14" xfId="67" applyFont="1" applyBorder="1" applyAlignment="1">
      <alignment horizontal="center" vertical="center"/>
    </xf>
    <xf numFmtId="171" fontId="2" fillId="0" borderId="13" xfId="67" applyNumberFormat="1" applyFont="1" applyBorder="1" applyAlignment="1">
      <alignment horizontal="center" vertical="center"/>
    </xf>
    <xf numFmtId="1" fontId="2" fillId="4" borderId="15" xfId="67" applyNumberFormat="1" applyFont="1" applyFill="1" applyBorder="1" applyAlignment="1">
      <alignment horizontal="center" vertical="center"/>
    </xf>
    <xf numFmtId="1" fontId="2" fillId="4" borderId="16" xfId="67" applyNumberFormat="1" applyFont="1" applyFill="1" applyBorder="1" applyAlignment="1">
      <alignment horizontal="center" vertical="center"/>
    </xf>
    <xf numFmtId="1" fontId="2" fillId="5" borderId="16" xfId="67" applyNumberFormat="1" applyFont="1" applyFill="1" applyBorder="1" applyAlignment="1">
      <alignment horizontal="center" vertical="center"/>
    </xf>
    <xf numFmtId="1" fontId="2" fillId="5" borderId="17" xfId="67" applyNumberFormat="1" applyFont="1" applyFill="1" applyBorder="1" applyAlignment="1">
      <alignment horizontal="center" vertical="center"/>
    </xf>
    <xf numFmtId="1" fontId="2" fillId="4" borderId="18" xfId="67" applyNumberFormat="1" applyFont="1" applyFill="1" applyBorder="1" applyAlignment="1">
      <alignment horizontal="center" vertical="center"/>
    </xf>
    <xf numFmtId="1" fontId="2" fillId="4" borderId="19" xfId="67" applyNumberFormat="1" applyFont="1" applyFill="1" applyBorder="1" applyAlignment="1">
      <alignment horizontal="center" vertical="center"/>
    </xf>
    <xf numFmtId="1" fontId="2" fillId="5" borderId="19" xfId="67" applyNumberFormat="1" applyFont="1" applyFill="1" applyBorder="1" applyAlignment="1">
      <alignment horizontal="center" vertical="center"/>
    </xf>
    <xf numFmtId="1" fontId="2" fillId="5" borderId="20" xfId="67" applyNumberFormat="1" applyFont="1" applyFill="1" applyBorder="1" applyAlignment="1">
      <alignment horizontal="center" vertical="center"/>
    </xf>
    <xf numFmtId="171" fontId="26" fillId="0" borderId="13" xfId="67" applyNumberFormat="1" applyFont="1" applyBorder="1" applyAlignment="1">
      <alignment horizontal="center" vertical="center"/>
    </xf>
    <xf numFmtId="1" fontId="2" fillId="4" borderId="21" xfId="67" applyNumberFormat="1" applyFont="1" applyFill="1" applyBorder="1" applyAlignment="1">
      <alignment horizontal="center" vertical="center"/>
    </xf>
    <xf numFmtId="1" fontId="2" fillId="4" borderId="22" xfId="67" applyNumberFormat="1" applyFont="1" applyFill="1" applyBorder="1" applyAlignment="1">
      <alignment horizontal="center" vertical="center"/>
    </xf>
    <xf numFmtId="1" fontId="2" fillId="5" borderId="22" xfId="67" applyNumberFormat="1" applyFont="1" applyFill="1" applyBorder="1" applyAlignment="1">
      <alignment horizontal="center" vertical="center"/>
    </xf>
    <xf numFmtId="1" fontId="2" fillId="5" borderId="23" xfId="67" applyNumberFormat="1" applyFont="1" applyFill="1" applyBorder="1" applyAlignment="1">
      <alignment horizontal="center" vertical="center"/>
    </xf>
    <xf numFmtId="0" fontId="11" fillId="0" borderId="0" xfId="67" applyFont="1" applyAlignment="1">
      <alignment horizontal="center" vertical="center" textRotation="90" wrapText="1"/>
    </xf>
    <xf numFmtId="171" fontId="11" fillId="0" borderId="0" xfId="67" applyNumberFormat="1" applyFont="1" applyAlignment="1">
      <alignment horizontal="center" vertical="center"/>
    </xf>
    <xf numFmtId="1" fontId="11" fillId="0" borderId="0" xfId="67" applyNumberFormat="1" applyFont="1" applyAlignment="1">
      <alignment horizontal="center" vertical="center"/>
    </xf>
    <xf numFmtId="170" fontId="2" fillId="2" borderId="6" xfId="67" applyNumberFormat="1" applyFont="1" applyFill="1" applyBorder="1" applyAlignment="1">
      <alignment horizontal="center" vertical="center"/>
    </xf>
    <xf numFmtId="170" fontId="25" fillId="2" borderId="6" xfId="67" applyNumberFormat="1" applyFont="1" applyFill="1" applyBorder="1" applyAlignment="1">
      <alignment horizontal="center" vertical="center"/>
    </xf>
    <xf numFmtId="170" fontId="26" fillId="2" borderId="6" xfId="67" applyNumberFormat="1" applyFont="1" applyFill="1" applyBorder="1" applyAlignment="1">
      <alignment horizontal="center" vertical="center"/>
    </xf>
    <xf numFmtId="170" fontId="25" fillId="0" borderId="14" xfId="67" applyNumberFormat="1" applyFont="1" applyBorder="1" applyAlignment="1">
      <alignment horizontal="center" vertical="center"/>
    </xf>
    <xf numFmtId="170" fontId="26" fillId="0" borderId="14" xfId="67" applyNumberFormat="1" applyFont="1" applyBorder="1" applyAlignment="1">
      <alignment horizontal="center" vertical="center"/>
    </xf>
    <xf numFmtId="170" fontId="2" fillId="0" borderId="14" xfId="67" applyNumberFormat="1" applyFont="1" applyBorder="1" applyAlignment="1">
      <alignment horizontal="center" vertical="center"/>
    </xf>
    <xf numFmtId="169" fontId="2" fillId="0" borderId="0" xfId="0" applyNumberFormat="1" applyFont="1" applyProtection="1">
      <protection hidden="1"/>
    </xf>
    <xf numFmtId="165" fontId="2" fillId="0" borderId="0" xfId="0" applyNumberFormat="1" applyFont="1" applyAlignment="1" applyProtection="1">
      <alignment horizontal="right"/>
      <protection hidden="1"/>
    </xf>
    <xf numFmtId="0" fontId="15" fillId="2" borderId="5" xfId="32" applyFont="1" applyFill="1" applyBorder="1" applyAlignment="1">
      <alignment vertical="center"/>
    </xf>
    <xf numFmtId="0" fontId="3" fillId="2" borderId="10" xfId="32" applyFill="1" applyBorder="1" applyProtection="1">
      <protection hidden="1"/>
    </xf>
    <xf numFmtId="0" fontId="3" fillId="2" borderId="0" xfId="32" applyFill="1" applyProtection="1">
      <protection hidden="1"/>
    </xf>
    <xf numFmtId="0" fontId="15" fillId="2" borderId="24" xfId="32" applyFont="1" applyFill="1" applyBorder="1" applyAlignment="1">
      <alignment vertical="center"/>
    </xf>
    <xf numFmtId="0" fontId="3" fillId="2" borderId="25" xfId="32" applyFill="1" applyBorder="1" applyProtection="1">
      <protection hidden="1"/>
    </xf>
    <xf numFmtId="0" fontId="3" fillId="2" borderId="26" xfId="32" applyFill="1" applyBorder="1" applyProtection="1">
      <protection hidden="1"/>
    </xf>
    <xf numFmtId="0" fontId="2" fillId="0" borderId="13" xfId="32" applyFont="1" applyBorder="1" applyAlignment="1" applyProtection="1">
      <alignment horizontal="left"/>
      <protection hidden="1"/>
    </xf>
    <xf numFmtId="0" fontId="2" fillId="0" borderId="27" xfId="32" applyFont="1" applyBorder="1" applyAlignment="1" applyProtection="1">
      <alignment horizontal="left"/>
      <protection hidden="1"/>
    </xf>
    <xf numFmtId="0" fontId="2" fillId="0" borderId="24" xfId="32" applyFont="1" applyBorder="1" applyAlignment="1" applyProtection="1">
      <alignment horizontal="left"/>
      <protection hidden="1"/>
    </xf>
    <xf numFmtId="0" fontId="2" fillId="0" borderId="0" xfId="32" applyFont="1" applyAlignment="1" applyProtection="1">
      <alignment horizontal="left"/>
      <protection hidden="1"/>
    </xf>
    <xf numFmtId="0" fontId="2" fillId="0" borderId="28" xfId="32" applyFont="1" applyBorder="1" applyAlignment="1" applyProtection="1">
      <alignment horizontal="left"/>
      <protection hidden="1"/>
    </xf>
    <xf numFmtId="0" fontId="2" fillId="0" borderId="29" xfId="32" applyFont="1" applyBorder="1" applyAlignment="1" applyProtection="1">
      <alignment horizontal="left"/>
      <protection hidden="1"/>
    </xf>
    <xf numFmtId="0" fontId="2" fillId="0" borderId="30" xfId="32" applyFont="1" applyBorder="1" applyAlignment="1" applyProtection="1">
      <alignment horizontal="left"/>
      <protection hidden="1"/>
    </xf>
    <xf numFmtId="0" fontId="2" fillId="2" borderId="24" xfId="32" applyFont="1" applyFill="1" applyBorder="1" applyAlignment="1" applyProtection="1">
      <alignment horizontal="left"/>
      <protection hidden="1"/>
    </xf>
    <xf numFmtId="0" fontId="2" fillId="2" borderId="0" xfId="32" applyFont="1" applyFill="1" applyAlignment="1" applyProtection="1">
      <alignment horizontal="left"/>
      <protection hidden="1"/>
    </xf>
    <xf numFmtId="0" fontId="2" fillId="0" borderId="1" xfId="32" applyFont="1" applyBorder="1" applyAlignment="1" applyProtection="1">
      <alignment horizontal="left"/>
      <protection hidden="1"/>
    </xf>
    <xf numFmtId="0" fontId="2" fillId="0" borderId="13" xfId="0" applyFont="1" applyBorder="1" applyAlignment="1" applyProtection="1">
      <alignment horizontal="left"/>
      <protection hidden="1"/>
    </xf>
    <xf numFmtId="0" fontId="2" fillId="0" borderId="24" xfId="0" applyFont="1" applyBorder="1" applyAlignment="1" applyProtection="1">
      <alignment horizontal="left"/>
      <protection hidden="1"/>
    </xf>
    <xf numFmtId="0" fontId="2" fillId="0" borderId="0" xfId="0" applyFont="1" applyAlignment="1" applyProtection="1">
      <alignment horizontal="left"/>
      <protection hidden="1"/>
    </xf>
    <xf numFmtId="0" fontId="14" fillId="2" borderId="31" xfId="32" applyFont="1" applyFill="1" applyBorder="1" applyAlignment="1">
      <alignment vertical="center"/>
    </xf>
    <xf numFmtId="0" fontId="3" fillId="2" borderId="2" xfId="32" applyFill="1" applyBorder="1" applyProtection="1">
      <protection hidden="1"/>
    </xf>
    <xf numFmtId="0" fontId="3" fillId="2" borderId="4" xfId="32" applyFill="1" applyBorder="1" applyProtection="1">
      <protection hidden="1"/>
    </xf>
    <xf numFmtId="0" fontId="27" fillId="0" borderId="0" xfId="48" applyFont="1"/>
    <xf numFmtId="165" fontId="27" fillId="0" borderId="0" xfId="48" applyNumberFormat="1" applyFont="1"/>
    <xf numFmtId="169" fontId="2" fillId="2" borderId="6" xfId="76" applyNumberFormat="1" applyFont="1" applyFill="1" applyBorder="1" applyProtection="1">
      <protection hidden="1"/>
    </xf>
    <xf numFmtId="165" fontId="2" fillId="0" borderId="7" xfId="76" applyNumberFormat="1" applyFont="1" applyBorder="1" applyProtection="1">
      <protection hidden="1"/>
    </xf>
    <xf numFmtId="165" fontId="2" fillId="0" borderId="8" xfId="76" applyNumberFormat="1" applyFont="1" applyBorder="1" applyProtection="1">
      <protection hidden="1"/>
    </xf>
    <xf numFmtId="0" fontId="0" fillId="6" borderId="32" xfId="0" applyFill="1" applyBorder="1"/>
    <xf numFmtId="0" fontId="0" fillId="6" borderId="0" xfId="0" applyFill="1"/>
    <xf numFmtId="165" fontId="29" fillId="6" borderId="34" xfId="16" applyFont="1" applyFill="1" applyBorder="1" applyAlignment="1"/>
    <xf numFmtId="165" fontId="30" fillId="6" borderId="34" xfId="16" applyFont="1" applyFill="1" applyBorder="1" applyAlignment="1"/>
    <xf numFmtId="165" fontId="30" fillId="6" borderId="0" xfId="16" applyFont="1" applyFill="1" applyBorder="1" applyAlignment="1">
      <alignment horizontal="center" vertical="center" wrapText="1"/>
    </xf>
    <xf numFmtId="176" fontId="30" fillId="6" borderId="0" xfId="16" applyNumberFormat="1" applyFont="1" applyFill="1" applyBorder="1" applyAlignment="1">
      <alignment horizontal="center" vertical="center" wrapText="1"/>
    </xf>
    <xf numFmtId="173" fontId="30" fillId="6" borderId="0" xfId="0" applyNumberFormat="1" applyFont="1" applyFill="1"/>
    <xf numFmtId="0" fontId="27" fillId="6" borderId="0" xfId="0" applyFont="1" applyFill="1"/>
    <xf numFmtId="0" fontId="27" fillId="0" borderId="0" xfId="0" applyFont="1"/>
    <xf numFmtId="173" fontId="30" fillId="6" borderId="35" xfId="0" applyNumberFormat="1" applyFont="1" applyFill="1" applyBorder="1"/>
    <xf numFmtId="0" fontId="28" fillId="6" borderId="34" xfId="0" applyFont="1" applyFill="1" applyBorder="1"/>
    <xf numFmtId="173" fontId="29" fillId="6" borderId="0" xfId="16" applyNumberFormat="1" applyFont="1" applyFill="1" applyBorder="1" applyAlignment="1">
      <alignment horizontal="center" vertical="center" wrapText="1"/>
    </xf>
    <xf numFmtId="175" fontId="30" fillId="6" borderId="0" xfId="16" applyNumberFormat="1" applyFont="1" applyFill="1" applyBorder="1" applyAlignment="1"/>
    <xf numFmtId="165" fontId="29" fillId="6" borderId="0" xfId="16" applyFont="1" applyFill="1" applyBorder="1" applyAlignment="1">
      <alignment horizontal="center" vertical="center" wrapText="1"/>
    </xf>
    <xf numFmtId="175" fontId="30" fillId="6" borderId="35" xfId="16" applyNumberFormat="1" applyFont="1" applyFill="1" applyBorder="1" applyAlignment="1"/>
    <xf numFmtId="175" fontId="29" fillId="6" borderId="0" xfId="16" applyNumberFormat="1" applyFont="1" applyFill="1" applyBorder="1" applyAlignment="1"/>
    <xf numFmtId="175" fontId="29" fillId="6" borderId="35" xfId="16" applyNumberFormat="1" applyFont="1" applyFill="1" applyBorder="1" applyAlignment="1"/>
    <xf numFmtId="175" fontId="0" fillId="0" borderId="0" xfId="0" applyNumberFormat="1"/>
    <xf numFmtId="0" fontId="28" fillId="6" borderId="37" xfId="0" applyFont="1" applyFill="1" applyBorder="1"/>
    <xf numFmtId="173" fontId="28" fillId="6" borderId="38" xfId="0" applyNumberFormat="1" applyFont="1" applyFill="1" applyBorder="1"/>
    <xf numFmtId="0" fontId="0" fillId="7" borderId="0" xfId="0" applyFill="1" applyAlignment="1">
      <alignment vertical="center" wrapText="1"/>
    </xf>
    <xf numFmtId="0" fontId="0" fillId="7" borderId="0" xfId="0" applyFill="1" applyAlignment="1">
      <alignment wrapText="1"/>
    </xf>
    <xf numFmtId="0" fontId="0" fillId="7" borderId="0" xfId="0" applyFill="1"/>
    <xf numFmtId="0" fontId="28" fillId="7" borderId="39" xfId="0" applyFont="1" applyFill="1" applyBorder="1"/>
    <xf numFmtId="0" fontId="0" fillId="7" borderId="32" xfId="0" applyFill="1" applyBorder="1"/>
    <xf numFmtId="0" fontId="28" fillId="7" borderId="34" xfId="0" applyFont="1" applyFill="1" applyBorder="1"/>
    <xf numFmtId="0" fontId="28" fillId="7" borderId="4" xfId="0" applyFont="1" applyFill="1" applyBorder="1" applyAlignment="1">
      <alignment horizontal="center" wrapText="1"/>
    </xf>
    <xf numFmtId="165" fontId="30" fillId="7" borderId="34" xfId="16" applyFont="1" applyFill="1" applyBorder="1" applyAlignment="1">
      <alignment horizontal="left"/>
    </xf>
    <xf numFmtId="175" fontId="0" fillId="7" borderId="0" xfId="0" applyNumberFormat="1" applyFill="1"/>
    <xf numFmtId="0" fontId="0" fillId="7" borderId="34" xfId="0" applyFill="1" applyBorder="1"/>
    <xf numFmtId="165" fontId="0" fillId="7" borderId="0" xfId="0" applyNumberFormat="1" applyFill="1"/>
    <xf numFmtId="165" fontId="29" fillId="8" borderId="34" xfId="16" applyFont="1" applyFill="1" applyBorder="1" applyAlignment="1"/>
    <xf numFmtId="165" fontId="0" fillId="8" borderId="0" xfId="0" applyNumberFormat="1" applyFill="1"/>
    <xf numFmtId="175" fontId="0" fillId="8" borderId="0" xfId="0" applyNumberFormat="1" applyFill="1"/>
    <xf numFmtId="2" fontId="0" fillId="7" borderId="35" xfId="0" applyNumberFormat="1" applyFill="1" applyBorder="1"/>
    <xf numFmtId="2" fontId="0" fillId="7" borderId="40" xfId="0" applyNumberFormat="1" applyFill="1" applyBorder="1"/>
    <xf numFmtId="165" fontId="14" fillId="9" borderId="34" xfId="17" applyFont="1" applyFill="1" applyBorder="1" applyAlignment="1"/>
    <xf numFmtId="175" fontId="2" fillId="9" borderId="0" xfId="0" applyNumberFormat="1" applyFont="1" applyFill="1"/>
    <xf numFmtId="2" fontId="0" fillId="8" borderId="35" xfId="0" applyNumberFormat="1" applyFill="1" applyBorder="1"/>
    <xf numFmtId="0" fontId="14" fillId="9" borderId="34" xfId="32" applyFont="1" applyFill="1" applyBorder="1"/>
    <xf numFmtId="0" fontId="3" fillId="3" borderId="34" xfId="32" applyFill="1" applyBorder="1"/>
    <xf numFmtId="0" fontId="3" fillId="6" borderId="0" xfId="67" applyFill="1"/>
    <xf numFmtId="0" fontId="3" fillId="6" borderId="0" xfId="32" applyFill="1"/>
    <xf numFmtId="171" fontId="3" fillId="6" borderId="0" xfId="32" applyNumberFormat="1" applyFill="1" applyAlignment="1">
      <alignment horizontal="center"/>
    </xf>
    <xf numFmtId="0" fontId="6" fillId="6" borderId="0" xfId="67" applyFont="1" applyFill="1"/>
    <xf numFmtId="3" fontId="3" fillId="6" borderId="0" xfId="32" applyNumberFormat="1" applyFill="1"/>
    <xf numFmtId="0" fontId="28" fillId="6" borderId="0" xfId="32" applyFont="1" applyFill="1"/>
    <xf numFmtId="173" fontId="28" fillId="6" borderId="0" xfId="32" applyNumberFormat="1" applyFont="1" applyFill="1" applyAlignment="1">
      <alignment horizontal="center"/>
    </xf>
    <xf numFmtId="14" fontId="2" fillId="6" borderId="0" xfId="67" applyNumberFormat="1" applyFont="1" applyFill="1"/>
    <xf numFmtId="165" fontId="3" fillId="6" borderId="0" xfId="67" applyNumberFormat="1" applyFill="1" applyAlignment="1">
      <alignment horizontal="center"/>
    </xf>
    <xf numFmtId="165" fontId="2" fillId="6" borderId="0" xfId="67" applyNumberFormat="1" applyFont="1" applyFill="1" applyAlignment="1">
      <alignment horizontal="center"/>
    </xf>
    <xf numFmtId="165" fontId="3" fillId="6" borderId="0" xfId="67" applyNumberFormat="1" applyFill="1" applyAlignment="1">
      <alignment horizontal="center" vertical="center"/>
    </xf>
    <xf numFmtId="0" fontId="2" fillId="6" borderId="0" xfId="67" applyFont="1" applyFill="1" applyAlignment="1">
      <alignment horizontal="center" vertical="center"/>
    </xf>
    <xf numFmtId="0" fontId="3" fillId="6" borderId="0" xfId="67" applyFill="1" applyAlignment="1">
      <alignment horizontal="center" vertical="center"/>
    </xf>
    <xf numFmtId="2" fontId="3" fillId="6" borderId="0" xfId="67" applyNumberFormat="1" applyFill="1" applyAlignment="1">
      <alignment horizontal="center" vertical="center"/>
    </xf>
    <xf numFmtId="165" fontId="3" fillId="6" borderId="0" xfId="67" applyNumberFormat="1" applyFill="1" applyAlignment="1">
      <alignment horizontal="center" vertical="center" wrapText="1"/>
    </xf>
    <xf numFmtId="0" fontId="31" fillId="6" borderId="0" xfId="67" applyFont="1" applyFill="1"/>
    <xf numFmtId="0" fontId="2" fillId="6" borderId="0" xfId="67" applyFont="1" applyFill="1" applyAlignment="1">
      <alignment horizontal="center"/>
    </xf>
    <xf numFmtId="0" fontId="3" fillId="6" borderId="0" xfId="37" applyFill="1"/>
    <xf numFmtId="15" fontId="3" fillId="6" borderId="0" xfId="37" applyNumberFormat="1" applyFill="1"/>
    <xf numFmtId="173" fontId="32" fillId="6" borderId="0" xfId="32" applyNumberFormat="1" applyFont="1" applyFill="1" applyAlignment="1" applyProtection="1">
      <alignment horizontal="center"/>
      <protection locked="0"/>
    </xf>
    <xf numFmtId="165" fontId="26" fillId="6" borderId="0" xfId="67" applyNumberFormat="1" applyFont="1" applyFill="1" applyAlignment="1" applyProtection="1">
      <alignment horizontal="center"/>
      <protection locked="0"/>
    </xf>
    <xf numFmtId="165" fontId="3" fillId="6" borderId="0" xfId="67" applyNumberFormat="1" applyFill="1" applyAlignment="1">
      <alignment horizontal="right"/>
    </xf>
    <xf numFmtId="174" fontId="3" fillId="6" borderId="0" xfId="67" applyNumberFormat="1" applyFill="1" applyAlignment="1">
      <alignment horizontal="right"/>
    </xf>
    <xf numFmtId="0" fontId="3" fillId="6" borderId="0" xfId="67" applyFill="1" applyProtection="1">
      <protection locked="0"/>
    </xf>
    <xf numFmtId="173" fontId="32" fillId="6" borderId="0" xfId="37" applyNumberFormat="1" applyFont="1" applyFill="1" applyAlignment="1" applyProtection="1">
      <alignment horizontal="center"/>
      <protection locked="0"/>
    </xf>
    <xf numFmtId="0" fontId="28" fillId="6" borderId="38" xfId="32" applyFont="1" applyFill="1" applyBorder="1"/>
    <xf numFmtId="0" fontId="28" fillId="6" borderId="38" xfId="32" applyFont="1" applyFill="1" applyBorder="1" applyAlignment="1">
      <alignment horizontal="center"/>
    </xf>
    <xf numFmtId="0" fontId="28" fillId="6" borderId="38" xfId="37" applyFont="1" applyFill="1" applyBorder="1" applyAlignment="1">
      <alignment horizontal="center" wrapText="1"/>
    </xf>
    <xf numFmtId="0" fontId="3" fillId="6" borderId="0" xfId="67" applyFill="1" applyAlignment="1">
      <alignment horizontal="left" vertical="center"/>
    </xf>
    <xf numFmtId="0" fontId="2" fillId="6" borderId="0" xfId="67" applyFont="1" applyFill="1" applyAlignment="1">
      <alignment horizontal="left" vertical="center"/>
    </xf>
    <xf numFmtId="0" fontId="3" fillId="6" borderId="0" xfId="67" applyFill="1" applyAlignment="1">
      <alignment horizontal="left" vertical="center" wrapText="1"/>
    </xf>
    <xf numFmtId="0" fontId="2" fillId="6" borderId="0" xfId="67" applyFont="1" applyFill="1" applyAlignment="1">
      <alignment horizontal="left" vertical="center" wrapText="1"/>
    </xf>
    <xf numFmtId="0" fontId="2" fillId="6" borderId="41" xfId="0" applyFont="1" applyFill="1" applyBorder="1" applyAlignment="1" applyProtection="1">
      <alignment horizontal="left" wrapText="1"/>
      <protection hidden="1"/>
    </xf>
    <xf numFmtId="174" fontId="2" fillId="6" borderId="30" xfId="67" applyNumberFormat="1" applyFont="1" applyFill="1" applyBorder="1" applyAlignment="1">
      <alignment horizontal="right"/>
    </xf>
    <xf numFmtId="0" fontId="33" fillId="6" borderId="39" xfId="0" applyFont="1" applyFill="1" applyBorder="1"/>
    <xf numFmtId="173" fontId="21" fillId="2" borderId="43" xfId="0" applyNumberFormat="1" applyFont="1" applyFill="1" applyBorder="1"/>
    <xf numFmtId="173" fontId="21" fillId="2" borderId="29" xfId="0" applyNumberFormat="1" applyFont="1" applyFill="1" applyBorder="1"/>
    <xf numFmtId="173" fontId="21" fillId="2" borderId="44" xfId="0" applyNumberFormat="1" applyFont="1" applyFill="1" applyBorder="1"/>
    <xf numFmtId="173" fontId="21" fillId="2" borderId="42" xfId="0" applyNumberFormat="1" applyFont="1" applyFill="1" applyBorder="1"/>
    <xf numFmtId="173" fontId="21" fillId="2" borderId="4" xfId="0" applyNumberFormat="1" applyFont="1" applyFill="1" applyBorder="1"/>
    <xf numFmtId="173" fontId="21" fillId="2" borderId="2" xfId="0" applyNumberFormat="1" applyFont="1" applyFill="1" applyBorder="1"/>
    <xf numFmtId="0" fontId="1" fillId="6" borderId="0" xfId="0" applyFont="1" applyFill="1"/>
    <xf numFmtId="0" fontId="2" fillId="10" borderId="1" xfId="0" applyFont="1" applyFill="1" applyBorder="1" applyProtection="1">
      <protection hidden="1"/>
    </xf>
    <xf numFmtId="0" fontId="2" fillId="10" borderId="3" xfId="0" applyFont="1" applyFill="1" applyBorder="1" applyProtection="1">
      <protection hidden="1"/>
    </xf>
    <xf numFmtId="0" fontId="2" fillId="11" borderId="1" xfId="0" applyFont="1" applyFill="1" applyBorder="1" applyProtection="1">
      <protection hidden="1"/>
    </xf>
    <xf numFmtId="165" fontId="2" fillId="11" borderId="1" xfId="0" applyNumberFormat="1" applyFont="1" applyFill="1" applyBorder="1" applyAlignment="1" applyProtection="1">
      <alignment horizontal="left"/>
      <protection hidden="1"/>
    </xf>
    <xf numFmtId="0" fontId="3" fillId="11" borderId="1" xfId="0" applyFont="1" applyFill="1" applyBorder="1" applyProtection="1">
      <protection hidden="1"/>
    </xf>
    <xf numFmtId="0" fontId="3" fillId="11" borderId="3" xfId="0" applyFont="1" applyFill="1" applyBorder="1" applyProtection="1">
      <protection hidden="1"/>
    </xf>
    <xf numFmtId="0" fontId="2" fillId="11" borderId="13" xfId="32" applyFont="1" applyFill="1" applyBorder="1" applyAlignment="1" applyProtection="1">
      <alignment horizontal="left"/>
      <protection hidden="1"/>
    </xf>
    <xf numFmtId="0" fontId="2" fillId="11" borderId="1" xfId="0" applyFont="1" applyFill="1" applyBorder="1" applyAlignment="1" applyProtection="1">
      <alignment horizontal="left"/>
      <protection hidden="1"/>
    </xf>
    <xf numFmtId="167" fontId="2" fillId="11" borderId="3" xfId="0" applyNumberFormat="1" applyFont="1" applyFill="1" applyBorder="1" applyAlignment="1" applyProtection="1">
      <alignment horizontal="left"/>
      <protection hidden="1"/>
    </xf>
    <xf numFmtId="165" fontId="2" fillId="11" borderId="6" xfId="0" applyNumberFormat="1" applyFont="1" applyFill="1" applyBorder="1" applyAlignment="1" applyProtection="1">
      <alignment horizontal="right"/>
      <protection hidden="1"/>
    </xf>
    <xf numFmtId="165" fontId="2" fillId="11" borderId="6" xfId="0" applyNumberFormat="1" applyFont="1" applyFill="1" applyBorder="1" applyProtection="1">
      <protection hidden="1"/>
    </xf>
    <xf numFmtId="165" fontId="2" fillId="11" borderId="6" xfId="76" applyNumberFormat="1" applyFont="1" applyFill="1" applyBorder="1" applyProtection="1">
      <protection hidden="1"/>
    </xf>
    <xf numFmtId="165" fontId="2" fillId="10" borderId="6" xfId="0" applyNumberFormat="1" applyFont="1" applyFill="1" applyBorder="1" applyProtection="1">
      <protection hidden="1"/>
    </xf>
    <xf numFmtId="0" fontId="2" fillId="10" borderId="13" xfId="0" applyFont="1" applyFill="1" applyBorder="1" applyAlignment="1" applyProtection="1">
      <alignment horizontal="left"/>
      <protection hidden="1"/>
    </xf>
    <xf numFmtId="0" fontId="2" fillId="10" borderId="1" xfId="0" applyFont="1" applyFill="1" applyBorder="1" applyAlignment="1" applyProtection="1">
      <alignment horizontal="left"/>
      <protection hidden="1"/>
    </xf>
    <xf numFmtId="0" fontId="3" fillId="10" borderId="3" xfId="0" applyFont="1" applyFill="1" applyBorder="1" applyProtection="1">
      <protection hidden="1"/>
    </xf>
    <xf numFmtId="0" fontId="2" fillId="10" borderId="13" xfId="32" applyFont="1" applyFill="1" applyBorder="1" applyAlignment="1" applyProtection="1">
      <alignment horizontal="left"/>
      <protection hidden="1"/>
    </xf>
    <xf numFmtId="0" fontId="2" fillId="11" borderId="13" xfId="0" applyFont="1" applyFill="1" applyBorder="1" applyAlignment="1" applyProtection="1">
      <alignment horizontal="left"/>
      <protection hidden="1"/>
    </xf>
    <xf numFmtId="165" fontId="2" fillId="10" borderId="3" xfId="0" applyNumberFormat="1" applyFont="1" applyFill="1" applyBorder="1" applyProtection="1">
      <protection hidden="1"/>
    </xf>
    <xf numFmtId="165" fontId="2" fillId="11" borderId="3" xfId="0" applyNumberFormat="1" applyFont="1" applyFill="1" applyBorder="1" applyProtection="1">
      <protection hidden="1"/>
    </xf>
    <xf numFmtId="0" fontId="2" fillId="11" borderId="1" xfId="32" applyFont="1" applyFill="1" applyBorder="1" applyAlignment="1" applyProtection="1">
      <alignment horizontal="left"/>
      <protection hidden="1"/>
    </xf>
    <xf numFmtId="0" fontId="2" fillId="10" borderId="1" xfId="32" applyFont="1" applyFill="1" applyBorder="1" applyAlignment="1" applyProtection="1">
      <alignment horizontal="left"/>
      <protection hidden="1"/>
    </xf>
    <xf numFmtId="0" fontId="3" fillId="10" borderId="3" xfId="32" applyFill="1" applyBorder="1" applyProtection="1">
      <protection hidden="1"/>
    </xf>
    <xf numFmtId="167" fontId="2" fillId="11" borderId="3" xfId="32" applyNumberFormat="1" applyFont="1" applyFill="1" applyBorder="1" applyAlignment="1" applyProtection="1">
      <alignment horizontal="left"/>
      <protection hidden="1"/>
    </xf>
    <xf numFmtId="0" fontId="28" fillId="10" borderId="33" xfId="0" applyFont="1" applyFill="1" applyBorder="1"/>
    <xf numFmtId="0" fontId="28" fillId="10" borderId="30" xfId="0" applyFont="1" applyFill="1" applyBorder="1" applyAlignment="1">
      <alignment horizontal="center" wrapText="1"/>
    </xf>
    <xf numFmtId="165" fontId="29" fillId="11" borderId="34" xfId="16" applyFont="1" applyFill="1" applyBorder="1" applyAlignment="1"/>
    <xf numFmtId="0" fontId="28" fillId="11" borderId="0" xfId="0" applyFont="1" applyFill="1"/>
    <xf numFmtId="165" fontId="29" fillId="11" borderId="0" xfId="16" applyFont="1" applyFill="1" applyBorder="1" applyAlignment="1">
      <alignment horizontal="center" vertical="center" wrapText="1"/>
    </xf>
    <xf numFmtId="0" fontId="28" fillId="11" borderId="34" xfId="0" applyFont="1" applyFill="1" applyBorder="1"/>
    <xf numFmtId="175" fontId="29" fillId="11" borderId="0" xfId="16" applyNumberFormat="1" applyFont="1" applyFill="1" applyBorder="1" applyAlignment="1"/>
    <xf numFmtId="175" fontId="29" fillId="11" borderId="36" xfId="16" applyNumberFormat="1" applyFont="1" applyFill="1" applyBorder="1" applyAlignment="1"/>
    <xf numFmtId="0" fontId="3" fillId="10" borderId="6" xfId="0" applyFont="1" applyFill="1" applyBorder="1" applyProtection="1">
      <protection hidden="1"/>
    </xf>
    <xf numFmtId="165" fontId="3" fillId="10" borderId="6" xfId="0" applyNumberFormat="1" applyFont="1" applyFill="1" applyBorder="1" applyProtection="1">
      <protection hidden="1"/>
    </xf>
    <xf numFmtId="0" fontId="2" fillId="6" borderId="0" xfId="0" applyFont="1" applyFill="1" applyAlignment="1" applyProtection="1">
      <alignment horizontal="center" wrapText="1"/>
      <protection hidden="1"/>
    </xf>
    <xf numFmtId="0" fontId="2" fillId="0" borderId="13" xfId="67" applyFont="1" applyBorder="1" applyAlignment="1">
      <alignment horizontal="center" vertical="center"/>
    </xf>
    <xf numFmtId="0" fontId="2" fillId="0" borderId="3" xfId="67" applyFont="1" applyBorder="1" applyAlignment="1">
      <alignment horizontal="center" vertical="center"/>
    </xf>
    <xf numFmtId="0" fontId="2" fillId="0" borderId="13" xfId="67" applyFont="1" applyBorder="1" applyAlignment="1">
      <alignment vertical="center" wrapText="1"/>
    </xf>
    <xf numFmtId="0" fontId="2" fillId="0" borderId="3" xfId="67" applyFont="1" applyBorder="1" applyAlignment="1">
      <alignment vertical="center" wrapText="1"/>
    </xf>
    <xf numFmtId="0" fontId="2" fillId="6" borderId="41" xfId="0" applyFont="1" applyFill="1" applyBorder="1" applyAlignment="1" applyProtection="1">
      <alignment horizontal="left" wrapText="1"/>
      <protection hidden="1"/>
    </xf>
    <xf numFmtId="0" fontId="2" fillId="0" borderId="14" xfId="67" applyFont="1" applyBorder="1" applyAlignment="1">
      <alignment horizontal="center" vertical="center" textRotation="90" wrapText="1"/>
    </xf>
    <xf numFmtId="0" fontId="2" fillId="0" borderId="9" xfId="67" applyFont="1" applyBorder="1" applyAlignment="1">
      <alignment horizontal="center" vertical="center" textRotation="90" wrapText="1"/>
    </xf>
    <xf numFmtId="0" fontId="2" fillId="0" borderId="42" xfId="67" applyFont="1" applyBorder="1" applyAlignment="1">
      <alignment horizontal="center" vertical="center" textRotation="90" wrapText="1"/>
    </xf>
    <xf numFmtId="0" fontId="2" fillId="0" borderId="1" xfId="67" applyFont="1" applyBorder="1" applyAlignment="1">
      <alignment horizontal="center" vertical="center"/>
    </xf>
    <xf numFmtId="0" fontId="3" fillId="0" borderId="31" xfId="0" applyFont="1" applyBorder="1" applyAlignment="1" applyProtection="1">
      <alignment horizontal="left" vertical="center"/>
      <protection hidden="1"/>
    </xf>
    <xf numFmtId="0" fontId="3" fillId="0" borderId="26" xfId="0" applyFont="1" applyBorder="1" applyAlignment="1" applyProtection="1">
      <alignment horizontal="left" vertical="center"/>
      <protection hidden="1"/>
    </xf>
    <xf numFmtId="0" fontId="3" fillId="0" borderId="25" xfId="0" applyFont="1" applyBorder="1" applyAlignment="1" applyProtection="1">
      <alignment horizontal="left" vertical="center"/>
      <protection hidden="1"/>
    </xf>
    <xf numFmtId="0" fontId="3" fillId="0" borderId="24" xfId="0" applyFont="1" applyBorder="1" applyAlignment="1" applyProtection="1">
      <alignment horizontal="left" vertical="center"/>
      <protection hidden="1"/>
    </xf>
    <xf numFmtId="0" fontId="3" fillId="0" borderId="0" xfId="0" applyFont="1" applyAlignment="1" applyProtection="1">
      <alignment horizontal="left" vertical="center"/>
      <protection hidden="1"/>
    </xf>
    <xf numFmtId="0" fontId="3" fillId="0" borderId="10" xfId="0" applyFont="1" applyBorder="1" applyAlignment="1" applyProtection="1">
      <alignment horizontal="left" vertical="center"/>
      <protection hidden="1"/>
    </xf>
    <xf numFmtId="0" fontId="3" fillId="0" borderId="5" xfId="0" applyFont="1" applyBorder="1" applyAlignment="1" applyProtection="1">
      <alignment horizontal="left" vertical="center"/>
      <protection hidden="1"/>
    </xf>
    <xf numFmtId="0" fontId="3" fillId="0" borderId="4" xfId="0" applyFont="1" applyBorder="1" applyAlignment="1" applyProtection="1">
      <alignment horizontal="left" vertical="center"/>
      <protection hidden="1"/>
    </xf>
    <xf numFmtId="0" fontId="3" fillId="0" borderId="2" xfId="0" applyFont="1" applyBorder="1" applyAlignment="1" applyProtection="1">
      <alignment horizontal="left" vertical="center"/>
      <protection hidden="1"/>
    </xf>
    <xf numFmtId="0" fontId="12" fillId="10" borderId="13" xfId="32" applyFont="1" applyFill="1" applyBorder="1" applyAlignment="1" applyProtection="1">
      <alignment horizontal="left" wrapText="1"/>
      <protection hidden="1"/>
    </xf>
    <xf numFmtId="0" fontId="3" fillId="10" borderId="1" xfId="32" applyFill="1" applyBorder="1" applyAlignment="1">
      <alignment wrapText="1"/>
    </xf>
    <xf numFmtId="0" fontId="12" fillId="10" borderId="1" xfId="32" applyFont="1" applyFill="1" applyBorder="1" applyAlignment="1" applyProtection="1">
      <alignment wrapText="1"/>
      <protection hidden="1"/>
    </xf>
    <xf numFmtId="0" fontId="2" fillId="11" borderId="13" xfId="32" applyFont="1" applyFill="1" applyBorder="1" applyAlignment="1" applyProtection="1">
      <alignment horizontal="left" wrapText="1"/>
      <protection hidden="1"/>
    </xf>
    <xf numFmtId="0" fontId="3" fillId="11" borderId="1" xfId="32" applyFill="1" applyBorder="1" applyAlignment="1">
      <alignment horizontal="left" wrapText="1"/>
    </xf>
    <xf numFmtId="0" fontId="3" fillId="11" borderId="3" xfId="32" applyFill="1" applyBorder="1" applyAlignment="1">
      <alignment horizontal="left" wrapText="1"/>
    </xf>
    <xf numFmtId="0" fontId="2" fillId="10" borderId="13" xfId="0" applyFont="1" applyFill="1" applyBorder="1" applyAlignment="1" applyProtection="1">
      <alignment horizontal="left" wrapText="1"/>
      <protection hidden="1"/>
    </xf>
    <xf numFmtId="0" fontId="0" fillId="10" borderId="1" xfId="0" applyFill="1" applyBorder="1" applyAlignment="1">
      <alignment horizontal="left" wrapText="1"/>
    </xf>
    <xf numFmtId="0" fontId="0" fillId="10" borderId="3" xfId="0" applyFill="1" applyBorder="1" applyAlignment="1">
      <alignment horizontal="left" wrapText="1"/>
    </xf>
    <xf numFmtId="0" fontId="2" fillId="11" borderId="1" xfId="32" applyFont="1" applyFill="1" applyBorder="1" applyAlignment="1" applyProtection="1">
      <alignment horizontal="left" wrapText="1"/>
      <protection hidden="1"/>
    </xf>
    <xf numFmtId="0" fontId="2" fillId="11" borderId="3" xfId="32" applyFont="1" applyFill="1" applyBorder="1" applyAlignment="1" applyProtection="1">
      <alignment horizontal="left" wrapText="1"/>
      <protection hidden="1"/>
    </xf>
    <xf numFmtId="0" fontId="2" fillId="11" borderId="13" xfId="0" applyFont="1" applyFill="1" applyBorder="1" applyAlignment="1" applyProtection="1">
      <alignment horizontal="left" wrapText="1"/>
      <protection hidden="1"/>
    </xf>
    <xf numFmtId="0" fontId="0" fillId="11" borderId="1" xfId="0" applyFill="1" applyBorder="1" applyAlignment="1">
      <alignment horizontal="left" wrapText="1"/>
    </xf>
    <xf numFmtId="0" fontId="2" fillId="10" borderId="13" xfId="32" applyFont="1" applyFill="1" applyBorder="1" applyAlignment="1" applyProtection="1">
      <alignment horizontal="left" wrapText="1" readingOrder="1"/>
      <protection hidden="1"/>
    </xf>
    <xf numFmtId="0" fontId="2" fillId="10" borderId="1" xfId="32" applyFont="1" applyFill="1" applyBorder="1" applyAlignment="1" applyProtection="1">
      <alignment horizontal="left" wrapText="1" readingOrder="1"/>
      <protection hidden="1"/>
    </xf>
    <xf numFmtId="0" fontId="2" fillId="10" borderId="3" xfId="32" applyFont="1" applyFill="1" applyBorder="1" applyAlignment="1" applyProtection="1">
      <alignment horizontal="left" wrapText="1" readingOrder="1"/>
      <protection hidden="1"/>
    </xf>
    <xf numFmtId="166" fontId="2" fillId="11" borderId="13" xfId="32" applyNumberFormat="1" applyFont="1" applyFill="1" applyBorder="1" applyAlignment="1" applyProtection="1">
      <alignment horizontal="left" wrapText="1"/>
      <protection hidden="1"/>
    </xf>
    <xf numFmtId="166" fontId="2" fillId="11" borderId="1" xfId="32" applyNumberFormat="1" applyFont="1" applyFill="1" applyBorder="1" applyAlignment="1" applyProtection="1">
      <alignment horizontal="left" wrapText="1"/>
      <protection hidden="1"/>
    </xf>
    <xf numFmtId="166" fontId="2" fillId="11" borderId="3" xfId="32" applyNumberFormat="1" applyFont="1" applyFill="1" applyBorder="1" applyAlignment="1" applyProtection="1">
      <alignment horizontal="left" wrapText="1"/>
      <protection hidden="1"/>
    </xf>
    <xf numFmtId="0" fontId="21" fillId="2" borderId="28" xfId="0" applyFont="1" applyFill="1" applyBorder="1" applyAlignment="1">
      <alignment wrapText="1"/>
    </xf>
    <xf numFmtId="0" fontId="0" fillId="0" borderId="29" xfId="0" applyBorder="1" applyAlignment="1">
      <alignment wrapText="1"/>
    </xf>
    <xf numFmtId="0" fontId="21" fillId="2" borderId="45" xfId="0" applyFont="1" applyFill="1" applyBorder="1" applyAlignment="1">
      <alignment wrapText="1"/>
    </xf>
    <xf numFmtId="0" fontId="0" fillId="0" borderId="41" xfId="0" applyBorder="1" applyAlignment="1">
      <alignment wrapText="1"/>
    </xf>
    <xf numFmtId="0" fontId="27" fillId="0" borderId="0" xfId="48" applyFont="1" applyAlignment="1">
      <alignment horizontal="center"/>
    </xf>
    <xf numFmtId="0" fontId="25" fillId="10" borderId="13" xfId="32" applyFont="1" applyFill="1" applyBorder="1" applyAlignment="1" applyProtection="1">
      <alignment horizontal="left" wrapText="1" readingOrder="1"/>
      <protection hidden="1"/>
    </xf>
    <xf numFmtId="0" fontId="25" fillId="10" borderId="1" xfId="32" applyFont="1" applyFill="1" applyBorder="1" applyAlignment="1" applyProtection="1">
      <alignment horizontal="left" wrapText="1" readingOrder="1"/>
      <protection hidden="1"/>
    </xf>
    <xf numFmtId="0" fontId="25" fillId="10" borderId="3" xfId="32" applyFont="1" applyFill="1" applyBorder="1" applyAlignment="1" applyProtection="1">
      <alignment horizontal="left" wrapText="1" readingOrder="1"/>
      <protection hidden="1"/>
    </xf>
    <xf numFmtId="0" fontId="2" fillId="10" borderId="13" xfId="32" applyFont="1" applyFill="1" applyBorder="1" applyAlignment="1" applyProtection="1">
      <alignment horizontal="left" wrapText="1"/>
      <protection hidden="1"/>
    </xf>
    <xf numFmtId="0" fontId="3" fillId="10" borderId="1" xfId="32" applyFill="1" applyBorder="1" applyAlignment="1">
      <alignment horizontal="left" wrapText="1"/>
    </xf>
    <xf numFmtId="0" fontId="3" fillId="10" borderId="3" xfId="32" applyFill="1" applyBorder="1" applyAlignment="1">
      <alignment horizontal="left" wrapText="1"/>
    </xf>
    <xf numFmtId="0" fontId="21" fillId="2" borderId="29" xfId="0" applyFont="1" applyFill="1" applyBorder="1" applyAlignment="1">
      <alignment wrapText="1"/>
    </xf>
    <xf numFmtId="0" fontId="21" fillId="2" borderId="44" xfId="0" applyFont="1" applyFill="1" applyBorder="1" applyAlignment="1">
      <alignment wrapText="1"/>
    </xf>
    <xf numFmtId="0" fontId="21" fillId="2" borderId="41" xfId="0" applyFont="1" applyFill="1" applyBorder="1" applyAlignment="1">
      <alignment wrapText="1"/>
    </xf>
    <xf numFmtId="0" fontId="21" fillId="2" borderId="46" xfId="0" applyFont="1" applyFill="1" applyBorder="1" applyAlignment="1">
      <alignment wrapText="1"/>
    </xf>
    <xf numFmtId="0" fontId="0" fillId="6" borderId="33" xfId="0" applyFill="1" applyBorder="1" applyAlignment="1">
      <alignment vertical="center" wrapText="1"/>
    </xf>
    <xf numFmtId="0" fontId="0" fillId="6" borderId="30" xfId="0" applyFill="1" applyBorder="1" applyAlignment="1">
      <alignment vertical="center" wrapText="1"/>
    </xf>
    <xf numFmtId="0" fontId="0" fillId="6" borderId="30" xfId="0" applyFill="1" applyBorder="1" applyAlignment="1">
      <alignment wrapText="1"/>
    </xf>
  </cellXfs>
  <cellStyles count="123">
    <cellStyle name="Comma 2" xfId="1" xr:uid="{00000000-0005-0000-0000-000000000000}"/>
    <cellStyle name="Comma 2 2" xfId="2" xr:uid="{00000000-0005-0000-0000-000001000000}"/>
    <cellStyle name="Comma 2 3" xfId="3" xr:uid="{00000000-0005-0000-0000-000002000000}"/>
    <cellStyle name="Comma 2 4" xfId="4" xr:uid="{00000000-0005-0000-0000-000003000000}"/>
    <cellStyle name="Comma 3" xfId="5" xr:uid="{00000000-0005-0000-0000-000004000000}"/>
    <cellStyle name="Comma 3 2" xfId="6" xr:uid="{00000000-0005-0000-0000-000005000000}"/>
    <cellStyle name="Comma 3 3" xfId="7" xr:uid="{00000000-0005-0000-0000-000006000000}"/>
    <cellStyle name="Comma 3 3 2" xfId="8" xr:uid="{00000000-0005-0000-0000-000007000000}"/>
    <cellStyle name="Comma 3 4" xfId="9" xr:uid="{00000000-0005-0000-0000-000008000000}"/>
    <cellStyle name="Comma 4" xfId="10" xr:uid="{00000000-0005-0000-0000-000009000000}"/>
    <cellStyle name="Comma 4 2" xfId="11" xr:uid="{00000000-0005-0000-0000-00000A000000}"/>
    <cellStyle name="Comma 5" xfId="12" xr:uid="{00000000-0005-0000-0000-00000B000000}"/>
    <cellStyle name="Comma 5 2" xfId="13" xr:uid="{00000000-0005-0000-0000-00000C000000}"/>
    <cellStyle name="Comma 5 3" xfId="14" xr:uid="{00000000-0005-0000-0000-00000D000000}"/>
    <cellStyle name="Comma 5 3 2" xfId="15" xr:uid="{00000000-0005-0000-0000-00000E000000}"/>
    <cellStyle name="Comma 6" xfId="16" xr:uid="{00000000-0005-0000-0000-00000F000000}"/>
    <cellStyle name="Comma 6 2" xfId="17" xr:uid="{00000000-0005-0000-0000-000010000000}"/>
    <cellStyle name="Comma 6 3" xfId="18" xr:uid="{00000000-0005-0000-0000-000011000000}"/>
    <cellStyle name="Comma 6 3 2" xfId="19" xr:uid="{00000000-0005-0000-0000-000012000000}"/>
    <cellStyle name="Comma 7" xfId="20" xr:uid="{00000000-0005-0000-0000-000013000000}"/>
    <cellStyle name="Comma 7 2" xfId="21" xr:uid="{00000000-0005-0000-0000-000014000000}"/>
    <cellStyle name="Comma 7 3" xfId="22" xr:uid="{00000000-0005-0000-0000-000015000000}"/>
    <cellStyle name="Currency 2" xfId="23" xr:uid="{00000000-0005-0000-0000-000016000000}"/>
    <cellStyle name="Currency 3" xfId="24" xr:uid="{00000000-0005-0000-0000-000017000000}"/>
    <cellStyle name="Currency 3 2" xfId="25" xr:uid="{00000000-0005-0000-0000-000018000000}"/>
    <cellStyle name="Currency 3 3" xfId="26" xr:uid="{00000000-0005-0000-0000-000019000000}"/>
    <cellStyle name="Hyperlink 2" xfId="27" xr:uid="{00000000-0005-0000-0000-00001A000000}"/>
    <cellStyle name="Hyperlink 2 2" xfId="28" xr:uid="{00000000-0005-0000-0000-00001B000000}"/>
    <cellStyle name="Hyperlink 2 3" xfId="29" xr:uid="{00000000-0005-0000-0000-00001C000000}"/>
    <cellStyle name="Hyperlink 3" xfId="30" xr:uid="{00000000-0005-0000-0000-00001D000000}"/>
    <cellStyle name="Hyperlink 3 2" xfId="31" xr:uid="{00000000-0005-0000-0000-00001E000000}"/>
    <cellStyle name="Normal" xfId="0" builtinId="0"/>
    <cellStyle name="Normal 2" xfId="32" xr:uid="{00000000-0005-0000-0000-000020000000}"/>
    <cellStyle name="Normal 2 2" xfId="33" xr:uid="{00000000-0005-0000-0000-000021000000}"/>
    <cellStyle name="Normal 2 2 2" xfId="34" xr:uid="{00000000-0005-0000-0000-000022000000}"/>
    <cellStyle name="Normal 2 2 2 2" xfId="35" xr:uid="{00000000-0005-0000-0000-000023000000}"/>
    <cellStyle name="Normal 2 2 2 3" xfId="36" xr:uid="{00000000-0005-0000-0000-000024000000}"/>
    <cellStyle name="Normal 2 2 3" xfId="37" xr:uid="{00000000-0005-0000-0000-000025000000}"/>
    <cellStyle name="Normal 2 2 4" xfId="38" xr:uid="{00000000-0005-0000-0000-000026000000}"/>
    <cellStyle name="Normal 2 2 5" xfId="39" xr:uid="{00000000-0005-0000-0000-000027000000}"/>
    <cellStyle name="Normal 2 3" xfId="40" xr:uid="{00000000-0005-0000-0000-000028000000}"/>
    <cellStyle name="Normal 2 3 2" xfId="41" xr:uid="{00000000-0005-0000-0000-000029000000}"/>
    <cellStyle name="Normal 2 3 3" xfId="42" xr:uid="{00000000-0005-0000-0000-00002A000000}"/>
    <cellStyle name="Normal 2 4" xfId="43" xr:uid="{00000000-0005-0000-0000-00002B000000}"/>
    <cellStyle name="Normal 2 5" xfId="44" xr:uid="{00000000-0005-0000-0000-00002C000000}"/>
    <cellStyle name="Normal 2 6" xfId="45" xr:uid="{00000000-0005-0000-0000-00002D000000}"/>
    <cellStyle name="Normal 3" xfId="46" xr:uid="{00000000-0005-0000-0000-00002E000000}"/>
    <cellStyle name="Normal 3 2" xfId="47" xr:uid="{00000000-0005-0000-0000-00002F000000}"/>
    <cellStyle name="Normal 3 2 2" xfId="48" xr:uid="{00000000-0005-0000-0000-000030000000}"/>
    <cellStyle name="Normal 3 2 3" xfId="49" xr:uid="{00000000-0005-0000-0000-000031000000}"/>
    <cellStyle name="Normal 3 2 4" xfId="50" xr:uid="{00000000-0005-0000-0000-000032000000}"/>
    <cellStyle name="Normal 3 2 4 2" xfId="51" xr:uid="{00000000-0005-0000-0000-000033000000}"/>
    <cellStyle name="Normal 3 2 4 3" xfId="52" xr:uid="{00000000-0005-0000-0000-000034000000}"/>
    <cellStyle name="Normal 3 2 5" xfId="53" xr:uid="{00000000-0005-0000-0000-000035000000}"/>
    <cellStyle name="Normal 3 3" xfId="54" xr:uid="{00000000-0005-0000-0000-000036000000}"/>
    <cellStyle name="Normal 3 4" xfId="55" xr:uid="{00000000-0005-0000-0000-000037000000}"/>
    <cellStyle name="Normal 3 5" xfId="56" xr:uid="{00000000-0005-0000-0000-000038000000}"/>
    <cellStyle name="Normal 3 6" xfId="57" xr:uid="{00000000-0005-0000-0000-000039000000}"/>
    <cellStyle name="Normal 4" xfId="58" xr:uid="{00000000-0005-0000-0000-00003A000000}"/>
    <cellStyle name="Normal 4 2" xfId="59" xr:uid="{00000000-0005-0000-0000-00003B000000}"/>
    <cellStyle name="Normal 4 2 2" xfId="60" xr:uid="{00000000-0005-0000-0000-00003C000000}"/>
    <cellStyle name="Normal 4 2 3" xfId="61" xr:uid="{00000000-0005-0000-0000-00003D000000}"/>
    <cellStyle name="Normal 4 3" xfId="62" xr:uid="{00000000-0005-0000-0000-00003E000000}"/>
    <cellStyle name="Normal 5" xfId="63" xr:uid="{00000000-0005-0000-0000-00003F000000}"/>
    <cellStyle name="Normal 5 2" xfId="64" xr:uid="{00000000-0005-0000-0000-000040000000}"/>
    <cellStyle name="Normal 5 3" xfId="65" xr:uid="{00000000-0005-0000-0000-000041000000}"/>
    <cellStyle name="Normal 5 4" xfId="66" xr:uid="{00000000-0005-0000-0000-000042000000}"/>
    <cellStyle name="Normal 6" xfId="67" xr:uid="{00000000-0005-0000-0000-000043000000}"/>
    <cellStyle name="Normal 6 2" xfId="68" xr:uid="{00000000-0005-0000-0000-000044000000}"/>
    <cellStyle name="Normal 6 3" xfId="69" xr:uid="{00000000-0005-0000-0000-000045000000}"/>
    <cellStyle name="Normal 6 3 2" xfId="70" xr:uid="{00000000-0005-0000-0000-000046000000}"/>
    <cellStyle name="Normal 6 3 3" xfId="71" xr:uid="{00000000-0005-0000-0000-000047000000}"/>
    <cellStyle name="Normal 7" xfId="72" xr:uid="{00000000-0005-0000-0000-000048000000}"/>
    <cellStyle name="Normal 7 2" xfId="73" xr:uid="{00000000-0005-0000-0000-000049000000}"/>
    <cellStyle name="Normal 8" xfId="74" xr:uid="{00000000-0005-0000-0000-00004A000000}"/>
    <cellStyle name="Normal 8 2" xfId="75" xr:uid="{00000000-0005-0000-0000-00004B000000}"/>
    <cellStyle name="Normal 9" xfId="76" xr:uid="{00000000-0005-0000-0000-00004C000000}"/>
    <cellStyle name="Normal 9 2" xfId="77" xr:uid="{00000000-0005-0000-0000-00004D000000}"/>
    <cellStyle name="Percent 10" xfId="78" xr:uid="{00000000-0005-0000-0000-00004E000000}"/>
    <cellStyle name="Percent 10 2" xfId="79" xr:uid="{00000000-0005-0000-0000-00004F000000}"/>
    <cellStyle name="Percent 10 3" xfId="80" xr:uid="{00000000-0005-0000-0000-000050000000}"/>
    <cellStyle name="Percent 10 4" xfId="81" xr:uid="{00000000-0005-0000-0000-000051000000}"/>
    <cellStyle name="Percent 2" xfId="82" xr:uid="{00000000-0005-0000-0000-000052000000}"/>
    <cellStyle name="Percent 2 2" xfId="83" xr:uid="{00000000-0005-0000-0000-000053000000}"/>
    <cellStyle name="Percent 2 3" xfId="84" xr:uid="{00000000-0005-0000-0000-000054000000}"/>
    <cellStyle name="Percent 2 3 2" xfId="85" xr:uid="{00000000-0005-0000-0000-000055000000}"/>
    <cellStyle name="Percent 2 3 3" xfId="86" xr:uid="{00000000-0005-0000-0000-000056000000}"/>
    <cellStyle name="Percent 2 3 4" xfId="87" xr:uid="{00000000-0005-0000-0000-000057000000}"/>
    <cellStyle name="Percent 2 4" xfId="88" xr:uid="{00000000-0005-0000-0000-000058000000}"/>
    <cellStyle name="Percent 2 5" xfId="89" xr:uid="{00000000-0005-0000-0000-000059000000}"/>
    <cellStyle name="Percent 2 5 2" xfId="90" xr:uid="{00000000-0005-0000-0000-00005A000000}"/>
    <cellStyle name="Percent 2 5 3" xfId="91" xr:uid="{00000000-0005-0000-0000-00005B000000}"/>
    <cellStyle name="Percent 2 6" xfId="92" xr:uid="{00000000-0005-0000-0000-00005C000000}"/>
    <cellStyle name="Percent 3" xfId="93" xr:uid="{00000000-0005-0000-0000-00005D000000}"/>
    <cellStyle name="Percent 3 2" xfId="94" xr:uid="{00000000-0005-0000-0000-00005E000000}"/>
    <cellStyle name="Percent 4" xfId="95" xr:uid="{00000000-0005-0000-0000-00005F000000}"/>
    <cellStyle name="Percent 4 2" xfId="96" xr:uid="{00000000-0005-0000-0000-000060000000}"/>
    <cellStyle name="Percent 5" xfId="97" xr:uid="{00000000-0005-0000-0000-000061000000}"/>
    <cellStyle name="Percent 5 2" xfId="98" xr:uid="{00000000-0005-0000-0000-000062000000}"/>
    <cellStyle name="Percent 5 2 2" xfId="99" xr:uid="{00000000-0005-0000-0000-000063000000}"/>
    <cellStyle name="Percent 5 2 3" xfId="100" xr:uid="{00000000-0005-0000-0000-000064000000}"/>
    <cellStyle name="Percent 5 2 3 2" xfId="101" xr:uid="{00000000-0005-0000-0000-000065000000}"/>
    <cellStyle name="Percent 5 2 3 3" xfId="102" xr:uid="{00000000-0005-0000-0000-000066000000}"/>
    <cellStyle name="Percent 5 3" xfId="103" xr:uid="{00000000-0005-0000-0000-000067000000}"/>
    <cellStyle name="Percent 5 3 2" xfId="104" xr:uid="{00000000-0005-0000-0000-000068000000}"/>
    <cellStyle name="Percent 6" xfId="105" xr:uid="{00000000-0005-0000-0000-000069000000}"/>
    <cellStyle name="Percent 6 2" xfId="106" xr:uid="{00000000-0005-0000-0000-00006A000000}"/>
    <cellStyle name="Percent 6 3" xfId="107" xr:uid="{00000000-0005-0000-0000-00006B000000}"/>
    <cellStyle name="Percent 6 3 2" xfId="108" xr:uid="{00000000-0005-0000-0000-00006C000000}"/>
    <cellStyle name="Percent 7" xfId="109" xr:uid="{00000000-0005-0000-0000-00006D000000}"/>
    <cellStyle name="Percent 7 2" xfId="110" xr:uid="{00000000-0005-0000-0000-00006E000000}"/>
    <cellStyle name="Percent 7 3" xfId="111" xr:uid="{00000000-0005-0000-0000-00006F000000}"/>
    <cellStyle name="Percent 7 4" xfId="112" xr:uid="{00000000-0005-0000-0000-000070000000}"/>
    <cellStyle name="Percent 7 4 2" xfId="113" xr:uid="{00000000-0005-0000-0000-000071000000}"/>
    <cellStyle name="Percent 7 4 3" xfId="114" xr:uid="{00000000-0005-0000-0000-000072000000}"/>
    <cellStyle name="Percent 7 5" xfId="115" xr:uid="{00000000-0005-0000-0000-000073000000}"/>
    <cellStyle name="Percent 7 5 2" xfId="116" xr:uid="{00000000-0005-0000-0000-000074000000}"/>
    <cellStyle name="Percent 8" xfId="117" xr:uid="{00000000-0005-0000-0000-000075000000}"/>
    <cellStyle name="Percent 8 2" xfId="118" xr:uid="{00000000-0005-0000-0000-000076000000}"/>
    <cellStyle name="Percent 8 3" xfId="119" xr:uid="{00000000-0005-0000-0000-000077000000}"/>
    <cellStyle name="Percent 8 3 2" xfId="120" xr:uid="{00000000-0005-0000-0000-000078000000}"/>
    <cellStyle name="Percent 9" xfId="121" xr:uid="{00000000-0005-0000-0000-000079000000}"/>
    <cellStyle name="Percent 9 2" xfId="122" xr:uid="{00000000-0005-0000-0000-00007A000000}"/>
  </cellStyles>
  <dxfs count="24">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s>
  <tableStyles count="0" defaultTableStyle="TableStyleMedium9" defaultPivotStyle="PivotStyleLight16"/>
  <colors>
    <mruColors>
      <color rgb="FFAD9244"/>
      <color rgb="FF3A636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ustomXml" Target="../customXml/item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333333"/>
                </a:solidFill>
                <a:latin typeface="Calibri"/>
                <a:ea typeface="Calibri"/>
                <a:cs typeface="Calibri"/>
              </a:defRPr>
            </a:pPr>
            <a:r>
              <a:rPr lang="en-ZA"/>
              <a:t>Margin Comparison / Marge Vergelyking:  Eastern Free State Region</a:t>
            </a:r>
          </a:p>
        </c:rich>
      </c:tx>
      <c:overlay val="0"/>
      <c:spPr>
        <a:noFill/>
        <a:ln w="25400">
          <a:noFill/>
        </a:ln>
      </c:spPr>
    </c:title>
    <c:autoTitleDeleted val="0"/>
    <c:plotArea>
      <c:layout>
        <c:manualLayout>
          <c:layoutTarget val="inner"/>
          <c:xMode val="edge"/>
          <c:yMode val="edge"/>
          <c:x val="0.11253032797088575"/>
          <c:y val="0.10834119249397398"/>
          <c:w val="0.82062236981754888"/>
          <c:h val="0.81925350826629662"/>
        </c:manualLayout>
      </c:layout>
      <c:barChart>
        <c:barDir val="col"/>
        <c:grouping val="clustered"/>
        <c:varyColors val="0"/>
        <c:ser>
          <c:idx val="0"/>
          <c:order val="0"/>
          <c:tx>
            <c:strRef>
              <c:f>'Crop Comparison'!$A$34</c:f>
              <c:strCache>
                <c:ptCount val="1"/>
                <c:pt idx="0">
                  <c:v>3) GROSS MARGIN  (R/ha)</c:v>
                </c:pt>
              </c:strCache>
            </c:strRef>
          </c:tx>
          <c:spPr>
            <a:solidFill>
              <a:schemeClr val="bg1"/>
            </a:solidFill>
            <a:ln w="25400">
              <a:solidFill>
                <a:schemeClr val="accent1"/>
              </a:solidFill>
            </a:ln>
            <a:effectLst/>
          </c:spPr>
          <c:invertIfNegative val="0"/>
          <c:dLbls>
            <c:dLbl>
              <c:idx val="2"/>
              <c:spPr>
                <a:noFill/>
                <a:ln w="9525" cap="flat" cmpd="sng" algn="ctr">
                  <a:solidFill>
                    <a:schemeClr val="accent1">
                      <a:shade val="95000"/>
                      <a:satMod val="105000"/>
                    </a:schemeClr>
                  </a:solidFill>
                  <a:prstDash val="solid"/>
                </a:ln>
                <a:effectLst>
                  <a:outerShdw blurRad="40000" dist="20000" dir="5400000" rotWithShape="0">
                    <a:srgbClr val="000000">
                      <a:alpha val="38000"/>
                    </a:srgbClr>
                  </a:outerShdw>
                </a:effectLst>
              </c:spPr>
              <c:txPr>
                <a:bodyPr/>
                <a:lstStyle/>
                <a:p>
                  <a:pPr>
                    <a:defRPr sz="1050" b="1"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extLst>
                <c:ext xmlns:c16="http://schemas.microsoft.com/office/drawing/2014/chart" uri="{C3380CC4-5D6E-409C-BE32-E72D297353CC}">
                  <c16:uniqueId val="{00000000-D736-41FC-BE48-CE453A3255F8}"/>
                </c:ext>
              </c:extLst>
            </c:dLbl>
            <c:dLbl>
              <c:idx val="4"/>
              <c:spPr>
                <a:noFill/>
                <a:ln w="9525" cap="flat" cmpd="sng" algn="ctr">
                  <a:solidFill>
                    <a:schemeClr val="accent1">
                      <a:shade val="95000"/>
                      <a:satMod val="105000"/>
                    </a:schemeClr>
                  </a:solidFill>
                  <a:prstDash val="solid"/>
                </a:ln>
                <a:effectLst>
                  <a:outerShdw blurRad="40000" dist="20000" dir="5400000" rotWithShape="0">
                    <a:srgbClr val="000000">
                      <a:alpha val="38000"/>
                    </a:srgbClr>
                  </a:outerShdw>
                </a:effectLst>
              </c:spPr>
              <c:txPr>
                <a:bodyPr/>
                <a:lstStyle/>
                <a:p>
                  <a:pPr>
                    <a:defRPr sz="1050" b="1"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extLst>
                <c:ext xmlns:c16="http://schemas.microsoft.com/office/drawing/2014/chart" uri="{C3380CC4-5D6E-409C-BE32-E72D297353CC}">
                  <c16:uniqueId val="{00000001-D736-41FC-BE48-CE453A3255F8}"/>
                </c:ext>
              </c:extLst>
            </c:dLbl>
            <c:spPr>
              <a:noFill/>
              <a:ln w="9525" cap="flat" cmpd="sng" algn="ctr">
                <a:solidFill>
                  <a:schemeClr val="accent1">
                    <a:shade val="95000"/>
                    <a:satMod val="105000"/>
                  </a:schemeClr>
                </a:solidFill>
                <a:prstDash val="solid"/>
              </a:ln>
              <a:effectLst>
                <a:outerShdw blurRad="40000" dist="20000" dir="5400000" rotWithShape="0">
                  <a:srgbClr val="000000">
                    <a:alpha val="38000"/>
                  </a:srgbClr>
                </a:outerShdw>
              </a:effectLst>
            </c:spPr>
            <c:txPr>
              <a:bodyPr wrap="square" lIns="38100" tIns="19050" rIns="38100" bIns="19050" anchor="ctr">
                <a:spAutoFit/>
              </a:bodyPr>
              <a:lstStyle/>
              <a:p>
                <a:pPr>
                  <a:defRPr sz="1050" b="1"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'Crop Comparison'!$B$2:$F$2</c:f>
              <c:strCache>
                <c:ptCount val="4"/>
                <c:pt idx="0">
                  <c:v>Maize (Bt)</c:v>
                </c:pt>
                <c:pt idx="1">
                  <c:v>Sunflower</c:v>
                </c:pt>
                <c:pt idx="2">
                  <c:v>Soy bean</c:v>
                </c:pt>
                <c:pt idx="3">
                  <c:v>Irr-Maize</c:v>
                </c:pt>
              </c:strCache>
            </c:strRef>
          </c:cat>
          <c:val>
            <c:numRef>
              <c:f>'Crop Comparison'!$B$34:$F$34</c:f>
              <c:numCache>
                <c:formatCode>"R"\ #\ ##0</c:formatCode>
                <c:ptCount val="4"/>
                <c:pt idx="0">
                  <c:v>3484.701650885685</c:v>
                </c:pt>
                <c:pt idx="1">
                  <c:v>3147.046576775565</c:v>
                </c:pt>
                <c:pt idx="2">
                  <c:v>3094.0190883930318</c:v>
                </c:pt>
                <c:pt idx="3">
                  <c:v>4945.3328308869714</c:v>
                </c:pt>
              </c:numCache>
            </c:numRef>
          </c:val>
          <c:extLst>
            <c:ext xmlns:c16="http://schemas.microsoft.com/office/drawing/2014/chart" uri="{C3380CC4-5D6E-409C-BE32-E72D297353CC}">
              <c16:uniqueId val="{00000002-D736-41FC-BE48-CE453A3255F8}"/>
            </c:ext>
          </c:extLst>
        </c:ser>
        <c:ser>
          <c:idx val="1"/>
          <c:order val="1"/>
          <c:tx>
            <c:strRef>
              <c:f>'Crop Comparison'!$A$35</c:f>
              <c:strCache>
                <c:ptCount val="1"/>
                <c:pt idx="0">
                  <c:v>4) NETT MARGIN  (R/ha)</c:v>
                </c:pt>
              </c:strCache>
            </c:strRef>
          </c:tx>
          <c:spPr>
            <a:noFill/>
            <a:ln w="25400">
              <a:solidFill>
                <a:srgbClr val="FF0000"/>
              </a:solidFill>
            </a:ln>
          </c:spPr>
          <c:invertIfNegative val="0"/>
          <c:dLbls>
            <c:spPr>
              <a:noFill/>
              <a:ln>
                <a:solidFill>
                  <a:srgbClr val="FF0000"/>
                </a:solidFill>
              </a:ln>
            </c:spPr>
            <c:txPr>
              <a:bodyPr wrap="square" lIns="38100" tIns="19050" rIns="38100" bIns="19050" anchor="ctr">
                <a:spAutoFit/>
              </a:bodyPr>
              <a:lstStyle/>
              <a:p>
                <a:pPr>
                  <a:defRPr sz="1100" b="1"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'Crop Comparison'!$B$2:$F$2</c:f>
              <c:strCache>
                <c:ptCount val="4"/>
                <c:pt idx="0">
                  <c:v>Maize (Bt)</c:v>
                </c:pt>
                <c:pt idx="1">
                  <c:v>Sunflower</c:v>
                </c:pt>
                <c:pt idx="2">
                  <c:v>Soy bean</c:v>
                </c:pt>
                <c:pt idx="3">
                  <c:v>Irr-Maize</c:v>
                </c:pt>
              </c:strCache>
            </c:strRef>
          </c:cat>
          <c:val>
            <c:numRef>
              <c:f>'Crop Comparison'!$B$35:$F$35</c:f>
              <c:numCache>
                <c:formatCode>"R"\ #\ ##0</c:formatCode>
                <c:ptCount val="4"/>
                <c:pt idx="0">
                  <c:v>383.09165088568625</c:v>
                </c:pt>
                <c:pt idx="1">
                  <c:v>753.08657677556403</c:v>
                </c:pt>
                <c:pt idx="2">
                  <c:v>586.80908839303083</c:v>
                </c:pt>
                <c:pt idx="3">
                  <c:v>978.32283088697295</c:v>
                </c:pt>
              </c:numCache>
            </c:numRef>
          </c:val>
          <c:extLst>
            <c:ext xmlns:c16="http://schemas.microsoft.com/office/drawing/2014/chart" uri="{C3380CC4-5D6E-409C-BE32-E72D297353CC}">
              <c16:uniqueId val="{00000003-D736-41FC-BE48-CE453A3255F8}"/>
            </c:ext>
          </c:extLst>
        </c:ser>
        <c:dLbls>
          <c:showLegendKey val="0"/>
          <c:showVal val="0"/>
          <c:showCatName val="0"/>
          <c:showSerName val="0"/>
          <c:showPercent val="0"/>
          <c:showBubbleSize val="0"/>
        </c:dLbls>
        <c:gapWidth val="150"/>
        <c:axId val="134204975"/>
        <c:axId val="1"/>
      </c:barChart>
      <c:catAx>
        <c:axId val="134204975"/>
        <c:scaling>
          <c:orientation val="minMax"/>
        </c:scaling>
        <c:delete val="0"/>
        <c:axPos val="b"/>
        <c:numFmt formatCode="General" sourceLinked="1"/>
        <c:majorTickMark val="none"/>
        <c:minorTickMark val="none"/>
        <c:tickLblPos val="nextTo"/>
        <c:spPr>
          <a:ln w="9525">
            <a:noFill/>
          </a:ln>
        </c:spPr>
        <c:txPr>
          <a:bodyPr rot="0" vert="horz"/>
          <a:lstStyle/>
          <a:p>
            <a:pPr>
              <a:defRPr sz="1050" b="1" i="0" u="none" strike="noStrike" baseline="0">
                <a:solidFill>
                  <a:srgbClr val="333333"/>
                </a:solidFill>
                <a:latin typeface="Calibri"/>
                <a:ea typeface="Calibri"/>
                <a:cs typeface="Calibri"/>
              </a:defRPr>
            </a:pPr>
            <a:endParaRPr lang="en-US"/>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quot;R&quot;\ #\ ##0" sourceLinked="1"/>
        <c:majorTickMark val="none"/>
        <c:minorTickMark val="none"/>
        <c:tickLblPos val="nextTo"/>
        <c:spPr>
          <a:ln w="9525">
            <a:noFill/>
          </a:ln>
        </c:spPr>
        <c:txPr>
          <a:bodyPr rot="0" vert="horz"/>
          <a:lstStyle/>
          <a:p>
            <a:pPr>
              <a:defRPr sz="1100" b="0" i="0" u="none" strike="noStrike" baseline="0">
                <a:solidFill>
                  <a:srgbClr val="333333"/>
                </a:solidFill>
                <a:latin typeface="Calibri"/>
                <a:ea typeface="Calibri"/>
                <a:cs typeface="Calibri"/>
              </a:defRPr>
            </a:pPr>
            <a:endParaRPr lang="en-US"/>
          </a:p>
        </c:txPr>
        <c:crossAx val="134204975"/>
        <c:crosses val="autoZero"/>
        <c:crossBetween val="between"/>
      </c:valAx>
      <c:spPr>
        <a:noFill/>
        <a:ln w="25400">
          <a:noFill/>
        </a:ln>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5.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2" Type="http://schemas.openxmlformats.org/officeDocument/2006/relationships/image" Target="../media/image6.jpeg"/><Relationship Id="rId1" Type="http://schemas.openxmlformats.org/officeDocument/2006/relationships/image" Target="../media/image2.jpeg"/></Relationships>
</file>

<file path=xl/drawings/_rels/drawing7.xml.rels><?xml version="1.0" encoding="UTF-8" standalone="yes"?>
<Relationships xmlns="http://schemas.openxmlformats.org/package/2006/relationships"><Relationship Id="rId2" Type="http://schemas.openxmlformats.org/officeDocument/2006/relationships/image" Target="../media/image7.jpe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1</xdr:col>
      <xdr:colOff>1008530</xdr:colOff>
      <xdr:row>3</xdr:row>
      <xdr:rowOff>33618</xdr:rowOff>
    </xdr:from>
    <xdr:to>
      <xdr:col>3</xdr:col>
      <xdr:colOff>452268</xdr:colOff>
      <xdr:row>8</xdr:row>
      <xdr:rowOff>65805</xdr:rowOff>
    </xdr:to>
    <xdr:pic>
      <xdr:nvPicPr>
        <xdr:cNvPr id="2" name="Picture 1" descr="GrainSA - YouTube">
          <a:extLst>
            <a:ext uri="{FF2B5EF4-FFF2-40B4-BE49-F238E27FC236}">
              <a16:creationId xmlns:a16="http://schemas.microsoft.com/office/drawing/2014/main" id="{A72E1DA2-D137-4361-8985-B6E4DAFC2B5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05618" y="874059"/>
          <a:ext cx="978944" cy="87262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15240</xdr:colOff>
      <xdr:row>42</xdr:row>
      <xdr:rowOff>15240</xdr:rowOff>
    </xdr:from>
    <xdr:to>
      <xdr:col>0</xdr:col>
      <xdr:colOff>815340</xdr:colOff>
      <xdr:row>45</xdr:row>
      <xdr:rowOff>129540</xdr:rowOff>
    </xdr:to>
    <xdr:pic>
      <xdr:nvPicPr>
        <xdr:cNvPr id="6680" name="Picture 3" descr="http://www.maizetrust.co.za/images/masthead.jpg">
          <a:extLst>
            <a:ext uri="{FF2B5EF4-FFF2-40B4-BE49-F238E27FC236}">
              <a16:creationId xmlns:a16="http://schemas.microsoft.com/office/drawing/2014/main" id="{6BC3507D-ACF1-D76F-40F4-D01C7E908E1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 y="7505700"/>
          <a:ext cx="800100" cy="617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1</xdr:colOff>
      <xdr:row>0</xdr:row>
      <xdr:rowOff>50314</xdr:rowOff>
    </xdr:from>
    <xdr:to>
      <xdr:col>8</xdr:col>
      <xdr:colOff>971325</xdr:colOff>
      <xdr:row>3</xdr:row>
      <xdr:rowOff>19300</xdr:rowOff>
    </xdr:to>
    <xdr:pic>
      <xdr:nvPicPr>
        <xdr:cNvPr id="2" name="Picture 1" descr="GrainSA - YouTube">
          <a:extLst>
            <a:ext uri="{FF2B5EF4-FFF2-40B4-BE49-F238E27FC236}">
              <a16:creationId xmlns:a16="http://schemas.microsoft.com/office/drawing/2014/main" id="{804C4A18-EE5F-3542-CDBA-5EA05AEC198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343030" y="50314"/>
          <a:ext cx="978944" cy="87643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15240</xdr:colOff>
      <xdr:row>39</xdr:row>
      <xdr:rowOff>15240</xdr:rowOff>
    </xdr:from>
    <xdr:to>
      <xdr:col>0</xdr:col>
      <xdr:colOff>815340</xdr:colOff>
      <xdr:row>42</xdr:row>
      <xdr:rowOff>129540</xdr:rowOff>
    </xdr:to>
    <xdr:pic>
      <xdr:nvPicPr>
        <xdr:cNvPr id="7714" name="Picture 3" descr="http://www.maizetrust.co.za/images/masthead.jpg">
          <a:extLst>
            <a:ext uri="{FF2B5EF4-FFF2-40B4-BE49-F238E27FC236}">
              <a16:creationId xmlns:a16="http://schemas.microsoft.com/office/drawing/2014/main" id="{200B6AFE-4B50-5240-1DEE-5E2DF80C684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 y="7627620"/>
          <a:ext cx="800100" cy="617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1</xdr:colOff>
      <xdr:row>0</xdr:row>
      <xdr:rowOff>23813</xdr:rowOff>
    </xdr:from>
    <xdr:to>
      <xdr:col>8</xdr:col>
      <xdr:colOff>973230</xdr:colOff>
      <xdr:row>2</xdr:row>
      <xdr:rowOff>283507</xdr:rowOff>
    </xdr:to>
    <xdr:pic>
      <xdr:nvPicPr>
        <xdr:cNvPr id="2" name="Picture 1" descr="GrainSA - YouTube">
          <a:extLst>
            <a:ext uri="{FF2B5EF4-FFF2-40B4-BE49-F238E27FC236}">
              <a16:creationId xmlns:a16="http://schemas.microsoft.com/office/drawing/2014/main" id="{D1849190-E5E0-4ABE-907F-B560EBF1094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298907" y="23813"/>
          <a:ext cx="973229" cy="87453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8</xdr:col>
      <xdr:colOff>0</xdr:colOff>
      <xdr:row>0</xdr:row>
      <xdr:rowOff>56029</xdr:rowOff>
    </xdr:from>
    <xdr:to>
      <xdr:col>8</xdr:col>
      <xdr:colOff>971324</xdr:colOff>
      <xdr:row>3</xdr:row>
      <xdr:rowOff>9775</xdr:rowOff>
    </xdr:to>
    <xdr:pic>
      <xdr:nvPicPr>
        <xdr:cNvPr id="2" name="Picture 1" descr="GrainSA - YouTube">
          <a:extLst>
            <a:ext uri="{FF2B5EF4-FFF2-40B4-BE49-F238E27FC236}">
              <a16:creationId xmlns:a16="http://schemas.microsoft.com/office/drawing/2014/main" id="{F9C1DBDB-F46F-4C80-9365-987B999DAB4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63735" y="56029"/>
          <a:ext cx="971324" cy="87262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7</xdr:col>
      <xdr:colOff>964406</xdr:colOff>
      <xdr:row>0</xdr:row>
      <xdr:rowOff>35719</xdr:rowOff>
    </xdr:from>
    <xdr:to>
      <xdr:col>8</xdr:col>
      <xdr:colOff>961323</xdr:colOff>
      <xdr:row>2</xdr:row>
      <xdr:rowOff>301128</xdr:rowOff>
    </xdr:to>
    <xdr:pic>
      <xdr:nvPicPr>
        <xdr:cNvPr id="2" name="Picture 1" descr="GrainSA - YouTube">
          <a:extLst>
            <a:ext uri="{FF2B5EF4-FFF2-40B4-BE49-F238E27FC236}">
              <a16:creationId xmlns:a16="http://schemas.microsoft.com/office/drawing/2014/main" id="{5F0237C5-515F-4105-A539-34F2F19D487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32219" y="35719"/>
          <a:ext cx="973229" cy="87262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15240</xdr:colOff>
      <xdr:row>43</xdr:row>
      <xdr:rowOff>15240</xdr:rowOff>
    </xdr:from>
    <xdr:to>
      <xdr:col>0</xdr:col>
      <xdr:colOff>815340</xdr:colOff>
      <xdr:row>46</xdr:row>
      <xdr:rowOff>129540</xdr:rowOff>
    </xdr:to>
    <xdr:pic>
      <xdr:nvPicPr>
        <xdr:cNvPr id="14890" name="Picture 3" descr="http://www.maizetrust.co.za/images/masthead.jpg">
          <a:extLst>
            <a:ext uri="{FF2B5EF4-FFF2-40B4-BE49-F238E27FC236}">
              <a16:creationId xmlns:a16="http://schemas.microsoft.com/office/drawing/2014/main" id="{1B72545B-9341-FA5C-150E-DC32FD52BA9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 y="7650480"/>
          <a:ext cx="800100" cy="617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0</xdr:row>
      <xdr:rowOff>56029</xdr:rowOff>
    </xdr:from>
    <xdr:to>
      <xdr:col>8</xdr:col>
      <xdr:colOff>975134</xdr:colOff>
      <xdr:row>2</xdr:row>
      <xdr:rowOff>334745</xdr:rowOff>
    </xdr:to>
    <xdr:pic>
      <xdr:nvPicPr>
        <xdr:cNvPr id="2" name="Picture 1" descr="GrainSA - YouTube">
          <a:extLst>
            <a:ext uri="{FF2B5EF4-FFF2-40B4-BE49-F238E27FC236}">
              <a16:creationId xmlns:a16="http://schemas.microsoft.com/office/drawing/2014/main" id="{734F4D3A-2815-4626-9258-21B00B7EF6E7}"/>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939618" y="56029"/>
          <a:ext cx="975134" cy="87262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38</xdr:row>
      <xdr:rowOff>0</xdr:rowOff>
    </xdr:from>
    <xdr:to>
      <xdr:col>5</xdr:col>
      <xdr:colOff>769620</xdr:colOff>
      <xdr:row>55</xdr:row>
      <xdr:rowOff>76200</xdr:rowOff>
    </xdr:to>
    <xdr:graphicFrame macro="">
      <xdr:nvGraphicFramePr>
        <xdr:cNvPr id="154647" name="Chart 1">
          <a:extLst>
            <a:ext uri="{FF2B5EF4-FFF2-40B4-BE49-F238E27FC236}">
              <a16:creationId xmlns:a16="http://schemas.microsoft.com/office/drawing/2014/main" id="{13E40D41-192B-1139-9CA3-83366CFFB60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9</xdr:col>
      <xdr:colOff>194982</xdr:colOff>
      <xdr:row>7</xdr:row>
      <xdr:rowOff>57934</xdr:rowOff>
    </xdr:from>
    <xdr:to>
      <xdr:col>10</xdr:col>
      <xdr:colOff>554018</xdr:colOff>
      <xdr:row>12</xdr:row>
      <xdr:rowOff>20645</xdr:rowOff>
    </xdr:to>
    <xdr:pic>
      <xdr:nvPicPr>
        <xdr:cNvPr id="2" name="Picture 1" descr="GrainSA - YouTube">
          <a:extLst>
            <a:ext uri="{FF2B5EF4-FFF2-40B4-BE49-F238E27FC236}">
              <a16:creationId xmlns:a16="http://schemas.microsoft.com/office/drawing/2014/main" id="{8323F2D9-DE56-4BEB-9070-8E649EA16F5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823947" y="1393675"/>
          <a:ext cx="978945" cy="86814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microsoft.com/office/2019/04/relationships/externalLinkLongPath" Target="GSA-16-17%20Noordwes%20Vrystaat%20begroting%20-%20North%20west%20Free%20state%20budget.xls?B15E8914" TargetMode="External"/><Relationship Id="rId1" Type="http://schemas.openxmlformats.org/officeDocument/2006/relationships/externalLinkPath" Target="file:///\\B15E8914\GSA-16-17%20Noordwes%20Vrystaat%20begroting%20-%20North%20west%20Free%20state%20budget.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Bedryfsbediening/Produksie/Produksie%20Begroting/Somer%20gewas%20streke/Somer%20modelle/2018-19/GSA-18-19%20Oos%20Vrystaat%20mode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yse + Sensatiwiteitsanali"/>
      <sheetName val="W-RR mielies Laer opbrengs "/>
      <sheetName val="W-RR mielies Hoer opbrengs  "/>
      <sheetName val="W-BT Mielies "/>
      <sheetName val="Stapelgeen Mielie"/>
      <sheetName val="Verminbe Stapelgeen mielie -5jr"/>
      <sheetName val="Sonneblom"/>
      <sheetName val="Grondbone"/>
      <sheetName val="Sojabone"/>
      <sheetName val="Graansorghum"/>
      <sheetName val="Bes-mielies"/>
    </sheetNames>
    <sheetDataSet>
      <sheetData sheetId="0"/>
      <sheetData sheetId="1">
        <row r="9">
          <cell r="M9">
            <v>3</v>
          </cell>
        </row>
        <row r="10">
          <cell r="M10">
            <v>3.5</v>
          </cell>
        </row>
        <row r="11">
          <cell r="M11">
            <v>4</v>
          </cell>
        </row>
        <row r="12">
          <cell r="M12">
            <v>4.5</v>
          </cell>
        </row>
        <row r="13">
          <cell r="M13">
            <v>5</v>
          </cell>
        </row>
        <row r="14">
          <cell r="M14">
            <v>5.5</v>
          </cell>
        </row>
      </sheetData>
      <sheetData sheetId="2"/>
      <sheetData sheetId="3"/>
      <sheetData sheetId="4"/>
      <sheetData sheetId="5"/>
      <sheetData sheetId="6"/>
      <sheetData sheetId="7"/>
      <sheetData sheetId="8"/>
      <sheetData sheetId="9"/>
      <sheetData sheetId="1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eedprices"/>
      <sheetName val="Price sheet "/>
      <sheetName val="Crops planted"/>
      <sheetName val="Inventarus "/>
      <sheetName val="Laste"/>
      <sheetName val="vaste koste"/>
      <sheetName val="W-Mielie "/>
      <sheetName val="W-BT Mielies"/>
      <sheetName val="Sonneblom"/>
      <sheetName val="Sojabone"/>
      <sheetName val="Bes-mielies"/>
      <sheetName val="Crop Comparison"/>
      <sheetName val="Rent calculations"/>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2">
          <cell r="B2" t="str">
            <v>Maize (conven)</v>
          </cell>
          <cell r="C2" t="str">
            <v>Maize (Bt)</v>
          </cell>
          <cell r="D2" t="str">
            <v>Sunflower</v>
          </cell>
          <cell r="E2" t="str">
            <v>Soy bean</v>
          </cell>
          <cell r="F2" t="str">
            <v>Irr-Maize</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47"/>
  <sheetViews>
    <sheetView zoomScale="85" zoomScaleNormal="85" workbookViewId="0">
      <selection activeCell="B13" sqref="B13"/>
    </sheetView>
  </sheetViews>
  <sheetFormatPr defaultColWidth="9.109375" defaultRowHeight="13.2" x14ac:dyDescent="0.25"/>
  <cols>
    <col min="1" max="1" width="52.44140625" style="135" customWidth="1"/>
    <col min="2" max="2" width="19.109375" style="135" bestFit="1" customWidth="1"/>
    <col min="3" max="3" width="3.33203125" style="135" customWidth="1"/>
    <col min="4" max="4" width="23.6640625" style="30" customWidth="1"/>
    <col min="5" max="12" width="10.6640625" style="30" customWidth="1"/>
    <col min="13" max="15" width="9.109375" style="30"/>
    <col min="16" max="16" width="22.6640625" style="30" customWidth="1"/>
    <col min="17" max="17" width="11.6640625" style="30" customWidth="1"/>
    <col min="18" max="26" width="9.44140625" style="30" customWidth="1"/>
    <col min="27" max="16384" width="9.109375" style="30"/>
  </cols>
  <sheetData>
    <row r="1" spans="1:26" s="138" customFormat="1" ht="28.5" customHeight="1" x14ac:dyDescent="0.4">
      <c r="A1" s="150" t="s">
        <v>49</v>
      </c>
      <c r="B1" s="151" t="s">
        <v>110</v>
      </c>
      <c r="C1" s="135"/>
      <c r="D1" s="135"/>
      <c r="E1" s="135"/>
      <c r="F1" s="136"/>
      <c r="G1" s="137"/>
      <c r="H1" s="135"/>
      <c r="I1" s="135"/>
      <c r="J1" s="135"/>
      <c r="K1" s="135"/>
      <c r="L1" s="135"/>
      <c r="M1" s="135"/>
      <c r="N1" s="135"/>
    </row>
    <row r="2" spans="1:26" s="138" customFormat="1" ht="13.5" customHeight="1" x14ac:dyDescent="0.3">
      <c r="A2" s="152" t="s">
        <v>48</v>
      </c>
      <c r="B2" s="153">
        <v>45478</v>
      </c>
      <c r="C2" s="135"/>
      <c r="D2" s="135"/>
      <c r="E2" s="135"/>
      <c r="F2" s="136"/>
      <c r="G2" s="137"/>
      <c r="H2" s="135"/>
      <c r="I2" s="135"/>
      <c r="J2" s="135"/>
      <c r="K2" s="135"/>
      <c r="L2" s="135"/>
      <c r="M2" s="135"/>
      <c r="N2" s="135"/>
    </row>
    <row r="3" spans="1:26" s="138" customFormat="1" ht="24.75" customHeight="1" x14ac:dyDescent="0.3">
      <c r="A3" s="160" t="s">
        <v>1</v>
      </c>
      <c r="B3" s="161" t="s">
        <v>2</v>
      </c>
      <c r="C3" s="135"/>
      <c r="D3" s="162" t="s">
        <v>50</v>
      </c>
      <c r="E3" s="135"/>
      <c r="F3" s="139"/>
      <c r="G3" s="137"/>
      <c r="H3" s="135"/>
      <c r="I3" s="135"/>
      <c r="J3" s="135"/>
      <c r="K3" s="135"/>
      <c r="L3" s="135"/>
    </row>
    <row r="4" spans="1:26" s="138" customFormat="1" ht="13.5" customHeight="1" x14ac:dyDescent="0.3">
      <c r="A4" s="176" t="s">
        <v>107</v>
      </c>
      <c r="B4" s="154">
        <v>4180</v>
      </c>
      <c r="C4" s="158"/>
      <c r="D4" s="159">
        <v>424</v>
      </c>
      <c r="E4" s="135"/>
      <c r="F4" s="136"/>
      <c r="G4" s="137"/>
      <c r="H4" s="135"/>
      <c r="I4" s="135"/>
      <c r="J4" s="135"/>
      <c r="K4" s="135"/>
      <c r="L4" s="135"/>
    </row>
    <row r="5" spans="1:26" s="138" customFormat="1" ht="13.5" customHeight="1" x14ac:dyDescent="0.3">
      <c r="A5" s="176" t="s">
        <v>108</v>
      </c>
      <c r="B5" s="154">
        <v>8300</v>
      </c>
      <c r="C5" s="158"/>
      <c r="D5" s="159">
        <v>453</v>
      </c>
      <c r="E5" s="135"/>
      <c r="F5" s="135"/>
      <c r="G5" s="135"/>
      <c r="H5" s="135"/>
      <c r="I5" s="135"/>
      <c r="J5" s="135"/>
      <c r="K5" s="135"/>
      <c r="L5" s="135"/>
      <c r="M5" s="135"/>
      <c r="N5" s="135"/>
    </row>
    <row r="6" spans="1:26" s="138" customFormat="1" ht="13.5" customHeight="1" x14ac:dyDescent="0.3">
      <c r="A6" s="176" t="s">
        <v>109</v>
      </c>
      <c r="B6" s="154">
        <v>8200</v>
      </c>
      <c r="C6" s="158"/>
      <c r="D6" s="159">
        <v>210</v>
      </c>
      <c r="E6" s="135"/>
      <c r="F6" s="135"/>
      <c r="G6" s="135"/>
      <c r="H6" s="135"/>
      <c r="I6" s="135"/>
      <c r="J6" s="135"/>
      <c r="K6" s="135"/>
      <c r="L6" s="135"/>
      <c r="M6" s="135"/>
      <c r="N6" s="135"/>
    </row>
    <row r="7" spans="1:26" s="138" customFormat="1" ht="13.5" customHeight="1" x14ac:dyDescent="0.3">
      <c r="A7" s="140"/>
      <c r="B7" s="141"/>
      <c r="C7" s="135"/>
      <c r="D7" s="135"/>
      <c r="E7" s="135"/>
      <c r="F7" s="135"/>
      <c r="G7" s="135"/>
      <c r="H7" s="135"/>
      <c r="I7" s="135"/>
      <c r="J7" s="135"/>
      <c r="K7" s="135"/>
      <c r="L7" s="135"/>
      <c r="M7" s="135"/>
      <c r="N7" s="135"/>
    </row>
    <row r="8" spans="1:26" s="138" customFormat="1" ht="13.5" customHeight="1" x14ac:dyDescent="0.4">
      <c r="A8" s="150"/>
      <c r="B8" s="135"/>
      <c r="C8" s="135"/>
      <c r="D8" s="135"/>
      <c r="E8" s="135"/>
      <c r="F8" s="135"/>
      <c r="G8" s="135"/>
      <c r="H8" s="135"/>
      <c r="I8" s="135"/>
      <c r="J8" s="135"/>
      <c r="K8" s="135"/>
      <c r="L8" s="135"/>
      <c r="M8" s="135"/>
      <c r="N8" s="135"/>
    </row>
    <row r="9" spans="1:26" s="138" customFormat="1" ht="13.5" customHeight="1" thickBot="1" x14ac:dyDescent="0.35">
      <c r="A9" s="211"/>
      <c r="B9" s="211"/>
      <c r="C9" s="135"/>
      <c r="D9" s="135"/>
      <c r="E9" s="135"/>
      <c r="F9" s="135"/>
      <c r="G9" s="135"/>
      <c r="H9" s="135"/>
      <c r="I9" s="135"/>
      <c r="J9" s="135"/>
      <c r="K9" s="135"/>
      <c r="L9" s="135"/>
      <c r="M9" s="135"/>
      <c r="N9" s="135"/>
    </row>
    <row r="10" spans="1:26" ht="20.25" customHeight="1" thickBot="1" x14ac:dyDescent="0.3">
      <c r="A10" s="167" t="s">
        <v>53</v>
      </c>
      <c r="B10" s="167"/>
      <c r="C10" s="142"/>
      <c r="D10" s="212" t="s">
        <v>61</v>
      </c>
      <c r="E10" s="220"/>
      <c r="F10" s="220"/>
      <c r="G10" s="220"/>
      <c r="H10" s="220"/>
      <c r="I10" s="220"/>
      <c r="J10" s="220"/>
      <c r="K10" s="220"/>
      <c r="L10" s="220"/>
      <c r="M10" s="220"/>
      <c r="N10" s="213"/>
      <c r="P10" s="212" t="s">
        <v>64</v>
      </c>
      <c r="Q10" s="220"/>
      <c r="R10" s="220"/>
      <c r="S10" s="220"/>
      <c r="T10" s="220"/>
      <c r="U10" s="220"/>
      <c r="V10" s="220"/>
      <c r="W10" s="220"/>
      <c r="X10" s="220"/>
      <c r="Y10" s="220"/>
      <c r="Z10" s="213"/>
    </row>
    <row r="11" spans="1:26" ht="13.5" customHeight="1" thickBot="1" x14ac:dyDescent="0.3">
      <c r="A11" s="163" t="s">
        <v>3</v>
      </c>
      <c r="B11" s="157">
        <f>'Crop Comparison'!C28</f>
        <v>15295.298349114315</v>
      </c>
      <c r="C11" s="143"/>
      <c r="D11" s="32"/>
      <c r="E11" s="33"/>
      <c r="F11" s="34"/>
      <c r="G11" s="35"/>
      <c r="H11" s="34"/>
      <c r="I11" s="34"/>
      <c r="J11" s="34" t="s">
        <v>4</v>
      </c>
      <c r="K11" s="36"/>
      <c r="L11" s="34"/>
      <c r="M11" s="36"/>
      <c r="N11" s="34"/>
      <c r="P11" s="32"/>
      <c r="Q11" s="33"/>
      <c r="R11" s="34"/>
      <c r="S11" s="35"/>
      <c r="T11" s="34"/>
      <c r="U11" s="34"/>
      <c r="V11" s="34" t="s">
        <v>4</v>
      </c>
      <c r="W11" s="36"/>
      <c r="X11" s="34"/>
      <c r="Y11" s="36"/>
      <c r="Z11" s="34"/>
    </row>
    <row r="12" spans="1:26" ht="13.5" customHeight="1" thickBot="1" x14ac:dyDescent="0.3">
      <c r="A12" s="163" t="s">
        <v>5</v>
      </c>
      <c r="B12" s="157">
        <f>'Crop Comparison'!C30</f>
        <v>3101.61</v>
      </c>
      <c r="C12" s="143"/>
      <c r="D12" s="212" t="s">
        <v>6</v>
      </c>
      <c r="E12" s="213"/>
      <c r="F12" s="37">
        <f>G12-250</f>
        <v>3180</v>
      </c>
      <c r="G12" s="37">
        <f>H12-250</f>
        <v>3430</v>
      </c>
      <c r="H12" s="37">
        <f>I12-250</f>
        <v>3680</v>
      </c>
      <c r="I12" s="37">
        <f>J12-250</f>
        <v>3930</v>
      </c>
      <c r="J12" s="38">
        <f>B17</f>
        <v>4180</v>
      </c>
      <c r="K12" s="37">
        <f>J12+250</f>
        <v>4430</v>
      </c>
      <c r="L12" s="37">
        <f>K12+250</f>
        <v>4680</v>
      </c>
      <c r="M12" s="37">
        <f>L12+250</f>
        <v>4930</v>
      </c>
      <c r="N12" s="37">
        <f>M12+250</f>
        <v>5180</v>
      </c>
      <c r="P12" s="212" t="s">
        <v>6</v>
      </c>
      <c r="Q12" s="213"/>
      <c r="R12" s="37">
        <f>S12-250</f>
        <v>3180</v>
      </c>
      <c r="S12" s="37">
        <f>T12-250</f>
        <v>3430</v>
      </c>
      <c r="T12" s="37">
        <f>U12-250</f>
        <v>3680</v>
      </c>
      <c r="U12" s="37">
        <f>V12-250</f>
        <v>3930</v>
      </c>
      <c r="V12" s="34">
        <f>J12</f>
        <v>4180</v>
      </c>
      <c r="W12" s="37">
        <f>V12+250</f>
        <v>4430</v>
      </c>
      <c r="X12" s="37">
        <f>W12+250</f>
        <v>4680</v>
      </c>
      <c r="Y12" s="37">
        <f>X12+250</f>
        <v>4930</v>
      </c>
      <c r="Z12" s="37">
        <f>Y12+250</f>
        <v>5180</v>
      </c>
    </row>
    <row r="13" spans="1:26" ht="13.5" customHeight="1" thickBot="1" x14ac:dyDescent="0.3">
      <c r="A13" s="164" t="s">
        <v>7</v>
      </c>
      <c r="B13" s="168">
        <f>B12+B11</f>
        <v>18396.908349114314</v>
      </c>
      <c r="C13" s="144"/>
      <c r="D13" s="214" t="s">
        <v>8</v>
      </c>
      <c r="E13" s="215"/>
      <c r="F13" s="39">
        <f t="shared" ref="F13:N13" si="0">F12-$B$18</f>
        <v>2756</v>
      </c>
      <c r="G13" s="39">
        <f t="shared" si="0"/>
        <v>3006</v>
      </c>
      <c r="H13" s="39">
        <f t="shared" si="0"/>
        <v>3256</v>
      </c>
      <c r="I13" s="39">
        <f t="shared" si="0"/>
        <v>3506</v>
      </c>
      <c r="J13" s="40">
        <f t="shared" si="0"/>
        <v>3756</v>
      </c>
      <c r="K13" s="39">
        <f t="shared" si="0"/>
        <v>4006</v>
      </c>
      <c r="L13" s="39">
        <f t="shared" si="0"/>
        <v>4256</v>
      </c>
      <c r="M13" s="39">
        <f t="shared" si="0"/>
        <v>4506</v>
      </c>
      <c r="N13" s="39">
        <f t="shared" si="0"/>
        <v>4756</v>
      </c>
      <c r="P13" s="214" t="s">
        <v>8</v>
      </c>
      <c r="Q13" s="215"/>
      <c r="R13" s="39">
        <f t="shared" ref="R13:Z13" si="1">R12-$B$18</f>
        <v>2756</v>
      </c>
      <c r="S13" s="39">
        <f t="shared" si="1"/>
        <v>3006</v>
      </c>
      <c r="T13" s="39">
        <f t="shared" si="1"/>
        <v>3256</v>
      </c>
      <c r="U13" s="39">
        <f t="shared" si="1"/>
        <v>3506</v>
      </c>
      <c r="V13" s="41">
        <f t="shared" si="1"/>
        <v>3756</v>
      </c>
      <c r="W13" s="39">
        <f t="shared" si="1"/>
        <v>4006</v>
      </c>
      <c r="X13" s="39">
        <f t="shared" si="1"/>
        <v>4256</v>
      </c>
      <c r="Y13" s="39">
        <f t="shared" si="1"/>
        <v>4506</v>
      </c>
      <c r="Z13" s="39">
        <f t="shared" si="1"/>
        <v>4756</v>
      </c>
    </row>
    <row r="14" spans="1:26" ht="13.5" customHeight="1" thickBot="1" x14ac:dyDescent="0.3">
      <c r="A14" s="163"/>
      <c r="B14" s="143"/>
      <c r="C14" s="143"/>
      <c r="D14" s="217" t="s">
        <v>9</v>
      </c>
      <c r="E14" s="42">
        <f>E15-0.5</f>
        <v>4</v>
      </c>
      <c r="F14" s="43">
        <f t="shared" ref="F14:N18" si="2">F$13-($B$13/$E14)</f>
        <v>-1843.2270872785784</v>
      </c>
      <c r="G14" s="44">
        <f t="shared" si="2"/>
        <v>-1593.2270872785784</v>
      </c>
      <c r="H14" s="44">
        <f t="shared" si="2"/>
        <v>-1343.2270872785784</v>
      </c>
      <c r="I14" s="44">
        <f t="shared" si="2"/>
        <v>-1093.2270872785784</v>
      </c>
      <c r="J14" s="44">
        <f t="shared" si="2"/>
        <v>-843.22708727857844</v>
      </c>
      <c r="K14" s="44">
        <f t="shared" si="2"/>
        <v>-593.22708727857844</v>
      </c>
      <c r="L14" s="44">
        <f t="shared" si="2"/>
        <v>-343.22708727857844</v>
      </c>
      <c r="M14" s="45">
        <f t="shared" si="2"/>
        <v>-93.227087278578438</v>
      </c>
      <c r="N14" s="46">
        <f t="shared" si="2"/>
        <v>156.77291272142156</v>
      </c>
      <c r="P14" s="217" t="s">
        <v>9</v>
      </c>
      <c r="Q14" s="42">
        <f>Q15-0.5</f>
        <v>4</v>
      </c>
      <c r="R14" s="43">
        <f>R$13-($B$11/$E14)</f>
        <v>-1067.8245872785787</v>
      </c>
      <c r="S14" s="43">
        <f t="shared" ref="S14:Z18" si="3">S$13-($B$11/$E14)</f>
        <v>-817.82458727857875</v>
      </c>
      <c r="T14" s="43">
        <f t="shared" si="3"/>
        <v>-567.82458727857875</v>
      </c>
      <c r="U14" s="43">
        <f t="shared" si="3"/>
        <v>-317.82458727857875</v>
      </c>
      <c r="V14" s="43">
        <f t="shared" si="3"/>
        <v>-67.824587278578747</v>
      </c>
      <c r="W14" s="43">
        <f t="shared" si="3"/>
        <v>182.17541272142125</v>
      </c>
      <c r="X14" s="43">
        <f t="shared" si="3"/>
        <v>432.17541272142125</v>
      </c>
      <c r="Y14" s="43">
        <f t="shared" si="3"/>
        <v>682.17541272142125</v>
      </c>
      <c r="Z14" s="43">
        <f t="shared" si="3"/>
        <v>932.17541272142125</v>
      </c>
    </row>
    <row r="15" spans="1:26" ht="13.5" customHeight="1" thickBot="1" x14ac:dyDescent="0.3">
      <c r="A15" s="163" t="s">
        <v>10</v>
      </c>
      <c r="B15" s="155">
        <v>5</v>
      </c>
      <c r="C15" s="143"/>
      <c r="D15" s="218"/>
      <c r="E15" s="42">
        <f>E16-0.5</f>
        <v>4.5</v>
      </c>
      <c r="F15" s="47">
        <f t="shared" si="2"/>
        <v>-1332.2018553587363</v>
      </c>
      <c r="G15" s="48">
        <f t="shared" si="2"/>
        <v>-1082.2018553587363</v>
      </c>
      <c r="H15" s="48">
        <f t="shared" si="2"/>
        <v>-832.20185535873634</v>
      </c>
      <c r="I15" s="48">
        <f t="shared" si="2"/>
        <v>-582.20185535873634</v>
      </c>
      <c r="J15" s="48">
        <f t="shared" si="2"/>
        <v>-332.20185535873634</v>
      </c>
      <c r="K15" s="49">
        <f t="shared" si="2"/>
        <v>-82.201855358736339</v>
      </c>
      <c r="L15" s="49">
        <f t="shared" si="2"/>
        <v>167.79814464126366</v>
      </c>
      <c r="M15" s="49">
        <f t="shared" si="2"/>
        <v>417.79814464126366</v>
      </c>
      <c r="N15" s="50">
        <f t="shared" si="2"/>
        <v>667.79814464126366</v>
      </c>
      <c r="P15" s="218"/>
      <c r="Q15" s="42">
        <f>Q16-0.5</f>
        <v>4.5</v>
      </c>
      <c r="R15" s="43">
        <f>R$13-($B$11/$E15)</f>
        <v>-642.9551886920699</v>
      </c>
      <c r="S15" s="43">
        <f t="shared" si="3"/>
        <v>-392.9551886920699</v>
      </c>
      <c r="T15" s="43">
        <f t="shared" si="3"/>
        <v>-142.9551886920699</v>
      </c>
      <c r="U15" s="43">
        <f t="shared" si="3"/>
        <v>107.0448113079301</v>
      </c>
      <c r="V15" s="43">
        <f t="shared" si="3"/>
        <v>357.0448113079301</v>
      </c>
      <c r="W15" s="43">
        <f t="shared" si="3"/>
        <v>607.0448113079301</v>
      </c>
      <c r="X15" s="43">
        <f t="shared" si="3"/>
        <v>857.0448113079301</v>
      </c>
      <c r="Y15" s="43">
        <f t="shared" si="3"/>
        <v>1107.0448113079301</v>
      </c>
      <c r="Z15" s="43">
        <f t="shared" si="3"/>
        <v>1357.0448113079301</v>
      </c>
    </row>
    <row r="16" spans="1:26" ht="13.5" customHeight="1" thickBot="1" x14ac:dyDescent="0.3">
      <c r="A16" s="163"/>
      <c r="B16" s="156"/>
      <c r="C16" s="143"/>
      <c r="D16" s="218"/>
      <c r="E16" s="51">
        <f>B15</f>
        <v>5</v>
      </c>
      <c r="F16" s="47">
        <f t="shared" si="2"/>
        <v>-923.38166982286293</v>
      </c>
      <c r="G16" s="48">
        <f t="shared" si="2"/>
        <v>-673.38166982286293</v>
      </c>
      <c r="H16" s="48">
        <f t="shared" si="2"/>
        <v>-423.38166982286293</v>
      </c>
      <c r="I16" s="48">
        <f t="shared" si="2"/>
        <v>-173.38166982286293</v>
      </c>
      <c r="J16" s="49">
        <f t="shared" si="2"/>
        <v>76.618330177137068</v>
      </c>
      <c r="K16" s="49">
        <f t="shared" si="2"/>
        <v>326.61833017713707</v>
      </c>
      <c r="L16" s="49">
        <f t="shared" si="2"/>
        <v>576.61833017713707</v>
      </c>
      <c r="M16" s="49">
        <f t="shared" si="2"/>
        <v>826.61833017713707</v>
      </c>
      <c r="N16" s="50">
        <f t="shared" si="2"/>
        <v>1076.6183301771371</v>
      </c>
      <c r="P16" s="218"/>
      <c r="Q16" s="51">
        <f>E16</f>
        <v>5</v>
      </c>
      <c r="R16" s="43">
        <f>R$13-($B$11/$E16)</f>
        <v>-303.05966982286282</v>
      </c>
      <c r="S16" s="43">
        <f t="shared" si="3"/>
        <v>-53.059669822862816</v>
      </c>
      <c r="T16" s="43">
        <f t="shared" si="3"/>
        <v>196.94033017713718</v>
      </c>
      <c r="U16" s="43">
        <f t="shared" si="3"/>
        <v>446.94033017713718</v>
      </c>
      <c r="V16" s="43">
        <f t="shared" si="3"/>
        <v>696.94033017713718</v>
      </c>
      <c r="W16" s="43">
        <f t="shared" si="3"/>
        <v>946.94033017713718</v>
      </c>
      <c r="X16" s="43">
        <f t="shared" si="3"/>
        <v>1196.9403301771372</v>
      </c>
      <c r="Y16" s="43">
        <f t="shared" si="3"/>
        <v>1446.9403301771372</v>
      </c>
      <c r="Z16" s="43">
        <f t="shared" si="3"/>
        <v>1696.9403301771372</v>
      </c>
    </row>
    <row r="17" spans="1:26" ht="13.5" customHeight="1" thickBot="1" x14ac:dyDescent="0.3">
      <c r="A17" s="163" t="s">
        <v>101</v>
      </c>
      <c r="B17" s="157">
        <f>$B$4</f>
        <v>4180</v>
      </c>
      <c r="C17" s="143"/>
      <c r="D17" s="218"/>
      <c r="E17" s="42">
        <f>E16+0.5</f>
        <v>5.5</v>
      </c>
      <c r="F17" s="47">
        <f t="shared" si="2"/>
        <v>-588.89242711169345</v>
      </c>
      <c r="G17" s="48">
        <f t="shared" si="2"/>
        <v>-338.89242711169345</v>
      </c>
      <c r="H17" s="48">
        <f t="shared" si="2"/>
        <v>-88.892427111693451</v>
      </c>
      <c r="I17" s="49">
        <f t="shared" si="2"/>
        <v>161.10757288830655</v>
      </c>
      <c r="J17" s="49">
        <f t="shared" si="2"/>
        <v>411.10757288830655</v>
      </c>
      <c r="K17" s="49">
        <f t="shared" si="2"/>
        <v>661.10757288830655</v>
      </c>
      <c r="L17" s="49">
        <f t="shared" si="2"/>
        <v>911.10757288830655</v>
      </c>
      <c r="M17" s="49">
        <f t="shared" si="2"/>
        <v>1161.1075728883065</v>
      </c>
      <c r="N17" s="50">
        <f t="shared" si="2"/>
        <v>1411.1075728883065</v>
      </c>
      <c r="P17" s="218"/>
      <c r="Q17" s="42">
        <f>Q16+0.5</f>
        <v>5.5</v>
      </c>
      <c r="R17" s="43">
        <f>R$13-($B$11/$E17)</f>
        <v>-24.963336202602932</v>
      </c>
      <c r="S17" s="43">
        <f t="shared" si="3"/>
        <v>225.03666379739707</v>
      </c>
      <c r="T17" s="43">
        <f t="shared" si="3"/>
        <v>475.03666379739707</v>
      </c>
      <c r="U17" s="43">
        <f t="shared" si="3"/>
        <v>725.03666379739707</v>
      </c>
      <c r="V17" s="43">
        <f t="shared" si="3"/>
        <v>975.03666379739707</v>
      </c>
      <c r="W17" s="43">
        <f t="shared" si="3"/>
        <v>1225.0366637973971</v>
      </c>
      <c r="X17" s="43">
        <f t="shared" si="3"/>
        <v>1475.0366637973971</v>
      </c>
      <c r="Y17" s="43">
        <f t="shared" si="3"/>
        <v>1725.0366637973971</v>
      </c>
      <c r="Z17" s="43">
        <f t="shared" si="3"/>
        <v>1975.0366637973971</v>
      </c>
    </row>
    <row r="18" spans="1:26" ht="13.5" customHeight="1" thickBot="1" x14ac:dyDescent="0.3">
      <c r="A18" s="165" t="s">
        <v>11</v>
      </c>
      <c r="B18" s="157">
        <f>D4</f>
        <v>424</v>
      </c>
      <c r="C18" s="143"/>
      <c r="D18" s="219"/>
      <c r="E18" s="42">
        <f>E17+0.5</f>
        <v>6</v>
      </c>
      <c r="F18" s="52">
        <f>F$13-($B$13/$E18)</f>
        <v>-310.15139151905214</v>
      </c>
      <c r="G18" s="53">
        <f>G$13-($B$13/$E18)</f>
        <v>-60.15139151905214</v>
      </c>
      <c r="H18" s="54">
        <f t="shared" si="2"/>
        <v>189.84860848094786</v>
      </c>
      <c r="I18" s="54">
        <f t="shared" si="2"/>
        <v>439.84860848094786</v>
      </c>
      <c r="J18" s="54">
        <f t="shared" si="2"/>
        <v>689.84860848094786</v>
      </c>
      <c r="K18" s="54">
        <f t="shared" si="2"/>
        <v>939.84860848094786</v>
      </c>
      <c r="L18" s="54">
        <f t="shared" si="2"/>
        <v>1189.8486084809479</v>
      </c>
      <c r="M18" s="54">
        <f t="shared" si="2"/>
        <v>1439.8486084809479</v>
      </c>
      <c r="N18" s="55">
        <f>N$13-($B$13/$E18)</f>
        <v>1689.8486084809479</v>
      </c>
      <c r="P18" s="219"/>
      <c r="Q18" s="42">
        <f>Q17+0.5</f>
        <v>6</v>
      </c>
      <c r="R18" s="43">
        <f>R$13-($B$11/$E18)</f>
        <v>206.78360848094735</v>
      </c>
      <c r="S18" s="43">
        <f>S$13-($B$11/$E18)</f>
        <v>456.78360848094735</v>
      </c>
      <c r="T18" s="43">
        <f t="shared" si="3"/>
        <v>706.78360848094735</v>
      </c>
      <c r="U18" s="43">
        <f t="shared" si="3"/>
        <v>956.78360848094735</v>
      </c>
      <c r="V18" s="43">
        <f t="shared" si="3"/>
        <v>1206.7836084809474</v>
      </c>
      <c r="W18" s="43">
        <f t="shared" si="3"/>
        <v>1456.7836084809474</v>
      </c>
      <c r="X18" s="43">
        <f t="shared" si="3"/>
        <v>1706.7836084809474</v>
      </c>
      <c r="Y18" s="43">
        <f t="shared" si="3"/>
        <v>1956.7836084809474</v>
      </c>
      <c r="Z18" s="43">
        <f t="shared" si="3"/>
        <v>2206.7836084809474</v>
      </c>
    </row>
    <row r="19" spans="1:26" ht="13.5" customHeight="1" x14ac:dyDescent="0.25">
      <c r="A19" s="166" t="s">
        <v>12</v>
      </c>
      <c r="B19" s="168">
        <f>B17-B18</f>
        <v>3756</v>
      </c>
      <c r="C19" s="143"/>
      <c r="D19" s="56"/>
      <c r="E19" s="57"/>
      <c r="F19" s="58"/>
      <c r="G19" s="58"/>
      <c r="H19" s="58"/>
      <c r="I19" s="58"/>
      <c r="J19" s="58"/>
      <c r="K19" s="58"/>
      <c r="L19" s="58"/>
      <c r="P19" s="56"/>
      <c r="Q19" s="57"/>
      <c r="R19" s="58"/>
      <c r="S19" s="58"/>
      <c r="T19" s="58"/>
      <c r="U19" s="58"/>
      <c r="V19" s="58"/>
      <c r="W19" s="58"/>
      <c r="X19" s="58"/>
    </row>
    <row r="20" spans="1:26" ht="13.5" customHeight="1" x14ac:dyDescent="0.25">
      <c r="A20" s="166"/>
      <c r="B20" s="144"/>
      <c r="C20" s="143"/>
      <c r="D20" s="56"/>
      <c r="E20" s="57"/>
      <c r="F20" s="58"/>
      <c r="G20" s="58"/>
      <c r="H20" s="58"/>
      <c r="I20" s="58"/>
      <c r="J20" s="58"/>
      <c r="K20" s="58"/>
      <c r="L20" s="58"/>
      <c r="P20" s="56"/>
      <c r="Q20" s="57"/>
      <c r="R20" s="58"/>
      <c r="S20" s="58"/>
      <c r="T20" s="58"/>
      <c r="U20" s="58"/>
      <c r="V20" s="58"/>
      <c r="W20" s="58"/>
      <c r="X20" s="58"/>
    </row>
    <row r="21" spans="1:26" ht="13.5" customHeight="1" x14ac:dyDescent="0.25">
      <c r="A21" s="166"/>
      <c r="B21" s="144"/>
      <c r="C21" s="143"/>
      <c r="D21" s="56"/>
      <c r="E21" s="57"/>
      <c r="F21" s="58"/>
      <c r="G21" s="58"/>
      <c r="H21" s="58"/>
      <c r="I21" s="58"/>
      <c r="J21" s="58"/>
      <c r="K21" s="58"/>
      <c r="L21" s="58"/>
      <c r="P21" s="56"/>
      <c r="Q21" s="57"/>
      <c r="R21" s="58"/>
      <c r="S21" s="58"/>
      <c r="T21" s="58"/>
      <c r="U21" s="58"/>
      <c r="V21" s="58"/>
      <c r="W21" s="58"/>
      <c r="X21" s="58"/>
    </row>
    <row r="22" spans="1:26" ht="13.5" customHeight="1" thickBot="1" x14ac:dyDescent="0.3">
      <c r="A22" s="211"/>
      <c r="B22" s="211"/>
      <c r="D22" s="56"/>
      <c r="E22" s="57"/>
      <c r="F22" s="58"/>
      <c r="G22" s="58"/>
      <c r="H22" s="58"/>
      <c r="I22" s="58"/>
      <c r="J22" s="58"/>
      <c r="K22" s="58"/>
      <c r="L22" s="58"/>
      <c r="P22" s="56"/>
      <c r="Q22" s="57"/>
      <c r="R22" s="58"/>
      <c r="S22" s="58"/>
      <c r="T22" s="58"/>
      <c r="U22" s="58"/>
      <c r="V22" s="58"/>
      <c r="W22" s="58"/>
      <c r="X22" s="58"/>
    </row>
    <row r="23" spans="1:26" ht="18.75" customHeight="1" thickBot="1" x14ac:dyDescent="0.3">
      <c r="A23" s="216" t="s">
        <v>51</v>
      </c>
      <c r="B23" s="216"/>
      <c r="C23" s="142"/>
      <c r="D23" s="212" t="s">
        <v>62</v>
      </c>
      <c r="E23" s="220"/>
      <c r="F23" s="220"/>
      <c r="G23" s="220"/>
      <c r="H23" s="220"/>
      <c r="I23" s="220"/>
      <c r="J23" s="220"/>
      <c r="K23" s="220"/>
      <c r="L23" s="220"/>
      <c r="M23" s="220"/>
      <c r="N23" s="213"/>
      <c r="P23" s="212" t="s">
        <v>65</v>
      </c>
      <c r="Q23" s="220"/>
      <c r="R23" s="220"/>
      <c r="S23" s="220"/>
      <c r="T23" s="220"/>
      <c r="U23" s="220"/>
      <c r="V23" s="220"/>
      <c r="W23" s="220"/>
      <c r="X23" s="220"/>
      <c r="Y23" s="220"/>
      <c r="Z23" s="213"/>
    </row>
    <row r="24" spans="1:26" ht="13.5" customHeight="1" thickBot="1" x14ac:dyDescent="0.3">
      <c r="A24" s="163" t="s">
        <v>3</v>
      </c>
      <c r="B24" s="157">
        <f>Sonneblom!H25</f>
        <v>7726.1472621549938</v>
      </c>
      <c r="C24" s="143"/>
      <c r="D24" s="32"/>
      <c r="E24" s="33"/>
      <c r="F24" s="34"/>
      <c r="G24" s="35"/>
      <c r="H24" s="34"/>
      <c r="I24" s="34"/>
      <c r="J24" s="34" t="s">
        <v>4</v>
      </c>
      <c r="K24" s="36"/>
      <c r="L24" s="34"/>
      <c r="M24" s="36"/>
      <c r="N24" s="34"/>
      <c r="P24" s="32"/>
      <c r="Q24" s="33"/>
      <c r="R24" s="34"/>
      <c r="S24" s="35"/>
      <c r="T24" s="34"/>
      <c r="U24" s="34"/>
      <c r="V24" s="34" t="s">
        <v>4</v>
      </c>
      <c r="W24" s="36"/>
      <c r="X24" s="34"/>
      <c r="Y24" s="36"/>
      <c r="Z24" s="34"/>
    </row>
    <row r="25" spans="1:26" ht="13.5" customHeight="1" thickBot="1" x14ac:dyDescent="0.3">
      <c r="A25" s="163" t="s">
        <v>5</v>
      </c>
      <c r="B25" s="157">
        <f>Sonneblom!H27</f>
        <v>2393.9600000000005</v>
      </c>
      <c r="C25" s="143"/>
      <c r="D25" s="212" t="s">
        <v>6</v>
      </c>
      <c r="E25" s="213"/>
      <c r="F25" s="59">
        <f>G25-200</f>
        <v>7500</v>
      </c>
      <c r="G25" s="59">
        <f>H25-200</f>
        <v>7700</v>
      </c>
      <c r="H25" s="59">
        <f>I25-200</f>
        <v>7900</v>
      </c>
      <c r="I25" s="60">
        <f>J25-200</f>
        <v>8100</v>
      </c>
      <c r="J25" s="61">
        <f>B30</f>
        <v>8300</v>
      </c>
      <c r="K25" s="60">
        <f>J25+200</f>
        <v>8500</v>
      </c>
      <c r="L25" s="60">
        <f>K25+200</f>
        <v>8700</v>
      </c>
      <c r="M25" s="60">
        <f>L25+200</f>
        <v>8900</v>
      </c>
      <c r="N25" s="60">
        <f>M25+200</f>
        <v>9100</v>
      </c>
      <c r="P25" s="212" t="s">
        <v>6</v>
      </c>
      <c r="Q25" s="213"/>
      <c r="R25" s="59">
        <f>S25-200</f>
        <v>7500</v>
      </c>
      <c r="S25" s="59">
        <f>T25-200</f>
        <v>7700</v>
      </c>
      <c r="T25" s="59">
        <f>U25-200</f>
        <v>7900</v>
      </c>
      <c r="U25" s="60">
        <f>V25-200</f>
        <v>8100</v>
      </c>
      <c r="V25" s="61">
        <f>J25</f>
        <v>8300</v>
      </c>
      <c r="W25" s="60">
        <f>V25+200</f>
        <v>8500</v>
      </c>
      <c r="X25" s="60">
        <f>W25+200</f>
        <v>8700</v>
      </c>
      <c r="Y25" s="60">
        <f>X25+200</f>
        <v>8900</v>
      </c>
      <c r="Z25" s="60">
        <f>Y25+200</f>
        <v>9100</v>
      </c>
    </row>
    <row r="26" spans="1:26" ht="13.5" customHeight="1" thickBot="1" x14ac:dyDescent="0.3">
      <c r="A26" s="164" t="s">
        <v>7</v>
      </c>
      <c r="B26" s="168">
        <f>B25+B24</f>
        <v>10120.107262154994</v>
      </c>
      <c r="C26" s="144"/>
      <c r="D26" s="214" t="s">
        <v>8</v>
      </c>
      <c r="E26" s="215"/>
      <c r="F26" s="62">
        <f t="shared" ref="F26:N26" si="4">F25-$B$31</f>
        <v>7047</v>
      </c>
      <c r="G26" s="62">
        <f t="shared" si="4"/>
        <v>7247</v>
      </c>
      <c r="H26" s="62">
        <f t="shared" si="4"/>
        <v>7447</v>
      </c>
      <c r="I26" s="62">
        <f t="shared" si="4"/>
        <v>7647</v>
      </c>
      <c r="J26" s="63">
        <f t="shared" si="4"/>
        <v>7847</v>
      </c>
      <c r="K26" s="62">
        <f t="shared" si="4"/>
        <v>8047</v>
      </c>
      <c r="L26" s="62">
        <f t="shared" si="4"/>
        <v>8247</v>
      </c>
      <c r="M26" s="62">
        <f t="shared" si="4"/>
        <v>8447</v>
      </c>
      <c r="N26" s="62">
        <f t="shared" si="4"/>
        <v>8647</v>
      </c>
      <c r="P26" s="214" t="s">
        <v>8</v>
      </c>
      <c r="Q26" s="215"/>
      <c r="R26" s="62">
        <f t="shared" ref="R26:Z26" si="5">R25-$B$31</f>
        <v>7047</v>
      </c>
      <c r="S26" s="62">
        <f t="shared" si="5"/>
        <v>7247</v>
      </c>
      <c r="T26" s="62">
        <f t="shared" si="5"/>
        <v>7447</v>
      </c>
      <c r="U26" s="62">
        <f t="shared" si="5"/>
        <v>7647</v>
      </c>
      <c r="V26" s="63">
        <f t="shared" si="5"/>
        <v>7847</v>
      </c>
      <c r="W26" s="62">
        <f t="shared" si="5"/>
        <v>8047</v>
      </c>
      <c r="X26" s="62">
        <f t="shared" si="5"/>
        <v>8247</v>
      </c>
      <c r="Y26" s="62">
        <f t="shared" si="5"/>
        <v>8447</v>
      </c>
      <c r="Z26" s="62">
        <f t="shared" si="5"/>
        <v>8647</v>
      </c>
    </row>
    <row r="27" spans="1:26" ht="13.5" customHeight="1" thickBot="1" x14ac:dyDescent="0.3">
      <c r="A27" s="163"/>
      <c r="B27" s="143"/>
      <c r="C27" s="143"/>
      <c r="D27" s="217" t="s">
        <v>9</v>
      </c>
      <c r="E27" s="42">
        <f>E28-0.25</f>
        <v>1.5</v>
      </c>
      <c r="F27" s="43">
        <f t="shared" ref="F27:N31" si="6">F$26-($B$26/$E27)</f>
        <v>300.26182523000443</v>
      </c>
      <c r="G27" s="43">
        <f t="shared" si="6"/>
        <v>500.26182523000443</v>
      </c>
      <c r="H27" s="43">
        <f t="shared" si="6"/>
        <v>700.26182523000443</v>
      </c>
      <c r="I27" s="43">
        <f t="shared" si="6"/>
        <v>900.26182523000443</v>
      </c>
      <c r="J27" s="43">
        <f t="shared" si="6"/>
        <v>1100.2618252300044</v>
      </c>
      <c r="K27" s="43">
        <f t="shared" si="6"/>
        <v>1300.2618252300044</v>
      </c>
      <c r="L27" s="43">
        <f t="shared" si="6"/>
        <v>1500.2618252300044</v>
      </c>
      <c r="M27" s="43">
        <f t="shared" si="6"/>
        <v>1700.2618252300044</v>
      </c>
      <c r="N27" s="43">
        <f t="shared" si="6"/>
        <v>1900.2618252300044</v>
      </c>
      <c r="P27" s="217" t="s">
        <v>9</v>
      </c>
      <c r="Q27" s="42">
        <f>Q28-0.25</f>
        <v>1.5</v>
      </c>
      <c r="R27" s="43">
        <f t="shared" ref="R27:Z31" si="7">R$26-($B$24/$E27)</f>
        <v>1896.2351585633378</v>
      </c>
      <c r="S27" s="43">
        <f t="shared" si="7"/>
        <v>2096.2351585633378</v>
      </c>
      <c r="T27" s="43">
        <f t="shared" si="7"/>
        <v>2296.2351585633378</v>
      </c>
      <c r="U27" s="43">
        <f t="shared" si="7"/>
        <v>2496.2351585633378</v>
      </c>
      <c r="V27" s="43">
        <f t="shared" si="7"/>
        <v>2696.2351585633378</v>
      </c>
      <c r="W27" s="43">
        <f t="shared" si="7"/>
        <v>2896.2351585633378</v>
      </c>
      <c r="X27" s="43">
        <f t="shared" si="7"/>
        <v>3096.2351585633378</v>
      </c>
      <c r="Y27" s="43">
        <f t="shared" si="7"/>
        <v>3296.2351585633378</v>
      </c>
      <c r="Z27" s="43">
        <f t="shared" si="7"/>
        <v>3496.2351585633378</v>
      </c>
    </row>
    <row r="28" spans="1:26" ht="13.5" customHeight="1" thickBot="1" x14ac:dyDescent="0.3">
      <c r="A28" s="163" t="s">
        <v>10</v>
      </c>
      <c r="B28" s="155">
        <v>2</v>
      </c>
      <c r="C28" s="143"/>
      <c r="D28" s="218"/>
      <c r="E28" s="42">
        <f>E29-0.25</f>
        <v>1.75</v>
      </c>
      <c r="F28" s="43">
        <f t="shared" si="6"/>
        <v>1264.0815644828608</v>
      </c>
      <c r="G28" s="43">
        <f t="shared" si="6"/>
        <v>1464.0815644828608</v>
      </c>
      <c r="H28" s="43">
        <f t="shared" si="6"/>
        <v>1664.0815644828608</v>
      </c>
      <c r="I28" s="43">
        <f t="shared" si="6"/>
        <v>1864.0815644828608</v>
      </c>
      <c r="J28" s="43">
        <f t="shared" si="6"/>
        <v>2064.0815644828608</v>
      </c>
      <c r="K28" s="43">
        <f t="shared" si="6"/>
        <v>2264.0815644828608</v>
      </c>
      <c r="L28" s="43">
        <f t="shared" si="6"/>
        <v>2464.0815644828608</v>
      </c>
      <c r="M28" s="43">
        <f t="shared" si="6"/>
        <v>2664.0815644828608</v>
      </c>
      <c r="N28" s="43">
        <f t="shared" si="6"/>
        <v>2864.0815644828608</v>
      </c>
      <c r="P28" s="218"/>
      <c r="Q28" s="42">
        <f>Q29-0.25</f>
        <v>1.75</v>
      </c>
      <c r="R28" s="43">
        <f t="shared" si="7"/>
        <v>2632.0587073400038</v>
      </c>
      <c r="S28" s="43">
        <f t="shared" si="7"/>
        <v>2832.0587073400038</v>
      </c>
      <c r="T28" s="43">
        <f t="shared" si="7"/>
        <v>3032.0587073400038</v>
      </c>
      <c r="U28" s="43">
        <f t="shared" si="7"/>
        <v>3232.0587073400038</v>
      </c>
      <c r="V28" s="43">
        <f t="shared" si="7"/>
        <v>3432.0587073400038</v>
      </c>
      <c r="W28" s="43">
        <f t="shared" si="7"/>
        <v>3632.0587073400038</v>
      </c>
      <c r="X28" s="43">
        <f t="shared" si="7"/>
        <v>3832.0587073400038</v>
      </c>
      <c r="Y28" s="43">
        <f t="shared" si="7"/>
        <v>4032.0587073400038</v>
      </c>
      <c r="Z28" s="43">
        <f t="shared" si="7"/>
        <v>4232.0587073400038</v>
      </c>
    </row>
    <row r="29" spans="1:26" ht="13.5" customHeight="1" thickBot="1" x14ac:dyDescent="0.3">
      <c r="A29" s="163"/>
      <c r="B29" s="156"/>
      <c r="C29" s="143"/>
      <c r="D29" s="218"/>
      <c r="E29" s="51">
        <f>B28</f>
        <v>2</v>
      </c>
      <c r="F29" s="43">
        <f t="shared" si="6"/>
        <v>1986.9463689225031</v>
      </c>
      <c r="G29" s="43">
        <f t="shared" si="6"/>
        <v>2186.9463689225031</v>
      </c>
      <c r="H29" s="43">
        <f t="shared" si="6"/>
        <v>2386.9463689225031</v>
      </c>
      <c r="I29" s="43">
        <f t="shared" si="6"/>
        <v>2586.9463689225031</v>
      </c>
      <c r="J29" s="43">
        <f t="shared" si="6"/>
        <v>2786.9463689225031</v>
      </c>
      <c r="K29" s="43">
        <f t="shared" si="6"/>
        <v>2986.9463689225031</v>
      </c>
      <c r="L29" s="43">
        <f t="shared" si="6"/>
        <v>3186.9463689225031</v>
      </c>
      <c r="M29" s="43">
        <f t="shared" si="6"/>
        <v>3386.9463689225031</v>
      </c>
      <c r="N29" s="43">
        <f t="shared" si="6"/>
        <v>3586.9463689225031</v>
      </c>
      <c r="P29" s="218"/>
      <c r="Q29" s="51">
        <f>E29</f>
        <v>2</v>
      </c>
      <c r="R29" s="43">
        <f t="shared" si="7"/>
        <v>3183.9263689225031</v>
      </c>
      <c r="S29" s="43">
        <f t="shared" si="7"/>
        <v>3383.9263689225031</v>
      </c>
      <c r="T29" s="43">
        <f t="shared" si="7"/>
        <v>3583.9263689225031</v>
      </c>
      <c r="U29" s="43">
        <f t="shared" si="7"/>
        <v>3783.9263689225031</v>
      </c>
      <c r="V29" s="43">
        <f t="shared" si="7"/>
        <v>3983.9263689225031</v>
      </c>
      <c r="W29" s="43">
        <f t="shared" si="7"/>
        <v>4183.9263689225027</v>
      </c>
      <c r="X29" s="43">
        <f t="shared" si="7"/>
        <v>4383.9263689225027</v>
      </c>
      <c r="Y29" s="43">
        <f t="shared" si="7"/>
        <v>4583.9263689225027</v>
      </c>
      <c r="Z29" s="43">
        <f t="shared" si="7"/>
        <v>4783.9263689225027</v>
      </c>
    </row>
    <row r="30" spans="1:26" ht="13.5" customHeight="1" thickBot="1" x14ac:dyDescent="0.3">
      <c r="A30" s="163" t="s">
        <v>102</v>
      </c>
      <c r="B30" s="157">
        <f>B5</f>
        <v>8300</v>
      </c>
      <c r="C30" s="143"/>
      <c r="D30" s="218"/>
      <c r="E30" s="42">
        <f>E29+0.25</f>
        <v>2.25</v>
      </c>
      <c r="F30" s="43">
        <f t="shared" si="6"/>
        <v>2549.174550153336</v>
      </c>
      <c r="G30" s="43">
        <f t="shared" si="6"/>
        <v>2749.174550153336</v>
      </c>
      <c r="H30" s="43">
        <f t="shared" si="6"/>
        <v>2949.174550153336</v>
      </c>
      <c r="I30" s="43">
        <f t="shared" si="6"/>
        <v>3149.174550153336</v>
      </c>
      <c r="J30" s="43">
        <f t="shared" si="6"/>
        <v>3349.174550153336</v>
      </c>
      <c r="K30" s="43">
        <f t="shared" si="6"/>
        <v>3549.174550153336</v>
      </c>
      <c r="L30" s="43">
        <f t="shared" si="6"/>
        <v>3749.174550153336</v>
      </c>
      <c r="M30" s="43">
        <f t="shared" si="6"/>
        <v>3949.174550153336</v>
      </c>
      <c r="N30" s="43">
        <f t="shared" si="6"/>
        <v>4149.174550153336</v>
      </c>
      <c r="P30" s="218"/>
      <c r="Q30" s="42">
        <f>Q29+0.25</f>
        <v>2.25</v>
      </c>
      <c r="R30" s="43">
        <f t="shared" si="7"/>
        <v>3613.1567723755584</v>
      </c>
      <c r="S30" s="43">
        <f t="shared" si="7"/>
        <v>3813.1567723755584</v>
      </c>
      <c r="T30" s="43">
        <f t="shared" si="7"/>
        <v>4013.1567723755584</v>
      </c>
      <c r="U30" s="43">
        <f t="shared" si="7"/>
        <v>4213.1567723755579</v>
      </c>
      <c r="V30" s="43">
        <f t="shared" si="7"/>
        <v>4413.1567723755579</v>
      </c>
      <c r="W30" s="43">
        <f t="shared" si="7"/>
        <v>4613.1567723755579</v>
      </c>
      <c r="X30" s="43">
        <f t="shared" si="7"/>
        <v>4813.1567723755579</v>
      </c>
      <c r="Y30" s="43">
        <f t="shared" si="7"/>
        <v>5013.1567723755579</v>
      </c>
      <c r="Z30" s="43">
        <f t="shared" si="7"/>
        <v>5213.1567723755579</v>
      </c>
    </row>
    <row r="31" spans="1:26" ht="13.5" customHeight="1" thickBot="1" x14ac:dyDescent="0.3">
      <c r="A31" s="165" t="s">
        <v>11</v>
      </c>
      <c r="B31" s="157">
        <f>D5</f>
        <v>453</v>
      </c>
      <c r="C31" s="143"/>
      <c r="D31" s="219"/>
      <c r="E31" s="42">
        <f>E30+0.25</f>
        <v>2.5</v>
      </c>
      <c r="F31" s="43">
        <f>F$26-($B$26/$E31)</f>
        <v>2998.9570951380024</v>
      </c>
      <c r="G31" s="43">
        <f t="shared" si="6"/>
        <v>3198.9570951380024</v>
      </c>
      <c r="H31" s="43">
        <f t="shared" si="6"/>
        <v>3398.9570951380024</v>
      </c>
      <c r="I31" s="43">
        <f t="shared" si="6"/>
        <v>3598.9570951380024</v>
      </c>
      <c r="J31" s="43">
        <f t="shared" si="6"/>
        <v>3798.9570951380024</v>
      </c>
      <c r="K31" s="43">
        <f t="shared" si="6"/>
        <v>3998.9570951380024</v>
      </c>
      <c r="L31" s="43">
        <f t="shared" si="6"/>
        <v>4198.9570951380028</v>
      </c>
      <c r="M31" s="43">
        <f t="shared" si="6"/>
        <v>4398.9570951380028</v>
      </c>
      <c r="N31" s="43">
        <f>N$26-($B$26/$E31)</f>
        <v>4598.9570951380028</v>
      </c>
      <c r="P31" s="219"/>
      <c r="Q31" s="42">
        <f>Q30+0.25</f>
        <v>2.5</v>
      </c>
      <c r="R31" s="43">
        <f>R$26-($B$24/$E31)</f>
        <v>3956.5410951380027</v>
      </c>
      <c r="S31" s="43">
        <f t="shared" si="7"/>
        <v>4156.5410951380027</v>
      </c>
      <c r="T31" s="43">
        <f t="shared" si="7"/>
        <v>4356.5410951380027</v>
      </c>
      <c r="U31" s="43">
        <f t="shared" si="7"/>
        <v>4556.5410951380027</v>
      </c>
      <c r="V31" s="43">
        <f t="shared" si="7"/>
        <v>4756.5410951380027</v>
      </c>
      <c r="W31" s="43">
        <f t="shared" si="7"/>
        <v>4956.5410951380027</v>
      </c>
      <c r="X31" s="43">
        <f t="shared" si="7"/>
        <v>5156.5410951380027</v>
      </c>
      <c r="Y31" s="43">
        <f t="shared" si="7"/>
        <v>5356.5410951380027</v>
      </c>
      <c r="Z31" s="43">
        <f t="shared" si="7"/>
        <v>5556.5410951380027</v>
      </c>
    </row>
    <row r="32" spans="1:26" ht="13.5" customHeight="1" x14ac:dyDescent="0.25">
      <c r="A32" s="166" t="s">
        <v>12</v>
      </c>
      <c r="B32" s="168">
        <f>B30-B31</f>
        <v>7847</v>
      </c>
      <c r="C32" s="143"/>
      <c r="D32" s="56"/>
      <c r="E32" s="57"/>
      <c r="F32" s="58"/>
      <c r="G32" s="58"/>
      <c r="H32" s="58"/>
      <c r="I32" s="58"/>
      <c r="J32" s="58"/>
      <c r="K32" s="58"/>
      <c r="L32" s="58"/>
      <c r="P32" s="56"/>
      <c r="Q32" s="57"/>
      <c r="R32" s="58"/>
      <c r="S32" s="58"/>
      <c r="T32" s="58"/>
      <c r="U32" s="58"/>
      <c r="V32" s="58"/>
      <c r="W32" s="58"/>
      <c r="X32" s="58"/>
    </row>
    <row r="33" spans="1:26" ht="13.5" customHeight="1" x14ac:dyDescent="0.25">
      <c r="A33" s="166"/>
      <c r="B33" s="144"/>
      <c r="C33" s="143"/>
      <c r="D33" s="56"/>
      <c r="E33" s="57"/>
      <c r="F33" s="58"/>
      <c r="G33" s="58"/>
      <c r="H33" s="58"/>
      <c r="I33" s="58"/>
      <c r="J33" s="58"/>
      <c r="K33" s="58"/>
      <c r="L33" s="58"/>
      <c r="P33" s="56"/>
      <c r="Q33" s="57"/>
      <c r="R33" s="58"/>
      <c r="S33" s="58"/>
      <c r="T33" s="58"/>
      <c r="U33" s="58"/>
      <c r="V33" s="58"/>
      <c r="W33" s="58"/>
      <c r="X33" s="58"/>
    </row>
    <row r="34" spans="1:26" ht="13.5" customHeight="1" x14ac:dyDescent="0.25">
      <c r="D34" s="56"/>
      <c r="E34" s="57"/>
      <c r="F34" s="58"/>
      <c r="G34" s="58"/>
      <c r="H34" s="58"/>
      <c r="I34" s="58"/>
      <c r="J34" s="58"/>
      <c r="K34" s="58"/>
      <c r="L34" s="58"/>
      <c r="P34" s="56"/>
      <c r="Q34" s="57"/>
      <c r="R34" s="58"/>
      <c r="S34" s="58"/>
      <c r="T34" s="58"/>
      <c r="U34" s="58"/>
      <c r="V34" s="58"/>
      <c r="W34" s="58"/>
      <c r="X34" s="58"/>
    </row>
    <row r="35" spans="1:26" ht="13.5" customHeight="1" thickBot="1" x14ac:dyDescent="0.3">
      <c r="A35" s="211"/>
      <c r="B35" s="211"/>
    </row>
    <row r="36" spans="1:26" ht="19.5" customHeight="1" thickBot="1" x14ac:dyDescent="0.3">
      <c r="A36" s="216" t="s">
        <v>52</v>
      </c>
      <c r="B36" s="216"/>
      <c r="C36" s="142"/>
      <c r="D36" s="212" t="s">
        <v>63</v>
      </c>
      <c r="E36" s="220"/>
      <c r="F36" s="220"/>
      <c r="G36" s="220"/>
      <c r="H36" s="220"/>
      <c r="I36" s="220"/>
      <c r="J36" s="220"/>
      <c r="K36" s="220"/>
      <c r="L36" s="220"/>
      <c r="M36" s="220"/>
      <c r="N36" s="213"/>
      <c r="P36" s="212" t="s">
        <v>66</v>
      </c>
      <c r="Q36" s="220"/>
      <c r="R36" s="220"/>
      <c r="S36" s="220"/>
      <c r="T36" s="220"/>
      <c r="U36" s="220"/>
      <c r="V36" s="220"/>
      <c r="W36" s="220"/>
      <c r="X36" s="220"/>
      <c r="Y36" s="220"/>
      <c r="Z36" s="213"/>
    </row>
    <row r="37" spans="1:26" ht="13.5" customHeight="1" thickBot="1" x14ac:dyDescent="0.3">
      <c r="A37" s="163" t="s">
        <v>3</v>
      </c>
      <c r="B37" s="157">
        <f>Sojabone!F25</f>
        <v>11287.980911606968</v>
      </c>
      <c r="C37" s="145"/>
      <c r="D37" s="32"/>
      <c r="E37" s="33"/>
      <c r="F37" s="34"/>
      <c r="G37" s="35"/>
      <c r="H37" s="34"/>
      <c r="I37" s="34"/>
      <c r="J37" s="34" t="s">
        <v>13</v>
      </c>
      <c r="K37" s="36"/>
      <c r="L37" s="34"/>
      <c r="M37" s="36"/>
      <c r="N37" s="34"/>
      <c r="P37" s="32"/>
      <c r="Q37" s="33"/>
      <c r="R37" s="34"/>
      <c r="S37" s="35"/>
      <c r="T37" s="34"/>
      <c r="U37" s="34"/>
      <c r="V37" s="34" t="s">
        <v>13</v>
      </c>
      <c r="W37" s="36"/>
      <c r="X37" s="34"/>
      <c r="Y37" s="36"/>
      <c r="Z37" s="34"/>
    </row>
    <row r="38" spans="1:26" ht="13.5" customHeight="1" thickBot="1" x14ac:dyDescent="0.3">
      <c r="A38" s="163" t="s">
        <v>5</v>
      </c>
      <c r="B38" s="157">
        <f>Sojabone!F27</f>
        <v>2507.21</v>
      </c>
      <c r="C38" s="145"/>
      <c r="D38" s="212" t="s">
        <v>6</v>
      </c>
      <c r="E38" s="213"/>
      <c r="F38" s="37">
        <f>G38-200</f>
        <v>7400</v>
      </c>
      <c r="G38" s="37">
        <f>H38-200</f>
        <v>7600</v>
      </c>
      <c r="H38" s="37">
        <f>I38-200</f>
        <v>7800</v>
      </c>
      <c r="I38" s="37">
        <f>J38-200</f>
        <v>8000</v>
      </c>
      <c r="J38" s="38">
        <f>B43</f>
        <v>8200</v>
      </c>
      <c r="K38" s="37">
        <f>J38+200</f>
        <v>8400</v>
      </c>
      <c r="L38" s="37">
        <f>K38+200</f>
        <v>8600</v>
      </c>
      <c r="M38" s="37">
        <f>L38+200</f>
        <v>8800</v>
      </c>
      <c r="N38" s="37">
        <f>M38+200</f>
        <v>9000</v>
      </c>
      <c r="P38" s="212" t="s">
        <v>6</v>
      </c>
      <c r="Q38" s="213"/>
      <c r="R38" s="37">
        <f>S38-200</f>
        <v>7400</v>
      </c>
      <c r="S38" s="37">
        <f>T38-200</f>
        <v>7600</v>
      </c>
      <c r="T38" s="37">
        <f>U38-200</f>
        <v>7800</v>
      </c>
      <c r="U38" s="37">
        <f>V38-200</f>
        <v>8000</v>
      </c>
      <c r="V38" s="34">
        <f>J38</f>
        <v>8200</v>
      </c>
      <c r="W38" s="37">
        <f>V38+200</f>
        <v>8400</v>
      </c>
      <c r="X38" s="37">
        <f>W38+200</f>
        <v>8600</v>
      </c>
      <c r="Y38" s="37">
        <f>X38+200</f>
        <v>8800</v>
      </c>
      <c r="Z38" s="37">
        <f>Y38+200</f>
        <v>9000</v>
      </c>
    </row>
    <row r="39" spans="1:26" ht="13.5" customHeight="1" thickBot="1" x14ac:dyDescent="0.3">
      <c r="A39" s="164" t="s">
        <v>7</v>
      </c>
      <c r="B39" s="168">
        <f>B38+B37</f>
        <v>13795.190911606969</v>
      </c>
      <c r="C39" s="146"/>
      <c r="D39" s="214" t="s">
        <v>8</v>
      </c>
      <c r="E39" s="215"/>
      <c r="F39" s="64">
        <f t="shared" ref="F39:N39" si="8">F38-$B$44</f>
        <v>7190</v>
      </c>
      <c r="G39" s="39">
        <f t="shared" si="8"/>
        <v>7390</v>
      </c>
      <c r="H39" s="39">
        <f t="shared" si="8"/>
        <v>7590</v>
      </c>
      <c r="I39" s="39">
        <f t="shared" si="8"/>
        <v>7790</v>
      </c>
      <c r="J39" s="41">
        <f t="shared" si="8"/>
        <v>7990</v>
      </c>
      <c r="K39" s="39">
        <f t="shared" si="8"/>
        <v>8190</v>
      </c>
      <c r="L39" s="39">
        <f t="shared" si="8"/>
        <v>8390</v>
      </c>
      <c r="M39" s="39">
        <f t="shared" si="8"/>
        <v>8590</v>
      </c>
      <c r="N39" s="39">
        <f t="shared" si="8"/>
        <v>8790</v>
      </c>
      <c r="P39" s="214" t="s">
        <v>8</v>
      </c>
      <c r="Q39" s="215"/>
      <c r="R39" s="39">
        <f t="shared" ref="R39:Z39" si="9">R38-$B$44</f>
        <v>7190</v>
      </c>
      <c r="S39" s="39">
        <f t="shared" si="9"/>
        <v>7390</v>
      </c>
      <c r="T39" s="39">
        <f t="shared" si="9"/>
        <v>7590</v>
      </c>
      <c r="U39" s="39">
        <f t="shared" si="9"/>
        <v>7790</v>
      </c>
      <c r="V39" s="41">
        <f t="shared" si="9"/>
        <v>7990</v>
      </c>
      <c r="W39" s="39">
        <f t="shared" si="9"/>
        <v>8190</v>
      </c>
      <c r="X39" s="39">
        <f t="shared" si="9"/>
        <v>8390</v>
      </c>
      <c r="Y39" s="39">
        <f t="shared" si="9"/>
        <v>8590</v>
      </c>
      <c r="Z39" s="39">
        <f t="shared" si="9"/>
        <v>8790</v>
      </c>
    </row>
    <row r="40" spans="1:26" ht="13.5" customHeight="1" thickBot="1" x14ac:dyDescent="0.3">
      <c r="A40" s="163"/>
      <c r="B40" s="143"/>
      <c r="C40" s="147"/>
      <c r="D40" s="217" t="s">
        <v>9</v>
      </c>
      <c r="E40" s="42">
        <f>E41-0.25</f>
        <v>1.3</v>
      </c>
      <c r="F40" s="43">
        <f>F$39-($B$39/$E40)</f>
        <v>-3421.6853166207457</v>
      </c>
      <c r="G40" s="44">
        <f t="shared" ref="F40:N44" si="10">G$39-($B$39/$E40)</f>
        <v>-3221.6853166207457</v>
      </c>
      <c r="H40" s="44">
        <f t="shared" si="10"/>
        <v>-3021.6853166207457</v>
      </c>
      <c r="I40" s="44">
        <f t="shared" si="10"/>
        <v>-2821.6853166207457</v>
      </c>
      <c r="J40" s="44">
        <f t="shared" si="10"/>
        <v>-2621.6853166207457</v>
      </c>
      <c r="K40" s="44">
        <f t="shared" si="10"/>
        <v>-2421.6853166207457</v>
      </c>
      <c r="L40" s="44">
        <f t="shared" si="10"/>
        <v>-2221.6853166207457</v>
      </c>
      <c r="M40" s="45">
        <f t="shared" si="10"/>
        <v>-2021.6853166207457</v>
      </c>
      <c r="N40" s="46">
        <f t="shared" si="10"/>
        <v>-1821.6853166207457</v>
      </c>
      <c r="P40" s="217" t="s">
        <v>9</v>
      </c>
      <c r="Q40" s="42">
        <f>Q41-0.25</f>
        <v>1.3</v>
      </c>
      <c r="R40" s="43">
        <f>R$39-($B$37/$E40)</f>
        <v>-1493.0622396976669</v>
      </c>
      <c r="S40" s="43">
        <f t="shared" ref="S40:Z40" si="11">S$39-($B$37/$E40)</f>
        <v>-1293.0622396976669</v>
      </c>
      <c r="T40" s="43">
        <f t="shared" si="11"/>
        <v>-1093.0622396976669</v>
      </c>
      <c r="U40" s="43">
        <f t="shared" si="11"/>
        <v>-893.06223969766688</v>
      </c>
      <c r="V40" s="43">
        <f t="shared" si="11"/>
        <v>-693.06223969766688</v>
      </c>
      <c r="W40" s="43">
        <f t="shared" si="11"/>
        <v>-493.06223969766688</v>
      </c>
      <c r="X40" s="43">
        <f t="shared" si="11"/>
        <v>-293.06223969766688</v>
      </c>
      <c r="Y40" s="43">
        <f t="shared" si="11"/>
        <v>-93.062239697666882</v>
      </c>
      <c r="Z40" s="43">
        <f t="shared" si="11"/>
        <v>106.93776030233312</v>
      </c>
    </row>
    <row r="41" spans="1:26" ht="13.5" customHeight="1" thickBot="1" x14ac:dyDescent="0.3">
      <c r="A41" s="163" t="s">
        <v>10</v>
      </c>
      <c r="B41" s="155">
        <f>Sojabone!F5</f>
        <v>1.8</v>
      </c>
      <c r="C41" s="148"/>
      <c r="D41" s="218"/>
      <c r="E41" s="42">
        <f>E42-0.25</f>
        <v>1.55</v>
      </c>
      <c r="F41" s="47">
        <f t="shared" si="10"/>
        <v>-1710.1231687786894</v>
      </c>
      <c r="G41" s="48">
        <f t="shared" si="10"/>
        <v>-1510.1231687786894</v>
      </c>
      <c r="H41" s="48">
        <f t="shared" si="10"/>
        <v>-1310.1231687786894</v>
      </c>
      <c r="I41" s="48">
        <f t="shared" si="10"/>
        <v>-1110.1231687786894</v>
      </c>
      <c r="J41" s="48">
        <f t="shared" si="10"/>
        <v>-910.12316877868943</v>
      </c>
      <c r="K41" s="49">
        <f t="shared" si="10"/>
        <v>-710.12316877868943</v>
      </c>
      <c r="L41" s="49">
        <f t="shared" si="10"/>
        <v>-510.12316877868943</v>
      </c>
      <c r="M41" s="49">
        <f t="shared" si="10"/>
        <v>-310.12316877868943</v>
      </c>
      <c r="N41" s="50">
        <f t="shared" si="10"/>
        <v>-110.12316877868943</v>
      </c>
      <c r="P41" s="218"/>
      <c r="Q41" s="42">
        <f>Q42-0.25</f>
        <v>1.55</v>
      </c>
      <c r="R41" s="43">
        <f t="shared" ref="R41:Z44" si="12">R$39-($B$37/$E41)</f>
        <v>-92.568330069011608</v>
      </c>
      <c r="S41" s="43">
        <f t="shared" si="12"/>
        <v>107.43166993098839</v>
      </c>
      <c r="T41" s="43">
        <f t="shared" si="12"/>
        <v>307.43166993098839</v>
      </c>
      <c r="U41" s="43">
        <f t="shared" si="12"/>
        <v>507.43166993098839</v>
      </c>
      <c r="V41" s="43">
        <f t="shared" si="12"/>
        <v>707.43166993098839</v>
      </c>
      <c r="W41" s="43">
        <f t="shared" si="12"/>
        <v>907.43166993098839</v>
      </c>
      <c r="X41" s="43">
        <f t="shared" si="12"/>
        <v>1107.4316699309884</v>
      </c>
      <c r="Y41" s="43">
        <f t="shared" si="12"/>
        <v>1307.4316699309884</v>
      </c>
      <c r="Z41" s="43">
        <f t="shared" si="12"/>
        <v>1507.4316699309884</v>
      </c>
    </row>
    <row r="42" spans="1:26" ht="13.5" customHeight="1" thickBot="1" x14ac:dyDescent="0.3">
      <c r="A42" s="163"/>
      <c r="B42" s="156"/>
      <c r="C42" s="147"/>
      <c r="D42" s="218"/>
      <c r="E42" s="51">
        <f>B41</f>
        <v>1.8</v>
      </c>
      <c r="F42" s="47">
        <f t="shared" si="10"/>
        <v>-473.99495089276024</v>
      </c>
      <c r="G42" s="48">
        <f t="shared" si="10"/>
        <v>-273.99495089276024</v>
      </c>
      <c r="H42" s="48">
        <f t="shared" si="10"/>
        <v>-73.994950892760244</v>
      </c>
      <c r="I42" s="48">
        <f t="shared" si="10"/>
        <v>126.00504910723976</v>
      </c>
      <c r="J42" s="49">
        <f t="shared" si="10"/>
        <v>326.00504910723976</v>
      </c>
      <c r="K42" s="49">
        <f t="shared" si="10"/>
        <v>526.00504910723976</v>
      </c>
      <c r="L42" s="49">
        <f t="shared" si="10"/>
        <v>726.00504910723976</v>
      </c>
      <c r="M42" s="49">
        <f t="shared" si="10"/>
        <v>926.00504910723976</v>
      </c>
      <c r="N42" s="50">
        <f t="shared" si="10"/>
        <v>1126.0050491072398</v>
      </c>
      <c r="P42" s="218"/>
      <c r="Q42" s="51">
        <f>E42</f>
        <v>1.8</v>
      </c>
      <c r="R42" s="43">
        <f>R$39-($B$37/$E42)</f>
        <v>918.89949355168483</v>
      </c>
      <c r="S42" s="43">
        <f t="shared" si="12"/>
        <v>1118.8994935516848</v>
      </c>
      <c r="T42" s="43">
        <f t="shared" si="12"/>
        <v>1318.8994935516848</v>
      </c>
      <c r="U42" s="43">
        <f t="shared" si="12"/>
        <v>1518.8994935516848</v>
      </c>
      <c r="V42" s="43">
        <f t="shared" si="12"/>
        <v>1718.8994935516848</v>
      </c>
      <c r="W42" s="43">
        <f t="shared" si="12"/>
        <v>1918.8994935516848</v>
      </c>
      <c r="X42" s="43">
        <f t="shared" si="12"/>
        <v>2118.8994935516848</v>
      </c>
      <c r="Y42" s="43">
        <f t="shared" si="12"/>
        <v>2318.8994935516848</v>
      </c>
      <c r="Z42" s="43">
        <f t="shared" si="12"/>
        <v>2518.8994935516848</v>
      </c>
    </row>
    <row r="43" spans="1:26" ht="13.5" customHeight="1" thickBot="1" x14ac:dyDescent="0.3">
      <c r="A43" s="163" t="s">
        <v>103</v>
      </c>
      <c r="B43" s="157">
        <f>B6</f>
        <v>8200</v>
      </c>
      <c r="C43" s="147"/>
      <c r="D43" s="218"/>
      <c r="E43" s="42">
        <f>E42+0.25</f>
        <v>2.0499999999999998</v>
      </c>
      <c r="F43" s="47">
        <f t="shared" si="10"/>
        <v>460.63857970391655</v>
      </c>
      <c r="G43" s="48">
        <f t="shared" si="10"/>
        <v>660.63857970391655</v>
      </c>
      <c r="H43" s="48">
        <f t="shared" si="10"/>
        <v>860.63857970391655</v>
      </c>
      <c r="I43" s="49">
        <f t="shared" si="10"/>
        <v>1060.6385797039165</v>
      </c>
      <c r="J43" s="49">
        <f t="shared" si="10"/>
        <v>1260.6385797039165</v>
      </c>
      <c r="K43" s="49">
        <f t="shared" si="10"/>
        <v>1460.6385797039165</v>
      </c>
      <c r="L43" s="49">
        <f t="shared" si="10"/>
        <v>1660.6385797039165</v>
      </c>
      <c r="M43" s="49">
        <f t="shared" si="10"/>
        <v>1860.6385797039165</v>
      </c>
      <c r="N43" s="50">
        <f t="shared" si="10"/>
        <v>2060.6385797039165</v>
      </c>
      <c r="P43" s="218"/>
      <c r="Q43" s="42">
        <f>Q42+0.25</f>
        <v>2.0499999999999998</v>
      </c>
      <c r="R43" s="43">
        <f t="shared" si="12"/>
        <v>1683.6678479966004</v>
      </c>
      <c r="S43" s="43">
        <f t="shared" si="12"/>
        <v>1883.6678479966004</v>
      </c>
      <c r="T43" s="43">
        <f t="shared" si="12"/>
        <v>2083.6678479966004</v>
      </c>
      <c r="U43" s="43">
        <f t="shared" si="12"/>
        <v>2283.6678479966004</v>
      </c>
      <c r="V43" s="43">
        <f t="shared" si="12"/>
        <v>2483.6678479966004</v>
      </c>
      <c r="W43" s="43">
        <f t="shared" si="12"/>
        <v>2683.6678479966004</v>
      </c>
      <c r="X43" s="43">
        <f t="shared" si="12"/>
        <v>2883.6678479966004</v>
      </c>
      <c r="Y43" s="43">
        <f t="shared" si="12"/>
        <v>3083.6678479966004</v>
      </c>
      <c r="Z43" s="43">
        <f t="shared" si="12"/>
        <v>3283.6678479966004</v>
      </c>
    </row>
    <row r="44" spans="1:26" ht="13.5" customHeight="1" thickBot="1" x14ac:dyDescent="0.3">
      <c r="A44" s="165" t="s">
        <v>11</v>
      </c>
      <c r="B44" s="157">
        <f>D6</f>
        <v>210</v>
      </c>
      <c r="C44" s="149"/>
      <c r="D44" s="219"/>
      <c r="E44" s="42">
        <f>E43+0.25</f>
        <v>2.2999999999999998</v>
      </c>
      <c r="F44" s="52">
        <f t="shared" si="10"/>
        <v>1192.0909079969697</v>
      </c>
      <c r="G44" s="53">
        <f>G$39-($B$39/$E44)</f>
        <v>1392.0909079969697</v>
      </c>
      <c r="H44" s="54">
        <f t="shared" si="10"/>
        <v>1592.0909079969697</v>
      </c>
      <c r="I44" s="54">
        <f t="shared" si="10"/>
        <v>1792.0909079969697</v>
      </c>
      <c r="J44" s="54">
        <f t="shared" si="10"/>
        <v>1992.0909079969697</v>
      </c>
      <c r="K44" s="54">
        <f t="shared" si="10"/>
        <v>2192.0909079969697</v>
      </c>
      <c r="L44" s="54">
        <f t="shared" si="10"/>
        <v>2392.0909079969697</v>
      </c>
      <c r="M44" s="54">
        <f t="shared" si="10"/>
        <v>2592.0909079969697</v>
      </c>
      <c r="N44" s="55">
        <f>N$39-($B$39/$E44)</f>
        <v>2792.0909079969697</v>
      </c>
      <c r="P44" s="219"/>
      <c r="Q44" s="42">
        <f>Q43+0.25</f>
        <v>2.2999999999999998</v>
      </c>
      <c r="R44" s="43">
        <f t="shared" si="12"/>
        <v>2282.1822123447964</v>
      </c>
      <c r="S44" s="43">
        <f>S$39-($B$37/$E44)</f>
        <v>2482.1822123447964</v>
      </c>
      <c r="T44" s="43">
        <f t="shared" si="12"/>
        <v>2682.1822123447964</v>
      </c>
      <c r="U44" s="43">
        <f t="shared" si="12"/>
        <v>2882.1822123447964</v>
      </c>
      <c r="V44" s="43">
        <f t="shared" si="12"/>
        <v>3082.1822123447964</v>
      </c>
      <c r="W44" s="43">
        <f t="shared" si="12"/>
        <v>3282.1822123447964</v>
      </c>
      <c r="X44" s="43">
        <f t="shared" si="12"/>
        <v>3482.1822123447964</v>
      </c>
      <c r="Y44" s="43">
        <f t="shared" si="12"/>
        <v>3682.1822123447964</v>
      </c>
      <c r="Z44" s="43">
        <f t="shared" si="12"/>
        <v>3882.1822123447964</v>
      </c>
    </row>
    <row r="45" spans="1:26" ht="13.5" customHeight="1" x14ac:dyDescent="0.25">
      <c r="A45" s="166" t="s">
        <v>12</v>
      </c>
      <c r="B45" s="168">
        <f>B43-B44</f>
        <v>7990</v>
      </c>
      <c r="C45" s="149"/>
    </row>
    <row r="46" spans="1:26" ht="13.5" customHeight="1" x14ac:dyDescent="0.25"/>
    <row r="47" spans="1:26" ht="13.5" customHeight="1" x14ac:dyDescent="0.25"/>
  </sheetData>
  <sheetProtection selectLockedCells="1"/>
  <mergeCells count="29">
    <mergeCell ref="P25:Q25"/>
    <mergeCell ref="A22:B22"/>
    <mergeCell ref="D40:D44"/>
    <mergeCell ref="P40:P44"/>
    <mergeCell ref="D26:E26"/>
    <mergeCell ref="P26:Q26"/>
    <mergeCell ref="D27:D31"/>
    <mergeCell ref="P27:P31"/>
    <mergeCell ref="D36:N36"/>
    <mergeCell ref="P36:Z36"/>
    <mergeCell ref="D39:E39"/>
    <mergeCell ref="P39:Q39"/>
    <mergeCell ref="A35:B35"/>
    <mergeCell ref="A9:B9"/>
    <mergeCell ref="D38:E38"/>
    <mergeCell ref="P38:Q38"/>
    <mergeCell ref="P13:Q13"/>
    <mergeCell ref="A23:B23"/>
    <mergeCell ref="A36:B36"/>
    <mergeCell ref="D14:D18"/>
    <mergeCell ref="P14:P18"/>
    <mergeCell ref="D10:N10"/>
    <mergeCell ref="P10:Z10"/>
    <mergeCell ref="D12:E12"/>
    <mergeCell ref="P12:Q12"/>
    <mergeCell ref="D13:E13"/>
    <mergeCell ref="D23:N23"/>
    <mergeCell ref="P23:Z23"/>
    <mergeCell ref="D25:E25"/>
  </mergeCells>
  <conditionalFormatting sqref="F14:N18">
    <cfRule type="cellIs" dxfId="23" priority="45" stopIfTrue="1" operator="lessThan">
      <formula>1</formula>
    </cfRule>
    <cfRule type="cellIs" dxfId="22" priority="46" stopIfTrue="1" operator="greaterThan">
      <formula>1</formula>
    </cfRule>
    <cfRule type="cellIs" dxfId="21" priority="47" stopIfTrue="1" operator="lessThan">
      <formula>1</formula>
    </cfRule>
    <cfRule type="cellIs" dxfId="20" priority="48" stopIfTrue="1" operator="greaterThan">
      <formula>1</formula>
    </cfRule>
  </conditionalFormatting>
  <conditionalFormatting sqref="F27:N31">
    <cfRule type="cellIs" dxfId="19" priority="29" stopIfTrue="1" operator="lessThan">
      <formula>1</formula>
    </cfRule>
    <cfRule type="cellIs" dxfId="18" priority="30" stopIfTrue="1" operator="greaterThan">
      <formula>1</formula>
    </cfRule>
    <cfRule type="cellIs" dxfId="17" priority="31" stopIfTrue="1" operator="lessThan">
      <formula>1</formula>
    </cfRule>
    <cfRule type="cellIs" dxfId="16" priority="32" stopIfTrue="1" operator="greaterThan">
      <formula>1</formula>
    </cfRule>
  </conditionalFormatting>
  <conditionalFormatting sqref="F40:N44">
    <cfRule type="cellIs" dxfId="15" priority="41" stopIfTrue="1" operator="lessThan">
      <formula>1</formula>
    </cfRule>
    <cfRule type="cellIs" dxfId="14" priority="42" stopIfTrue="1" operator="greaterThan">
      <formula>1</formula>
    </cfRule>
    <cfRule type="cellIs" dxfId="13" priority="43" stopIfTrue="1" operator="lessThan">
      <formula>1</formula>
    </cfRule>
    <cfRule type="cellIs" dxfId="12" priority="44" stopIfTrue="1" operator="greaterThan">
      <formula>1</formula>
    </cfRule>
  </conditionalFormatting>
  <conditionalFormatting sqref="R14:Z18">
    <cfRule type="cellIs" dxfId="11" priority="37" stopIfTrue="1" operator="lessThan">
      <formula>1</formula>
    </cfRule>
    <cfRule type="cellIs" dxfId="10" priority="38" stopIfTrue="1" operator="greaterThan">
      <formula>1</formula>
    </cfRule>
    <cfRule type="cellIs" dxfId="9" priority="39" stopIfTrue="1" operator="lessThan">
      <formula>1</formula>
    </cfRule>
    <cfRule type="cellIs" dxfId="8" priority="40" stopIfTrue="1" operator="greaterThan">
      <formula>1</formula>
    </cfRule>
  </conditionalFormatting>
  <conditionalFormatting sqref="R27:Z31">
    <cfRule type="cellIs" dxfId="7" priority="25" stopIfTrue="1" operator="lessThan">
      <formula>1</formula>
    </cfRule>
    <cfRule type="cellIs" dxfId="6" priority="26" stopIfTrue="1" operator="greaterThan">
      <formula>1</formula>
    </cfRule>
    <cfRule type="cellIs" dxfId="5" priority="27" stopIfTrue="1" operator="lessThan">
      <formula>1</formula>
    </cfRule>
    <cfRule type="cellIs" dxfId="4" priority="28" stopIfTrue="1" operator="greaterThan">
      <formula>1</formula>
    </cfRule>
  </conditionalFormatting>
  <conditionalFormatting sqref="R40:Z44">
    <cfRule type="cellIs" dxfId="3" priority="33" stopIfTrue="1" operator="lessThan">
      <formula>1</formula>
    </cfRule>
    <cfRule type="cellIs" dxfId="2" priority="34" stopIfTrue="1" operator="greaterThan">
      <formula>1</formula>
    </cfRule>
    <cfRule type="cellIs" dxfId="1" priority="35" stopIfTrue="1" operator="lessThan">
      <formula>1</formula>
    </cfRule>
    <cfRule type="cellIs" dxfId="0" priority="36" stopIfTrue="1" operator="greaterThan">
      <formula>1</formula>
    </cfRule>
  </conditionalFormatting>
  <dataValidations count="3">
    <dataValidation type="list" allowBlank="1" showInputMessage="1" showErrorMessage="1" sqref="B15" xr:uid="{00000000-0002-0000-0000-000000000000}">
      <formula1>Obrengspeil</formula1>
    </dataValidation>
    <dataValidation type="list" allowBlank="1" showInputMessage="1" showErrorMessage="1" sqref="B28" xr:uid="{00000000-0002-0000-0000-000001000000}">
      <formula1>Sonopbrengspeil</formula1>
    </dataValidation>
    <dataValidation type="list" allowBlank="1" showInputMessage="1" showErrorMessage="1" sqref="B41" xr:uid="{00000000-0002-0000-0000-000002000000}">
      <formula1>Sojaopbrengspeil</formula1>
    </dataValidation>
  </dataValidations>
  <pageMargins left="0.7" right="0.7" top="0.75" bottom="0.75" header="0.3" footer="0.3"/>
  <pageSetup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46"/>
  <sheetViews>
    <sheetView zoomScale="85" zoomScaleNormal="85" zoomScaleSheetLayoutView="90" workbookViewId="0">
      <selection activeCell="D9" sqref="D9:I24"/>
    </sheetView>
  </sheetViews>
  <sheetFormatPr defaultColWidth="9.109375" defaultRowHeight="13.2" x14ac:dyDescent="0.25"/>
  <cols>
    <col min="1" max="1" width="41.6640625" style="1" customWidth="1"/>
    <col min="2" max="2" width="18" style="1" customWidth="1"/>
    <col min="3" max="3" width="17.33203125" style="1" customWidth="1"/>
    <col min="4" max="4" width="16.109375" style="1" customWidth="1"/>
    <col min="5" max="9" width="14.33203125" style="1" customWidth="1"/>
    <col min="10" max="10" width="14.44140625" style="1" customWidth="1"/>
    <col min="11" max="11" width="30.44140625" style="1" customWidth="1"/>
    <col min="12" max="26" width="12.6640625" style="1" customWidth="1"/>
    <col min="27" max="16384" width="9.109375" style="1"/>
  </cols>
  <sheetData>
    <row r="1" spans="1:9" ht="30.75" customHeight="1" thickBot="1" x14ac:dyDescent="0.3">
      <c r="A1" s="230" t="s">
        <v>100</v>
      </c>
      <c r="B1" s="231"/>
      <c r="C1" s="231"/>
      <c r="D1" s="231"/>
      <c r="E1" s="232" t="s">
        <v>111</v>
      </c>
      <c r="F1" s="232"/>
      <c r="G1" s="232"/>
      <c r="H1" s="177"/>
      <c r="I1" s="178"/>
    </row>
    <row r="2" spans="1:9" ht="16.2" thickBot="1" x14ac:dyDescent="0.35">
      <c r="A2" s="8"/>
      <c r="B2" s="9"/>
      <c r="C2" s="10"/>
      <c r="D2" s="10"/>
      <c r="E2" s="6"/>
      <c r="F2" s="6"/>
      <c r="G2" s="6"/>
      <c r="H2" s="6"/>
      <c r="I2" s="2"/>
    </row>
    <row r="3" spans="1:9" ht="24.75" customHeight="1" thickBot="1" x14ac:dyDescent="0.3">
      <c r="A3" s="241" t="s">
        <v>15</v>
      </c>
      <c r="B3" s="242"/>
      <c r="C3" s="242"/>
      <c r="D3" s="179"/>
      <c r="E3" s="180">
        <f>'Pryse + Sensatiwiteitsanalise'!B19</f>
        <v>3756</v>
      </c>
      <c r="F3" s="179" t="s">
        <v>0</v>
      </c>
      <c r="G3" s="181"/>
      <c r="H3" s="181"/>
      <c r="I3" s="182"/>
    </row>
    <row r="4" spans="1:9" ht="13.8" thickBot="1" x14ac:dyDescent="0.3">
      <c r="A4" s="83"/>
      <c r="B4" s="4"/>
      <c r="C4" s="4"/>
      <c r="D4" s="3"/>
      <c r="E4" s="5"/>
      <c r="F4" s="11"/>
      <c r="G4" s="4"/>
      <c r="H4" s="12"/>
      <c r="I4" s="12"/>
    </row>
    <row r="5" spans="1:9" ht="13.8" thickBot="1" x14ac:dyDescent="0.3">
      <c r="A5" s="73" t="s">
        <v>16</v>
      </c>
      <c r="B5" s="4"/>
      <c r="C5" s="4"/>
      <c r="D5" s="91">
        <v>3.5</v>
      </c>
      <c r="E5" s="91">
        <v>4</v>
      </c>
      <c r="F5" s="91">
        <v>4.5</v>
      </c>
      <c r="G5" s="91">
        <v>5</v>
      </c>
      <c r="H5" s="91">
        <v>5.5</v>
      </c>
      <c r="I5" s="91">
        <v>6</v>
      </c>
    </row>
    <row r="6" spans="1:9" ht="13.8" thickBot="1" x14ac:dyDescent="0.3">
      <c r="A6" s="183" t="s">
        <v>17</v>
      </c>
      <c r="B6" s="184"/>
      <c r="C6" s="185"/>
      <c r="D6" s="186">
        <f t="shared" ref="D6:I6" si="0">$E$3*D5</f>
        <v>13146</v>
      </c>
      <c r="E6" s="186">
        <f t="shared" si="0"/>
        <v>15024</v>
      </c>
      <c r="F6" s="186">
        <f t="shared" si="0"/>
        <v>16902</v>
      </c>
      <c r="G6" s="186">
        <f t="shared" si="0"/>
        <v>18780</v>
      </c>
      <c r="H6" s="186">
        <f t="shared" si="0"/>
        <v>20658</v>
      </c>
      <c r="I6" s="186">
        <f t="shared" si="0"/>
        <v>22536</v>
      </c>
    </row>
    <row r="7" spans="1:9" ht="13.8" thickBot="1" x14ac:dyDescent="0.3">
      <c r="A7" s="84"/>
      <c r="B7" s="85"/>
      <c r="C7" s="85"/>
      <c r="D7" s="13"/>
      <c r="E7" s="13"/>
      <c r="F7" s="13"/>
      <c r="G7" s="13"/>
      <c r="H7" s="13"/>
      <c r="I7" s="13"/>
    </row>
    <row r="8" spans="1:9" ht="13.8" thickBot="1" x14ac:dyDescent="0.3">
      <c r="A8" s="243" t="s">
        <v>18</v>
      </c>
      <c r="B8" s="244"/>
      <c r="C8" s="245"/>
      <c r="D8" s="209"/>
      <c r="E8" s="209"/>
      <c r="F8" s="209"/>
      <c r="G8" s="209"/>
      <c r="H8" s="209"/>
      <c r="I8" s="209"/>
    </row>
    <row r="9" spans="1:9" x14ac:dyDescent="0.25">
      <c r="A9" s="77" t="s">
        <v>19</v>
      </c>
      <c r="B9" s="78"/>
      <c r="C9" s="78"/>
      <c r="D9" s="92">
        <v>1940.75</v>
      </c>
      <c r="E9" s="92">
        <v>2079.375</v>
      </c>
      <c r="F9" s="92">
        <v>2079.375</v>
      </c>
      <c r="G9" s="92">
        <v>2287.3125</v>
      </c>
      <c r="H9" s="92">
        <v>2287.3125</v>
      </c>
      <c r="I9" s="92">
        <v>2495.25</v>
      </c>
    </row>
    <row r="10" spans="1:9" x14ac:dyDescent="0.25">
      <c r="A10" s="74" t="s">
        <v>20</v>
      </c>
      <c r="B10" s="79"/>
      <c r="C10" s="79"/>
      <c r="D10" s="93">
        <v>3150.8665000000005</v>
      </c>
      <c r="E10" s="93">
        <v>3655.0665000000004</v>
      </c>
      <c r="F10" s="93">
        <v>4159.2665000000006</v>
      </c>
      <c r="G10" s="93">
        <v>4663.4665000000005</v>
      </c>
      <c r="H10" s="93">
        <v>5167.6665000000003</v>
      </c>
      <c r="I10" s="93">
        <v>5671.866500000001</v>
      </c>
    </row>
    <row r="11" spans="1:9" x14ac:dyDescent="0.25">
      <c r="A11" s="74" t="s">
        <v>21</v>
      </c>
      <c r="B11" s="79"/>
      <c r="C11" s="79"/>
      <c r="D11" s="93">
        <v>671.97375</v>
      </c>
      <c r="E11" s="93">
        <v>671.97375</v>
      </c>
      <c r="F11" s="93">
        <v>671.97375</v>
      </c>
      <c r="G11" s="93">
        <v>671.97375</v>
      </c>
      <c r="H11" s="93">
        <v>671.97375</v>
      </c>
      <c r="I11" s="93">
        <v>671.97375</v>
      </c>
    </row>
    <row r="12" spans="1:9" x14ac:dyDescent="0.25">
      <c r="A12" s="74" t="s">
        <v>22</v>
      </c>
      <c r="B12" s="79"/>
      <c r="C12" s="79"/>
      <c r="D12" s="93">
        <v>1561.15002</v>
      </c>
      <c r="E12" s="93">
        <v>1592.10202</v>
      </c>
      <c r="F12" s="93">
        <v>1623.05402</v>
      </c>
      <c r="G12" s="93">
        <v>1654.0060200000003</v>
      </c>
      <c r="H12" s="93">
        <v>1684.9580200000003</v>
      </c>
      <c r="I12" s="93">
        <v>1715.9100200000003</v>
      </c>
    </row>
    <row r="13" spans="1:9" x14ac:dyDescent="0.25">
      <c r="A13" s="74" t="s">
        <v>23</v>
      </c>
      <c r="B13" s="79"/>
      <c r="C13" s="79"/>
      <c r="D13" s="93">
        <v>844.54860000000008</v>
      </c>
      <c r="E13" s="93">
        <v>848.41049999999996</v>
      </c>
      <c r="F13" s="93">
        <v>852.27240000000006</v>
      </c>
      <c r="G13" s="93">
        <v>856.13430000000005</v>
      </c>
      <c r="H13" s="93">
        <v>859.99620000000004</v>
      </c>
      <c r="I13" s="93">
        <v>863.85810000000004</v>
      </c>
    </row>
    <row r="14" spans="1:9" x14ac:dyDescent="0.25">
      <c r="A14" s="74" t="s">
        <v>24</v>
      </c>
      <c r="B14" s="79"/>
      <c r="C14" s="79"/>
      <c r="D14" s="93">
        <v>594.15</v>
      </c>
      <c r="E14" s="93">
        <v>594.15</v>
      </c>
      <c r="F14" s="93">
        <v>594.15</v>
      </c>
      <c r="G14" s="93">
        <v>594.15</v>
      </c>
      <c r="H14" s="93">
        <v>594.15</v>
      </c>
      <c r="I14" s="93">
        <v>594.15</v>
      </c>
    </row>
    <row r="15" spans="1:9" x14ac:dyDescent="0.25">
      <c r="A15" s="74" t="s">
        <v>25</v>
      </c>
      <c r="B15" s="79"/>
      <c r="C15" s="79"/>
      <c r="D15" s="93">
        <v>703.17</v>
      </c>
      <c r="E15" s="93">
        <v>703.17</v>
      </c>
      <c r="F15" s="93">
        <v>703.17</v>
      </c>
      <c r="G15" s="93">
        <v>703.17</v>
      </c>
      <c r="H15" s="93">
        <v>703.17</v>
      </c>
      <c r="I15" s="93">
        <v>703.17</v>
      </c>
    </row>
    <row r="16" spans="1:9" x14ac:dyDescent="0.25">
      <c r="A16" s="74" t="s">
        <v>26</v>
      </c>
      <c r="B16" s="79"/>
      <c r="C16" s="79"/>
      <c r="D16" s="93">
        <v>256.34700000000004</v>
      </c>
      <c r="E16" s="93">
        <v>292.96800000000002</v>
      </c>
      <c r="F16" s="93">
        <v>329.589</v>
      </c>
      <c r="G16" s="93">
        <v>366.21000000000004</v>
      </c>
      <c r="H16" s="93">
        <v>402.83100000000002</v>
      </c>
      <c r="I16" s="93">
        <v>439.45199999999994</v>
      </c>
    </row>
    <row r="17" spans="1:11" x14ac:dyDescent="0.25">
      <c r="A17" s="74" t="s">
        <v>28</v>
      </c>
      <c r="B17" s="79"/>
      <c r="C17" s="79"/>
      <c r="D17" s="93">
        <v>1084.3868072417467</v>
      </c>
      <c r="E17" s="93">
        <v>1167.4425740149095</v>
      </c>
      <c r="F17" s="93">
        <v>1235.7352949946755</v>
      </c>
      <c r="G17" s="93">
        <v>1326.1725846645368</v>
      </c>
      <c r="H17" s="93">
        <v>1394.4653056443026</v>
      </c>
      <c r="I17" s="93">
        <v>1484.902595314164</v>
      </c>
    </row>
    <row r="18" spans="1:11" x14ac:dyDescent="0.25">
      <c r="A18" s="74" t="s">
        <v>29</v>
      </c>
      <c r="B18" s="79"/>
      <c r="C18" s="79"/>
      <c r="D18" s="93">
        <v>0</v>
      </c>
      <c r="E18" s="93">
        <v>0</v>
      </c>
      <c r="F18" s="93">
        <v>0</v>
      </c>
      <c r="G18" s="93">
        <v>0</v>
      </c>
      <c r="H18" s="93">
        <v>0</v>
      </c>
      <c r="I18" s="93">
        <v>0</v>
      </c>
    </row>
    <row r="19" spans="1:11" x14ac:dyDescent="0.25">
      <c r="A19" s="74" t="s">
        <v>30</v>
      </c>
      <c r="B19" s="79"/>
      <c r="C19" s="79"/>
      <c r="D19" s="93">
        <v>459.43625000000003</v>
      </c>
      <c r="E19" s="93">
        <v>525.07000000000005</v>
      </c>
      <c r="F19" s="93">
        <v>590.70375000000001</v>
      </c>
      <c r="G19" s="93">
        <v>656.33750000000009</v>
      </c>
      <c r="H19" s="93">
        <v>721.97125000000005</v>
      </c>
      <c r="I19" s="93">
        <v>787.60500000000002</v>
      </c>
    </row>
    <row r="20" spans="1:11" x14ac:dyDescent="0.25">
      <c r="A20" s="74" t="s">
        <v>31</v>
      </c>
      <c r="B20" s="79"/>
      <c r="C20" s="79"/>
      <c r="D20" s="93">
        <v>0</v>
      </c>
      <c r="E20" s="93">
        <v>0</v>
      </c>
      <c r="F20" s="93">
        <v>0</v>
      </c>
      <c r="G20" s="93">
        <v>0</v>
      </c>
      <c r="H20" s="93">
        <v>0</v>
      </c>
      <c r="I20" s="93">
        <v>0</v>
      </c>
    </row>
    <row r="21" spans="1:11" x14ac:dyDescent="0.25">
      <c r="A21" s="74" t="s">
        <v>32</v>
      </c>
      <c r="B21" s="79"/>
      <c r="C21" s="79"/>
      <c r="D21" s="93">
        <v>0</v>
      </c>
      <c r="E21" s="93">
        <v>0</v>
      </c>
      <c r="F21" s="93">
        <v>0</v>
      </c>
      <c r="G21" s="93">
        <v>0</v>
      </c>
      <c r="H21" s="93">
        <v>0</v>
      </c>
      <c r="I21" s="93">
        <v>0</v>
      </c>
    </row>
    <row r="22" spans="1:11" x14ac:dyDescent="0.25">
      <c r="A22" s="74" t="s">
        <v>33</v>
      </c>
      <c r="B22" s="79"/>
      <c r="C22" s="79"/>
      <c r="D22" s="93">
        <v>0</v>
      </c>
      <c r="E22" s="93">
        <v>0</v>
      </c>
      <c r="F22" s="93">
        <v>0</v>
      </c>
      <c r="G22" s="93">
        <v>0</v>
      </c>
      <c r="H22" s="93">
        <v>0</v>
      </c>
      <c r="I22" s="93">
        <v>0</v>
      </c>
    </row>
    <row r="23" spans="1:11" x14ac:dyDescent="0.25">
      <c r="A23" s="74" t="s">
        <v>34</v>
      </c>
      <c r="B23" s="79"/>
      <c r="C23" s="79"/>
      <c r="D23" s="93">
        <v>0</v>
      </c>
      <c r="E23" s="93">
        <v>0</v>
      </c>
      <c r="F23" s="93">
        <v>0</v>
      </c>
      <c r="G23" s="93">
        <v>0</v>
      </c>
      <c r="H23" s="93">
        <v>0</v>
      </c>
      <c r="I23" s="93">
        <v>0</v>
      </c>
    </row>
    <row r="24" spans="1:11" ht="13.8" thickBot="1" x14ac:dyDescent="0.3">
      <c r="A24" s="74" t="s">
        <v>35</v>
      </c>
      <c r="B24" s="79"/>
      <c r="C24" s="79"/>
      <c r="D24" s="93">
        <v>992.88489296317857</v>
      </c>
      <c r="E24" s="93">
        <v>1068.9323103163138</v>
      </c>
      <c r="F24" s="93">
        <v>1131.4624061339057</v>
      </c>
      <c r="G24" s="93">
        <v>1214.2684842548124</v>
      </c>
      <c r="H24" s="93">
        <v>1276.7985800724041</v>
      </c>
      <c r="I24" s="93">
        <v>1359.6046581933106</v>
      </c>
    </row>
    <row r="25" spans="1:11" ht="13.8" thickBot="1" x14ac:dyDescent="0.3">
      <c r="A25" s="233" t="s">
        <v>36</v>
      </c>
      <c r="B25" s="239"/>
      <c r="C25" s="240"/>
      <c r="D25" s="187">
        <f>SUM(D8:D24)</f>
        <v>12259.663820204925</v>
      </c>
      <c r="E25" s="187">
        <f t="shared" ref="E25:I25" si="1">SUM(E8:E24)</f>
        <v>13198.660654331225</v>
      </c>
      <c r="F25" s="187">
        <f t="shared" si="1"/>
        <v>13970.752121128582</v>
      </c>
      <c r="G25" s="187">
        <f t="shared" si="1"/>
        <v>14993.201638919349</v>
      </c>
      <c r="H25" s="187">
        <f t="shared" si="1"/>
        <v>15765.293105716706</v>
      </c>
      <c r="I25" s="187">
        <f t="shared" si="1"/>
        <v>16787.742623507474</v>
      </c>
    </row>
    <row r="26" spans="1:11" ht="13.8" thickBot="1" x14ac:dyDescent="0.3">
      <c r="A26" s="80"/>
      <c r="B26" s="81"/>
      <c r="C26" s="81"/>
      <c r="D26" s="17"/>
      <c r="E26" s="17"/>
      <c r="F26" s="17"/>
      <c r="G26" s="17"/>
      <c r="H26" s="17"/>
      <c r="I26" s="17"/>
    </row>
    <row r="27" spans="1:11" ht="13.8" thickBot="1" x14ac:dyDescent="0.3">
      <c r="A27" s="246" t="s">
        <v>37</v>
      </c>
      <c r="B27" s="247"/>
      <c r="C27" s="248"/>
      <c r="D27" s="188">
        <v>3169.63</v>
      </c>
      <c r="E27" s="187">
        <v>3169.63</v>
      </c>
      <c r="F27" s="187">
        <v>3169.63</v>
      </c>
      <c r="G27" s="187">
        <v>3169.63</v>
      </c>
      <c r="H27" s="187">
        <v>3169.63</v>
      </c>
      <c r="I27" s="187">
        <v>3169.63</v>
      </c>
    </row>
    <row r="28" spans="1:11" ht="13.8" thickBot="1" x14ac:dyDescent="0.3">
      <c r="A28" s="80"/>
      <c r="B28" s="81"/>
      <c r="C28" s="81"/>
      <c r="D28" s="17"/>
      <c r="E28" s="17"/>
      <c r="F28" s="17"/>
      <c r="G28" s="17"/>
      <c r="H28" s="17"/>
      <c r="I28" s="17"/>
    </row>
    <row r="29" spans="1:11" ht="28.5" customHeight="1" thickBot="1" x14ac:dyDescent="0.3">
      <c r="A29" s="233" t="s">
        <v>38</v>
      </c>
      <c r="B29" s="239"/>
      <c r="C29" s="240"/>
      <c r="D29" s="187">
        <f>D25+D27</f>
        <v>15429.293820204926</v>
      </c>
      <c r="E29" s="187">
        <f t="shared" ref="E29:I29" si="2">E25+E27</f>
        <v>16368.290654331224</v>
      </c>
      <c r="F29" s="187">
        <f t="shared" si="2"/>
        <v>17140.382121128583</v>
      </c>
      <c r="G29" s="187">
        <f t="shared" si="2"/>
        <v>18162.83163891935</v>
      </c>
      <c r="H29" s="187">
        <f t="shared" si="2"/>
        <v>18934.923105716705</v>
      </c>
      <c r="I29" s="187">
        <f t="shared" si="2"/>
        <v>19957.372623507476</v>
      </c>
    </row>
    <row r="30" spans="1:11" ht="13.8" thickBot="1" x14ac:dyDescent="0.3">
      <c r="A30" s="75"/>
      <c r="B30" s="76"/>
      <c r="C30" s="76"/>
      <c r="D30" s="18"/>
      <c r="E30" s="18"/>
      <c r="F30" s="18"/>
      <c r="G30" s="18"/>
      <c r="H30" s="18"/>
      <c r="I30" s="18"/>
    </row>
    <row r="31" spans="1:11" ht="27.75" customHeight="1" thickBot="1" x14ac:dyDescent="0.3">
      <c r="A31" s="233" t="s">
        <v>39</v>
      </c>
      <c r="B31" s="234"/>
      <c r="C31" s="235"/>
      <c r="D31" s="187">
        <f>D29/D5</f>
        <v>4408.369662915693</v>
      </c>
      <c r="E31" s="187">
        <f t="shared" ref="E31:I31" si="3">E29/E5</f>
        <v>4092.0726635828059</v>
      </c>
      <c r="F31" s="187">
        <f t="shared" si="3"/>
        <v>3808.9738046952407</v>
      </c>
      <c r="G31" s="187">
        <f t="shared" si="3"/>
        <v>3632.5663277838698</v>
      </c>
      <c r="H31" s="187">
        <f t="shared" si="3"/>
        <v>3442.713291948492</v>
      </c>
      <c r="I31" s="187">
        <f t="shared" si="3"/>
        <v>3326.2287705845793</v>
      </c>
      <c r="K31"/>
    </row>
    <row r="32" spans="1:11" ht="13.8" thickBot="1" x14ac:dyDescent="0.3">
      <c r="A32" s="84"/>
      <c r="B32" s="85"/>
      <c r="C32" s="85"/>
      <c r="D32" s="18"/>
      <c r="E32" s="18"/>
      <c r="F32" s="18"/>
      <c r="G32" s="18"/>
      <c r="H32" s="18"/>
      <c r="I32" s="18"/>
    </row>
    <row r="33" spans="1:10" ht="13.8" thickBot="1" x14ac:dyDescent="0.3">
      <c r="A33" s="194" t="s">
        <v>40</v>
      </c>
      <c r="B33" s="184"/>
      <c r="C33" s="184"/>
      <c r="D33" s="187">
        <f>'Pryse + Sensatiwiteitsanalise'!D4</f>
        <v>424</v>
      </c>
      <c r="E33" s="187">
        <f>$D$33</f>
        <v>424</v>
      </c>
      <c r="F33" s="187">
        <f>$D$33</f>
        <v>424</v>
      </c>
      <c r="G33" s="187">
        <f>$D$33</f>
        <v>424</v>
      </c>
      <c r="H33" s="187">
        <f>$D$33</f>
        <v>424</v>
      </c>
      <c r="I33" s="187">
        <f>$D$33</f>
        <v>424</v>
      </c>
    </row>
    <row r="34" spans="1:10" ht="13.8" thickBot="1" x14ac:dyDescent="0.3">
      <c r="A34" s="84"/>
      <c r="B34" s="85"/>
      <c r="C34" s="85"/>
      <c r="D34" s="18"/>
      <c r="E34" s="18"/>
      <c r="F34" s="18"/>
      <c r="G34" s="18"/>
      <c r="H34" s="18"/>
      <c r="I34" s="18"/>
    </row>
    <row r="35" spans="1:10" ht="13.8" thickBot="1" x14ac:dyDescent="0.3">
      <c r="A35" s="236" t="s">
        <v>41</v>
      </c>
      <c r="B35" s="237"/>
      <c r="C35" s="238"/>
      <c r="D35" s="189">
        <f t="shared" ref="D35:I35" si="4">D31+D33</f>
        <v>4832.369662915693</v>
      </c>
      <c r="E35" s="189">
        <f t="shared" si="4"/>
        <v>4516.0726635828059</v>
      </c>
      <c r="F35" s="189">
        <f t="shared" si="4"/>
        <v>4232.9738046952407</v>
      </c>
      <c r="G35" s="189">
        <f t="shared" si="4"/>
        <v>4056.5663277838698</v>
      </c>
      <c r="H35" s="189">
        <f t="shared" si="4"/>
        <v>3866.713291948492</v>
      </c>
      <c r="I35" s="189">
        <f t="shared" si="4"/>
        <v>3750.2287705845793</v>
      </c>
    </row>
    <row r="36" spans="1:10" ht="13.8" thickBot="1" x14ac:dyDescent="0.3">
      <c r="A36" s="190" t="s">
        <v>42</v>
      </c>
      <c r="B36" s="191"/>
      <c r="C36" s="192"/>
      <c r="D36" s="189">
        <f>'Pryse + Sensatiwiteitsanalise'!B4</f>
        <v>4180</v>
      </c>
      <c r="E36" s="189">
        <f>$D$36</f>
        <v>4180</v>
      </c>
      <c r="F36" s="189">
        <f>$D$36</f>
        <v>4180</v>
      </c>
      <c r="G36" s="189">
        <f>$D$36</f>
        <v>4180</v>
      </c>
      <c r="H36" s="189">
        <f>$D$36</f>
        <v>4180</v>
      </c>
      <c r="I36" s="189">
        <f>$D$36</f>
        <v>4180</v>
      </c>
    </row>
    <row r="37" spans="1:10" ht="13.8" thickBot="1" x14ac:dyDescent="0.3"/>
    <row r="38" spans="1:10" customFormat="1" ht="14.4" x14ac:dyDescent="0.3">
      <c r="A38" s="249" t="s">
        <v>104</v>
      </c>
      <c r="B38" s="250"/>
      <c r="C38" s="250"/>
      <c r="D38" s="170">
        <f t="shared" ref="D38:I38" si="5">D6-D25</f>
        <v>886.33617979507471</v>
      </c>
      <c r="E38" s="171">
        <f t="shared" si="5"/>
        <v>1825.3393456687754</v>
      </c>
      <c r="F38" s="170">
        <f t="shared" si="5"/>
        <v>2931.2478788714179</v>
      </c>
      <c r="G38" s="171">
        <f t="shared" si="5"/>
        <v>3786.7983610806514</v>
      </c>
      <c r="H38" s="170">
        <f t="shared" si="5"/>
        <v>4892.7068942832939</v>
      </c>
      <c r="I38" s="172">
        <f t="shared" si="5"/>
        <v>5748.2573764925255</v>
      </c>
    </row>
    <row r="39" spans="1:10" customFormat="1" ht="15" thickBot="1" x14ac:dyDescent="0.35">
      <c r="A39" s="251" t="s">
        <v>105</v>
      </c>
      <c r="B39" s="252"/>
      <c r="C39" s="252"/>
      <c r="D39" s="173">
        <f t="shared" ref="D39:I39" si="6">D6-D29</f>
        <v>-2283.2938202049263</v>
      </c>
      <c r="E39" s="174">
        <f t="shared" si="6"/>
        <v>-1344.2906543312238</v>
      </c>
      <c r="F39" s="173">
        <f t="shared" si="6"/>
        <v>-238.38212112858309</v>
      </c>
      <c r="G39" s="174">
        <f t="shared" si="6"/>
        <v>617.16836108065036</v>
      </c>
      <c r="H39" s="173">
        <f t="shared" si="6"/>
        <v>1723.0768942832947</v>
      </c>
      <c r="I39" s="175">
        <f t="shared" si="6"/>
        <v>2578.6273764925245</v>
      </c>
    </row>
    <row r="40" spans="1:10" ht="14.4" x14ac:dyDescent="0.25">
      <c r="A40" s="86" t="s">
        <v>43</v>
      </c>
      <c r="B40" s="72"/>
      <c r="C40" s="72"/>
      <c r="D40" s="72"/>
      <c r="E40" s="72"/>
      <c r="F40" s="72"/>
      <c r="G40" s="72"/>
      <c r="H40" s="71"/>
      <c r="I40" s="31"/>
      <c r="J40" s="31"/>
    </row>
    <row r="41" spans="1:10" ht="14.4" x14ac:dyDescent="0.25">
      <c r="A41" s="70" t="s">
        <v>44</v>
      </c>
      <c r="B41" s="69"/>
      <c r="C41" s="69"/>
      <c r="D41" s="69"/>
      <c r="E41" s="69"/>
      <c r="F41" s="69"/>
      <c r="G41" s="69"/>
      <c r="H41" s="68"/>
      <c r="I41" s="31"/>
      <c r="J41" s="31"/>
    </row>
    <row r="42" spans="1:10" ht="15" thickBot="1" x14ac:dyDescent="0.3">
      <c r="A42" s="67" t="s">
        <v>45</v>
      </c>
      <c r="B42" s="88"/>
      <c r="C42" s="88"/>
      <c r="D42" s="88"/>
      <c r="E42" s="88"/>
      <c r="F42" s="88"/>
      <c r="G42" s="88"/>
      <c r="H42" s="87"/>
      <c r="I42" s="31"/>
      <c r="J42" s="31"/>
    </row>
    <row r="43" spans="1:10" x14ac:dyDescent="0.25">
      <c r="A43" s="221" t="s">
        <v>46</v>
      </c>
      <c r="B43" s="222"/>
      <c r="C43" s="222"/>
      <c r="D43" s="222"/>
      <c r="E43" s="222"/>
      <c r="F43" s="222"/>
      <c r="G43" s="222"/>
      <c r="H43" s="223"/>
    </row>
    <row r="44" spans="1:10" x14ac:dyDescent="0.25">
      <c r="A44" s="224"/>
      <c r="B44" s="225"/>
      <c r="C44" s="225"/>
      <c r="D44" s="225"/>
      <c r="E44" s="225"/>
      <c r="F44" s="225"/>
      <c r="G44" s="225"/>
      <c r="H44" s="226"/>
    </row>
    <row r="45" spans="1:10" x14ac:dyDescent="0.25">
      <c r="A45" s="224"/>
      <c r="B45" s="225"/>
      <c r="C45" s="225"/>
      <c r="D45" s="225"/>
      <c r="E45" s="225"/>
      <c r="F45" s="225"/>
      <c r="G45" s="225"/>
      <c r="H45" s="226"/>
    </row>
    <row r="46" spans="1:10" ht="13.8" thickBot="1" x14ac:dyDescent="0.3">
      <c r="A46" s="227"/>
      <c r="B46" s="228"/>
      <c r="C46" s="228"/>
      <c r="D46" s="228"/>
      <c r="E46" s="228"/>
      <c r="F46" s="228"/>
      <c r="G46" s="228"/>
      <c r="H46" s="229"/>
    </row>
  </sheetData>
  <mergeCells count="12">
    <mergeCell ref="A43:H46"/>
    <mergeCell ref="A1:D1"/>
    <mergeCell ref="E1:G1"/>
    <mergeCell ref="A31:C31"/>
    <mergeCell ref="A35:C35"/>
    <mergeCell ref="A29:C29"/>
    <mergeCell ref="A3:C3"/>
    <mergeCell ref="A8:C8"/>
    <mergeCell ref="A25:C25"/>
    <mergeCell ref="A27:C27"/>
    <mergeCell ref="A38:C38"/>
    <mergeCell ref="A39:C39"/>
  </mergeCells>
  <phoneticPr fontId="0" type="noConversion"/>
  <conditionalFormatting sqref="D38:I39">
    <cfRule type="colorScale" priority="1">
      <colorScale>
        <cfvo type="min"/>
        <cfvo type="percentile" val="50"/>
        <cfvo type="max"/>
        <color rgb="FFF8696B"/>
        <color rgb="FFFFEB84"/>
        <color rgb="FF63BE7B"/>
      </colorScale>
    </cfRule>
    <cfRule type="colorScale" priority="2">
      <colorScale>
        <cfvo type="min"/>
        <cfvo type="percentile" val="50"/>
        <cfvo type="max"/>
        <color rgb="FFF8696B"/>
        <color rgb="FFFFEB84"/>
        <color rgb="FF63BE7B"/>
      </colorScale>
    </cfRule>
    <cfRule type="colorScale" priority="3">
      <colorScale>
        <cfvo type="min"/>
        <cfvo type="percentile" val="50"/>
        <cfvo type="max"/>
        <color rgb="FFF8696B"/>
        <color rgb="FFFFEB84"/>
        <color rgb="FF63BE7B"/>
      </colorScale>
    </cfRule>
  </conditionalFormatting>
  <pageMargins left="0.35433070866141736" right="0.35433070866141736" top="0.59055118110236227" bottom="0.59055118110236227" header="0.31496062992125984" footer="0.31496062992125984"/>
  <pageSetup paperSize="9" scale="59" fitToHeight="0" orientation="portrait" horizontalDpi="300" verticalDpi="300" r:id="rId1"/>
  <headerFooter alignWithMargins="0">
    <oddHeader>&amp;F</oddHeader>
    <oddFooter>&amp;A&amp;RPage &amp;P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M46"/>
  <sheetViews>
    <sheetView zoomScale="80" zoomScaleNormal="80" workbookViewId="0">
      <selection activeCell="D9" sqref="D9:I24"/>
    </sheetView>
  </sheetViews>
  <sheetFormatPr defaultColWidth="9.109375" defaultRowHeight="13.2" x14ac:dyDescent="0.25"/>
  <cols>
    <col min="1" max="1" width="41.6640625" style="1" customWidth="1"/>
    <col min="2" max="2" width="18" style="1" customWidth="1"/>
    <col min="3" max="3" width="17.33203125" style="1" customWidth="1"/>
    <col min="4" max="4" width="16.109375" style="1" customWidth="1"/>
    <col min="5" max="9" width="14.33203125" style="1" customWidth="1"/>
    <col min="10" max="10" width="14.44140625" style="1" customWidth="1"/>
    <col min="11" max="13" width="12.6640625" style="1" hidden="1" customWidth="1"/>
    <col min="14" max="26" width="12.6640625" style="1" customWidth="1"/>
    <col min="27" max="16384" width="9.109375" style="1"/>
  </cols>
  <sheetData>
    <row r="1" spans="1:13" ht="30.75" customHeight="1" thickBot="1" x14ac:dyDescent="0.3">
      <c r="A1" s="230" t="s">
        <v>47</v>
      </c>
      <c r="B1" s="231"/>
      <c r="C1" s="231"/>
      <c r="D1" s="231"/>
      <c r="E1" s="232" t="s">
        <v>111</v>
      </c>
      <c r="F1" s="232"/>
      <c r="G1" s="232"/>
      <c r="H1" s="177"/>
      <c r="I1" s="178"/>
    </row>
    <row r="2" spans="1:13" ht="16.2" thickBot="1" x14ac:dyDescent="0.35">
      <c r="A2" s="8"/>
      <c r="B2" s="9"/>
      <c r="C2" s="10"/>
      <c r="D2" s="10"/>
      <c r="E2" s="6"/>
      <c r="F2" s="6"/>
      <c r="G2" s="6"/>
      <c r="H2" s="6"/>
      <c r="I2" s="2"/>
    </row>
    <row r="3" spans="1:13" ht="24.75" customHeight="1" thickBot="1" x14ac:dyDescent="0.3">
      <c r="A3" s="241" t="s">
        <v>15</v>
      </c>
      <c r="B3" s="242"/>
      <c r="C3" s="242"/>
      <c r="D3" s="179"/>
      <c r="E3" s="180">
        <f>'Pryse + Sensatiwiteitsanalise'!B19</f>
        <v>3756</v>
      </c>
      <c r="F3" s="179" t="s">
        <v>0</v>
      </c>
      <c r="G3" s="181"/>
      <c r="H3" s="181"/>
      <c r="I3" s="182"/>
    </row>
    <row r="4" spans="1:13" ht="13.8" thickBot="1" x14ac:dyDescent="0.3">
      <c r="A4" s="83"/>
      <c r="B4" s="4"/>
      <c r="C4" s="4"/>
      <c r="D4" s="3"/>
      <c r="E4" s="5"/>
      <c r="F4" s="11"/>
      <c r="G4" s="4"/>
      <c r="H4" s="12"/>
      <c r="I4" s="12"/>
    </row>
    <row r="5" spans="1:13" ht="13.8" thickBot="1" x14ac:dyDescent="0.3">
      <c r="A5" s="73" t="s">
        <v>16</v>
      </c>
      <c r="B5" s="4"/>
      <c r="C5" s="4"/>
      <c r="D5" s="91">
        <v>3.5</v>
      </c>
      <c r="E5" s="91">
        <v>4</v>
      </c>
      <c r="F5" s="91">
        <v>4.5</v>
      </c>
      <c r="G5" s="91">
        <v>5</v>
      </c>
      <c r="H5" s="91">
        <v>5.5</v>
      </c>
      <c r="I5" s="91">
        <v>6</v>
      </c>
      <c r="K5" s="65"/>
    </row>
    <row r="6" spans="1:13" ht="13.8" thickBot="1" x14ac:dyDescent="0.3">
      <c r="A6" s="183" t="s">
        <v>17</v>
      </c>
      <c r="B6" s="184"/>
      <c r="C6" s="185"/>
      <c r="D6" s="186">
        <f t="shared" ref="D6:I6" si="0">$E$3*D5</f>
        <v>13146</v>
      </c>
      <c r="E6" s="186">
        <f t="shared" si="0"/>
        <v>15024</v>
      </c>
      <c r="F6" s="186">
        <f t="shared" si="0"/>
        <v>16902</v>
      </c>
      <c r="G6" s="186">
        <f t="shared" si="0"/>
        <v>18780</v>
      </c>
      <c r="H6" s="186">
        <f t="shared" si="0"/>
        <v>20658</v>
      </c>
      <c r="I6" s="186">
        <f t="shared" si="0"/>
        <v>22536</v>
      </c>
      <c r="K6" s="66"/>
    </row>
    <row r="7" spans="1:13" ht="15" thickBot="1" x14ac:dyDescent="0.35">
      <c r="A7" s="84"/>
      <c r="B7" s="85"/>
      <c r="C7" s="85"/>
      <c r="D7" s="13"/>
      <c r="E7" s="13"/>
      <c r="F7" s="13"/>
      <c r="G7" s="13"/>
      <c r="H7" s="13"/>
      <c r="I7" s="13"/>
      <c r="K7" s="253" t="s">
        <v>57</v>
      </c>
      <c r="L7" s="253"/>
      <c r="M7" s="253"/>
    </row>
    <row r="8" spans="1:13" ht="15" thickBot="1" x14ac:dyDescent="0.35">
      <c r="A8" s="243" t="s">
        <v>18</v>
      </c>
      <c r="B8" s="244"/>
      <c r="C8" s="245"/>
      <c r="D8" s="209"/>
      <c r="E8" s="209"/>
      <c r="F8" s="209"/>
      <c r="G8" s="209"/>
      <c r="H8" s="209"/>
      <c r="I8" s="209"/>
      <c r="K8" s="89" t="s">
        <v>54</v>
      </c>
      <c r="L8" s="89" t="s">
        <v>55</v>
      </c>
      <c r="M8" s="89" t="s">
        <v>56</v>
      </c>
    </row>
    <row r="9" spans="1:13" ht="14.4" x14ac:dyDescent="0.3">
      <c r="A9" s="77" t="s">
        <v>19</v>
      </c>
      <c r="B9" s="78"/>
      <c r="C9" s="78"/>
      <c r="D9" s="92">
        <v>2381.645</v>
      </c>
      <c r="E9" s="92">
        <v>2551.7625000000003</v>
      </c>
      <c r="F9" s="92">
        <v>2551.7625000000003</v>
      </c>
      <c r="G9" s="92">
        <v>2806.9387499999998</v>
      </c>
      <c r="H9" s="92">
        <v>2806.9387499999998</v>
      </c>
      <c r="I9" s="92">
        <v>3062.1149999999998</v>
      </c>
      <c r="K9" s="90">
        <f>D5</f>
        <v>3.5</v>
      </c>
      <c r="L9" s="90">
        <f>D25</f>
        <v>12455.114095958372</v>
      </c>
      <c r="M9" s="90">
        <f>D27</f>
        <v>3101.61</v>
      </c>
    </row>
    <row r="10" spans="1:13" ht="14.4" x14ac:dyDescent="0.3">
      <c r="A10" s="74" t="s">
        <v>20</v>
      </c>
      <c r="B10" s="79"/>
      <c r="C10" s="79"/>
      <c r="D10" s="93">
        <v>2856.3075000000003</v>
      </c>
      <c r="E10" s="93">
        <v>3360.5075000000002</v>
      </c>
      <c r="F10" s="93">
        <v>3864.7075000000004</v>
      </c>
      <c r="G10" s="93">
        <v>4368.9075000000003</v>
      </c>
      <c r="H10" s="93">
        <v>4873.1075000000001</v>
      </c>
      <c r="I10" s="93">
        <v>5377.3075000000008</v>
      </c>
      <c r="K10" s="90">
        <f>E5</f>
        <v>4</v>
      </c>
      <c r="L10" s="90">
        <f>E25</f>
        <v>13435.979269404801</v>
      </c>
      <c r="M10" s="90">
        <f>E27</f>
        <v>3101.61</v>
      </c>
    </row>
    <row r="11" spans="1:13" ht="14.4" x14ac:dyDescent="0.3">
      <c r="A11" s="74" t="s">
        <v>21</v>
      </c>
      <c r="B11" s="79"/>
      <c r="C11" s="79"/>
      <c r="D11" s="93">
        <v>671.97375</v>
      </c>
      <c r="E11" s="93">
        <v>671.97375</v>
      </c>
      <c r="F11" s="93">
        <v>671.97375</v>
      </c>
      <c r="G11" s="93">
        <v>671.97375</v>
      </c>
      <c r="H11" s="93">
        <v>671.97375</v>
      </c>
      <c r="I11" s="93">
        <v>671.97375</v>
      </c>
      <c r="K11" s="90">
        <f>F5</f>
        <v>4.5</v>
      </c>
      <c r="L11" s="90">
        <f>F25</f>
        <v>14212.021908484547</v>
      </c>
      <c r="M11" s="90">
        <f>F27</f>
        <v>3101.61</v>
      </c>
    </row>
    <row r="12" spans="1:13" ht="14.4" x14ac:dyDescent="0.3">
      <c r="A12" s="74" t="s">
        <v>22</v>
      </c>
      <c r="B12" s="79"/>
      <c r="C12" s="79"/>
      <c r="D12" s="93">
        <v>1535.8529800000001</v>
      </c>
      <c r="E12" s="93">
        <v>1566.8049800000003</v>
      </c>
      <c r="F12" s="93">
        <v>1597.7569800000001</v>
      </c>
      <c r="G12" s="93">
        <v>1628.7089800000003</v>
      </c>
      <c r="H12" s="93">
        <v>1659.6609800000001</v>
      </c>
      <c r="I12" s="93">
        <v>1690.6129800000001</v>
      </c>
      <c r="K12" s="90">
        <f>G5</f>
        <v>5</v>
      </c>
      <c r="L12" s="90">
        <f>G25</f>
        <v>15295.298349114315</v>
      </c>
      <c r="M12" s="90">
        <f>G27</f>
        <v>3101.61</v>
      </c>
    </row>
    <row r="13" spans="1:13" ht="14.4" x14ac:dyDescent="0.3">
      <c r="A13" s="74" t="s">
        <v>23</v>
      </c>
      <c r="B13" s="79"/>
      <c r="C13" s="79"/>
      <c r="D13" s="93">
        <v>862.87109999999984</v>
      </c>
      <c r="E13" s="93">
        <v>866.73299999999995</v>
      </c>
      <c r="F13" s="93">
        <v>870.59489999999983</v>
      </c>
      <c r="G13" s="93">
        <v>874.45679999999993</v>
      </c>
      <c r="H13" s="93">
        <v>878.31869999999992</v>
      </c>
      <c r="I13" s="93">
        <v>882.18059999999991</v>
      </c>
      <c r="K13" s="90">
        <f>H5</f>
        <v>5.5</v>
      </c>
      <c r="L13" s="90">
        <f>H25</f>
        <v>16071.340988194059</v>
      </c>
      <c r="M13" s="90">
        <f>H27</f>
        <v>3101.61</v>
      </c>
    </row>
    <row r="14" spans="1:13" ht="14.4" x14ac:dyDescent="0.3">
      <c r="A14" s="74" t="s">
        <v>24</v>
      </c>
      <c r="B14" s="79"/>
      <c r="C14" s="79"/>
      <c r="D14" s="93">
        <v>594.15</v>
      </c>
      <c r="E14" s="93">
        <v>594.15</v>
      </c>
      <c r="F14" s="93">
        <v>594.15</v>
      </c>
      <c r="G14" s="93">
        <v>594.15</v>
      </c>
      <c r="H14" s="93">
        <v>594.15</v>
      </c>
      <c r="I14" s="93">
        <v>594.15</v>
      </c>
      <c r="K14" s="90">
        <f>I5</f>
        <v>6</v>
      </c>
      <c r="L14" s="90">
        <f>I25</f>
        <v>17154.617428823825</v>
      </c>
      <c r="M14" s="90">
        <f>I27</f>
        <v>3101.61</v>
      </c>
    </row>
    <row r="15" spans="1:13" x14ac:dyDescent="0.25">
      <c r="A15" s="74" t="s">
        <v>25</v>
      </c>
      <c r="B15" s="79"/>
      <c r="C15" s="79"/>
      <c r="D15" s="93">
        <v>703.17</v>
      </c>
      <c r="E15" s="93">
        <v>703.17</v>
      </c>
      <c r="F15" s="93">
        <v>703.17</v>
      </c>
      <c r="G15" s="93">
        <v>703.17</v>
      </c>
      <c r="H15" s="93">
        <v>703.17</v>
      </c>
      <c r="I15" s="93">
        <v>703.17</v>
      </c>
      <c r="K15" s="20"/>
      <c r="L15" s="19"/>
    </row>
    <row r="16" spans="1:13" x14ac:dyDescent="0.25">
      <c r="A16" s="74" t="s">
        <v>26</v>
      </c>
      <c r="B16" s="79"/>
      <c r="C16" s="79"/>
      <c r="D16" s="93">
        <v>256.34700000000004</v>
      </c>
      <c r="E16" s="93">
        <v>292.96800000000002</v>
      </c>
      <c r="F16" s="93">
        <v>329.589</v>
      </c>
      <c r="G16" s="93">
        <v>366.21000000000004</v>
      </c>
      <c r="H16" s="93">
        <v>402.83100000000002</v>
      </c>
      <c r="I16" s="93">
        <v>439.45199999999994</v>
      </c>
      <c r="K16" s="20"/>
      <c r="L16" s="19"/>
    </row>
    <row r="17" spans="1:12" x14ac:dyDescent="0.25">
      <c r="A17" s="74" t="s">
        <v>28</v>
      </c>
      <c r="B17" s="79"/>
      <c r="C17" s="79"/>
      <c r="D17" s="93">
        <v>1101.6746956869013</v>
      </c>
      <c r="E17" s="93">
        <v>1188.4337838125666</v>
      </c>
      <c r="F17" s="93">
        <v>1257.0759922790203</v>
      </c>
      <c r="G17" s="93">
        <v>1352.8935202342918</v>
      </c>
      <c r="H17" s="93">
        <v>1421.5357287007453</v>
      </c>
      <c r="I17" s="93">
        <v>1517.353256656017</v>
      </c>
      <c r="K17" s="20"/>
      <c r="L17" s="19"/>
    </row>
    <row r="18" spans="1:12" x14ac:dyDescent="0.25">
      <c r="A18" s="74" t="s">
        <v>29</v>
      </c>
      <c r="B18" s="79"/>
      <c r="C18" s="79"/>
      <c r="D18" s="93">
        <v>0</v>
      </c>
      <c r="E18" s="93">
        <v>0</v>
      </c>
      <c r="F18" s="93">
        <v>0</v>
      </c>
      <c r="G18" s="93">
        <v>0</v>
      </c>
      <c r="H18" s="93">
        <v>0</v>
      </c>
      <c r="I18" s="93">
        <v>0</v>
      </c>
      <c r="K18" s="20"/>
      <c r="L18" s="19"/>
    </row>
    <row r="19" spans="1:12" x14ac:dyDescent="0.25">
      <c r="A19" s="74" t="s">
        <v>30</v>
      </c>
      <c r="B19" s="79"/>
      <c r="C19" s="79"/>
      <c r="D19" s="93">
        <v>482.40806250000009</v>
      </c>
      <c r="E19" s="93">
        <v>551.32350000000008</v>
      </c>
      <c r="F19" s="93">
        <v>620.23893750000002</v>
      </c>
      <c r="G19" s="93">
        <v>689.15437500000007</v>
      </c>
      <c r="H19" s="93">
        <v>758.06981250000013</v>
      </c>
      <c r="I19" s="93">
        <v>826.98525000000018</v>
      </c>
      <c r="K19" s="20"/>
      <c r="L19" s="19"/>
    </row>
    <row r="20" spans="1:12" x14ac:dyDescent="0.25">
      <c r="A20" s="74" t="s">
        <v>31</v>
      </c>
      <c r="B20" s="79"/>
      <c r="C20" s="79"/>
      <c r="D20" s="93">
        <v>0</v>
      </c>
      <c r="E20" s="93">
        <v>0</v>
      </c>
      <c r="F20" s="93">
        <v>0</v>
      </c>
      <c r="G20" s="93">
        <v>0</v>
      </c>
      <c r="H20" s="93">
        <v>0</v>
      </c>
      <c r="I20" s="93">
        <v>0</v>
      </c>
      <c r="K20" s="20"/>
      <c r="L20" s="19"/>
    </row>
    <row r="21" spans="1:12" x14ac:dyDescent="0.25">
      <c r="A21" s="74" t="s">
        <v>32</v>
      </c>
      <c r="B21" s="79"/>
      <c r="C21" s="79"/>
      <c r="D21" s="93">
        <v>0</v>
      </c>
      <c r="E21" s="93">
        <v>0</v>
      </c>
      <c r="F21" s="93">
        <v>0</v>
      </c>
      <c r="G21" s="93">
        <v>0</v>
      </c>
      <c r="H21" s="93">
        <v>0</v>
      </c>
      <c r="I21" s="93">
        <v>0</v>
      </c>
      <c r="K21" s="20"/>
      <c r="L21" s="19"/>
    </row>
    <row r="22" spans="1:12" x14ac:dyDescent="0.25">
      <c r="A22" s="74" t="s">
        <v>33</v>
      </c>
      <c r="B22" s="79"/>
      <c r="C22" s="79"/>
      <c r="D22" s="93">
        <v>0</v>
      </c>
      <c r="E22" s="93">
        <v>0</v>
      </c>
      <c r="F22" s="93">
        <v>0</v>
      </c>
      <c r="G22" s="93">
        <v>0</v>
      </c>
      <c r="H22" s="93">
        <v>0</v>
      </c>
      <c r="I22" s="93">
        <v>0</v>
      </c>
      <c r="K22" s="20"/>
      <c r="L22" s="19"/>
    </row>
    <row r="23" spans="1:12" x14ac:dyDescent="0.25">
      <c r="A23" s="74" t="s">
        <v>34</v>
      </c>
      <c r="B23" s="79"/>
      <c r="C23" s="79"/>
      <c r="D23" s="93">
        <v>0</v>
      </c>
      <c r="E23" s="93">
        <v>0</v>
      </c>
      <c r="F23" s="93">
        <v>0</v>
      </c>
      <c r="G23" s="93">
        <v>0</v>
      </c>
      <c r="H23" s="93">
        <v>0</v>
      </c>
      <c r="I23" s="93">
        <v>0</v>
      </c>
      <c r="K23" s="20"/>
      <c r="L23" s="19"/>
    </row>
    <row r="24" spans="1:12" ht="13.8" thickBot="1" x14ac:dyDescent="0.3">
      <c r="A24" s="74" t="s">
        <v>35</v>
      </c>
      <c r="B24" s="79"/>
      <c r="C24" s="79"/>
      <c r="D24" s="93">
        <v>1008.7140077714707</v>
      </c>
      <c r="E24" s="93">
        <v>1088.1522555922324</v>
      </c>
      <c r="F24" s="93">
        <v>1151.0023487055262</v>
      </c>
      <c r="G24" s="93">
        <v>1238.734673880022</v>
      </c>
      <c r="H24" s="93">
        <v>1301.5847669933155</v>
      </c>
      <c r="I24" s="93">
        <v>1389.3170921678111</v>
      </c>
      <c r="K24" s="20"/>
      <c r="L24" s="19"/>
    </row>
    <row r="25" spans="1:12" ht="13.8" thickBot="1" x14ac:dyDescent="0.3">
      <c r="A25" s="233" t="s">
        <v>36</v>
      </c>
      <c r="B25" s="239"/>
      <c r="C25" s="240"/>
      <c r="D25" s="187">
        <f t="shared" ref="D25:I25" si="1">SUM(D8:D24)</f>
        <v>12455.114095958372</v>
      </c>
      <c r="E25" s="187">
        <f t="shared" si="1"/>
        <v>13435.979269404801</v>
      </c>
      <c r="F25" s="187">
        <f t="shared" si="1"/>
        <v>14212.021908484547</v>
      </c>
      <c r="G25" s="187">
        <f t="shared" si="1"/>
        <v>15295.298349114315</v>
      </c>
      <c r="H25" s="187">
        <f t="shared" si="1"/>
        <v>16071.340988194059</v>
      </c>
      <c r="I25" s="187">
        <f t="shared" si="1"/>
        <v>17154.617428823825</v>
      </c>
      <c r="K25" s="20"/>
      <c r="L25" s="19"/>
    </row>
    <row r="26" spans="1:12" ht="13.8" thickBot="1" x14ac:dyDescent="0.3">
      <c r="A26" s="80"/>
      <c r="B26" s="81"/>
      <c r="C26" s="81"/>
      <c r="D26" s="17"/>
      <c r="E26" s="17"/>
      <c r="F26" s="17"/>
      <c r="G26" s="17"/>
      <c r="H26" s="17"/>
      <c r="I26" s="17"/>
    </row>
    <row r="27" spans="1:12" ht="13.8" thickBot="1" x14ac:dyDescent="0.3">
      <c r="A27" s="246" t="s">
        <v>37</v>
      </c>
      <c r="B27" s="247"/>
      <c r="C27" s="248"/>
      <c r="D27" s="188">
        <v>3101.61</v>
      </c>
      <c r="E27" s="187">
        <v>3101.61</v>
      </c>
      <c r="F27" s="187">
        <v>3101.61</v>
      </c>
      <c r="G27" s="187">
        <v>3101.61</v>
      </c>
      <c r="H27" s="187">
        <v>3101.61</v>
      </c>
      <c r="I27" s="187">
        <v>3101.61</v>
      </c>
    </row>
    <row r="28" spans="1:12" ht="13.8" thickBot="1" x14ac:dyDescent="0.3">
      <c r="A28" s="80"/>
      <c r="B28" s="81"/>
      <c r="C28" s="81"/>
      <c r="D28" s="17"/>
      <c r="E28" s="17"/>
      <c r="F28" s="17"/>
      <c r="G28" s="17"/>
      <c r="H28" s="17"/>
      <c r="I28" s="17"/>
    </row>
    <row r="29" spans="1:12" ht="28.5" customHeight="1" thickBot="1" x14ac:dyDescent="0.3">
      <c r="A29" s="233" t="s">
        <v>38</v>
      </c>
      <c r="B29" s="239"/>
      <c r="C29" s="240"/>
      <c r="D29" s="187">
        <f t="shared" ref="D29:I29" si="2">D25+D27</f>
        <v>15556.724095958372</v>
      </c>
      <c r="E29" s="187">
        <f t="shared" si="2"/>
        <v>16537.589269404802</v>
      </c>
      <c r="F29" s="187">
        <f t="shared" si="2"/>
        <v>17313.631908484545</v>
      </c>
      <c r="G29" s="187">
        <f t="shared" si="2"/>
        <v>18396.908349114314</v>
      </c>
      <c r="H29" s="187">
        <f t="shared" si="2"/>
        <v>19172.950988194058</v>
      </c>
      <c r="I29" s="187">
        <f t="shared" si="2"/>
        <v>20256.227428823826</v>
      </c>
    </row>
    <row r="30" spans="1:12" ht="13.8" thickBot="1" x14ac:dyDescent="0.3">
      <c r="A30" s="75"/>
      <c r="B30" s="76"/>
      <c r="C30" s="76"/>
      <c r="D30" s="18"/>
      <c r="E30" s="18"/>
      <c r="F30" s="18"/>
      <c r="G30" s="18"/>
      <c r="H30" s="18"/>
      <c r="I30" s="18"/>
    </row>
    <row r="31" spans="1:12" ht="27.75" customHeight="1" thickBot="1" x14ac:dyDescent="0.3">
      <c r="A31" s="233" t="s">
        <v>39</v>
      </c>
      <c r="B31" s="234"/>
      <c r="C31" s="235"/>
      <c r="D31" s="187">
        <f t="shared" ref="D31:I31" si="3">D29/D5</f>
        <v>4444.7783131309634</v>
      </c>
      <c r="E31" s="187">
        <f t="shared" si="3"/>
        <v>4134.3973173512004</v>
      </c>
      <c r="F31" s="187">
        <f t="shared" si="3"/>
        <v>3847.4737574410101</v>
      </c>
      <c r="G31" s="187">
        <f t="shared" si="3"/>
        <v>3679.3816698228629</v>
      </c>
      <c r="H31" s="187">
        <f t="shared" si="3"/>
        <v>3485.991088762556</v>
      </c>
      <c r="I31" s="187">
        <f t="shared" si="3"/>
        <v>3376.0379048039708</v>
      </c>
    </row>
    <row r="32" spans="1:12" ht="13.8" thickBot="1" x14ac:dyDescent="0.3">
      <c r="A32" s="84"/>
      <c r="B32" s="85"/>
      <c r="C32" s="85"/>
      <c r="D32" s="18"/>
      <c r="E32" s="18"/>
      <c r="F32" s="18"/>
      <c r="G32" s="18"/>
      <c r="H32" s="18"/>
      <c r="I32" s="18"/>
    </row>
    <row r="33" spans="1:10" ht="13.8" thickBot="1" x14ac:dyDescent="0.3">
      <c r="A33" s="194" t="s">
        <v>40</v>
      </c>
      <c r="B33" s="184"/>
      <c r="C33" s="184"/>
      <c r="D33" s="187">
        <f>'Pryse + Sensatiwiteitsanalise'!D4</f>
        <v>424</v>
      </c>
      <c r="E33" s="187">
        <f>$D$33</f>
        <v>424</v>
      </c>
      <c r="F33" s="187">
        <f>$D$33</f>
        <v>424</v>
      </c>
      <c r="G33" s="187">
        <f>$D$33</f>
        <v>424</v>
      </c>
      <c r="H33" s="187">
        <f>$D$33</f>
        <v>424</v>
      </c>
      <c r="I33" s="187">
        <f>$D$33</f>
        <v>424</v>
      </c>
    </row>
    <row r="34" spans="1:10" ht="13.8" thickBot="1" x14ac:dyDescent="0.3">
      <c r="A34" s="84"/>
      <c r="B34" s="85"/>
      <c r="C34" s="85"/>
      <c r="D34" s="18"/>
      <c r="E34" s="18"/>
      <c r="F34" s="18"/>
      <c r="G34" s="18"/>
      <c r="H34" s="18"/>
      <c r="I34" s="18"/>
    </row>
    <row r="35" spans="1:10" ht="13.8" thickBot="1" x14ac:dyDescent="0.3">
      <c r="A35" s="236" t="s">
        <v>41</v>
      </c>
      <c r="B35" s="237"/>
      <c r="C35" s="238"/>
      <c r="D35" s="189">
        <f t="shared" ref="D35:I35" si="4">D31+D33</f>
        <v>4868.7783131309634</v>
      </c>
      <c r="E35" s="189">
        <f t="shared" si="4"/>
        <v>4558.3973173512004</v>
      </c>
      <c r="F35" s="189">
        <f t="shared" si="4"/>
        <v>4271.4737574410101</v>
      </c>
      <c r="G35" s="189">
        <f t="shared" si="4"/>
        <v>4103.3816698228629</v>
      </c>
      <c r="H35" s="189">
        <f t="shared" si="4"/>
        <v>3909.991088762556</v>
      </c>
      <c r="I35" s="189">
        <f t="shared" si="4"/>
        <v>3800.0379048039708</v>
      </c>
    </row>
    <row r="36" spans="1:10" ht="13.8" thickBot="1" x14ac:dyDescent="0.3">
      <c r="A36" s="190" t="s">
        <v>42</v>
      </c>
      <c r="B36" s="191"/>
      <c r="C36" s="192"/>
      <c r="D36" s="189">
        <f>'Pryse + Sensatiwiteitsanalise'!B4</f>
        <v>4180</v>
      </c>
      <c r="E36" s="189">
        <f>$D$36</f>
        <v>4180</v>
      </c>
      <c r="F36" s="189">
        <f>$D$36</f>
        <v>4180</v>
      </c>
      <c r="G36" s="189">
        <f>$D$36</f>
        <v>4180</v>
      </c>
      <c r="H36" s="189">
        <f>$D$36</f>
        <v>4180</v>
      </c>
      <c r="I36" s="189">
        <f>$D$36</f>
        <v>4180</v>
      </c>
    </row>
    <row r="37" spans="1:10" ht="13.8" thickBot="1" x14ac:dyDescent="0.3"/>
    <row r="38" spans="1:10" customFormat="1" ht="14.4" x14ac:dyDescent="0.3">
      <c r="A38" s="249" t="s">
        <v>104</v>
      </c>
      <c r="B38" s="250"/>
      <c r="C38" s="250"/>
      <c r="D38" s="170">
        <f t="shared" ref="D38:I38" si="5">D6-D25</f>
        <v>690.88590404162824</v>
      </c>
      <c r="E38" s="171">
        <f t="shared" si="5"/>
        <v>1588.020730595199</v>
      </c>
      <c r="F38" s="170">
        <f t="shared" si="5"/>
        <v>2689.9780915154533</v>
      </c>
      <c r="G38" s="171">
        <f t="shared" si="5"/>
        <v>3484.701650885685</v>
      </c>
      <c r="H38" s="170">
        <f t="shared" si="5"/>
        <v>4586.6590118059412</v>
      </c>
      <c r="I38" s="172">
        <f t="shared" si="5"/>
        <v>5381.3825711761747</v>
      </c>
    </row>
    <row r="39" spans="1:10" customFormat="1" ht="15" thickBot="1" x14ac:dyDescent="0.35">
      <c r="A39" s="251" t="s">
        <v>105</v>
      </c>
      <c r="B39" s="252"/>
      <c r="C39" s="252"/>
      <c r="D39" s="173">
        <f t="shared" ref="D39:I39" si="6">D6-D29</f>
        <v>-2410.7240959583723</v>
      </c>
      <c r="E39" s="174">
        <f t="shared" si="6"/>
        <v>-1513.5892694048016</v>
      </c>
      <c r="F39" s="173">
        <f t="shared" si="6"/>
        <v>-411.63190848454542</v>
      </c>
      <c r="G39" s="174">
        <f t="shared" si="6"/>
        <v>383.09165088568625</v>
      </c>
      <c r="H39" s="173">
        <f t="shared" si="6"/>
        <v>1485.0490118059424</v>
      </c>
      <c r="I39" s="175">
        <f t="shared" si="6"/>
        <v>2279.7725711761741</v>
      </c>
    </row>
    <row r="40" spans="1:10" ht="14.4" x14ac:dyDescent="0.25">
      <c r="A40" s="86" t="s">
        <v>43</v>
      </c>
      <c r="B40" s="72"/>
      <c r="C40" s="72"/>
      <c r="D40" s="72"/>
      <c r="E40" s="72"/>
      <c r="F40" s="72"/>
      <c r="G40" s="72"/>
      <c r="H40" s="71"/>
      <c r="I40" s="31"/>
      <c r="J40" s="31"/>
    </row>
    <row r="41" spans="1:10" ht="14.4" x14ac:dyDescent="0.25">
      <c r="A41" s="70" t="s">
        <v>44</v>
      </c>
      <c r="B41" s="69"/>
      <c r="C41" s="69"/>
      <c r="D41" s="69"/>
      <c r="E41" s="69"/>
      <c r="F41" s="69"/>
      <c r="G41" s="69"/>
      <c r="H41" s="68"/>
      <c r="I41" s="31"/>
      <c r="J41" s="31"/>
    </row>
    <row r="42" spans="1:10" ht="15" thickBot="1" x14ac:dyDescent="0.3">
      <c r="A42" s="67" t="s">
        <v>45</v>
      </c>
      <c r="B42" s="88"/>
      <c r="C42" s="88"/>
      <c r="D42" s="88"/>
      <c r="E42" s="88"/>
      <c r="F42" s="88"/>
      <c r="G42" s="88"/>
      <c r="H42" s="87"/>
      <c r="I42" s="31"/>
      <c r="J42" s="31"/>
    </row>
    <row r="43" spans="1:10" x14ac:dyDescent="0.25">
      <c r="A43" s="221" t="s">
        <v>46</v>
      </c>
      <c r="B43" s="222"/>
      <c r="C43" s="222"/>
      <c r="D43" s="222"/>
      <c r="E43" s="222"/>
      <c r="F43" s="222"/>
      <c r="G43" s="222"/>
      <c r="H43" s="223"/>
    </row>
    <row r="44" spans="1:10" x14ac:dyDescent="0.25">
      <c r="A44" s="224"/>
      <c r="B44" s="225"/>
      <c r="C44" s="225"/>
      <c r="D44" s="225"/>
      <c r="E44" s="225"/>
      <c r="F44" s="225"/>
      <c r="G44" s="225"/>
      <c r="H44" s="226"/>
    </row>
    <row r="45" spans="1:10" x14ac:dyDescent="0.25">
      <c r="A45" s="224"/>
      <c r="B45" s="225"/>
      <c r="C45" s="225"/>
      <c r="D45" s="225"/>
      <c r="E45" s="225"/>
      <c r="F45" s="225"/>
      <c r="G45" s="225"/>
      <c r="H45" s="226"/>
    </row>
    <row r="46" spans="1:10" ht="13.8" thickBot="1" x14ac:dyDescent="0.3">
      <c r="A46" s="227"/>
      <c r="B46" s="228"/>
      <c r="C46" s="228"/>
      <c r="D46" s="228"/>
      <c r="E46" s="228"/>
      <c r="F46" s="228"/>
      <c r="G46" s="228"/>
      <c r="H46" s="229"/>
    </row>
  </sheetData>
  <mergeCells count="13">
    <mergeCell ref="K7:M7"/>
    <mergeCell ref="A43:H46"/>
    <mergeCell ref="A38:C38"/>
    <mergeCell ref="A39:C39"/>
    <mergeCell ref="A1:D1"/>
    <mergeCell ref="E1:G1"/>
    <mergeCell ref="A31:C31"/>
    <mergeCell ref="A35:C35"/>
    <mergeCell ref="A29:C29"/>
    <mergeCell ref="A3:C3"/>
    <mergeCell ref="A8:C8"/>
    <mergeCell ref="A25:C25"/>
    <mergeCell ref="A27:C27"/>
  </mergeCells>
  <phoneticPr fontId="0" type="noConversion"/>
  <conditionalFormatting sqref="D38:I39">
    <cfRule type="colorScale" priority="1">
      <colorScale>
        <cfvo type="min"/>
        <cfvo type="percentile" val="50"/>
        <cfvo type="max"/>
        <color rgb="FFF8696B"/>
        <color rgb="FFFFEB84"/>
        <color rgb="FF63BE7B"/>
      </colorScale>
    </cfRule>
    <cfRule type="colorScale" priority="2">
      <colorScale>
        <cfvo type="min"/>
        <cfvo type="percentile" val="50"/>
        <cfvo type="max"/>
        <color rgb="FFF8696B"/>
        <color rgb="FFFFEB84"/>
        <color rgb="FF63BE7B"/>
      </colorScale>
    </cfRule>
    <cfRule type="colorScale" priority="3">
      <colorScale>
        <cfvo type="min"/>
        <cfvo type="percentile" val="50"/>
        <cfvo type="max"/>
        <color rgb="FFF8696B"/>
        <color rgb="FFFFEB84"/>
        <color rgb="FF63BE7B"/>
      </colorScale>
    </cfRule>
  </conditionalFormatting>
  <pageMargins left="0.35433070866141736" right="0.35433070866141736" top="0.59055118110236227" bottom="0.59055118110236227" header="0.31496062992125984" footer="0.31496062992125984"/>
  <pageSetup paperSize="9" scale="59" fitToHeight="0" orientation="portrait" horizontalDpi="300" verticalDpi="300" r:id="rId1"/>
  <headerFooter alignWithMargins="0">
    <oddHeader>&amp;F</oddHeader>
    <oddFooter>&amp;A&amp;RPage &amp;P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M42"/>
  <sheetViews>
    <sheetView zoomScale="85" zoomScaleNormal="85" workbookViewId="0">
      <selection activeCell="A8" sqref="A8:I8"/>
    </sheetView>
  </sheetViews>
  <sheetFormatPr defaultColWidth="9.109375" defaultRowHeight="13.2" x14ac:dyDescent="0.25"/>
  <cols>
    <col min="1" max="1" width="41.6640625" style="1" customWidth="1"/>
    <col min="2" max="2" width="18" style="1" customWidth="1"/>
    <col min="3" max="3" width="17.33203125" style="1" customWidth="1"/>
    <col min="4" max="4" width="13.6640625" style="1" customWidth="1"/>
    <col min="5" max="9" width="14.33203125" style="1" customWidth="1"/>
    <col min="10" max="10" width="14.44140625" style="1" customWidth="1"/>
    <col min="11" max="11" width="12.6640625" style="1" hidden="1" customWidth="1"/>
    <col min="12" max="12" width="13.6640625" style="1" hidden="1" customWidth="1"/>
    <col min="13" max="13" width="12.6640625" style="1" hidden="1" customWidth="1"/>
    <col min="14" max="26" width="12.6640625" style="1" customWidth="1"/>
    <col min="27" max="16384" width="9.109375" style="1"/>
  </cols>
  <sheetData>
    <row r="1" spans="1:13" ht="30.75" customHeight="1" thickBot="1" x14ac:dyDescent="0.3">
      <c r="A1" s="230" t="s">
        <v>60</v>
      </c>
      <c r="B1" s="231"/>
      <c r="C1" s="231"/>
      <c r="D1" s="231"/>
      <c r="E1" s="232" t="s">
        <v>113</v>
      </c>
      <c r="F1" s="232"/>
      <c r="G1" s="232"/>
      <c r="H1" s="177"/>
      <c r="I1" s="178"/>
    </row>
    <row r="2" spans="1:13" ht="16.2" thickBot="1" x14ac:dyDescent="0.35">
      <c r="A2" s="8"/>
      <c r="B2" s="9"/>
      <c r="C2" s="10"/>
      <c r="D2" s="10"/>
      <c r="E2" s="6"/>
      <c r="F2" s="6"/>
      <c r="G2" s="6"/>
      <c r="H2" s="6"/>
      <c r="I2" s="2"/>
    </row>
    <row r="3" spans="1:13" ht="24.75" customHeight="1" thickBot="1" x14ac:dyDescent="0.3">
      <c r="A3" s="241" t="s">
        <v>15</v>
      </c>
      <c r="B3" s="242"/>
      <c r="C3" s="242"/>
      <c r="D3" s="179"/>
      <c r="E3" s="180">
        <f>'Pryse + Sensatiwiteitsanalise'!B32</f>
        <v>7847</v>
      </c>
      <c r="F3" s="179" t="s">
        <v>0</v>
      </c>
      <c r="G3" s="181"/>
      <c r="H3" s="181"/>
      <c r="I3" s="182"/>
    </row>
    <row r="4" spans="1:13" ht="13.8" thickBot="1" x14ac:dyDescent="0.3">
      <c r="A4" s="83"/>
      <c r="B4" s="4"/>
      <c r="C4" s="4"/>
      <c r="D4" s="3"/>
      <c r="E4" s="5"/>
      <c r="F4" s="11"/>
      <c r="G4" s="4"/>
      <c r="H4" s="12"/>
      <c r="I4" s="12"/>
    </row>
    <row r="5" spans="1:13" ht="13.8" thickBot="1" x14ac:dyDescent="0.3">
      <c r="A5" s="73" t="s">
        <v>16</v>
      </c>
      <c r="B5" s="4"/>
      <c r="C5" s="4"/>
      <c r="D5" s="23">
        <v>1</v>
      </c>
      <c r="E5" s="23">
        <v>1.25</v>
      </c>
      <c r="F5" s="23">
        <v>1.5</v>
      </c>
      <c r="G5" s="23">
        <v>1.75</v>
      </c>
      <c r="H5" s="23">
        <v>2</v>
      </c>
      <c r="I5" s="23"/>
    </row>
    <row r="6" spans="1:13" ht="13.8" thickBot="1" x14ac:dyDescent="0.3">
      <c r="A6" s="183" t="s">
        <v>17</v>
      </c>
      <c r="B6" s="184"/>
      <c r="C6" s="185"/>
      <c r="D6" s="186">
        <f t="shared" ref="D6:I6" si="0">$E$3*D5</f>
        <v>7847</v>
      </c>
      <c r="E6" s="186">
        <f t="shared" si="0"/>
        <v>9808.75</v>
      </c>
      <c r="F6" s="186">
        <f t="shared" si="0"/>
        <v>11770.5</v>
      </c>
      <c r="G6" s="186">
        <f t="shared" si="0"/>
        <v>13732.25</v>
      </c>
      <c r="H6" s="186">
        <f t="shared" si="0"/>
        <v>15694</v>
      </c>
      <c r="I6" s="186">
        <f t="shared" si="0"/>
        <v>0</v>
      </c>
    </row>
    <row r="7" spans="1:13" ht="15" thickBot="1" x14ac:dyDescent="0.35">
      <c r="A7" s="84"/>
      <c r="B7" s="85"/>
      <c r="C7" s="85"/>
      <c r="D7" s="13"/>
      <c r="E7" s="13"/>
      <c r="F7" s="13"/>
      <c r="G7" s="13"/>
      <c r="H7" s="13"/>
      <c r="I7" s="13"/>
      <c r="K7" s="253" t="s">
        <v>58</v>
      </c>
      <c r="L7" s="253"/>
      <c r="M7" s="253"/>
    </row>
    <row r="8" spans="1:13" ht="15" thickBot="1" x14ac:dyDescent="0.35">
      <c r="A8" s="243" t="s">
        <v>18</v>
      </c>
      <c r="B8" s="244"/>
      <c r="C8" s="245"/>
      <c r="D8" s="209"/>
      <c r="E8" s="209"/>
      <c r="F8" s="209"/>
      <c r="G8" s="209"/>
      <c r="H8" s="209"/>
      <c r="I8" s="209"/>
      <c r="K8" s="89" t="s">
        <v>54</v>
      </c>
      <c r="L8" s="89" t="s">
        <v>55</v>
      </c>
      <c r="M8" s="89" t="s">
        <v>56</v>
      </c>
    </row>
    <row r="9" spans="1:13" ht="14.4" x14ac:dyDescent="0.3">
      <c r="A9" s="77" t="s">
        <v>19</v>
      </c>
      <c r="B9" s="78"/>
      <c r="C9" s="78"/>
      <c r="D9" s="92">
        <v>626.69444444444446</v>
      </c>
      <c r="E9" s="92">
        <v>671.45833333333337</v>
      </c>
      <c r="F9" s="92">
        <v>716.22222222222229</v>
      </c>
      <c r="G9" s="92">
        <v>716.22222222222229</v>
      </c>
      <c r="H9" s="92">
        <v>716.22222222222229</v>
      </c>
      <c r="I9" s="15">
        <v>0</v>
      </c>
      <c r="K9" s="90">
        <f>D5</f>
        <v>1</v>
      </c>
      <c r="L9" s="90">
        <f>D25</f>
        <v>6065.9026677264383</v>
      </c>
      <c r="M9" s="90">
        <f>D27</f>
        <v>2393.9600000000005</v>
      </c>
    </row>
    <row r="10" spans="1:13" ht="14.4" x14ac:dyDescent="0.3">
      <c r="A10" s="74" t="s">
        <v>20</v>
      </c>
      <c r="B10" s="79"/>
      <c r="C10" s="79"/>
      <c r="D10" s="93">
        <v>1295.1886079999999</v>
      </c>
      <c r="E10" s="93">
        <v>1643.1886079999999</v>
      </c>
      <c r="F10" s="93">
        <v>1698.388608</v>
      </c>
      <c r="G10" s="93">
        <v>1826.388608</v>
      </c>
      <c r="H10" s="93">
        <v>2116.588608</v>
      </c>
      <c r="I10" s="16">
        <v>0</v>
      </c>
      <c r="K10" s="90">
        <f>E5</f>
        <v>1.25</v>
      </c>
      <c r="L10" s="90">
        <f>E25</f>
        <v>6661.703423224435</v>
      </c>
      <c r="M10" s="90">
        <f>E27</f>
        <v>2393.9600000000005</v>
      </c>
    </row>
    <row r="11" spans="1:13" ht="14.4" x14ac:dyDescent="0.3">
      <c r="A11" s="74" t="s">
        <v>21</v>
      </c>
      <c r="B11" s="79"/>
      <c r="C11" s="79"/>
      <c r="D11" s="93">
        <v>0</v>
      </c>
      <c r="E11" s="93">
        <v>0</v>
      </c>
      <c r="F11" s="93">
        <v>0</v>
      </c>
      <c r="G11" s="93">
        <v>0</v>
      </c>
      <c r="H11" s="93">
        <v>0</v>
      </c>
      <c r="I11" s="16">
        <v>0</v>
      </c>
      <c r="K11" s="90">
        <f>F5</f>
        <v>1.5</v>
      </c>
      <c r="L11" s="90">
        <f>F25</f>
        <v>6936.8356131559767</v>
      </c>
      <c r="M11" s="90">
        <f>F27</f>
        <v>2393.9600000000005</v>
      </c>
    </row>
    <row r="12" spans="1:13" ht="14.4" x14ac:dyDescent="0.3">
      <c r="A12" s="74" t="s">
        <v>22</v>
      </c>
      <c r="B12" s="79"/>
      <c r="C12" s="79"/>
      <c r="D12" s="93">
        <v>1191.3928350000001</v>
      </c>
      <c r="E12" s="93">
        <v>1212.7088350000004</v>
      </c>
      <c r="F12" s="93">
        <v>1234.0248350000002</v>
      </c>
      <c r="G12" s="93">
        <v>1255.3408350000002</v>
      </c>
      <c r="H12" s="93">
        <v>1276.6568350000002</v>
      </c>
      <c r="I12" s="16">
        <v>0</v>
      </c>
      <c r="K12" s="90">
        <f>G5</f>
        <v>1.75</v>
      </c>
      <c r="L12" s="90">
        <f>G25</f>
        <v>7242.6723779989288</v>
      </c>
      <c r="M12" s="90">
        <f>G27</f>
        <v>2393.9600000000005</v>
      </c>
    </row>
    <row r="13" spans="1:13" ht="14.4" x14ac:dyDescent="0.3">
      <c r="A13" s="74" t="s">
        <v>23</v>
      </c>
      <c r="B13" s="79"/>
      <c r="C13" s="79"/>
      <c r="D13" s="93">
        <v>735.20133749999991</v>
      </c>
      <c r="E13" s="93">
        <v>737.05987687499999</v>
      </c>
      <c r="F13" s="93">
        <v>738.91841624999995</v>
      </c>
      <c r="G13" s="93">
        <v>740.77695562500003</v>
      </c>
      <c r="H13" s="93">
        <v>742.63549499999999</v>
      </c>
      <c r="I13" s="16">
        <v>0</v>
      </c>
      <c r="K13" s="90">
        <f>H5</f>
        <v>2</v>
      </c>
      <c r="L13" s="90">
        <f>H25</f>
        <v>7726.1472621549938</v>
      </c>
      <c r="M13" s="90">
        <f>H27</f>
        <v>2393.9600000000005</v>
      </c>
    </row>
    <row r="14" spans="1:13" ht="14.4" x14ac:dyDescent="0.3">
      <c r="A14" s="74" t="s">
        <v>24</v>
      </c>
      <c r="B14" s="79"/>
      <c r="C14" s="79"/>
      <c r="D14" s="93">
        <v>252.55</v>
      </c>
      <c r="E14" s="93">
        <v>252.55</v>
      </c>
      <c r="F14" s="93">
        <v>252.55</v>
      </c>
      <c r="G14" s="93">
        <v>252.55</v>
      </c>
      <c r="H14" s="93">
        <v>252.55</v>
      </c>
      <c r="I14" s="16">
        <v>0</v>
      </c>
      <c r="K14" s="90">
        <f>I5</f>
        <v>0</v>
      </c>
      <c r="L14" s="90">
        <f>I25</f>
        <v>0</v>
      </c>
      <c r="M14" s="90">
        <f>I27</f>
        <v>0</v>
      </c>
    </row>
    <row r="15" spans="1:13" x14ac:dyDescent="0.25">
      <c r="A15" s="74" t="s">
        <v>25</v>
      </c>
      <c r="B15" s="79"/>
      <c r="C15" s="79"/>
      <c r="D15" s="93">
        <v>925.37120000000004</v>
      </c>
      <c r="E15" s="93">
        <v>925.37120000000004</v>
      </c>
      <c r="F15" s="93">
        <v>925.37120000000004</v>
      </c>
      <c r="G15" s="93">
        <v>925.37120000000004</v>
      </c>
      <c r="H15" s="93">
        <v>925.37120000000004</v>
      </c>
      <c r="I15" s="16">
        <v>0</v>
      </c>
    </row>
    <row r="16" spans="1:13" x14ac:dyDescent="0.25">
      <c r="A16" s="74" t="s">
        <v>26</v>
      </c>
      <c r="B16" s="79"/>
      <c r="C16" s="79"/>
      <c r="D16" s="93">
        <v>174.90962999999999</v>
      </c>
      <c r="E16" s="93">
        <v>218.63703750000002</v>
      </c>
      <c r="F16" s="93">
        <v>262.36444499999999</v>
      </c>
      <c r="G16" s="93">
        <v>306.09185250000002</v>
      </c>
      <c r="H16" s="93">
        <v>349.81925999999999</v>
      </c>
      <c r="I16" s="16">
        <v>0</v>
      </c>
    </row>
    <row r="17" spans="1:10" x14ac:dyDescent="0.25">
      <c r="A17" s="74" t="s">
        <v>28</v>
      </c>
      <c r="B17" s="79"/>
      <c r="C17" s="79"/>
      <c r="D17" s="93">
        <v>190.57688859882757</v>
      </c>
      <c r="E17" s="93">
        <v>209.29559551309418</v>
      </c>
      <c r="F17" s="93">
        <v>217.93962420638459</v>
      </c>
      <c r="G17" s="93">
        <v>227.54832092567227</v>
      </c>
      <c r="H17" s="93">
        <v>242.73800400917546</v>
      </c>
      <c r="I17" s="16">
        <v>0</v>
      </c>
    </row>
    <row r="18" spans="1:10" x14ac:dyDescent="0.25">
      <c r="A18" s="74" t="s">
        <v>29</v>
      </c>
      <c r="B18" s="79"/>
      <c r="C18" s="79"/>
      <c r="D18" s="93">
        <v>0</v>
      </c>
      <c r="E18" s="93">
        <v>0</v>
      </c>
      <c r="F18" s="93">
        <v>0</v>
      </c>
      <c r="G18" s="93">
        <v>0</v>
      </c>
      <c r="H18" s="93">
        <v>0</v>
      </c>
      <c r="I18" s="16">
        <v>0</v>
      </c>
    </row>
    <row r="19" spans="1:10" x14ac:dyDescent="0.25">
      <c r="A19" s="74" t="s">
        <v>30</v>
      </c>
      <c r="B19" s="79"/>
      <c r="C19" s="79"/>
      <c r="D19" s="93">
        <v>337.42099999999999</v>
      </c>
      <c r="E19" s="93">
        <v>421.77624999999995</v>
      </c>
      <c r="F19" s="93">
        <v>506.13149999999996</v>
      </c>
      <c r="G19" s="93">
        <v>590.48674999999992</v>
      </c>
      <c r="H19" s="93">
        <v>674.84199999999998</v>
      </c>
      <c r="I19" s="16">
        <v>0</v>
      </c>
    </row>
    <row r="20" spans="1:10" x14ac:dyDescent="0.25">
      <c r="A20" s="74" t="s">
        <v>31</v>
      </c>
      <c r="B20" s="79"/>
      <c r="C20" s="79"/>
      <c r="D20" s="93">
        <v>0</v>
      </c>
      <c r="E20" s="93">
        <v>0</v>
      </c>
      <c r="F20" s="93">
        <v>0</v>
      </c>
      <c r="G20" s="93">
        <v>0</v>
      </c>
      <c r="H20" s="93">
        <v>0</v>
      </c>
      <c r="I20" s="16">
        <v>0</v>
      </c>
    </row>
    <row r="21" spans="1:10" x14ac:dyDescent="0.25">
      <c r="A21" s="74" t="s">
        <v>32</v>
      </c>
      <c r="B21" s="79"/>
      <c r="C21" s="79"/>
      <c r="D21" s="93">
        <v>0</v>
      </c>
      <c r="E21" s="93">
        <v>0</v>
      </c>
      <c r="F21" s="93">
        <v>0</v>
      </c>
      <c r="G21" s="93">
        <v>0</v>
      </c>
      <c r="H21" s="93">
        <v>0</v>
      </c>
      <c r="I21" s="16">
        <v>0</v>
      </c>
    </row>
    <row r="22" spans="1:10" x14ac:dyDescent="0.25">
      <c r="A22" s="74" t="s">
        <v>33</v>
      </c>
      <c r="B22" s="79"/>
      <c r="C22" s="79"/>
      <c r="D22" s="93">
        <v>0</v>
      </c>
      <c r="E22" s="93">
        <v>0</v>
      </c>
      <c r="F22" s="93">
        <v>0</v>
      </c>
      <c r="G22" s="93">
        <v>0</v>
      </c>
      <c r="H22" s="93">
        <v>0</v>
      </c>
      <c r="I22" s="16">
        <v>0</v>
      </c>
    </row>
    <row r="23" spans="1:10" x14ac:dyDescent="0.25">
      <c r="A23" s="74" t="s">
        <v>34</v>
      </c>
      <c r="B23" s="79"/>
      <c r="C23" s="79"/>
      <c r="D23" s="93">
        <v>0</v>
      </c>
      <c r="E23" s="93">
        <v>0</v>
      </c>
      <c r="F23" s="93">
        <v>0</v>
      </c>
      <c r="G23" s="93">
        <v>0</v>
      </c>
      <c r="H23" s="93">
        <v>0</v>
      </c>
      <c r="I23" s="16">
        <v>0</v>
      </c>
    </row>
    <row r="24" spans="1:10" ht="13.8" thickBot="1" x14ac:dyDescent="0.3">
      <c r="A24" s="74" t="s">
        <v>35</v>
      </c>
      <c r="B24" s="79"/>
      <c r="C24" s="79"/>
      <c r="D24" s="93">
        <v>336.59672418316717</v>
      </c>
      <c r="E24" s="93">
        <v>369.65768700300879</v>
      </c>
      <c r="F24" s="93">
        <v>384.92476247736823</v>
      </c>
      <c r="G24" s="93">
        <v>401.89563372603266</v>
      </c>
      <c r="H24" s="93">
        <v>428.72363792359465</v>
      </c>
      <c r="I24" s="16">
        <v>0</v>
      </c>
    </row>
    <row r="25" spans="1:10" ht="13.8" thickBot="1" x14ac:dyDescent="0.3">
      <c r="A25" s="233" t="s">
        <v>36</v>
      </c>
      <c r="B25" s="239"/>
      <c r="C25" s="240"/>
      <c r="D25" s="187">
        <f>SUM(D8:D24)</f>
        <v>6065.9026677264383</v>
      </c>
      <c r="E25" s="187">
        <f>SUM(E8:E24)</f>
        <v>6661.703423224435</v>
      </c>
      <c r="F25" s="187">
        <f>SUM(F8:F24)</f>
        <v>6936.8356131559767</v>
      </c>
      <c r="G25" s="187">
        <f>SUM(G8:G24)</f>
        <v>7242.6723779989288</v>
      </c>
      <c r="H25" s="187">
        <f>SUM(H8:H24)</f>
        <v>7726.1472621549938</v>
      </c>
      <c r="I25" s="187">
        <v>0</v>
      </c>
    </row>
    <row r="26" spans="1:10" ht="13.8" thickBot="1" x14ac:dyDescent="0.3">
      <c r="A26" s="80"/>
      <c r="B26" s="81"/>
      <c r="C26" s="81"/>
      <c r="D26" s="17"/>
      <c r="E26" s="17"/>
      <c r="F26" s="17"/>
      <c r="G26" s="17"/>
      <c r="H26" s="17"/>
      <c r="I26" s="17"/>
    </row>
    <row r="27" spans="1:10" ht="13.8" thickBot="1" x14ac:dyDescent="0.3">
      <c r="A27" s="246" t="s">
        <v>37</v>
      </c>
      <c r="B27" s="247"/>
      <c r="C27" s="248"/>
      <c r="D27" s="188">
        <v>2393.9600000000005</v>
      </c>
      <c r="E27" s="187">
        <v>2393.9600000000005</v>
      </c>
      <c r="F27" s="187">
        <v>2393.9600000000005</v>
      </c>
      <c r="G27" s="187">
        <v>2393.9600000000005</v>
      </c>
      <c r="H27" s="187">
        <v>2393.9600000000005</v>
      </c>
      <c r="I27" s="187"/>
      <c r="J27" s="14"/>
    </row>
    <row r="28" spans="1:10" ht="13.8" thickBot="1" x14ac:dyDescent="0.3">
      <c r="A28" s="80"/>
      <c r="B28" s="81"/>
      <c r="C28" s="81"/>
      <c r="D28" s="17"/>
      <c r="E28" s="17"/>
      <c r="F28" s="17"/>
      <c r="G28" s="17"/>
      <c r="H28" s="17"/>
      <c r="I28" s="17"/>
    </row>
    <row r="29" spans="1:10" ht="28.5" customHeight="1" thickBot="1" x14ac:dyDescent="0.3">
      <c r="A29" s="233" t="s">
        <v>38</v>
      </c>
      <c r="B29" s="239"/>
      <c r="C29" s="240"/>
      <c r="D29" s="187">
        <f>D25+D27</f>
        <v>8459.8626677264383</v>
      </c>
      <c r="E29" s="187">
        <f>E25+E27</f>
        <v>9055.663423224436</v>
      </c>
      <c r="F29" s="187">
        <f>F25+F27</f>
        <v>9330.7956131559768</v>
      </c>
      <c r="G29" s="187">
        <f>G25+G27</f>
        <v>9636.6323779989289</v>
      </c>
      <c r="H29" s="187">
        <f>H25+H27</f>
        <v>10120.107262154994</v>
      </c>
      <c r="I29" s="187">
        <v>0</v>
      </c>
    </row>
    <row r="30" spans="1:10" ht="13.8" thickBot="1" x14ac:dyDescent="0.3">
      <c r="A30" s="75"/>
      <c r="B30" s="76"/>
      <c r="C30" s="76"/>
      <c r="D30" s="18"/>
      <c r="E30" s="18"/>
      <c r="F30" s="18"/>
      <c r="G30" s="18"/>
      <c r="H30" s="18"/>
      <c r="I30" s="18"/>
    </row>
    <row r="31" spans="1:10" ht="27.75" customHeight="1" thickBot="1" x14ac:dyDescent="0.3">
      <c r="A31" s="233" t="s">
        <v>39</v>
      </c>
      <c r="B31" s="234"/>
      <c r="C31" s="235"/>
      <c r="D31" s="187">
        <f>D29/D5</f>
        <v>8459.8626677264383</v>
      </c>
      <c r="E31" s="187">
        <f>E29/E5</f>
        <v>7244.5307385795486</v>
      </c>
      <c r="F31" s="187">
        <f>F29/F5</f>
        <v>6220.5304087706509</v>
      </c>
      <c r="G31" s="187">
        <f>G29/G5</f>
        <v>5506.6470731422451</v>
      </c>
      <c r="H31" s="187">
        <f>H29/H5</f>
        <v>5060.0536310774969</v>
      </c>
      <c r="I31" s="187">
        <v>0</v>
      </c>
    </row>
    <row r="32" spans="1:10" ht="13.8" thickBot="1" x14ac:dyDescent="0.3">
      <c r="A32" s="84"/>
      <c r="B32" s="85"/>
      <c r="C32" s="85"/>
      <c r="D32" s="18"/>
      <c r="E32" s="18"/>
      <c r="F32" s="18"/>
      <c r="G32" s="18"/>
      <c r="H32" s="18"/>
      <c r="I32" s="18"/>
    </row>
    <row r="33" spans="1:10" ht="13.8" thickBot="1" x14ac:dyDescent="0.3">
      <c r="A33" s="194" t="s">
        <v>40</v>
      </c>
      <c r="B33" s="184"/>
      <c r="C33" s="184"/>
      <c r="D33" s="187">
        <f>'Pryse + Sensatiwiteitsanalise'!D5</f>
        <v>453</v>
      </c>
      <c r="E33" s="187">
        <f>$D$33</f>
        <v>453</v>
      </c>
      <c r="F33" s="187">
        <f>$D$33</f>
        <v>453</v>
      </c>
      <c r="G33" s="187">
        <f>$D$33</f>
        <v>453</v>
      </c>
      <c r="H33" s="187">
        <f>$D$33</f>
        <v>453</v>
      </c>
      <c r="I33" s="187">
        <v>0</v>
      </c>
    </row>
    <row r="34" spans="1:10" ht="13.8" thickBot="1" x14ac:dyDescent="0.3">
      <c r="A34" s="84"/>
      <c r="B34" s="85"/>
      <c r="C34" s="85"/>
      <c r="D34" s="18"/>
      <c r="E34" s="18"/>
      <c r="F34" s="18"/>
      <c r="G34" s="18"/>
      <c r="H34" s="18"/>
      <c r="I34" s="18"/>
    </row>
    <row r="35" spans="1:10" ht="13.8" thickBot="1" x14ac:dyDescent="0.3">
      <c r="A35" s="236" t="s">
        <v>41</v>
      </c>
      <c r="B35" s="237"/>
      <c r="C35" s="238"/>
      <c r="D35" s="189">
        <f>D31+D33</f>
        <v>8912.8626677264383</v>
      </c>
      <c r="E35" s="189">
        <f>E31+E33</f>
        <v>7697.5307385795486</v>
      </c>
      <c r="F35" s="189">
        <f>F31+F33</f>
        <v>6673.5304087706509</v>
      </c>
      <c r="G35" s="189">
        <f>G31+G33</f>
        <v>5959.6470731422451</v>
      </c>
      <c r="H35" s="189">
        <f>H31+H33</f>
        <v>5513.0536310774969</v>
      </c>
      <c r="I35" s="189">
        <v>0</v>
      </c>
    </row>
    <row r="36" spans="1:10" ht="13.8" thickBot="1" x14ac:dyDescent="0.3">
      <c r="A36" s="190" t="s">
        <v>42</v>
      </c>
      <c r="B36" s="191"/>
      <c r="C36" s="192"/>
      <c r="D36" s="189">
        <f>'Pryse + Sensatiwiteitsanalise'!B5</f>
        <v>8300</v>
      </c>
      <c r="E36" s="189">
        <f>$D$36</f>
        <v>8300</v>
      </c>
      <c r="F36" s="189">
        <f>$D$36</f>
        <v>8300</v>
      </c>
      <c r="G36" s="189">
        <f>$D$36</f>
        <v>8300</v>
      </c>
      <c r="H36" s="189">
        <f>$D$36</f>
        <v>8300</v>
      </c>
      <c r="I36" s="189">
        <v>0</v>
      </c>
    </row>
    <row r="37" spans="1:10" ht="13.8" thickBot="1" x14ac:dyDescent="0.3"/>
    <row r="38" spans="1:10" customFormat="1" ht="14.4" x14ac:dyDescent="0.3">
      <c r="A38" s="249" t="s">
        <v>104</v>
      </c>
      <c r="B38" s="250"/>
      <c r="C38" s="250"/>
      <c r="D38" s="170">
        <f t="shared" ref="D38:H38" si="1">D6-D25</f>
        <v>1781.0973322735617</v>
      </c>
      <c r="E38" s="171">
        <f t="shared" si="1"/>
        <v>3147.046576775565</v>
      </c>
      <c r="F38" s="170">
        <f t="shared" si="1"/>
        <v>4833.6643868440233</v>
      </c>
      <c r="G38" s="171">
        <f t="shared" si="1"/>
        <v>6489.5776220010712</v>
      </c>
      <c r="H38" s="170">
        <f t="shared" si="1"/>
        <v>7967.8527378450062</v>
      </c>
      <c r="I38" s="172"/>
    </row>
    <row r="39" spans="1:10" customFormat="1" ht="15" thickBot="1" x14ac:dyDescent="0.35">
      <c r="A39" s="251" t="s">
        <v>105</v>
      </c>
      <c r="B39" s="252"/>
      <c r="C39" s="252"/>
      <c r="D39" s="173">
        <f t="shared" ref="D39:H39" si="2">D6-D29</f>
        <v>-612.8626677264383</v>
      </c>
      <c r="E39" s="174">
        <f t="shared" si="2"/>
        <v>753.08657677556403</v>
      </c>
      <c r="F39" s="173">
        <f t="shared" si="2"/>
        <v>2439.7043868440232</v>
      </c>
      <c r="G39" s="174">
        <f t="shared" si="2"/>
        <v>4095.6176220010711</v>
      </c>
      <c r="H39" s="173">
        <f t="shared" si="2"/>
        <v>5573.8927378450062</v>
      </c>
      <c r="I39" s="175"/>
    </row>
    <row r="40" spans="1:10" ht="14.4" x14ac:dyDescent="0.25">
      <c r="A40" s="86" t="s">
        <v>43</v>
      </c>
      <c r="B40" s="72"/>
      <c r="C40" s="72"/>
      <c r="D40" s="72"/>
      <c r="E40" s="72"/>
      <c r="F40" s="72"/>
      <c r="G40" s="72"/>
      <c r="H40" s="71"/>
      <c r="I40" s="31"/>
      <c r="J40" s="31"/>
    </row>
    <row r="41" spans="1:10" ht="14.4" x14ac:dyDescent="0.25">
      <c r="A41" s="70" t="s">
        <v>44</v>
      </c>
      <c r="B41" s="69"/>
      <c r="C41" s="69"/>
      <c r="D41" s="69"/>
      <c r="E41" s="69"/>
      <c r="F41" s="69"/>
      <c r="G41" s="69"/>
      <c r="H41" s="68"/>
      <c r="I41" s="31"/>
      <c r="J41" s="31"/>
    </row>
    <row r="42" spans="1:10" ht="15" thickBot="1" x14ac:dyDescent="0.3">
      <c r="A42" s="67" t="s">
        <v>45</v>
      </c>
      <c r="B42" s="88"/>
      <c r="C42" s="88"/>
      <c r="D42" s="88"/>
      <c r="E42" s="88"/>
      <c r="F42" s="88"/>
      <c r="G42" s="88"/>
      <c r="H42" s="87"/>
      <c r="I42" s="31"/>
      <c r="J42" s="31"/>
    </row>
  </sheetData>
  <mergeCells count="12">
    <mergeCell ref="A38:C38"/>
    <mergeCell ref="A39:C39"/>
    <mergeCell ref="K7:M7"/>
    <mergeCell ref="A1:D1"/>
    <mergeCell ref="E1:G1"/>
    <mergeCell ref="A31:C31"/>
    <mergeCell ref="A35:C35"/>
    <mergeCell ref="A29:C29"/>
    <mergeCell ref="A3:C3"/>
    <mergeCell ref="A8:C8"/>
    <mergeCell ref="A25:C25"/>
    <mergeCell ref="A27:C27"/>
  </mergeCells>
  <phoneticPr fontId="0" type="noConversion"/>
  <conditionalFormatting sqref="D38:I39">
    <cfRule type="colorScale" priority="1">
      <colorScale>
        <cfvo type="min"/>
        <cfvo type="percentile" val="50"/>
        <cfvo type="max"/>
        <color rgb="FFF8696B"/>
        <color rgb="FFFFEB84"/>
        <color rgb="FF63BE7B"/>
      </colorScale>
    </cfRule>
    <cfRule type="colorScale" priority="2">
      <colorScale>
        <cfvo type="min"/>
        <cfvo type="percentile" val="50"/>
        <cfvo type="max"/>
        <color rgb="FFF8696B"/>
        <color rgb="FFFFEB84"/>
        <color rgb="FF63BE7B"/>
      </colorScale>
    </cfRule>
    <cfRule type="colorScale" priority="3">
      <colorScale>
        <cfvo type="min"/>
        <cfvo type="percentile" val="50"/>
        <cfvo type="max"/>
        <color rgb="FFF8696B"/>
        <color rgb="FFFFEB84"/>
        <color rgb="FF63BE7B"/>
      </colorScale>
    </cfRule>
  </conditionalFormatting>
  <pageMargins left="0.35433070866141736" right="0.35433070866141736" top="0.59055118110236227" bottom="0.59055118110236227" header="0.31496062992125984" footer="0.31496062992125984"/>
  <pageSetup paperSize="9" scale="60" fitToHeight="0" orientation="portrait" r:id="rId1"/>
  <headerFooter alignWithMargins="0">
    <oddHeader>&amp;F</oddHeader>
    <oddFooter>&amp;A&amp;RPage &amp;P</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M42"/>
  <sheetViews>
    <sheetView zoomScale="80" zoomScaleNormal="80" workbookViewId="0">
      <selection activeCell="P17" sqref="P17"/>
    </sheetView>
  </sheetViews>
  <sheetFormatPr defaultColWidth="9.109375" defaultRowHeight="13.2" x14ac:dyDescent="0.25"/>
  <cols>
    <col min="1" max="1" width="41.6640625" style="1" customWidth="1"/>
    <col min="2" max="2" width="18" style="1" customWidth="1"/>
    <col min="3" max="3" width="17.33203125" style="1" customWidth="1"/>
    <col min="4" max="4" width="13.88671875" style="1" customWidth="1"/>
    <col min="5" max="9" width="14.33203125" style="1" customWidth="1"/>
    <col min="10" max="10" width="14.44140625" style="1" customWidth="1"/>
    <col min="11" max="13" width="12.6640625" style="1" hidden="1" customWidth="1"/>
    <col min="14" max="26" width="12.6640625" style="1" customWidth="1"/>
    <col min="27" max="16384" width="9.109375" style="1"/>
  </cols>
  <sheetData>
    <row r="1" spans="1:13" ht="30.75" customHeight="1" thickBot="1" x14ac:dyDescent="0.3">
      <c r="A1" s="230" t="s">
        <v>14</v>
      </c>
      <c r="B1" s="231"/>
      <c r="C1" s="231"/>
      <c r="D1" s="231"/>
      <c r="E1" s="232" t="s">
        <v>111</v>
      </c>
      <c r="F1" s="232"/>
      <c r="G1" s="232"/>
      <c r="H1" s="177"/>
      <c r="I1" s="178"/>
    </row>
    <row r="2" spans="1:13" ht="16.2" thickBot="1" x14ac:dyDescent="0.35">
      <c r="A2" s="8"/>
      <c r="B2" s="9"/>
      <c r="C2" s="10"/>
      <c r="D2" s="10"/>
      <c r="E2" s="6"/>
      <c r="F2" s="6"/>
      <c r="G2" s="2"/>
      <c r="H2" s="6"/>
      <c r="I2" s="2"/>
    </row>
    <row r="3" spans="1:13" ht="24.75" customHeight="1" thickBot="1" x14ac:dyDescent="0.3">
      <c r="A3" s="241" t="s">
        <v>15</v>
      </c>
      <c r="B3" s="242"/>
      <c r="C3" s="242"/>
      <c r="D3" s="179"/>
      <c r="E3" s="180">
        <f>'Pryse + Sensatiwiteitsanalise'!B45</f>
        <v>7990</v>
      </c>
      <c r="F3" s="179" t="s">
        <v>0</v>
      </c>
      <c r="G3" s="182"/>
      <c r="H3" s="181"/>
      <c r="I3" s="182"/>
    </row>
    <row r="4" spans="1:13" ht="13.8" thickBot="1" x14ac:dyDescent="0.3">
      <c r="A4" s="83"/>
      <c r="B4" s="4"/>
      <c r="C4" s="4"/>
      <c r="D4" s="3"/>
      <c r="E4" s="5"/>
      <c r="F4" s="11"/>
      <c r="G4" s="29"/>
      <c r="H4" s="12"/>
      <c r="I4" s="12"/>
    </row>
    <row r="5" spans="1:13" ht="13.8" thickBot="1" x14ac:dyDescent="0.3">
      <c r="A5" s="73" t="s">
        <v>16</v>
      </c>
      <c r="B5" s="4"/>
      <c r="C5" s="4"/>
      <c r="D5" s="23">
        <v>1</v>
      </c>
      <c r="E5" s="23">
        <v>1.5</v>
      </c>
      <c r="F5" s="23">
        <v>1.8</v>
      </c>
      <c r="G5" s="23">
        <v>2</v>
      </c>
      <c r="H5" s="24">
        <v>0</v>
      </c>
      <c r="I5" s="23">
        <v>0</v>
      </c>
    </row>
    <row r="6" spans="1:13" ht="13.8" thickBot="1" x14ac:dyDescent="0.3">
      <c r="A6" s="183" t="s">
        <v>17</v>
      </c>
      <c r="B6" s="184"/>
      <c r="C6" s="185"/>
      <c r="D6" s="186">
        <f t="shared" ref="D6:I6" si="0">$E$3*D5</f>
        <v>7990</v>
      </c>
      <c r="E6" s="186">
        <f t="shared" si="0"/>
        <v>11985</v>
      </c>
      <c r="F6" s="186">
        <f t="shared" si="0"/>
        <v>14382</v>
      </c>
      <c r="G6" s="186">
        <f t="shared" si="0"/>
        <v>15980</v>
      </c>
      <c r="H6" s="186">
        <f t="shared" si="0"/>
        <v>0</v>
      </c>
      <c r="I6" s="186">
        <f t="shared" si="0"/>
        <v>0</v>
      </c>
    </row>
    <row r="7" spans="1:13" ht="15" thickBot="1" x14ac:dyDescent="0.35">
      <c r="A7" s="84"/>
      <c r="B7" s="85"/>
      <c r="C7" s="85"/>
      <c r="D7" s="13"/>
      <c r="E7" s="13"/>
      <c r="F7" s="13"/>
      <c r="G7" s="13"/>
      <c r="H7" s="25"/>
      <c r="I7" s="13"/>
      <c r="K7" s="253" t="s">
        <v>59</v>
      </c>
      <c r="L7" s="253"/>
      <c r="M7" s="253"/>
    </row>
    <row r="8" spans="1:13" ht="15" thickBot="1" x14ac:dyDescent="0.35">
      <c r="A8" s="254" t="s">
        <v>18</v>
      </c>
      <c r="B8" s="255"/>
      <c r="C8" s="256"/>
      <c r="D8" s="209"/>
      <c r="E8" s="209"/>
      <c r="F8" s="209"/>
      <c r="G8" s="209"/>
      <c r="H8" s="192"/>
      <c r="I8" s="209"/>
      <c r="K8" s="89" t="s">
        <v>54</v>
      </c>
      <c r="L8" s="89" t="s">
        <v>55</v>
      </c>
      <c r="M8" s="89" t="s">
        <v>56</v>
      </c>
    </row>
    <row r="9" spans="1:13" ht="14.4" x14ac:dyDescent="0.3">
      <c r="A9" s="77" t="s">
        <v>19</v>
      </c>
      <c r="B9" s="78"/>
      <c r="C9" s="78"/>
      <c r="D9" s="92">
        <v>2006.2728000000002</v>
      </c>
      <c r="E9" s="92">
        <v>2006.2728000000002</v>
      </c>
      <c r="F9" s="92">
        <v>2006.2728000000002</v>
      </c>
      <c r="G9" s="92">
        <v>2006.2728000000002</v>
      </c>
      <c r="H9" s="26">
        <v>0</v>
      </c>
      <c r="I9" s="15">
        <v>0</v>
      </c>
      <c r="K9" s="90">
        <f>D5</f>
        <v>1</v>
      </c>
      <c r="L9" s="90">
        <f>D25</f>
        <v>9550.9240816489673</v>
      </c>
      <c r="M9" s="90">
        <f>D27</f>
        <v>2507.21</v>
      </c>
    </row>
    <row r="10" spans="1:13" ht="14.4" x14ac:dyDescent="0.3">
      <c r="A10" s="74" t="s">
        <v>20</v>
      </c>
      <c r="B10" s="79"/>
      <c r="C10" s="79"/>
      <c r="D10" s="93">
        <v>1179.769536</v>
      </c>
      <c r="E10" s="93">
        <v>1620.3695359999999</v>
      </c>
      <c r="F10" s="93">
        <v>1933.269536</v>
      </c>
      <c r="G10" s="93">
        <v>2559.069536</v>
      </c>
      <c r="H10" s="27">
        <v>0</v>
      </c>
      <c r="I10" s="16">
        <v>0</v>
      </c>
      <c r="K10" s="90">
        <f>E5</f>
        <v>1.5</v>
      </c>
      <c r="L10" s="90">
        <f>E25</f>
        <v>10599.610317492667</v>
      </c>
      <c r="M10" s="90">
        <f>E27</f>
        <v>2507.21</v>
      </c>
    </row>
    <row r="11" spans="1:13" ht="14.4" x14ac:dyDescent="0.3">
      <c r="A11" s="74" t="s">
        <v>21</v>
      </c>
      <c r="B11" s="79"/>
      <c r="C11" s="79"/>
      <c r="D11" s="93">
        <v>0</v>
      </c>
      <c r="E11" s="93">
        <v>0</v>
      </c>
      <c r="F11" s="93">
        <v>0</v>
      </c>
      <c r="G11" s="93">
        <v>0</v>
      </c>
      <c r="H11" s="27">
        <v>0</v>
      </c>
      <c r="I11" s="16">
        <v>0</v>
      </c>
      <c r="K11" s="90">
        <f>F5</f>
        <v>1.8</v>
      </c>
      <c r="L11" s="90">
        <f>F25</f>
        <v>11287.980911606968</v>
      </c>
      <c r="M11" s="90">
        <f>F27</f>
        <v>2507.21</v>
      </c>
    </row>
    <row r="12" spans="1:13" ht="14.4" x14ac:dyDescent="0.3">
      <c r="A12" s="74" t="s">
        <v>22</v>
      </c>
      <c r="B12" s="79"/>
      <c r="C12" s="79"/>
      <c r="D12" s="93">
        <v>1239.8761450000002</v>
      </c>
      <c r="E12" s="93">
        <v>1270.8281450000002</v>
      </c>
      <c r="F12" s="93">
        <v>1294.0713450000003</v>
      </c>
      <c r="G12" s="93">
        <v>1313.4601450000002</v>
      </c>
      <c r="H12" s="27">
        <v>0</v>
      </c>
      <c r="I12" s="16">
        <v>0</v>
      </c>
      <c r="K12" s="90">
        <f>G5</f>
        <v>2</v>
      </c>
      <c r="L12" s="90">
        <f>G25</f>
        <v>12215.048411611702</v>
      </c>
      <c r="M12" s="90">
        <f>G27</f>
        <v>2507.21</v>
      </c>
    </row>
    <row r="13" spans="1:13" ht="14.4" x14ac:dyDescent="0.3">
      <c r="A13" s="74" t="s">
        <v>23</v>
      </c>
      <c r="B13" s="79"/>
      <c r="C13" s="79"/>
      <c r="D13" s="93">
        <v>686.49640499999998</v>
      </c>
      <c r="E13" s="93">
        <v>689.71465499999999</v>
      </c>
      <c r="F13" s="93">
        <v>691.64560499999993</v>
      </c>
      <c r="G13" s="93">
        <v>692.93290500000001</v>
      </c>
      <c r="H13" s="27">
        <v>0</v>
      </c>
      <c r="I13" s="16">
        <v>0</v>
      </c>
      <c r="K13" s="90">
        <f>H5</f>
        <v>0</v>
      </c>
      <c r="L13" s="90">
        <f>H25</f>
        <v>0</v>
      </c>
      <c r="M13" s="90">
        <f>H27</f>
        <v>0</v>
      </c>
    </row>
    <row r="14" spans="1:13" x14ac:dyDescent="0.25">
      <c r="A14" s="74" t="s">
        <v>24</v>
      </c>
      <c r="B14" s="79"/>
      <c r="C14" s="79"/>
      <c r="D14" s="93">
        <v>1126.8662200000001</v>
      </c>
      <c r="E14" s="93">
        <v>1126.8662200000001</v>
      </c>
      <c r="F14" s="93">
        <v>1126.8662200000001</v>
      </c>
      <c r="G14" s="93">
        <v>1126.8662200000001</v>
      </c>
      <c r="H14" s="27">
        <v>0</v>
      </c>
      <c r="I14" s="16">
        <v>0</v>
      </c>
    </row>
    <row r="15" spans="1:13" x14ac:dyDescent="0.25">
      <c r="A15" s="74" t="s">
        <v>25</v>
      </c>
      <c r="B15" s="79"/>
      <c r="C15" s="79"/>
      <c r="D15" s="93">
        <v>1414.5542</v>
      </c>
      <c r="E15" s="93">
        <v>1414.5542</v>
      </c>
      <c r="F15" s="93">
        <v>1414.5542</v>
      </c>
      <c r="G15" s="93">
        <v>1414.5542</v>
      </c>
      <c r="H15" s="27">
        <v>0</v>
      </c>
      <c r="I15" s="16">
        <v>0</v>
      </c>
    </row>
    <row r="16" spans="1:13" x14ac:dyDescent="0.25">
      <c r="A16" s="74" t="s">
        <v>26</v>
      </c>
      <c r="B16" s="79"/>
      <c r="C16" s="79"/>
      <c r="D16" s="93">
        <v>257.89783199999999</v>
      </c>
      <c r="E16" s="93">
        <v>386.84674799999993</v>
      </c>
      <c r="F16" s="93">
        <v>464.21609760000001</v>
      </c>
      <c r="G16" s="93">
        <v>515.79566399999999</v>
      </c>
      <c r="H16" s="27">
        <v>0</v>
      </c>
      <c r="I16" s="16">
        <v>0</v>
      </c>
    </row>
    <row r="17" spans="1:10" x14ac:dyDescent="0.25">
      <c r="A17" s="74" t="s">
        <v>28</v>
      </c>
      <c r="B17" s="79"/>
      <c r="C17" s="79"/>
      <c r="D17" s="93">
        <v>430.11150464365295</v>
      </c>
      <c r="E17" s="93">
        <v>477.33751240393519</v>
      </c>
      <c r="F17" s="93">
        <v>508.33724703231786</v>
      </c>
      <c r="G17" s="93">
        <v>550.08633789771466</v>
      </c>
      <c r="H17" s="27">
        <v>0</v>
      </c>
      <c r="I17" s="16">
        <v>0</v>
      </c>
    </row>
    <row r="18" spans="1:10" x14ac:dyDescent="0.25">
      <c r="A18" s="74" t="s">
        <v>29</v>
      </c>
      <c r="B18" s="79"/>
      <c r="C18" s="79"/>
      <c r="D18" s="93">
        <v>0</v>
      </c>
      <c r="E18" s="93">
        <v>0</v>
      </c>
      <c r="F18" s="93">
        <v>0</v>
      </c>
      <c r="G18" s="93">
        <v>0</v>
      </c>
      <c r="H18" s="27">
        <v>0</v>
      </c>
      <c r="I18" s="16">
        <v>0</v>
      </c>
    </row>
    <row r="19" spans="1:10" x14ac:dyDescent="0.25">
      <c r="A19" s="74" t="s">
        <v>30</v>
      </c>
      <c r="B19" s="79"/>
      <c r="C19" s="79"/>
      <c r="D19" s="93">
        <v>679.09900000000005</v>
      </c>
      <c r="E19" s="93">
        <v>1018.6484999999999</v>
      </c>
      <c r="F19" s="93">
        <v>1222.3782000000001</v>
      </c>
      <c r="G19" s="93">
        <v>1358.1980000000001</v>
      </c>
      <c r="H19" s="27">
        <v>0</v>
      </c>
      <c r="I19" s="16">
        <v>0</v>
      </c>
    </row>
    <row r="20" spans="1:10" x14ac:dyDescent="0.25">
      <c r="A20" s="74" t="s">
        <v>31</v>
      </c>
      <c r="B20" s="79"/>
      <c r="C20" s="79"/>
      <c r="D20" s="93">
        <v>0</v>
      </c>
      <c r="E20" s="93">
        <v>0</v>
      </c>
      <c r="F20" s="93">
        <v>0</v>
      </c>
      <c r="G20" s="93">
        <v>0</v>
      </c>
      <c r="H20" s="27">
        <v>0</v>
      </c>
      <c r="I20" s="16">
        <v>0</v>
      </c>
    </row>
    <row r="21" spans="1:10" x14ac:dyDescent="0.25">
      <c r="A21" s="74" t="s">
        <v>32</v>
      </c>
      <c r="B21" s="79"/>
      <c r="C21" s="79"/>
      <c r="D21" s="93">
        <v>0</v>
      </c>
      <c r="E21" s="93">
        <v>0</v>
      </c>
      <c r="F21" s="93">
        <v>0</v>
      </c>
      <c r="G21" s="93">
        <v>0</v>
      </c>
      <c r="H21" s="27">
        <v>0</v>
      </c>
      <c r="I21" s="16">
        <v>0</v>
      </c>
    </row>
    <row r="22" spans="1:10" x14ac:dyDescent="0.25">
      <c r="A22" s="74" t="s">
        <v>33</v>
      </c>
      <c r="B22" s="79"/>
      <c r="C22" s="79"/>
      <c r="D22" s="93">
        <v>0</v>
      </c>
      <c r="E22" s="93">
        <v>0</v>
      </c>
      <c r="F22" s="93">
        <v>0</v>
      </c>
      <c r="G22" s="93">
        <v>0</v>
      </c>
      <c r="H22" s="27">
        <v>0</v>
      </c>
      <c r="I22" s="16">
        <v>0</v>
      </c>
    </row>
    <row r="23" spans="1:10" x14ac:dyDescent="0.25">
      <c r="A23" s="74" t="s">
        <v>34</v>
      </c>
      <c r="B23" s="79"/>
      <c r="C23" s="79"/>
      <c r="D23" s="93">
        <v>0</v>
      </c>
      <c r="E23" s="93">
        <v>0</v>
      </c>
      <c r="F23" s="93">
        <v>0</v>
      </c>
      <c r="G23" s="93">
        <v>0</v>
      </c>
      <c r="H23" s="27">
        <v>0</v>
      </c>
      <c r="I23" s="16">
        <v>0</v>
      </c>
    </row>
    <row r="24" spans="1:10" ht="13.8" thickBot="1" x14ac:dyDescent="0.3">
      <c r="A24" s="74" t="s">
        <v>35</v>
      </c>
      <c r="B24" s="79"/>
      <c r="C24" s="79"/>
      <c r="D24" s="93">
        <v>529.98043900531457</v>
      </c>
      <c r="E24" s="93">
        <v>588.17200108873112</v>
      </c>
      <c r="F24" s="93">
        <v>626.3696609746487</v>
      </c>
      <c r="G24" s="93">
        <v>677.8126037139906</v>
      </c>
      <c r="H24" s="27">
        <v>0</v>
      </c>
      <c r="I24" s="16">
        <v>0</v>
      </c>
    </row>
    <row r="25" spans="1:10" ht="13.8" thickBot="1" x14ac:dyDescent="0.3">
      <c r="A25" s="233" t="s">
        <v>36</v>
      </c>
      <c r="B25" s="239"/>
      <c r="C25" s="240"/>
      <c r="D25" s="187">
        <f>SUM(D9:D24)</f>
        <v>9550.9240816489673</v>
      </c>
      <c r="E25" s="187">
        <f>SUM(E9:E24)</f>
        <v>10599.610317492667</v>
      </c>
      <c r="F25" s="187">
        <f t="shared" ref="F25:G25" si="1">SUM(F9:F24)</f>
        <v>11287.980911606968</v>
      </c>
      <c r="G25" s="187">
        <f t="shared" si="1"/>
        <v>12215.048411611702</v>
      </c>
      <c r="H25" s="196">
        <v>0</v>
      </c>
      <c r="I25" s="187">
        <v>0</v>
      </c>
    </row>
    <row r="26" spans="1:10" ht="13.8" thickBot="1" x14ac:dyDescent="0.3">
      <c r="A26" s="80"/>
      <c r="B26" s="81"/>
      <c r="C26" s="81"/>
      <c r="D26" s="17"/>
      <c r="E26" s="17"/>
      <c r="F26" s="17"/>
      <c r="G26" s="17"/>
      <c r="H26" s="28"/>
      <c r="I26" s="17"/>
    </row>
    <row r="27" spans="1:10" ht="13.8" thickBot="1" x14ac:dyDescent="0.3">
      <c r="A27" s="246" t="s">
        <v>37</v>
      </c>
      <c r="B27" s="247"/>
      <c r="C27" s="248"/>
      <c r="D27" s="188">
        <v>2507.21</v>
      </c>
      <c r="E27" s="187">
        <v>2507.21</v>
      </c>
      <c r="F27" s="187">
        <v>2507.21</v>
      </c>
      <c r="G27" s="187">
        <v>2507.21</v>
      </c>
      <c r="H27" s="187"/>
      <c r="I27" s="187"/>
      <c r="J27" s="14"/>
    </row>
    <row r="28" spans="1:10" ht="13.8" thickBot="1" x14ac:dyDescent="0.3">
      <c r="A28" s="80"/>
      <c r="B28" s="81"/>
      <c r="C28" s="81"/>
      <c r="D28" s="17"/>
      <c r="E28" s="17"/>
      <c r="F28" s="17"/>
      <c r="G28" s="17"/>
      <c r="H28" s="28"/>
      <c r="I28" s="17"/>
    </row>
    <row r="29" spans="1:10" ht="28.5" customHeight="1" thickBot="1" x14ac:dyDescent="0.3">
      <c r="A29" s="233" t="s">
        <v>38</v>
      </c>
      <c r="B29" s="239"/>
      <c r="C29" s="240"/>
      <c r="D29" s="187">
        <f>D25+D27</f>
        <v>12058.134081648968</v>
      </c>
      <c r="E29" s="187">
        <f>E25+E27</f>
        <v>13106.820317492668</v>
      </c>
      <c r="F29" s="187">
        <f>F25+F27</f>
        <v>13795.190911606969</v>
      </c>
      <c r="G29" s="187">
        <f>G25+G27</f>
        <v>14722.258411611703</v>
      </c>
      <c r="H29" s="196">
        <v>0</v>
      </c>
      <c r="I29" s="187">
        <v>0</v>
      </c>
    </row>
    <row r="30" spans="1:10" ht="13.8" thickBot="1" x14ac:dyDescent="0.3">
      <c r="A30" s="75"/>
      <c r="B30" s="76"/>
      <c r="C30" s="76"/>
      <c r="D30" s="18"/>
      <c r="E30" s="18"/>
      <c r="F30" s="18"/>
      <c r="G30" s="18"/>
      <c r="H30" s="21"/>
      <c r="I30" s="18"/>
    </row>
    <row r="31" spans="1:10" ht="27.75" customHeight="1" thickBot="1" x14ac:dyDescent="0.3">
      <c r="A31" s="233" t="s">
        <v>39</v>
      </c>
      <c r="B31" s="234"/>
      <c r="C31" s="235"/>
      <c r="D31" s="187">
        <f>D29/D5</f>
        <v>12058.134081648968</v>
      </c>
      <c r="E31" s="187">
        <f>E29/E5</f>
        <v>8737.880211661779</v>
      </c>
      <c r="F31" s="187">
        <f>F29/F5</f>
        <v>7663.9949508927602</v>
      </c>
      <c r="G31" s="187">
        <f>G29/G5</f>
        <v>7361.1292058058516</v>
      </c>
      <c r="H31" s="196">
        <v>0</v>
      </c>
      <c r="I31" s="187">
        <v>0</v>
      </c>
    </row>
    <row r="32" spans="1:10" ht="13.8" thickBot="1" x14ac:dyDescent="0.3">
      <c r="A32" s="84"/>
      <c r="B32" s="85"/>
      <c r="C32" s="85"/>
      <c r="D32" s="18"/>
      <c r="E32" s="18"/>
      <c r="F32" s="18"/>
      <c r="G32" s="18"/>
      <c r="H32" s="21"/>
      <c r="I32" s="18"/>
    </row>
    <row r="33" spans="1:10" ht="13.8" thickBot="1" x14ac:dyDescent="0.3">
      <c r="A33" s="194" t="s">
        <v>40</v>
      </c>
      <c r="B33" s="184"/>
      <c r="C33" s="184"/>
      <c r="D33" s="187">
        <f>'Pryse + Sensatiwiteitsanalise'!D6</f>
        <v>210</v>
      </c>
      <c r="E33" s="187">
        <f>$D$33</f>
        <v>210</v>
      </c>
      <c r="F33" s="187">
        <f>$D$33</f>
        <v>210</v>
      </c>
      <c r="G33" s="187">
        <f>$D$33</f>
        <v>210</v>
      </c>
      <c r="H33" s="196">
        <v>0</v>
      </c>
      <c r="I33" s="187">
        <v>0</v>
      </c>
    </row>
    <row r="34" spans="1:10" ht="13.8" thickBot="1" x14ac:dyDescent="0.3">
      <c r="A34" s="84"/>
      <c r="B34" s="85"/>
      <c r="C34" s="85"/>
      <c r="D34" s="18"/>
      <c r="E34" s="18"/>
      <c r="F34" s="18"/>
      <c r="G34" s="18"/>
      <c r="H34" s="21"/>
      <c r="I34" s="18"/>
    </row>
    <row r="35" spans="1:10" ht="13.8" thickBot="1" x14ac:dyDescent="0.3">
      <c r="A35" s="236" t="s">
        <v>41</v>
      </c>
      <c r="B35" s="237"/>
      <c r="C35" s="238"/>
      <c r="D35" s="189">
        <f>D31+D33</f>
        <v>12268.134081648968</v>
      </c>
      <c r="E35" s="189">
        <f>E31+E33</f>
        <v>8947.880211661779</v>
      </c>
      <c r="F35" s="189">
        <f>F31+F33</f>
        <v>7873.9949508927602</v>
      </c>
      <c r="G35" s="189">
        <f>G31+G33</f>
        <v>7571.1292058058516</v>
      </c>
      <c r="H35" s="195">
        <v>0</v>
      </c>
      <c r="I35" s="189">
        <v>0</v>
      </c>
    </row>
    <row r="36" spans="1:10" ht="13.8" thickBot="1" x14ac:dyDescent="0.3">
      <c r="A36" s="190" t="s">
        <v>42</v>
      </c>
      <c r="B36" s="191"/>
      <c r="C36" s="192"/>
      <c r="D36" s="189">
        <f>'Pryse + Sensatiwiteitsanalise'!B5</f>
        <v>8300</v>
      </c>
      <c r="E36" s="189">
        <f>$D$36</f>
        <v>8300</v>
      </c>
      <c r="F36" s="189">
        <f>$D$36</f>
        <v>8300</v>
      </c>
      <c r="G36" s="189">
        <f>$D$36</f>
        <v>8300</v>
      </c>
      <c r="H36" s="195">
        <v>0</v>
      </c>
      <c r="I36" s="189">
        <v>0</v>
      </c>
    </row>
    <row r="37" spans="1:10" ht="13.8" thickBot="1" x14ac:dyDescent="0.3"/>
    <row r="38" spans="1:10" customFormat="1" ht="14.4" x14ac:dyDescent="0.3">
      <c r="A38" s="249" t="s">
        <v>104</v>
      </c>
      <c r="B38" s="250"/>
      <c r="C38" s="250"/>
      <c r="D38" s="170">
        <f t="shared" ref="D38:G38" si="2">D6-D25</f>
        <v>-1560.9240816489673</v>
      </c>
      <c r="E38" s="171">
        <f t="shared" si="2"/>
        <v>1385.3896825073334</v>
      </c>
      <c r="F38" s="170">
        <f t="shared" si="2"/>
        <v>3094.0190883930318</v>
      </c>
      <c r="G38" s="171">
        <f t="shared" si="2"/>
        <v>3764.9515883882978</v>
      </c>
      <c r="H38" s="170"/>
      <c r="I38" s="172"/>
    </row>
    <row r="39" spans="1:10" customFormat="1" ht="15" thickBot="1" x14ac:dyDescent="0.35">
      <c r="A39" s="251" t="s">
        <v>105</v>
      </c>
      <c r="B39" s="252"/>
      <c r="C39" s="252"/>
      <c r="D39" s="173">
        <f t="shared" ref="D39:G39" si="3">D6-D29</f>
        <v>-4068.1340816489683</v>
      </c>
      <c r="E39" s="174">
        <f t="shared" si="3"/>
        <v>-1121.8203174926675</v>
      </c>
      <c r="F39" s="173">
        <f t="shared" si="3"/>
        <v>586.80908839303083</v>
      </c>
      <c r="G39" s="174">
        <f t="shared" si="3"/>
        <v>1257.7415883882968</v>
      </c>
      <c r="H39" s="173"/>
      <c r="I39" s="175"/>
    </row>
    <row r="40" spans="1:10" ht="14.4" x14ac:dyDescent="0.25">
      <c r="A40" s="86" t="s">
        <v>43</v>
      </c>
      <c r="B40" s="72"/>
      <c r="C40" s="72"/>
      <c r="D40" s="72"/>
      <c r="E40" s="72"/>
      <c r="F40" s="72"/>
      <c r="G40" s="72"/>
      <c r="H40" s="71"/>
      <c r="I40" s="31"/>
      <c r="J40" s="31"/>
    </row>
    <row r="41" spans="1:10" ht="14.4" x14ac:dyDescent="0.25">
      <c r="A41" s="70" t="s">
        <v>44</v>
      </c>
      <c r="B41" s="69"/>
      <c r="C41" s="69"/>
      <c r="D41" s="69"/>
      <c r="E41" s="69"/>
      <c r="F41" s="69"/>
      <c r="G41" s="69"/>
      <c r="H41" s="68"/>
      <c r="I41" s="31"/>
      <c r="J41" s="31"/>
    </row>
    <row r="42" spans="1:10" ht="15" thickBot="1" x14ac:dyDescent="0.3">
      <c r="A42" s="67" t="s">
        <v>45</v>
      </c>
      <c r="B42" s="88"/>
      <c r="C42" s="88"/>
      <c r="D42" s="88"/>
      <c r="E42" s="88"/>
      <c r="F42" s="88"/>
      <c r="G42" s="88"/>
      <c r="H42" s="87"/>
      <c r="I42" s="31"/>
      <c r="J42" s="31"/>
    </row>
  </sheetData>
  <mergeCells count="12">
    <mergeCell ref="A38:C38"/>
    <mergeCell ref="A39:C39"/>
    <mergeCell ref="K7:M7"/>
    <mergeCell ref="A1:D1"/>
    <mergeCell ref="E1:G1"/>
    <mergeCell ref="A31:C31"/>
    <mergeCell ref="A35:C35"/>
    <mergeCell ref="A29:C29"/>
    <mergeCell ref="A3:C3"/>
    <mergeCell ref="A8:C8"/>
    <mergeCell ref="A25:C25"/>
    <mergeCell ref="A27:C27"/>
  </mergeCells>
  <conditionalFormatting sqref="D38:I39">
    <cfRule type="colorScale" priority="1">
      <colorScale>
        <cfvo type="min"/>
        <cfvo type="percentile" val="50"/>
        <cfvo type="max"/>
        <color rgb="FFF8696B"/>
        <color rgb="FFFFEB84"/>
        <color rgb="FF63BE7B"/>
      </colorScale>
    </cfRule>
    <cfRule type="colorScale" priority="2">
      <colorScale>
        <cfvo type="min"/>
        <cfvo type="percentile" val="50"/>
        <cfvo type="max"/>
        <color rgb="FFF8696B"/>
        <color rgb="FFFFEB84"/>
        <color rgb="FF63BE7B"/>
      </colorScale>
    </cfRule>
    <cfRule type="colorScale" priority="3">
      <colorScale>
        <cfvo type="min"/>
        <cfvo type="percentile" val="50"/>
        <cfvo type="max"/>
        <color rgb="FFF8696B"/>
        <color rgb="FFFFEB84"/>
        <color rgb="FF63BE7B"/>
      </colorScale>
    </cfRule>
  </conditionalFormatting>
  <pageMargins left="0.31496062992125984" right="0.31496062992125984" top="0.55118110236220474" bottom="0.55118110236220474" header="0.31496062992125984" footer="0.31496062992125984"/>
  <pageSetup paperSize="9" scale="61" fitToHeight="0" orientation="portrait" horizontalDpi="300" verticalDpi="300" r:id="rId1"/>
  <headerFooter>
    <oddHeader>&amp;F</oddHeader>
    <oddFooter>&amp;A&amp;RPage &amp;P</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J47"/>
  <sheetViews>
    <sheetView zoomScale="85" zoomScaleNormal="85" workbookViewId="0">
      <selection activeCell="J18" sqref="J18"/>
    </sheetView>
  </sheetViews>
  <sheetFormatPr defaultColWidth="9.109375" defaultRowHeight="13.2" x14ac:dyDescent="0.25"/>
  <cols>
    <col min="1" max="1" width="42.88671875" style="1" customWidth="1"/>
    <col min="2" max="2" width="15.6640625" style="1" bestFit="1" customWidth="1"/>
    <col min="3" max="4" width="14.44140625" style="1" customWidth="1"/>
    <col min="5" max="9" width="14.33203125" style="1" customWidth="1"/>
    <col min="10" max="10" width="14.44140625" style="1" customWidth="1"/>
    <col min="11" max="26" width="12.6640625" style="1" customWidth="1"/>
    <col min="27" max="27" width="9.109375" style="1" customWidth="1"/>
    <col min="28" max="16384" width="9.109375" style="1"/>
  </cols>
  <sheetData>
    <row r="1" spans="1:9" ht="30" customHeight="1" thickBot="1" x14ac:dyDescent="0.3">
      <c r="A1" s="230" t="s">
        <v>67</v>
      </c>
      <c r="B1" s="231"/>
      <c r="C1" s="231"/>
      <c r="D1" s="231"/>
      <c r="E1" s="232" t="s">
        <v>106</v>
      </c>
      <c r="F1" s="232"/>
      <c r="G1" s="232"/>
      <c r="H1" s="177"/>
      <c r="I1" s="178"/>
    </row>
    <row r="2" spans="1:9" ht="16.2" thickBot="1" x14ac:dyDescent="0.35">
      <c r="A2" s="8"/>
      <c r="B2" s="9"/>
      <c r="C2" s="10"/>
      <c r="D2" s="10"/>
      <c r="E2" s="6"/>
      <c r="F2" s="6"/>
      <c r="G2" s="6"/>
      <c r="H2" s="6"/>
      <c r="I2" s="2"/>
    </row>
    <row r="3" spans="1:9" ht="27.75" customHeight="1" thickBot="1" x14ac:dyDescent="0.3">
      <c r="A3" s="233" t="s">
        <v>15</v>
      </c>
      <c r="B3" s="234"/>
      <c r="C3" s="234"/>
      <c r="D3" s="179"/>
      <c r="E3" s="180">
        <f>'Pryse + Sensatiwiteitsanalise'!B19</f>
        <v>3756</v>
      </c>
      <c r="F3" s="179" t="s">
        <v>0</v>
      </c>
      <c r="G3" s="181"/>
      <c r="H3" s="181"/>
      <c r="I3" s="182"/>
    </row>
    <row r="4" spans="1:9" ht="13.8" thickBot="1" x14ac:dyDescent="0.3">
      <c r="A4" s="73"/>
      <c r="B4" s="82"/>
      <c r="C4" s="82"/>
      <c r="D4" s="3"/>
      <c r="E4" s="5"/>
      <c r="F4" s="11"/>
      <c r="G4" s="4"/>
      <c r="H4" s="12"/>
      <c r="I4" s="12"/>
    </row>
    <row r="5" spans="1:9" ht="13.8" thickBot="1" x14ac:dyDescent="0.3">
      <c r="A5" s="73" t="s">
        <v>16</v>
      </c>
      <c r="B5" s="82"/>
      <c r="C5" s="82"/>
      <c r="D5" s="23">
        <v>8</v>
      </c>
      <c r="E5" s="23">
        <v>10</v>
      </c>
      <c r="F5" s="23">
        <v>12</v>
      </c>
      <c r="G5" s="23">
        <v>0</v>
      </c>
      <c r="H5" s="23">
        <v>0</v>
      </c>
      <c r="I5" s="23">
        <v>0</v>
      </c>
    </row>
    <row r="6" spans="1:9" ht="13.8" thickBot="1" x14ac:dyDescent="0.3">
      <c r="A6" s="183" t="s">
        <v>17</v>
      </c>
      <c r="B6" s="197"/>
      <c r="C6" s="200"/>
      <c r="D6" s="186">
        <f t="shared" ref="D6:I6" si="0">$E$3*D5</f>
        <v>30048</v>
      </c>
      <c r="E6" s="186">
        <f t="shared" si="0"/>
        <v>37560</v>
      </c>
      <c r="F6" s="186">
        <f t="shared" si="0"/>
        <v>45072</v>
      </c>
      <c r="G6" s="186">
        <f t="shared" si="0"/>
        <v>0</v>
      </c>
      <c r="H6" s="186">
        <f t="shared" si="0"/>
        <v>0</v>
      </c>
      <c r="I6" s="186">
        <f t="shared" si="0"/>
        <v>0</v>
      </c>
    </row>
    <row r="7" spans="1:9" ht="13.8" thickBot="1" x14ac:dyDescent="0.3">
      <c r="A7" s="75"/>
      <c r="B7" s="76"/>
      <c r="C7" s="76"/>
      <c r="D7" s="22"/>
      <c r="E7" s="22"/>
      <c r="F7" s="22"/>
      <c r="G7" s="22"/>
      <c r="H7" s="22"/>
      <c r="I7" s="22"/>
    </row>
    <row r="8" spans="1:9" ht="13.8" thickBot="1" x14ac:dyDescent="0.3">
      <c r="A8" s="243" t="s">
        <v>18</v>
      </c>
      <c r="B8" s="244"/>
      <c r="C8" s="245"/>
      <c r="D8" s="210"/>
      <c r="E8" s="210"/>
      <c r="F8" s="210"/>
      <c r="G8" s="210"/>
      <c r="H8" s="210"/>
      <c r="I8" s="210"/>
    </row>
    <row r="9" spans="1:9" x14ac:dyDescent="0.25">
      <c r="A9" s="77" t="s">
        <v>19</v>
      </c>
      <c r="B9" s="78"/>
      <c r="C9" s="78"/>
      <c r="D9" s="92">
        <v>4723.8125</v>
      </c>
      <c r="E9" s="92">
        <v>5153.25</v>
      </c>
      <c r="F9" s="92">
        <v>5582.6875</v>
      </c>
      <c r="G9" s="15">
        <v>0</v>
      </c>
      <c r="H9" s="15">
        <v>0</v>
      </c>
      <c r="I9" s="15">
        <v>0</v>
      </c>
    </row>
    <row r="10" spans="1:9" x14ac:dyDescent="0.25">
      <c r="A10" s="74" t="s">
        <v>20</v>
      </c>
      <c r="B10" s="79"/>
      <c r="C10" s="79"/>
      <c r="D10" s="93">
        <v>8864.5074999999997</v>
      </c>
      <c r="E10" s="93">
        <v>9764.1075000000001</v>
      </c>
      <c r="F10" s="93">
        <v>11687.707500000002</v>
      </c>
      <c r="G10" s="16">
        <v>0</v>
      </c>
      <c r="H10" s="16">
        <v>0</v>
      </c>
      <c r="I10" s="16">
        <v>0</v>
      </c>
    </row>
    <row r="11" spans="1:9" x14ac:dyDescent="0.25">
      <c r="A11" s="74" t="s">
        <v>21</v>
      </c>
      <c r="B11" s="79"/>
      <c r="C11" s="79"/>
      <c r="D11" s="93">
        <v>671.97375</v>
      </c>
      <c r="E11" s="93">
        <v>671.97375</v>
      </c>
      <c r="F11" s="93">
        <v>671.97375</v>
      </c>
      <c r="G11" s="16">
        <v>0</v>
      </c>
      <c r="H11" s="16">
        <v>0</v>
      </c>
      <c r="I11" s="16">
        <v>0</v>
      </c>
    </row>
    <row r="12" spans="1:9" x14ac:dyDescent="0.25">
      <c r="A12" s="74" t="s">
        <v>22</v>
      </c>
      <c r="B12" s="79"/>
      <c r="C12" s="79"/>
      <c r="D12" s="93">
        <v>1760.8256350000004</v>
      </c>
      <c r="E12" s="93">
        <v>1849.5936350000004</v>
      </c>
      <c r="F12" s="93">
        <v>1938.3616350000002</v>
      </c>
      <c r="G12" s="16">
        <v>0</v>
      </c>
      <c r="H12" s="16">
        <v>0</v>
      </c>
      <c r="I12" s="16">
        <v>0</v>
      </c>
    </row>
    <row r="13" spans="1:9" x14ac:dyDescent="0.25">
      <c r="A13" s="74" t="s">
        <v>23</v>
      </c>
      <c r="B13" s="79"/>
      <c r="C13" s="79"/>
      <c r="D13" s="93">
        <v>1259.033905</v>
      </c>
      <c r="E13" s="93">
        <v>1271.793905</v>
      </c>
      <c r="F13" s="93">
        <v>1284.553905</v>
      </c>
      <c r="G13" s="16">
        <v>0</v>
      </c>
      <c r="H13" s="16">
        <v>0</v>
      </c>
      <c r="I13" s="16">
        <v>0</v>
      </c>
    </row>
    <row r="14" spans="1:9" x14ac:dyDescent="0.25">
      <c r="A14" s="74" t="s">
        <v>24</v>
      </c>
      <c r="B14" s="79"/>
      <c r="C14" s="79"/>
      <c r="D14" s="93">
        <v>1681.1262499999998</v>
      </c>
      <c r="E14" s="93">
        <v>1681.1262499999998</v>
      </c>
      <c r="F14" s="93">
        <v>1681.1262499999998</v>
      </c>
      <c r="G14" s="16">
        <v>0</v>
      </c>
      <c r="H14" s="16">
        <v>0</v>
      </c>
      <c r="I14" s="16">
        <v>0</v>
      </c>
    </row>
    <row r="15" spans="1:9" x14ac:dyDescent="0.25">
      <c r="A15" s="74" t="s">
        <v>25</v>
      </c>
      <c r="B15" s="79"/>
      <c r="C15" s="79"/>
      <c r="D15" s="93">
        <v>2330.3529999999996</v>
      </c>
      <c r="E15" s="93">
        <v>2330.3529999999996</v>
      </c>
      <c r="F15" s="93">
        <v>2330.3529999999996</v>
      </c>
      <c r="G15" s="16">
        <v>0</v>
      </c>
      <c r="H15" s="16">
        <v>0</v>
      </c>
      <c r="I15" s="16">
        <v>0</v>
      </c>
    </row>
    <row r="16" spans="1:9" x14ac:dyDescent="0.25">
      <c r="A16" s="74" t="s">
        <v>26</v>
      </c>
      <c r="B16" s="79"/>
      <c r="C16" s="79"/>
      <c r="D16" s="93">
        <v>0</v>
      </c>
      <c r="E16" s="93">
        <v>0</v>
      </c>
      <c r="F16" s="93">
        <v>0</v>
      </c>
      <c r="G16" s="16">
        <v>0</v>
      </c>
      <c r="H16" s="16">
        <v>0</v>
      </c>
      <c r="I16" s="16">
        <v>0</v>
      </c>
    </row>
    <row r="17" spans="1:10" x14ac:dyDescent="0.25">
      <c r="A17" s="74" t="s">
        <v>27</v>
      </c>
      <c r="B17" s="79"/>
      <c r="C17" s="79"/>
      <c r="D17" s="93">
        <v>3416.046390832641</v>
      </c>
      <c r="E17" s="93">
        <v>3416.046390832641</v>
      </c>
      <c r="F17" s="93">
        <v>3416.046390832641</v>
      </c>
      <c r="G17" s="16">
        <v>0</v>
      </c>
      <c r="H17" s="16">
        <v>0</v>
      </c>
      <c r="I17" s="16">
        <v>0</v>
      </c>
    </row>
    <row r="18" spans="1:10" x14ac:dyDescent="0.25">
      <c r="A18" s="74" t="s">
        <v>28</v>
      </c>
      <c r="B18" s="79"/>
      <c r="C18" s="79"/>
      <c r="D18" s="93">
        <v>3022.0281426186853</v>
      </c>
      <c r="E18" s="93">
        <v>3218.4828540438916</v>
      </c>
      <c r="F18" s="93">
        <v>3535.5500507458942</v>
      </c>
      <c r="G18" s="16">
        <v>0</v>
      </c>
      <c r="H18" s="16">
        <v>0</v>
      </c>
      <c r="I18" s="16">
        <v>0</v>
      </c>
    </row>
    <row r="19" spans="1:10" x14ac:dyDescent="0.25">
      <c r="A19" s="74" t="s">
        <v>29</v>
      </c>
      <c r="B19" s="79"/>
      <c r="C19" s="79"/>
      <c r="D19" s="93">
        <v>0</v>
      </c>
      <c r="E19" s="93">
        <v>0</v>
      </c>
      <c r="F19" s="93">
        <v>0</v>
      </c>
      <c r="G19" s="16">
        <v>0</v>
      </c>
      <c r="H19" s="16">
        <v>0</v>
      </c>
      <c r="I19" s="16">
        <v>0</v>
      </c>
    </row>
    <row r="20" spans="1:10" x14ac:dyDescent="0.25">
      <c r="A20" s="74" t="s">
        <v>30</v>
      </c>
      <c r="B20" s="79"/>
      <c r="C20" s="79"/>
      <c r="D20" s="93">
        <v>949.34000000000015</v>
      </c>
      <c r="E20" s="93">
        <v>1186.6750000000002</v>
      </c>
      <c r="F20" s="93">
        <v>1424.0100000000002</v>
      </c>
      <c r="G20" s="16">
        <v>0</v>
      </c>
      <c r="H20" s="16">
        <v>0</v>
      </c>
      <c r="I20" s="16">
        <v>0</v>
      </c>
    </row>
    <row r="21" spans="1:10" x14ac:dyDescent="0.25">
      <c r="A21" s="74" t="s">
        <v>31</v>
      </c>
      <c r="B21" s="79"/>
      <c r="C21" s="79"/>
      <c r="D21" s="93">
        <v>0</v>
      </c>
      <c r="E21" s="93">
        <v>0</v>
      </c>
      <c r="F21" s="93">
        <v>0</v>
      </c>
      <c r="G21" s="16">
        <v>0</v>
      </c>
      <c r="H21" s="16">
        <v>0</v>
      </c>
      <c r="I21" s="16">
        <v>0</v>
      </c>
    </row>
    <row r="22" spans="1:10" s="7" customFormat="1" x14ac:dyDescent="0.25">
      <c r="A22" s="74" t="s">
        <v>32</v>
      </c>
      <c r="B22" s="79"/>
      <c r="C22" s="79"/>
      <c r="D22" s="93">
        <v>0</v>
      </c>
      <c r="E22" s="93">
        <v>0</v>
      </c>
      <c r="F22" s="93">
        <v>0</v>
      </c>
      <c r="G22" s="16">
        <v>0</v>
      </c>
      <c r="H22" s="16">
        <v>0</v>
      </c>
      <c r="I22" s="16">
        <v>0</v>
      </c>
      <c r="J22" s="1"/>
    </row>
    <row r="23" spans="1:10" s="7" customFormat="1" x14ac:dyDescent="0.25">
      <c r="A23" s="74" t="s">
        <v>33</v>
      </c>
      <c r="B23" s="79"/>
      <c r="C23" s="79"/>
      <c r="D23" s="93">
        <v>276.83999999999997</v>
      </c>
      <c r="E23" s="93">
        <v>276.83999999999997</v>
      </c>
      <c r="F23" s="93">
        <v>276.83999999999997</v>
      </c>
      <c r="G23" s="16">
        <v>0</v>
      </c>
      <c r="H23" s="16">
        <v>0</v>
      </c>
      <c r="I23" s="16">
        <v>0</v>
      </c>
      <c r="J23" s="1"/>
    </row>
    <row r="24" spans="1:10" s="7" customFormat="1" x14ac:dyDescent="0.25">
      <c r="A24" s="74" t="s">
        <v>34</v>
      </c>
      <c r="B24" s="79"/>
      <c r="C24" s="79"/>
      <c r="D24" s="93">
        <v>0</v>
      </c>
      <c r="E24" s="93">
        <v>0</v>
      </c>
      <c r="F24" s="93">
        <v>0</v>
      </c>
      <c r="G24" s="16">
        <v>0</v>
      </c>
      <c r="H24" s="16">
        <v>0</v>
      </c>
      <c r="I24" s="16">
        <v>0</v>
      </c>
      <c r="J24" s="1"/>
    </row>
    <row r="25" spans="1:10" s="7" customFormat="1" ht="13.8" thickBot="1" x14ac:dyDescent="0.3">
      <c r="A25" s="74" t="s">
        <v>35</v>
      </c>
      <c r="B25" s="79"/>
      <c r="C25" s="79"/>
      <c r="D25" s="93">
        <v>1684.8940155652656</v>
      </c>
      <c r="E25" s="93">
        <v>1794.4248842364962</v>
      </c>
      <c r="F25" s="93">
        <v>1971.2017364177393</v>
      </c>
      <c r="G25" s="16">
        <v>0</v>
      </c>
      <c r="H25" s="16">
        <v>0</v>
      </c>
      <c r="I25" s="16">
        <v>0</v>
      </c>
      <c r="J25" s="1"/>
    </row>
    <row r="26" spans="1:10" s="7" customFormat="1" ht="13.8" thickBot="1" x14ac:dyDescent="0.3">
      <c r="A26" s="233" t="s">
        <v>36</v>
      </c>
      <c r="B26" s="239"/>
      <c r="C26" s="240"/>
      <c r="D26" s="187">
        <f>SUM(D9:D25)</f>
        <v>30640.781089016593</v>
      </c>
      <c r="E26" s="187">
        <f>SUM(E9:E25)</f>
        <v>32614.667169113029</v>
      </c>
      <c r="F26" s="187">
        <f>SUM(F9:F25)</f>
        <v>35800.411717996278</v>
      </c>
      <c r="G26" s="187">
        <v>0</v>
      </c>
      <c r="H26" s="187">
        <v>0</v>
      </c>
      <c r="I26" s="187">
        <v>0</v>
      </c>
      <c r="J26" s="1"/>
    </row>
    <row r="27" spans="1:10" s="7" customFormat="1" ht="13.8" thickBot="1" x14ac:dyDescent="0.3">
      <c r="A27" s="80"/>
      <c r="B27" s="81"/>
      <c r="C27" s="81"/>
      <c r="D27" s="17"/>
      <c r="E27" s="17"/>
      <c r="F27" s="17"/>
      <c r="G27" s="17"/>
      <c r="H27" s="17"/>
      <c r="I27" s="17"/>
      <c r="J27" s="1"/>
    </row>
    <row r="28" spans="1:10" ht="13.8" thickBot="1" x14ac:dyDescent="0.3">
      <c r="A28" s="246" t="s">
        <v>37</v>
      </c>
      <c r="B28" s="247"/>
      <c r="C28" s="248"/>
      <c r="D28" s="188">
        <v>3967.01</v>
      </c>
      <c r="E28" s="187">
        <v>3967.01</v>
      </c>
      <c r="F28" s="187">
        <v>3967.01</v>
      </c>
      <c r="G28" s="187"/>
      <c r="H28" s="187"/>
      <c r="I28" s="187"/>
      <c r="J28" s="14"/>
    </row>
    <row r="29" spans="1:10" ht="13.8" thickBot="1" x14ac:dyDescent="0.3">
      <c r="A29" s="80"/>
      <c r="B29" s="81"/>
      <c r="C29" s="81"/>
      <c r="D29" s="17"/>
      <c r="E29" s="17"/>
      <c r="F29" s="17"/>
      <c r="G29" s="17"/>
      <c r="H29" s="17"/>
      <c r="I29" s="17"/>
    </row>
    <row r="30" spans="1:10" ht="27" customHeight="1" thickBot="1" x14ac:dyDescent="0.3">
      <c r="A30" s="233" t="s">
        <v>38</v>
      </c>
      <c r="B30" s="239"/>
      <c r="C30" s="240"/>
      <c r="D30" s="187">
        <f>D26+D28</f>
        <v>34607.791089016595</v>
      </c>
      <c r="E30" s="187">
        <f>E26+E28</f>
        <v>36581.677169113027</v>
      </c>
      <c r="F30" s="187">
        <f>F26+F28</f>
        <v>39767.42171799628</v>
      </c>
      <c r="G30" s="187">
        <v>0</v>
      </c>
      <c r="H30" s="187">
        <v>0</v>
      </c>
      <c r="I30" s="187">
        <v>0</v>
      </c>
    </row>
    <row r="31" spans="1:10" ht="13.8" thickBot="1" x14ac:dyDescent="0.3">
      <c r="A31" s="75"/>
      <c r="B31" s="76"/>
      <c r="C31" s="76"/>
      <c r="D31" s="18"/>
      <c r="E31" s="18"/>
      <c r="F31" s="18"/>
      <c r="G31" s="18"/>
      <c r="H31" s="18"/>
      <c r="I31" s="18"/>
    </row>
    <row r="32" spans="1:10" ht="24.75" customHeight="1" thickBot="1" x14ac:dyDescent="0.3">
      <c r="A32" s="233" t="s">
        <v>39</v>
      </c>
      <c r="B32" s="234"/>
      <c r="C32" s="235"/>
      <c r="D32" s="187">
        <f>D30/D5</f>
        <v>4325.9738861270744</v>
      </c>
      <c r="E32" s="187">
        <f>E30/E5</f>
        <v>3658.1677169113027</v>
      </c>
      <c r="F32" s="187">
        <f>F30/F5</f>
        <v>3313.9518098330232</v>
      </c>
      <c r="G32" s="187">
        <v>0</v>
      </c>
      <c r="H32" s="187">
        <v>0</v>
      </c>
      <c r="I32" s="187">
        <v>0</v>
      </c>
    </row>
    <row r="33" spans="1:10" ht="13.8" thickBot="1" x14ac:dyDescent="0.3">
      <c r="A33" s="75"/>
      <c r="B33" s="76"/>
      <c r="C33" s="76"/>
      <c r="D33" s="18"/>
      <c r="E33" s="18"/>
      <c r="F33" s="18"/>
      <c r="G33" s="18"/>
      <c r="H33" s="18"/>
      <c r="I33" s="18"/>
    </row>
    <row r="34" spans="1:10" ht="13.8" thickBot="1" x14ac:dyDescent="0.3">
      <c r="A34" s="183" t="s">
        <v>40</v>
      </c>
      <c r="B34" s="197"/>
      <c r="C34" s="197"/>
      <c r="D34" s="187">
        <f>'Pryse + Sensatiwiteitsanalise'!D4</f>
        <v>424</v>
      </c>
      <c r="E34" s="187">
        <f>$D$34</f>
        <v>424</v>
      </c>
      <c r="F34" s="187">
        <f>$D$34</f>
        <v>424</v>
      </c>
      <c r="G34" s="187">
        <v>0</v>
      </c>
      <c r="H34" s="187">
        <v>0</v>
      </c>
      <c r="I34" s="187">
        <v>0</v>
      </c>
    </row>
    <row r="35" spans="1:10" ht="13.8" thickBot="1" x14ac:dyDescent="0.3">
      <c r="A35" s="75"/>
      <c r="B35" s="76"/>
      <c r="C35" s="76"/>
      <c r="D35" s="18"/>
      <c r="E35" s="18"/>
      <c r="F35" s="18"/>
      <c r="G35" s="18"/>
      <c r="H35" s="18"/>
      <c r="I35" s="18"/>
    </row>
    <row r="36" spans="1:10" ht="13.8" thickBot="1" x14ac:dyDescent="0.3">
      <c r="A36" s="257" t="s">
        <v>41</v>
      </c>
      <c r="B36" s="258"/>
      <c r="C36" s="259"/>
      <c r="D36" s="189">
        <f>D32+D34</f>
        <v>4749.9738861270744</v>
      </c>
      <c r="E36" s="189">
        <f>E32+E34</f>
        <v>4082.1677169113027</v>
      </c>
      <c r="F36" s="189">
        <f>F32+F34</f>
        <v>3737.9518098330232</v>
      </c>
      <c r="G36" s="189">
        <v>0</v>
      </c>
      <c r="H36" s="189">
        <v>0</v>
      </c>
      <c r="I36" s="189">
        <v>0</v>
      </c>
    </row>
    <row r="37" spans="1:10" ht="13.8" thickBot="1" x14ac:dyDescent="0.3">
      <c r="A37" s="193" t="s">
        <v>42</v>
      </c>
      <c r="B37" s="198"/>
      <c r="C37" s="199"/>
      <c r="D37" s="189">
        <f>'Pryse + Sensatiwiteitsanalise'!B4</f>
        <v>4180</v>
      </c>
      <c r="E37" s="189">
        <f>$D$37</f>
        <v>4180</v>
      </c>
      <c r="F37" s="189">
        <f>$D$37</f>
        <v>4180</v>
      </c>
      <c r="G37" s="189">
        <v>0</v>
      </c>
      <c r="H37" s="189">
        <v>0</v>
      </c>
      <c r="I37" s="189">
        <v>0</v>
      </c>
    </row>
    <row r="38" spans="1:10" ht="13.8" thickBot="1" x14ac:dyDescent="0.3"/>
    <row r="39" spans="1:10" customFormat="1" ht="14.4" x14ac:dyDescent="0.3">
      <c r="A39" s="249" t="s">
        <v>104</v>
      </c>
      <c r="B39" s="260"/>
      <c r="C39" s="261"/>
      <c r="D39" s="170">
        <f>D6-D26</f>
        <v>-592.78108901659289</v>
      </c>
      <c r="E39" s="170">
        <f>E6-E26</f>
        <v>4945.3328308869714</v>
      </c>
      <c r="F39" s="170">
        <f>F6-F26</f>
        <v>9271.5882820037223</v>
      </c>
      <c r="G39" s="171"/>
      <c r="H39" s="170"/>
      <c r="I39" s="172"/>
    </row>
    <row r="40" spans="1:10" customFormat="1" ht="15" thickBot="1" x14ac:dyDescent="0.35">
      <c r="A40" s="251" t="s">
        <v>105</v>
      </c>
      <c r="B40" s="262"/>
      <c r="C40" s="263"/>
      <c r="D40" s="173">
        <f>D6-D30</f>
        <v>-4559.7910890165949</v>
      </c>
      <c r="E40" s="173">
        <f>E6-E30</f>
        <v>978.32283088697295</v>
      </c>
      <c r="F40" s="173">
        <f>F6-F30</f>
        <v>5304.5782820037202</v>
      </c>
      <c r="G40" s="174"/>
      <c r="H40" s="173"/>
      <c r="I40" s="175"/>
    </row>
    <row r="41" spans="1:10" ht="14.4" x14ac:dyDescent="0.25">
      <c r="A41" s="86" t="s">
        <v>43</v>
      </c>
      <c r="B41" s="72"/>
      <c r="C41" s="72"/>
      <c r="D41" s="72"/>
      <c r="E41" s="72"/>
      <c r="F41" s="72"/>
      <c r="G41" s="72"/>
      <c r="H41" s="71"/>
      <c r="I41" s="31"/>
      <c r="J41" s="31"/>
    </row>
    <row r="42" spans="1:10" ht="14.4" x14ac:dyDescent="0.25">
      <c r="A42" s="70" t="s">
        <v>44</v>
      </c>
      <c r="B42" s="69"/>
      <c r="C42" s="69"/>
      <c r="D42" s="69"/>
      <c r="E42" s="69"/>
      <c r="F42" s="69"/>
      <c r="G42" s="69"/>
      <c r="H42" s="68"/>
      <c r="I42" s="31"/>
      <c r="J42" s="31"/>
    </row>
    <row r="43" spans="1:10" ht="15" thickBot="1" x14ac:dyDescent="0.3">
      <c r="A43" s="67" t="s">
        <v>45</v>
      </c>
      <c r="B43" s="88"/>
      <c r="C43" s="88"/>
      <c r="D43" s="88"/>
      <c r="E43" s="88"/>
      <c r="F43" s="88"/>
      <c r="G43" s="88"/>
      <c r="H43" s="87"/>
      <c r="I43" s="31"/>
      <c r="J43" s="31"/>
    </row>
    <row r="44" spans="1:10" x14ac:dyDescent="0.25">
      <c r="A44" s="221" t="s">
        <v>46</v>
      </c>
      <c r="B44" s="222"/>
      <c r="C44" s="222"/>
      <c r="D44" s="222"/>
      <c r="E44" s="222"/>
      <c r="F44" s="222"/>
      <c r="G44" s="222"/>
      <c r="H44" s="223"/>
    </row>
    <row r="45" spans="1:10" x14ac:dyDescent="0.25">
      <c r="A45" s="224"/>
      <c r="B45" s="225"/>
      <c r="C45" s="225"/>
      <c r="D45" s="225"/>
      <c r="E45" s="225"/>
      <c r="F45" s="225"/>
      <c r="G45" s="225"/>
      <c r="H45" s="226"/>
    </row>
    <row r="46" spans="1:10" x14ac:dyDescent="0.25">
      <c r="A46" s="224"/>
      <c r="B46" s="225"/>
      <c r="C46" s="225"/>
      <c r="D46" s="225"/>
      <c r="E46" s="225"/>
      <c r="F46" s="225"/>
      <c r="G46" s="225"/>
      <c r="H46" s="226"/>
    </row>
    <row r="47" spans="1:10" ht="13.8" thickBot="1" x14ac:dyDescent="0.3">
      <c r="A47" s="227"/>
      <c r="B47" s="228"/>
      <c r="C47" s="228"/>
      <c r="D47" s="228"/>
      <c r="E47" s="228"/>
      <c r="F47" s="228"/>
      <c r="G47" s="228"/>
      <c r="H47" s="229"/>
    </row>
  </sheetData>
  <mergeCells count="12">
    <mergeCell ref="E1:G1"/>
    <mergeCell ref="A44:H47"/>
    <mergeCell ref="A1:D1"/>
    <mergeCell ref="A36:C36"/>
    <mergeCell ref="A3:C3"/>
    <mergeCell ref="A8:C8"/>
    <mergeCell ref="A26:C26"/>
    <mergeCell ref="A28:C28"/>
    <mergeCell ref="A30:C30"/>
    <mergeCell ref="A32:C32"/>
    <mergeCell ref="A39:C39"/>
    <mergeCell ref="A40:C40"/>
  </mergeCells>
  <phoneticPr fontId="0" type="noConversion"/>
  <conditionalFormatting sqref="D39:I40">
    <cfRule type="colorScale" priority="1">
      <colorScale>
        <cfvo type="min"/>
        <cfvo type="percentile" val="50"/>
        <cfvo type="max"/>
        <color rgb="FFF8696B"/>
        <color rgb="FFFFEB84"/>
        <color rgb="FF63BE7B"/>
      </colorScale>
    </cfRule>
    <cfRule type="colorScale" priority="2">
      <colorScale>
        <cfvo type="min"/>
        <cfvo type="percentile" val="50"/>
        <cfvo type="max"/>
        <color rgb="FFF8696B"/>
        <color rgb="FFFFEB84"/>
        <color rgb="FF63BE7B"/>
      </colorScale>
    </cfRule>
    <cfRule type="colorScale" priority="3">
      <colorScale>
        <cfvo type="min"/>
        <cfvo type="percentile" val="50"/>
        <cfvo type="max"/>
        <color rgb="FFF8696B"/>
        <color rgb="FFFFEB84"/>
        <color rgb="FF63BE7B"/>
      </colorScale>
    </cfRule>
  </conditionalFormatting>
  <pageMargins left="0.35433070866141736" right="0.35433070866141736" top="0.59055118110236227" bottom="0.59055118110236227" header="0.31496062992125984" footer="0.31496062992125984"/>
  <pageSetup paperSize="9" scale="62" fitToHeight="0" orientation="portrait" verticalDpi="300" r:id="rId1"/>
  <headerFooter alignWithMargins="0">
    <oddHeader>&amp;F</oddHeader>
    <oddFooter>&amp;A&amp;RPage &amp;P</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L87"/>
  <sheetViews>
    <sheetView tabSelected="1" zoomScale="85" zoomScaleNormal="85" workbookViewId="0">
      <selection activeCell="J31" sqref="J31"/>
    </sheetView>
  </sheetViews>
  <sheetFormatPr defaultColWidth="9.109375" defaultRowHeight="13.2" x14ac:dyDescent="0.25"/>
  <cols>
    <col min="1" max="1" width="38.88671875" customWidth="1"/>
    <col min="2" max="2" width="14.33203125" hidden="1" customWidth="1"/>
    <col min="3" max="6" width="14.33203125" customWidth="1"/>
    <col min="8" max="8" width="10.88671875" bestFit="1" customWidth="1"/>
  </cols>
  <sheetData>
    <row r="1" spans="1:7" ht="14.4" x14ac:dyDescent="0.3">
      <c r="A1" s="169" t="s">
        <v>112</v>
      </c>
      <c r="B1" s="94"/>
      <c r="C1" s="94"/>
      <c r="D1" s="94"/>
      <c r="E1" s="94"/>
      <c r="F1" s="94"/>
      <c r="G1" s="95"/>
    </row>
    <row r="2" spans="1:7" ht="19.8" customHeight="1" x14ac:dyDescent="0.3">
      <c r="A2" s="201" t="s">
        <v>68</v>
      </c>
      <c r="B2" s="202" t="str">
        <f>'[2]Rent calculations'!B2</f>
        <v>Maize (conven)</v>
      </c>
      <c r="C2" s="202" t="str">
        <f>'[2]Rent calculations'!C2</f>
        <v>Maize (Bt)</v>
      </c>
      <c r="D2" s="202" t="str">
        <f>'[2]Rent calculations'!D2</f>
        <v>Sunflower</v>
      </c>
      <c r="E2" s="202" t="str">
        <f>'[2]Rent calculations'!E2</f>
        <v>Soy bean</v>
      </c>
      <c r="F2" s="202" t="str">
        <f>'[2]Rent calculations'!F2</f>
        <v>Irr-Maize</v>
      </c>
      <c r="G2" s="95"/>
    </row>
    <row r="3" spans="1:7" ht="14.4" x14ac:dyDescent="0.3">
      <c r="A3" s="203" t="s">
        <v>69</v>
      </c>
      <c r="B3" s="204"/>
      <c r="C3" s="204"/>
      <c r="D3" s="204"/>
      <c r="E3" s="204"/>
      <c r="F3" s="204"/>
      <c r="G3" s="95"/>
    </row>
    <row r="4" spans="1:7" ht="14.4" x14ac:dyDescent="0.3">
      <c r="A4" s="97" t="s">
        <v>70</v>
      </c>
      <c r="B4" s="98">
        <f>'W-Mielie '!G5</f>
        <v>5</v>
      </c>
      <c r="C4" s="98">
        <f>'W-BT Mielies'!G5</f>
        <v>5</v>
      </c>
      <c r="D4" s="99">
        <f>Sonneblom!E5</f>
        <v>1.25</v>
      </c>
      <c r="E4" s="99">
        <f>Sojabone!F5</f>
        <v>1.8</v>
      </c>
      <c r="F4" s="98">
        <f>'Bes-mielies'!E5</f>
        <v>10</v>
      </c>
      <c r="G4" s="95"/>
    </row>
    <row r="5" spans="1:7" s="102" customFormat="1" ht="14.4" x14ac:dyDescent="0.3">
      <c r="A5" s="97" t="s">
        <v>71</v>
      </c>
      <c r="B5" s="100">
        <f>'Pryse + Sensatiwiteitsanalise'!B4</f>
        <v>4180</v>
      </c>
      <c r="C5" s="100">
        <f>B5</f>
        <v>4180</v>
      </c>
      <c r="D5" s="100">
        <f>'Pryse + Sensatiwiteitsanalise'!B5</f>
        <v>8300</v>
      </c>
      <c r="E5" s="100">
        <f>'Pryse + Sensatiwiteitsanalise'!B6</f>
        <v>8200</v>
      </c>
      <c r="F5" s="100">
        <f>B5</f>
        <v>4180</v>
      </c>
      <c r="G5" s="101"/>
    </row>
    <row r="6" spans="1:7" s="102" customFormat="1" ht="14.4" x14ac:dyDescent="0.3">
      <c r="A6" s="97" t="s">
        <v>72</v>
      </c>
      <c r="B6" s="100">
        <f>'Pryse + Sensatiwiteitsanalise'!D4</f>
        <v>424</v>
      </c>
      <c r="C6" s="100">
        <f>B6</f>
        <v>424</v>
      </c>
      <c r="D6" s="100">
        <f>'Pryse + Sensatiwiteitsanalise'!D5</f>
        <v>453</v>
      </c>
      <c r="E6" s="100">
        <f>'Pryse + Sensatiwiteitsanalise'!D6</f>
        <v>210</v>
      </c>
      <c r="F6" s="100">
        <f>B6</f>
        <v>424</v>
      </c>
      <c r="G6" s="101"/>
    </row>
    <row r="7" spans="1:7" s="102" customFormat="1" ht="15" thickBot="1" x14ac:dyDescent="0.35">
      <c r="A7" s="97" t="s">
        <v>73</v>
      </c>
      <c r="B7" s="103">
        <f>B5-B6</f>
        <v>3756</v>
      </c>
      <c r="C7" s="103">
        <f>C5-C6</f>
        <v>3756</v>
      </c>
      <c r="D7" s="103">
        <f>D5-D6</f>
        <v>7847</v>
      </c>
      <c r="E7" s="103">
        <f>E5-E6</f>
        <v>7990</v>
      </c>
      <c r="F7" s="103">
        <f>F5-F6</f>
        <v>3756</v>
      </c>
      <c r="G7" s="101"/>
    </row>
    <row r="8" spans="1:7" ht="15" thickTop="1" x14ac:dyDescent="0.3">
      <c r="A8" s="104" t="s">
        <v>74</v>
      </c>
      <c r="B8" s="105">
        <f>B4*B7</f>
        <v>18780</v>
      </c>
      <c r="C8" s="105">
        <f>C4*C7</f>
        <v>18780</v>
      </c>
      <c r="D8" s="105">
        <f t="shared" ref="D8:F8" si="0">D4*D7</f>
        <v>9808.75</v>
      </c>
      <c r="E8" s="105">
        <f t="shared" si="0"/>
        <v>14382</v>
      </c>
      <c r="F8" s="105">
        <f t="shared" si="0"/>
        <v>37560</v>
      </c>
      <c r="G8" s="95"/>
    </row>
    <row r="9" spans="1:7" ht="14.4" x14ac:dyDescent="0.3">
      <c r="A9" s="97"/>
      <c r="B9" s="107"/>
      <c r="C9" s="107"/>
      <c r="D9" s="107"/>
      <c r="E9" s="107"/>
      <c r="F9" s="107"/>
      <c r="G9" s="95"/>
    </row>
    <row r="10" spans="1:7" ht="14.4" x14ac:dyDescent="0.3">
      <c r="A10" s="203" t="s">
        <v>75</v>
      </c>
      <c r="B10" s="205"/>
      <c r="C10" s="205"/>
      <c r="D10" s="205"/>
      <c r="E10" s="205"/>
      <c r="F10" s="205"/>
      <c r="G10" s="95"/>
    </row>
    <row r="11" spans="1:7" ht="14.4" x14ac:dyDescent="0.3">
      <c r="A11" s="106" t="s">
        <v>19</v>
      </c>
      <c r="B11" s="106">
        <f>'W-Mielie '!G9</f>
        <v>2287.3125</v>
      </c>
      <c r="C11" s="106">
        <f>'W-BT Mielies'!G9</f>
        <v>2806.9387499999998</v>
      </c>
      <c r="D11" s="106">
        <f>Sonneblom!E9</f>
        <v>671.45833333333337</v>
      </c>
      <c r="E11" s="106">
        <f>Sojabone!F9</f>
        <v>2006.2728000000002</v>
      </c>
      <c r="F11" s="106">
        <f>'Bes-mielies'!E9</f>
        <v>5153.25</v>
      </c>
      <c r="G11" s="95"/>
    </row>
    <row r="12" spans="1:7" ht="14.4" x14ac:dyDescent="0.3">
      <c r="A12" s="106" t="s">
        <v>20</v>
      </c>
      <c r="B12" s="106">
        <f>'W-Mielie '!G10</f>
        <v>4663.4665000000005</v>
      </c>
      <c r="C12" s="106">
        <f>'W-BT Mielies'!G10</f>
        <v>4368.9075000000003</v>
      </c>
      <c r="D12" s="106">
        <f>Sonneblom!E10</f>
        <v>1643.1886079999999</v>
      </c>
      <c r="E12" s="106">
        <f>Sojabone!F10</f>
        <v>1933.269536</v>
      </c>
      <c r="F12" s="106">
        <f>'Bes-mielies'!E10</f>
        <v>9764.1075000000001</v>
      </c>
      <c r="G12" s="95"/>
    </row>
    <row r="13" spans="1:7" ht="14.4" x14ac:dyDescent="0.3">
      <c r="A13" s="106" t="s">
        <v>21</v>
      </c>
      <c r="B13" s="106">
        <f>'W-Mielie '!G11</f>
        <v>671.97375</v>
      </c>
      <c r="C13" s="106">
        <f>'W-BT Mielies'!G11</f>
        <v>671.97375</v>
      </c>
      <c r="D13" s="106">
        <f>Sonneblom!E11</f>
        <v>0</v>
      </c>
      <c r="E13" s="106">
        <f>Sojabone!F11</f>
        <v>0</v>
      </c>
      <c r="F13" s="106">
        <f>'Bes-mielies'!E11</f>
        <v>671.97375</v>
      </c>
      <c r="G13" s="95"/>
    </row>
    <row r="14" spans="1:7" ht="14.4" x14ac:dyDescent="0.3">
      <c r="A14" s="106" t="s">
        <v>22</v>
      </c>
      <c r="B14" s="106">
        <f>'W-Mielie '!G12</f>
        <v>1654.0060200000003</v>
      </c>
      <c r="C14" s="106">
        <f>'W-BT Mielies'!G12</f>
        <v>1628.7089800000003</v>
      </c>
      <c r="D14" s="106">
        <f>Sonneblom!E12</f>
        <v>1212.7088350000004</v>
      </c>
      <c r="E14" s="106">
        <f>Sojabone!F12</f>
        <v>1294.0713450000003</v>
      </c>
      <c r="F14" s="106">
        <f>'Bes-mielies'!E12</f>
        <v>1849.5936350000004</v>
      </c>
      <c r="G14" s="95"/>
    </row>
    <row r="15" spans="1:7" ht="14.4" x14ac:dyDescent="0.3">
      <c r="A15" s="106" t="s">
        <v>23</v>
      </c>
      <c r="B15" s="106">
        <f>'W-Mielie '!G13</f>
        <v>856.13430000000005</v>
      </c>
      <c r="C15" s="106">
        <f>'W-BT Mielies'!G13</f>
        <v>874.45679999999993</v>
      </c>
      <c r="D15" s="106">
        <f>Sonneblom!E13</f>
        <v>737.05987687499999</v>
      </c>
      <c r="E15" s="106">
        <f>Sojabone!F13</f>
        <v>691.64560499999993</v>
      </c>
      <c r="F15" s="106">
        <f>'Bes-mielies'!E13</f>
        <v>1271.793905</v>
      </c>
      <c r="G15" s="95"/>
    </row>
    <row r="16" spans="1:7" ht="14.4" x14ac:dyDescent="0.3">
      <c r="A16" s="106" t="s">
        <v>24</v>
      </c>
      <c r="B16" s="106">
        <f>'W-Mielie '!G14</f>
        <v>594.15</v>
      </c>
      <c r="C16" s="106">
        <f>'W-BT Mielies'!G14</f>
        <v>594.15</v>
      </c>
      <c r="D16" s="106">
        <f>Sonneblom!E14</f>
        <v>252.55</v>
      </c>
      <c r="E16" s="106">
        <f>Sojabone!F14</f>
        <v>1126.8662200000001</v>
      </c>
      <c r="F16" s="106">
        <f>'Bes-mielies'!E14</f>
        <v>1681.1262499999998</v>
      </c>
      <c r="G16" s="95"/>
    </row>
    <row r="17" spans="1:12" ht="14.4" x14ac:dyDescent="0.3">
      <c r="A17" s="106" t="s">
        <v>25</v>
      </c>
      <c r="B17" s="106">
        <f>'W-Mielie '!G15</f>
        <v>703.17</v>
      </c>
      <c r="C17" s="106">
        <f>'W-BT Mielies'!G15</f>
        <v>703.17</v>
      </c>
      <c r="D17" s="106">
        <f>Sonneblom!E15</f>
        <v>925.37120000000004</v>
      </c>
      <c r="E17" s="106">
        <f>Sojabone!F15</f>
        <v>1414.5542</v>
      </c>
      <c r="F17" s="106">
        <f>'Bes-mielies'!E15</f>
        <v>2330.3529999999996</v>
      </c>
      <c r="G17" s="95"/>
    </row>
    <row r="18" spans="1:12" ht="14.4" x14ac:dyDescent="0.3">
      <c r="A18" s="106" t="s">
        <v>26</v>
      </c>
      <c r="B18" s="106">
        <f>'W-Mielie '!G16</f>
        <v>366.21000000000004</v>
      </c>
      <c r="C18" s="106">
        <f>'W-BT Mielies'!G16</f>
        <v>366.21000000000004</v>
      </c>
      <c r="D18" s="106">
        <f>Sonneblom!E16</f>
        <v>218.63703750000002</v>
      </c>
      <c r="E18" s="106">
        <f>Sojabone!F16</f>
        <v>464.21609760000001</v>
      </c>
      <c r="F18" s="106">
        <f>'Bes-mielies'!E16</f>
        <v>0</v>
      </c>
      <c r="G18" s="95"/>
    </row>
    <row r="19" spans="1:12" ht="14.4" hidden="1" x14ac:dyDescent="0.3">
      <c r="A19" s="106" t="s">
        <v>27</v>
      </c>
      <c r="B19" s="106"/>
      <c r="C19" s="106"/>
      <c r="D19" s="106">
        <v>0</v>
      </c>
      <c r="E19" s="106"/>
      <c r="F19" s="106">
        <f>'Bes-mielies'!F17</f>
        <v>3416.046390832641</v>
      </c>
      <c r="G19" s="95"/>
    </row>
    <row r="20" spans="1:12" ht="14.4" x14ac:dyDescent="0.3">
      <c r="A20" s="106" t="s">
        <v>28</v>
      </c>
      <c r="B20" s="106">
        <f>'W-Mielie '!G17</f>
        <v>1326.1725846645368</v>
      </c>
      <c r="C20" s="106">
        <f>'W-BT Mielies'!G17</f>
        <v>1352.8935202342918</v>
      </c>
      <c r="D20" s="106">
        <f>Sonneblom!E17</f>
        <v>209.29559551309418</v>
      </c>
      <c r="E20" s="106">
        <f>Sojabone!F17</f>
        <v>508.33724703231786</v>
      </c>
      <c r="F20" s="106">
        <f>'Bes-mielies'!E18</f>
        <v>3218.4828540438916</v>
      </c>
      <c r="G20" s="95"/>
    </row>
    <row r="21" spans="1:12" ht="14.4" hidden="1" x14ac:dyDescent="0.3">
      <c r="A21" s="106" t="s">
        <v>29</v>
      </c>
      <c r="B21" s="106">
        <f>'W-Mielie '!G18</f>
        <v>0</v>
      </c>
      <c r="C21" s="106">
        <f>'W-BT Mielies'!G18</f>
        <v>0</v>
      </c>
      <c r="D21" s="106">
        <v>0</v>
      </c>
      <c r="E21" s="106">
        <f>Sojabone!F18</f>
        <v>0</v>
      </c>
      <c r="F21" s="106">
        <f>'Bes-mielies'!F19</f>
        <v>0</v>
      </c>
      <c r="G21" s="95"/>
    </row>
    <row r="22" spans="1:12" ht="14.4" x14ac:dyDescent="0.3">
      <c r="A22" s="106" t="s">
        <v>30</v>
      </c>
      <c r="B22" s="106">
        <f>'W-Mielie '!G19</f>
        <v>656.33750000000009</v>
      </c>
      <c r="C22" s="106">
        <f>'W-BT Mielies'!G19</f>
        <v>689.15437500000007</v>
      </c>
      <c r="D22" s="106">
        <f>Sonneblom!E19</f>
        <v>421.77624999999995</v>
      </c>
      <c r="E22" s="106">
        <f>Sojabone!F19</f>
        <v>1222.3782000000001</v>
      </c>
      <c r="F22" s="106">
        <f>'Bes-mielies'!E20</f>
        <v>1186.6750000000002</v>
      </c>
      <c r="G22" s="95"/>
    </row>
    <row r="23" spans="1:12" ht="14.4" hidden="1" x14ac:dyDescent="0.3">
      <c r="A23" s="106" t="s">
        <v>31</v>
      </c>
      <c r="B23" s="106">
        <f>'W-Mielie '!G20</f>
        <v>0</v>
      </c>
      <c r="C23" s="106">
        <f>'W-BT Mielies'!G20</f>
        <v>0</v>
      </c>
      <c r="D23" s="106">
        <v>0</v>
      </c>
      <c r="E23" s="106">
        <f>Sojabone!F20</f>
        <v>0</v>
      </c>
      <c r="F23" s="106">
        <f>'Bes-mielies'!F21</f>
        <v>0</v>
      </c>
      <c r="G23" s="95"/>
    </row>
    <row r="24" spans="1:12" ht="14.4" hidden="1" x14ac:dyDescent="0.3">
      <c r="A24" s="106" t="s">
        <v>32</v>
      </c>
      <c r="B24" s="106">
        <f>'W-Mielie '!G21</f>
        <v>0</v>
      </c>
      <c r="C24" s="106">
        <f>'W-BT Mielies'!G21</f>
        <v>0</v>
      </c>
      <c r="D24" s="106">
        <v>0</v>
      </c>
      <c r="E24" s="106">
        <f>Sojabone!F21</f>
        <v>0</v>
      </c>
      <c r="F24" s="106">
        <f>'Bes-mielies'!F22</f>
        <v>0</v>
      </c>
      <c r="G24" s="95"/>
    </row>
    <row r="25" spans="1:12" ht="14.4" hidden="1" x14ac:dyDescent="0.3">
      <c r="A25" s="106" t="s">
        <v>33</v>
      </c>
      <c r="B25" s="106">
        <f>'W-Mielie '!G22</f>
        <v>0</v>
      </c>
      <c r="C25" s="106">
        <f>'W-BT Mielies'!G22</f>
        <v>0</v>
      </c>
      <c r="D25" s="106">
        <v>0</v>
      </c>
      <c r="E25" s="106">
        <f>Sojabone!F22</f>
        <v>0</v>
      </c>
      <c r="F25" s="106">
        <f>'Bes-mielies'!F23</f>
        <v>276.83999999999997</v>
      </c>
      <c r="G25" s="95"/>
    </row>
    <row r="26" spans="1:12" ht="14.4" hidden="1" x14ac:dyDescent="0.3">
      <c r="A26" s="106" t="s">
        <v>34</v>
      </c>
      <c r="B26" s="106">
        <f>'W-Mielie '!G23</f>
        <v>0</v>
      </c>
      <c r="C26" s="106">
        <f>'W-BT Mielies'!G23</f>
        <v>0</v>
      </c>
      <c r="D26" s="106">
        <v>0</v>
      </c>
      <c r="E26" s="106">
        <f>Sojabone!F23</f>
        <v>0</v>
      </c>
      <c r="F26" s="106">
        <f>'Bes-mielies'!F24</f>
        <v>0</v>
      </c>
      <c r="G26" s="95"/>
    </row>
    <row r="27" spans="1:12" ht="15" thickBot="1" x14ac:dyDescent="0.35">
      <c r="A27" s="106" t="s">
        <v>35</v>
      </c>
      <c r="B27" s="108">
        <f>'W-Mielie '!G24</f>
        <v>1214.2684842548124</v>
      </c>
      <c r="C27" s="108">
        <f>'W-BT Mielies'!G24</f>
        <v>1238.734673880022</v>
      </c>
      <c r="D27" s="108">
        <f>Sonneblom!E24</f>
        <v>369.65768700300879</v>
      </c>
      <c r="E27" s="108">
        <f>Sojabone!F24</f>
        <v>626.3696609746487</v>
      </c>
      <c r="F27" s="108">
        <f>'Bes-mielies'!E25</f>
        <v>1794.4248842364962</v>
      </c>
      <c r="G27" s="95"/>
    </row>
    <row r="28" spans="1:12" ht="15" thickTop="1" x14ac:dyDescent="0.3">
      <c r="A28" s="206" t="s">
        <v>76</v>
      </c>
      <c r="B28" s="207">
        <f>SUM(B11:B27)</f>
        <v>14993.201638919349</v>
      </c>
      <c r="C28" s="207">
        <f>SUM(C11:C27)</f>
        <v>15295.298349114315</v>
      </c>
      <c r="D28" s="207">
        <f>SUM(D11:D27)</f>
        <v>6661.703423224435</v>
      </c>
      <c r="E28" s="207">
        <f>SUM(E11:E27)</f>
        <v>11287.980911606968</v>
      </c>
      <c r="F28" s="207">
        <f>SUM(F11:F27)</f>
        <v>32614.667169113029</v>
      </c>
      <c r="G28" s="95"/>
    </row>
    <row r="29" spans="1:12" ht="15" thickBot="1" x14ac:dyDescent="0.35">
      <c r="A29" s="104"/>
      <c r="B29" s="110"/>
      <c r="C29" s="110"/>
      <c r="D29" s="110"/>
      <c r="E29" s="110"/>
      <c r="F29" s="110"/>
      <c r="G29" s="95"/>
    </row>
    <row r="30" spans="1:12" ht="15" thickTop="1" x14ac:dyDescent="0.3">
      <c r="A30" s="206" t="s">
        <v>77</v>
      </c>
      <c r="B30" s="207">
        <f>'W-Mielie '!D27</f>
        <v>3169.63</v>
      </c>
      <c r="C30" s="207">
        <f>'W-BT Mielies'!D27</f>
        <v>3101.61</v>
      </c>
      <c r="D30" s="207">
        <f>Sonneblom!D27</f>
        <v>2393.9600000000005</v>
      </c>
      <c r="E30" s="207">
        <f>Sojabone!D27</f>
        <v>2507.21</v>
      </c>
      <c r="F30" s="207">
        <f>'Bes-mielies'!D28</f>
        <v>3967.01</v>
      </c>
      <c r="G30" s="95"/>
      <c r="H30" s="111"/>
      <c r="I30" s="111"/>
      <c r="J30" s="111"/>
      <c r="K30" s="111"/>
      <c r="L30" s="111"/>
    </row>
    <row r="31" spans="1:12" ht="14.4" x14ac:dyDescent="0.3">
      <c r="A31" s="104"/>
      <c r="B31" s="109"/>
      <c r="C31" s="109"/>
      <c r="D31" s="109"/>
      <c r="E31" s="109"/>
      <c r="F31" s="109"/>
      <c r="G31" s="95"/>
    </row>
    <row r="32" spans="1:12" ht="15" thickBot="1" x14ac:dyDescent="0.35">
      <c r="A32" s="206" t="s">
        <v>78</v>
      </c>
      <c r="B32" s="208">
        <f>B28+B30</f>
        <v>18162.83163891935</v>
      </c>
      <c r="C32" s="208">
        <f>C28+C30</f>
        <v>18396.908349114314</v>
      </c>
      <c r="D32" s="208">
        <f>D28+D30</f>
        <v>9055.663423224436</v>
      </c>
      <c r="E32" s="208">
        <f>E28+E30</f>
        <v>13795.190911606969</v>
      </c>
      <c r="F32" s="208">
        <f>F28+F30</f>
        <v>36581.677169113027</v>
      </c>
      <c r="G32" s="95"/>
    </row>
    <row r="33" spans="1:7" ht="15.6" thickTop="1" thickBot="1" x14ac:dyDescent="0.35">
      <c r="A33" s="96"/>
      <c r="B33" s="110"/>
      <c r="C33" s="110"/>
      <c r="D33" s="110"/>
      <c r="E33" s="110"/>
      <c r="F33" s="110"/>
      <c r="G33" s="95"/>
    </row>
    <row r="34" spans="1:7" ht="15" thickTop="1" x14ac:dyDescent="0.3">
      <c r="A34" s="112" t="s">
        <v>79</v>
      </c>
      <c r="B34" s="113">
        <f>B8-B28</f>
        <v>3786.7983610806514</v>
      </c>
      <c r="C34" s="113">
        <f>C8-C28</f>
        <v>3484.701650885685</v>
      </c>
      <c r="D34" s="113">
        <f>D8-D28</f>
        <v>3147.046576775565</v>
      </c>
      <c r="E34" s="113">
        <f>E8-E28</f>
        <v>3094.0190883930318</v>
      </c>
      <c r="F34" s="113">
        <f>F8-F28</f>
        <v>4945.3328308869714</v>
      </c>
      <c r="G34" s="95"/>
    </row>
    <row r="35" spans="1:7" ht="14.4" x14ac:dyDescent="0.3">
      <c r="A35" s="112" t="s">
        <v>80</v>
      </c>
      <c r="B35" s="113">
        <f>B8-B32</f>
        <v>617.16836108065036</v>
      </c>
      <c r="C35" s="113">
        <f>C8-C32</f>
        <v>383.09165088568625</v>
      </c>
      <c r="D35" s="113">
        <f>D8-D32</f>
        <v>753.08657677556403</v>
      </c>
      <c r="E35" s="113">
        <f>E8-E32</f>
        <v>586.80908839303083</v>
      </c>
      <c r="F35" s="113">
        <f>F8-F32</f>
        <v>978.32283088697295</v>
      </c>
      <c r="G35" s="95"/>
    </row>
    <row r="36" spans="1:7" ht="14.4" x14ac:dyDescent="0.3">
      <c r="A36" s="112"/>
      <c r="B36" s="113"/>
      <c r="C36" s="113"/>
      <c r="D36" s="113"/>
      <c r="E36" s="113"/>
      <c r="F36" s="113"/>
      <c r="G36" s="95"/>
    </row>
    <row r="37" spans="1:7" ht="45.75" customHeight="1" x14ac:dyDescent="0.25">
      <c r="A37" s="264" t="s">
        <v>81</v>
      </c>
      <c r="B37" s="265"/>
      <c r="C37" s="265"/>
      <c r="D37" s="265"/>
      <c r="E37" s="265"/>
      <c r="F37" s="266"/>
      <c r="G37" s="95"/>
    </row>
    <row r="38" spans="1:7" ht="9.75" customHeight="1" x14ac:dyDescent="0.25">
      <c r="A38" s="114"/>
      <c r="B38" s="114"/>
      <c r="C38" s="114"/>
      <c r="D38" s="114"/>
      <c r="E38" s="114"/>
      <c r="F38" s="115"/>
      <c r="G38" s="95"/>
    </row>
    <row r="39" spans="1:7" x14ac:dyDescent="0.25">
      <c r="A39" s="116"/>
      <c r="B39" s="116"/>
      <c r="C39" s="116"/>
      <c r="D39" s="116"/>
      <c r="E39" s="116"/>
      <c r="F39" s="116"/>
      <c r="G39" s="95"/>
    </row>
    <row r="40" spans="1:7" x14ac:dyDescent="0.25">
      <c r="A40" s="116"/>
      <c r="B40" s="116"/>
      <c r="C40" s="116"/>
      <c r="D40" s="116"/>
      <c r="E40" s="116"/>
      <c r="F40" s="116"/>
      <c r="G40" s="95"/>
    </row>
    <row r="41" spans="1:7" x14ac:dyDescent="0.25">
      <c r="A41" s="116"/>
      <c r="B41" s="116"/>
      <c r="C41" s="116"/>
      <c r="D41" s="116"/>
      <c r="E41" s="116"/>
      <c r="F41" s="116"/>
      <c r="G41" s="95"/>
    </row>
    <row r="42" spans="1:7" x14ac:dyDescent="0.25">
      <c r="A42" s="116"/>
      <c r="B42" s="116"/>
      <c r="C42" s="116"/>
      <c r="D42" s="116"/>
      <c r="E42" s="116"/>
      <c r="F42" s="116"/>
      <c r="G42" s="95"/>
    </row>
    <row r="43" spans="1:7" x14ac:dyDescent="0.25">
      <c r="A43" s="116"/>
      <c r="B43" s="116"/>
      <c r="C43" s="116"/>
      <c r="D43" s="116"/>
      <c r="E43" s="116"/>
      <c r="F43" s="116"/>
      <c r="G43" s="95"/>
    </row>
    <row r="44" spans="1:7" x14ac:dyDescent="0.25">
      <c r="A44" s="116"/>
      <c r="B44" s="116"/>
      <c r="C44" s="116"/>
      <c r="D44" s="116"/>
      <c r="E44" s="116"/>
      <c r="F44" s="116"/>
      <c r="G44" s="95"/>
    </row>
    <row r="45" spans="1:7" x14ac:dyDescent="0.25">
      <c r="A45" s="116"/>
      <c r="B45" s="116"/>
      <c r="C45" s="116"/>
      <c r="D45" s="116"/>
      <c r="E45" s="116"/>
      <c r="F45" s="116"/>
      <c r="G45" s="95"/>
    </row>
    <row r="46" spans="1:7" x14ac:dyDescent="0.25">
      <c r="A46" s="116"/>
      <c r="B46" s="116"/>
      <c r="C46" s="116"/>
      <c r="D46" s="116"/>
      <c r="E46" s="116"/>
      <c r="F46" s="116"/>
      <c r="G46" s="95"/>
    </row>
    <row r="47" spans="1:7" x14ac:dyDescent="0.25">
      <c r="A47" s="116"/>
      <c r="B47" s="116"/>
      <c r="C47" s="116"/>
      <c r="D47" s="116"/>
      <c r="E47" s="116"/>
      <c r="F47" s="116"/>
      <c r="G47" s="95"/>
    </row>
    <row r="48" spans="1:7" x14ac:dyDescent="0.25">
      <c r="A48" s="116"/>
      <c r="B48" s="116"/>
      <c r="C48" s="116"/>
      <c r="D48" s="116"/>
      <c r="E48" s="116"/>
      <c r="F48" s="116"/>
      <c r="G48" s="95"/>
    </row>
    <row r="49" spans="1:7" x14ac:dyDescent="0.25">
      <c r="A49" s="116"/>
      <c r="B49" s="116"/>
      <c r="C49" s="116"/>
      <c r="D49" s="116"/>
      <c r="E49" s="116"/>
      <c r="F49" s="116"/>
      <c r="G49" s="95"/>
    </row>
    <row r="50" spans="1:7" x14ac:dyDescent="0.25">
      <c r="A50" s="116"/>
      <c r="B50" s="116"/>
      <c r="C50" s="116"/>
      <c r="D50" s="116"/>
      <c r="E50" s="116"/>
      <c r="F50" s="116"/>
      <c r="G50" s="95"/>
    </row>
    <row r="51" spans="1:7" x14ac:dyDescent="0.25">
      <c r="A51" s="116"/>
      <c r="B51" s="116"/>
      <c r="C51" s="116"/>
      <c r="D51" s="116"/>
      <c r="E51" s="116"/>
      <c r="F51" s="116"/>
      <c r="G51" s="95"/>
    </row>
    <row r="52" spans="1:7" x14ac:dyDescent="0.25">
      <c r="A52" s="116"/>
      <c r="B52" s="116"/>
      <c r="C52" s="116"/>
      <c r="D52" s="116"/>
      <c r="E52" s="116"/>
      <c r="F52" s="116"/>
      <c r="G52" s="95"/>
    </row>
    <row r="53" spans="1:7" x14ac:dyDescent="0.25">
      <c r="A53" s="116"/>
      <c r="B53" s="116"/>
      <c r="C53" s="116"/>
      <c r="D53" s="116"/>
      <c r="E53" s="116"/>
      <c r="F53" s="116"/>
      <c r="G53" s="95"/>
    </row>
    <row r="54" spans="1:7" x14ac:dyDescent="0.25">
      <c r="A54" s="116"/>
      <c r="B54" s="116"/>
      <c r="C54" s="116"/>
      <c r="D54" s="116"/>
      <c r="E54" s="116"/>
      <c r="F54" s="116"/>
      <c r="G54" s="95"/>
    </row>
    <row r="55" spans="1:7" x14ac:dyDescent="0.25">
      <c r="A55" s="116"/>
      <c r="B55" s="116"/>
      <c r="C55" s="116"/>
      <c r="D55" s="116"/>
      <c r="E55" s="116"/>
      <c r="F55" s="116"/>
      <c r="G55" s="95"/>
    </row>
    <row r="56" spans="1:7" x14ac:dyDescent="0.25">
      <c r="A56" s="116"/>
      <c r="B56" s="116"/>
      <c r="C56" s="116"/>
      <c r="D56" s="116"/>
      <c r="E56" s="116"/>
      <c r="F56" s="116"/>
      <c r="G56" s="95"/>
    </row>
    <row r="57" spans="1:7" x14ac:dyDescent="0.25">
      <c r="A57" s="116"/>
      <c r="B57" s="116"/>
      <c r="C57" s="116"/>
      <c r="D57" s="116"/>
      <c r="E57" s="116"/>
      <c r="F57" s="116"/>
      <c r="G57" s="95"/>
    </row>
    <row r="58" spans="1:7" ht="14.4" x14ac:dyDescent="0.3">
      <c r="A58" s="117" t="s">
        <v>82</v>
      </c>
      <c r="B58" s="118"/>
      <c r="C58" s="118"/>
      <c r="D58" s="118"/>
      <c r="E58" s="118"/>
      <c r="F58" s="118"/>
      <c r="G58" s="95"/>
    </row>
    <row r="59" spans="1:7" ht="27" customHeight="1" thickBot="1" x14ac:dyDescent="0.35">
      <c r="A59" s="119"/>
      <c r="B59" s="120" t="str">
        <f>B2</f>
        <v>Maize (conven)</v>
      </c>
      <c r="C59" s="120" t="str">
        <f>C2</f>
        <v>Maize (Bt)</v>
      </c>
      <c r="D59" s="120" t="str">
        <f>D2</f>
        <v>Sunflower</v>
      </c>
      <c r="E59" s="120" t="str">
        <f>E2</f>
        <v>Soy bean</v>
      </c>
      <c r="F59" s="120" t="str">
        <f>F2</f>
        <v>Irr-Maize</v>
      </c>
      <c r="G59" s="95"/>
    </row>
    <row r="60" spans="1:7" ht="14.4" x14ac:dyDescent="0.3">
      <c r="A60" s="121" t="s">
        <v>71</v>
      </c>
      <c r="B60" s="122">
        <f>B5</f>
        <v>4180</v>
      </c>
      <c r="C60" s="122">
        <f>C5</f>
        <v>4180</v>
      </c>
      <c r="D60" s="122">
        <f>D5</f>
        <v>8300</v>
      </c>
      <c r="E60" s="122">
        <f>E5</f>
        <v>8200</v>
      </c>
      <c r="F60" s="122">
        <f>F5</f>
        <v>4180</v>
      </c>
      <c r="G60" s="95"/>
    </row>
    <row r="61" spans="1:7" x14ac:dyDescent="0.25">
      <c r="A61" s="123" t="s">
        <v>83</v>
      </c>
      <c r="B61" s="124">
        <f>B4</f>
        <v>5</v>
      </c>
      <c r="C61" s="124">
        <f>C4</f>
        <v>5</v>
      </c>
      <c r="D61" s="124">
        <f>D4</f>
        <v>1.25</v>
      </c>
      <c r="E61" s="124">
        <f>E4</f>
        <v>1.8</v>
      </c>
      <c r="F61" s="124">
        <f>F4</f>
        <v>10</v>
      </c>
      <c r="G61" s="95"/>
    </row>
    <row r="62" spans="1:7" x14ac:dyDescent="0.25">
      <c r="A62" s="123"/>
      <c r="B62" s="124"/>
      <c r="C62" s="124"/>
      <c r="D62" s="124"/>
      <c r="E62" s="124"/>
      <c r="F62" s="124"/>
      <c r="G62" s="95"/>
    </row>
    <row r="63" spans="1:7" ht="14.4" x14ac:dyDescent="0.3">
      <c r="A63" s="125" t="s">
        <v>69</v>
      </c>
      <c r="B63" s="126"/>
      <c r="C63" s="126"/>
      <c r="D63" s="126"/>
      <c r="E63" s="126"/>
      <c r="F63" s="126"/>
      <c r="G63" s="95"/>
    </row>
    <row r="64" spans="1:7" x14ac:dyDescent="0.25">
      <c r="A64" s="123" t="s">
        <v>84</v>
      </c>
      <c r="B64" s="122">
        <f>B7</f>
        <v>3756</v>
      </c>
      <c r="C64" s="122">
        <f>C7</f>
        <v>3756</v>
      </c>
      <c r="D64" s="122">
        <f>D7</f>
        <v>7847</v>
      </c>
      <c r="E64" s="122">
        <f>E7</f>
        <v>7990</v>
      </c>
      <c r="F64" s="122">
        <f>F7</f>
        <v>3756</v>
      </c>
      <c r="G64" s="95"/>
    </row>
    <row r="65" spans="1:7" x14ac:dyDescent="0.25">
      <c r="A65" s="123" t="s">
        <v>85</v>
      </c>
      <c r="B65" s="122">
        <f>B64/B61</f>
        <v>751.2</v>
      </c>
      <c r="C65" s="122">
        <f>C64/C61</f>
        <v>751.2</v>
      </c>
      <c r="D65" s="122">
        <f>D64/D61</f>
        <v>6277.6</v>
      </c>
      <c r="E65" s="122">
        <f>E64/E61</f>
        <v>4438.8888888888887</v>
      </c>
      <c r="F65" s="122">
        <f>F64/F61</f>
        <v>375.6</v>
      </c>
      <c r="G65" s="95"/>
    </row>
    <row r="66" spans="1:7" x14ac:dyDescent="0.25">
      <c r="A66" s="123"/>
      <c r="B66" s="122"/>
      <c r="C66" s="122"/>
      <c r="D66" s="122"/>
      <c r="E66" s="122"/>
      <c r="F66" s="122"/>
      <c r="G66" s="95"/>
    </row>
    <row r="67" spans="1:7" ht="14.4" x14ac:dyDescent="0.3">
      <c r="A67" s="130" t="s">
        <v>94</v>
      </c>
      <c r="B67" s="126"/>
      <c r="C67" s="126"/>
      <c r="D67" s="126"/>
      <c r="E67" s="126"/>
      <c r="F67" s="126"/>
      <c r="G67" s="95"/>
    </row>
    <row r="68" spans="1:7" x14ac:dyDescent="0.25">
      <c r="A68" s="134" t="s">
        <v>95</v>
      </c>
      <c r="B68" s="122">
        <f>B28</f>
        <v>14993.201638919349</v>
      </c>
      <c r="C68" s="122">
        <f>C28</f>
        <v>15295.298349114315</v>
      </c>
      <c r="D68" s="122">
        <f>D28</f>
        <v>6661.703423224435</v>
      </c>
      <c r="E68" s="122">
        <f>E28</f>
        <v>11287.980911606968</v>
      </c>
      <c r="F68" s="122">
        <f>F28</f>
        <v>32614.667169113029</v>
      </c>
      <c r="G68" s="95"/>
    </row>
    <row r="69" spans="1:7" x14ac:dyDescent="0.25">
      <c r="A69" s="134" t="s">
        <v>96</v>
      </c>
      <c r="B69" s="122">
        <f>B68/B61</f>
        <v>2998.6403277838699</v>
      </c>
      <c r="C69" s="122">
        <f>C68/C61</f>
        <v>3059.0596698228628</v>
      </c>
      <c r="D69" s="122">
        <f>D68/D61</f>
        <v>5329.362738579548</v>
      </c>
      <c r="E69" s="122">
        <f>E68/E61</f>
        <v>6271.1005064483152</v>
      </c>
      <c r="F69" s="122">
        <f>F68/F61</f>
        <v>3261.4667169113027</v>
      </c>
      <c r="G69" s="95"/>
    </row>
    <row r="70" spans="1:7" x14ac:dyDescent="0.25">
      <c r="A70" s="123"/>
      <c r="B70" s="122"/>
      <c r="C70" s="122"/>
      <c r="D70" s="122"/>
      <c r="E70" s="122"/>
      <c r="F70" s="122"/>
      <c r="G70" s="95"/>
    </row>
    <row r="71" spans="1:7" x14ac:dyDescent="0.25">
      <c r="A71" s="123" t="s">
        <v>86</v>
      </c>
      <c r="B71" s="122">
        <f>B32</f>
        <v>18162.83163891935</v>
      </c>
      <c r="C71" s="122">
        <f>C32</f>
        <v>18396.908349114314</v>
      </c>
      <c r="D71" s="122">
        <f>D32</f>
        <v>9055.663423224436</v>
      </c>
      <c r="E71" s="122">
        <f>E32</f>
        <v>13795.190911606969</v>
      </c>
      <c r="F71" s="122">
        <f>F32</f>
        <v>36581.677169113027</v>
      </c>
      <c r="G71" s="95"/>
    </row>
    <row r="72" spans="1:7" x14ac:dyDescent="0.25">
      <c r="A72" s="123" t="s">
        <v>87</v>
      </c>
      <c r="B72" s="122">
        <f>B71/B61</f>
        <v>3632.5663277838698</v>
      </c>
      <c r="C72" s="122">
        <f>C71/C61</f>
        <v>3679.3816698228629</v>
      </c>
      <c r="D72" s="122">
        <f>D71/D61</f>
        <v>7244.5307385795486</v>
      </c>
      <c r="E72" s="122">
        <f>E71/E61</f>
        <v>7663.9949508927602</v>
      </c>
      <c r="F72" s="122">
        <f>F71/F61</f>
        <v>3658.1677169113027</v>
      </c>
      <c r="G72" s="95"/>
    </row>
    <row r="73" spans="1:7" x14ac:dyDescent="0.25">
      <c r="A73" s="123"/>
      <c r="B73" s="122"/>
      <c r="C73" s="122"/>
      <c r="D73" s="122"/>
      <c r="E73" s="122"/>
      <c r="F73" s="122"/>
      <c r="G73" s="95"/>
    </row>
    <row r="74" spans="1:7" x14ac:dyDescent="0.25">
      <c r="A74" s="131" t="s">
        <v>97</v>
      </c>
      <c r="B74" s="127"/>
      <c r="C74" s="127"/>
      <c r="D74" s="127"/>
      <c r="E74" s="127"/>
      <c r="F74" s="127"/>
      <c r="G74" s="95"/>
    </row>
    <row r="75" spans="1:7" x14ac:dyDescent="0.25">
      <c r="A75" s="134" t="s">
        <v>98</v>
      </c>
      <c r="B75" s="122">
        <f>B34</f>
        <v>3786.7983610806514</v>
      </c>
      <c r="C75" s="122">
        <f>C34</f>
        <v>3484.701650885685</v>
      </c>
      <c r="D75" s="122">
        <f>D34</f>
        <v>3147.046576775565</v>
      </c>
      <c r="E75" s="122">
        <f>E34</f>
        <v>3094.0190883930318</v>
      </c>
      <c r="F75" s="122">
        <f>F34</f>
        <v>4945.3328308869714</v>
      </c>
      <c r="G75" s="95"/>
    </row>
    <row r="76" spans="1:7" x14ac:dyDescent="0.25">
      <c r="A76" s="134" t="s">
        <v>99</v>
      </c>
      <c r="B76" s="122">
        <f>B75/B61</f>
        <v>757.35967221613032</v>
      </c>
      <c r="C76" s="122">
        <f>C75/C61</f>
        <v>696.94033017713696</v>
      </c>
      <c r="D76" s="122">
        <f>D75/D61</f>
        <v>2517.637261420452</v>
      </c>
      <c r="E76" s="122">
        <f>E75/E61</f>
        <v>1718.8994935516844</v>
      </c>
      <c r="F76" s="122">
        <f>F75/F61</f>
        <v>494.53328308869715</v>
      </c>
      <c r="G76" s="95"/>
    </row>
    <row r="77" spans="1:7" x14ac:dyDescent="0.25">
      <c r="A77" s="123"/>
      <c r="B77" s="122"/>
      <c r="C77" s="122"/>
      <c r="D77" s="122"/>
      <c r="E77" s="122"/>
      <c r="F77" s="122"/>
      <c r="G77" s="95"/>
    </row>
    <row r="78" spans="1:7" x14ac:dyDescent="0.25">
      <c r="A78" s="123" t="s">
        <v>88</v>
      </c>
      <c r="B78" s="122">
        <f>B35</f>
        <v>617.16836108065036</v>
      </c>
      <c r="C78" s="122">
        <f>C35</f>
        <v>383.09165088568625</v>
      </c>
      <c r="D78" s="122">
        <f>D35</f>
        <v>753.08657677556403</v>
      </c>
      <c r="E78" s="122">
        <f>E35</f>
        <v>586.80908839303083</v>
      </c>
      <c r="F78" s="122">
        <f>F35</f>
        <v>978.32283088697295</v>
      </c>
      <c r="G78" s="95"/>
    </row>
    <row r="79" spans="1:7" x14ac:dyDescent="0.25">
      <c r="A79" s="123" t="s">
        <v>89</v>
      </c>
      <c r="B79" s="122">
        <f>B78/B4</f>
        <v>123.43367221613008</v>
      </c>
      <c r="C79" s="122">
        <f>C78/C4</f>
        <v>76.618330177137253</v>
      </c>
      <c r="D79" s="122">
        <f>D78/D4</f>
        <v>602.46926142045118</v>
      </c>
      <c r="E79" s="122">
        <f>E78/E4</f>
        <v>326.00504910723936</v>
      </c>
      <c r="F79" s="122">
        <f>F78/F4</f>
        <v>97.832283088697295</v>
      </c>
      <c r="G79" s="95"/>
    </row>
    <row r="80" spans="1:7" x14ac:dyDescent="0.25">
      <c r="A80" s="123"/>
      <c r="B80" s="122"/>
      <c r="C80" s="122"/>
      <c r="D80" s="122"/>
      <c r="E80" s="122"/>
      <c r="F80" s="122"/>
      <c r="G80" s="95"/>
    </row>
    <row r="81" spans="1:7" ht="14.4" x14ac:dyDescent="0.3">
      <c r="A81" s="133" t="s">
        <v>92</v>
      </c>
      <c r="B81" s="127"/>
      <c r="C81" s="127"/>
      <c r="D81" s="127"/>
      <c r="E81" s="127"/>
      <c r="F81" s="127"/>
      <c r="G81" s="95"/>
    </row>
    <row r="82" spans="1:7" ht="13.8" thickBot="1" x14ac:dyDescent="0.3">
      <c r="A82" s="134" t="s">
        <v>90</v>
      </c>
      <c r="B82" s="128">
        <f>B68/B61</f>
        <v>2998.6403277838699</v>
      </c>
      <c r="C82" s="128">
        <f>C68/C61</f>
        <v>3059.0596698228628</v>
      </c>
      <c r="D82" s="128">
        <f>D68/D61</f>
        <v>5329.362738579548</v>
      </c>
      <c r="E82" s="128">
        <f>E68/E61</f>
        <v>6271.1005064483152</v>
      </c>
      <c r="F82" s="128">
        <f>F68/F61</f>
        <v>3261.4667169113027</v>
      </c>
      <c r="G82" s="95"/>
    </row>
    <row r="83" spans="1:7" ht="14.4" thickTop="1" thickBot="1" x14ac:dyDescent="0.3">
      <c r="A83" s="134" t="s">
        <v>91</v>
      </c>
      <c r="B83" s="129">
        <f>B69+B6</f>
        <v>3422.6403277838699</v>
      </c>
      <c r="C83" s="129">
        <f>C69+C6</f>
        <v>3483.0596698228628</v>
      </c>
      <c r="D83" s="129">
        <f>D69+D6</f>
        <v>5782.362738579548</v>
      </c>
      <c r="E83" s="129">
        <f>E69+E6</f>
        <v>6481.1005064483152</v>
      </c>
      <c r="F83" s="129">
        <f>F69+F6</f>
        <v>3685.4667169113027</v>
      </c>
      <c r="G83" s="95"/>
    </row>
    <row r="84" spans="1:7" ht="15.6" thickTop="1" thickBot="1" x14ac:dyDescent="0.35">
      <c r="A84" s="133" t="s">
        <v>93</v>
      </c>
      <c r="B84" s="132"/>
      <c r="C84" s="132"/>
      <c r="D84" s="132"/>
      <c r="E84" s="132"/>
      <c r="F84" s="132"/>
      <c r="G84" s="95"/>
    </row>
    <row r="85" spans="1:7" ht="14.4" thickTop="1" thickBot="1" x14ac:dyDescent="0.3">
      <c r="A85" s="123" t="s">
        <v>90</v>
      </c>
      <c r="B85" s="128">
        <f>B71/B64</f>
        <v>4.8356846748986557</v>
      </c>
      <c r="C85" s="128">
        <f>C71/C64</f>
        <v>4.8980054177620644</v>
      </c>
      <c r="D85" s="128">
        <f>D71/D64</f>
        <v>1.1540287273129139</v>
      </c>
      <c r="E85" s="128">
        <f>E71/E64</f>
        <v>1.7265570602762164</v>
      </c>
      <c r="F85" s="128">
        <f>F71/F64</f>
        <v>9.7395306627031495</v>
      </c>
      <c r="G85" s="95"/>
    </row>
    <row r="86" spans="1:7" ht="14.4" thickTop="1" thickBot="1" x14ac:dyDescent="0.3">
      <c r="A86" s="123" t="s">
        <v>91</v>
      </c>
      <c r="B86" s="129">
        <f>B72+B6</f>
        <v>4056.5663277838698</v>
      </c>
      <c r="C86" s="129">
        <f>C72+C6</f>
        <v>4103.3816698228629</v>
      </c>
      <c r="D86" s="129">
        <f>D72+D6</f>
        <v>7697.5307385795486</v>
      </c>
      <c r="E86" s="129">
        <f>E72+E6</f>
        <v>7873.9949508927602</v>
      </c>
      <c r="F86" s="129">
        <f>F72+F6</f>
        <v>4082.1677169113027</v>
      </c>
      <c r="G86" s="95"/>
    </row>
    <row r="87" spans="1:7" ht="13.8" thickTop="1" x14ac:dyDescent="0.25"/>
  </sheetData>
  <mergeCells count="1">
    <mergeCell ref="A37:F37"/>
  </mergeCells>
  <conditionalFormatting sqref="B35:E36 F35 B34:F34">
    <cfRule type="colorScale" priority="2">
      <colorScale>
        <cfvo type="min"/>
        <cfvo type="percentile" val="50"/>
        <cfvo type="max"/>
        <color rgb="FFF8696B"/>
        <color rgb="FFFFEB84"/>
        <color rgb="FF63BE7B"/>
      </colorScale>
    </cfRule>
  </conditionalFormatting>
  <conditionalFormatting sqref="B34:F36">
    <cfRule type="colorScale" priority="4">
      <colorScale>
        <cfvo type="min"/>
        <cfvo type="percentile" val="50"/>
        <cfvo type="max"/>
        <color rgb="FFF8696B"/>
        <color rgb="FFFFEB84"/>
        <color rgb="FF63BE7B"/>
      </colorScale>
    </cfRule>
  </conditionalFormatting>
  <conditionalFormatting sqref="F34:F36">
    <cfRule type="colorScale" priority="3">
      <colorScale>
        <cfvo type="min"/>
        <cfvo type="percentile" val="50"/>
        <cfvo type="max"/>
        <color rgb="FFF8696B"/>
        <color rgb="FFFFEB84"/>
        <color rgb="FF63BE7B"/>
      </colorScale>
    </cfRule>
  </conditionalFormatting>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5d7b95ce-97cf-4a61-8884-fde260c16070" xsi:nil="true"/>
    <lcf76f155ced4ddcb4097134ff3c332f xmlns="25435354-646d-4f90-a923-d4d04749eaf7">
      <Terms xmlns="http://schemas.microsoft.com/office/infopath/2007/PartnerControls"/>
    </lcf76f155ced4ddcb4097134ff3c332f>
  </documentManagement>
</p:properties>
</file>

<file path=customXml/item3.xml><?xml version="1.0" encoding="utf-8"?>
<LongProperties xmlns="http://schemas.microsoft.com/office/2006/metadata/longProperties"/>
</file>

<file path=customXml/item4.xml><?xml version="1.0" encoding="utf-8"?>
<ct:contentTypeSchema xmlns:ct="http://schemas.microsoft.com/office/2006/metadata/contentType" xmlns:ma="http://schemas.microsoft.com/office/2006/metadata/properties/metaAttributes" ct:_="" ma:_="" ma:contentTypeName="Document" ma:contentTypeID="0x010100ED8EB078C1C8474F8AAD7AD9366D8E54" ma:contentTypeVersion="18" ma:contentTypeDescription="Create a new document." ma:contentTypeScope="" ma:versionID="67044263fe21af9ac3a1d12f29ca5c88">
  <xsd:schema xmlns:xsd="http://www.w3.org/2001/XMLSchema" xmlns:xs="http://www.w3.org/2001/XMLSchema" xmlns:p="http://schemas.microsoft.com/office/2006/metadata/properties" xmlns:ns2="25435354-646d-4f90-a923-d4d04749eaf7" xmlns:ns3="5d7b95ce-97cf-4a61-8884-fde260c16070" targetNamespace="http://schemas.microsoft.com/office/2006/metadata/properties" ma:root="true" ma:fieldsID="271ee2a5c7b3bc834aebdb2261501666" ns2:_="" ns3:_="">
    <xsd:import namespace="25435354-646d-4f90-a923-d4d04749eaf7"/>
    <xsd:import namespace="5d7b95ce-97cf-4a61-8884-fde260c16070"/>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AutoKeyPoints" minOccurs="0"/>
                <xsd:element ref="ns2:MediaServiceKeyPoints" minOccurs="0"/>
                <xsd:element ref="ns2:MediaServiceOCR"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5435354-646d-4f90-a923-d4d04749eaf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Length (seconds)" ma:internalName="MediaLengthInSeconds" ma:readOnly="true">
      <xsd:simpleType>
        <xsd:restriction base="dms:Unknown"/>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63362023-a8c1-4b5e-9a31-595cfc7316f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Location" ma:index="23" nillable="true" ma:displayName="Location" ma:description="" ma:indexed="true" ma:internalName="MediaServiceLocation"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d7b95ce-97cf-4a61-8884-fde260c16070"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409ad402-32d3-4889-bd98-4915c3de7cc5}" ma:internalName="TaxCatchAll" ma:showField="CatchAllData" ma:web="5d7b95ce-97cf-4a61-8884-fde260c1607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04E2444-D0F4-4D0E-9519-F571725A922C}">
  <ds:schemaRefs>
    <ds:schemaRef ds:uri="http://schemas.microsoft.com/sharepoint/v3/contenttype/forms"/>
  </ds:schemaRefs>
</ds:datastoreItem>
</file>

<file path=customXml/itemProps2.xml><?xml version="1.0" encoding="utf-8"?>
<ds:datastoreItem xmlns:ds="http://schemas.openxmlformats.org/officeDocument/2006/customXml" ds:itemID="{DF120CE1-E821-4E50-85D5-869D05A31809}">
  <ds:schemaRefs>
    <ds:schemaRef ds:uri="http://schemas.microsoft.com/office/2006/metadata/properties"/>
    <ds:schemaRef ds:uri="http://schemas.microsoft.com/office/infopath/2007/PartnerControls"/>
    <ds:schemaRef ds:uri="5d7b95ce-97cf-4a61-8884-fde260c16070"/>
    <ds:schemaRef ds:uri="25435354-646d-4f90-a923-d4d04749eaf7"/>
  </ds:schemaRefs>
</ds:datastoreItem>
</file>

<file path=customXml/itemProps3.xml><?xml version="1.0" encoding="utf-8"?>
<ds:datastoreItem xmlns:ds="http://schemas.openxmlformats.org/officeDocument/2006/customXml" ds:itemID="{000865E6-27F2-4E3D-ACA8-C103D8C77A0A}">
  <ds:schemaRefs>
    <ds:schemaRef ds:uri="http://schemas.microsoft.com/office/2006/metadata/longProperties"/>
  </ds:schemaRefs>
</ds:datastoreItem>
</file>

<file path=customXml/itemProps4.xml><?xml version="1.0" encoding="utf-8"?>
<ds:datastoreItem xmlns:ds="http://schemas.openxmlformats.org/officeDocument/2006/customXml" ds:itemID="{39D80AF9-7361-48E8-89B8-FEA26C90C5B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5435354-646d-4f90-a923-d4d04749eaf7"/>
    <ds:schemaRef ds:uri="5d7b95ce-97cf-4a61-8884-fde260c1607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8</vt:i4>
      </vt:variant>
    </vt:vector>
  </HeadingPairs>
  <TitlesOfParts>
    <vt:vector size="15" baseType="lpstr">
      <vt:lpstr>Pryse + Sensatiwiteitsanalise</vt:lpstr>
      <vt:lpstr>W-Mielie </vt:lpstr>
      <vt:lpstr>W-BT Mielies</vt:lpstr>
      <vt:lpstr>Sonneblom</vt:lpstr>
      <vt:lpstr>Sojabone</vt:lpstr>
      <vt:lpstr>Bes-mielies</vt:lpstr>
      <vt:lpstr>Crop Comparison</vt:lpstr>
      <vt:lpstr>Obrengspeil</vt:lpstr>
      <vt:lpstr>'Bes-mielies'!Print_Area</vt:lpstr>
      <vt:lpstr>Sojabone!Print_Area</vt:lpstr>
      <vt:lpstr>Sonneblom!Print_Area</vt:lpstr>
      <vt:lpstr>'W-BT Mielies'!Print_Area</vt:lpstr>
      <vt:lpstr>'W-Mielie '!Print_Area</vt:lpstr>
      <vt:lpstr>Sojaopbrengspeil</vt:lpstr>
      <vt:lpstr>Sonopbrengspeil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Private</dc:creator>
  <cp:lastModifiedBy>Christiaan Vercueil</cp:lastModifiedBy>
  <cp:lastPrinted>2016-07-25T08:46:00Z</cp:lastPrinted>
  <dcterms:created xsi:type="dcterms:W3CDTF">2007-01-09T12:07:13Z</dcterms:created>
  <dcterms:modified xsi:type="dcterms:W3CDTF">2024-07-24T12:27:14Z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isplay_urn:schemas-microsoft-com:office:office#Editor">
    <vt:lpwstr>Petru Fourie</vt:lpwstr>
  </property>
  <property fmtid="{D5CDD505-2E9C-101B-9397-08002B2CF9AE}" pid="3" name="Order">
    <vt:lpwstr>16553200.0000000</vt:lpwstr>
  </property>
  <property fmtid="{D5CDD505-2E9C-101B-9397-08002B2CF9AE}" pid="4" name="display_urn:schemas-microsoft-com:office:office#Author">
    <vt:lpwstr>Petru Fourie</vt:lpwstr>
  </property>
  <property fmtid="{D5CDD505-2E9C-101B-9397-08002B2CF9AE}" pid="5" name="MediaServiceImageTags">
    <vt:lpwstr/>
  </property>
  <property fmtid="{D5CDD505-2E9C-101B-9397-08002B2CF9AE}" pid="6" name="ContentTypeId">
    <vt:lpwstr>0x010100ED8EB078C1C8474F8AAD7AD9366D8E54</vt:lpwstr>
  </property>
</Properties>
</file>