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Somer gewas streke/Somer begrotings/2024-25/Jul/"/>
    </mc:Choice>
  </mc:AlternateContent>
  <xr:revisionPtr revIDLastSave="307" documentId="13_ncr:1_{685C69DB-23C2-4043-95D7-17095184F214}" xr6:coauthVersionLast="47" xr6:coauthVersionMax="47" xr10:uidLastSave="{24A2EF02-D237-4558-866A-3C1F736D8927}"/>
  <bookViews>
    <workbookView xWindow="28680" yWindow="-120" windowWidth="24240" windowHeight="13020" tabRatio="883" firstSheet="1" activeTab="9" xr2:uid="{00000000-000D-0000-FFFF-FFFF00000000}"/>
  </bookViews>
  <sheets>
    <sheet name="Pryse + Sensatiwiteitsanali" sheetId="39" r:id="rId1"/>
    <sheet name="W-RR mielies Laer opbrengs " sheetId="2" r:id="rId2"/>
    <sheet name="W-RR mielies Hoer opbrengs  " sheetId="19" r:id="rId3"/>
    <sheet name="W-BT Mielies " sheetId="22" r:id="rId4"/>
    <sheet name="Sonneblom" sheetId="20" r:id="rId5"/>
    <sheet name="Sojabone" sheetId="30" r:id="rId6"/>
    <sheet name="Graansorghum" sheetId="16" r:id="rId7"/>
    <sheet name="Grondbone" sheetId="34" r:id="rId8"/>
    <sheet name="Bes-mielies" sheetId="10" r:id="rId9"/>
    <sheet name="Crop Comparison" sheetId="40" r:id="rId10"/>
  </sheets>
  <externalReferences>
    <externalReference r:id="rId11"/>
    <externalReference r:id="rId12"/>
  </externalReferences>
  <definedNames>
    <definedName name="BTopbrengspeil">'W-BT Mielies '!$M$9:$M$14</definedName>
    <definedName name="_xlnm.Print_Area" localSheetId="8">'Bes-mielies'!$A$1:$I$47</definedName>
    <definedName name="_xlnm.Print_Area" localSheetId="6">Graansorghum!$A$1:$I$42</definedName>
    <definedName name="_xlnm.Print_Area" localSheetId="7">Grondbone!$A$1:$I$50</definedName>
    <definedName name="_xlnm.Print_Area" localSheetId="5">Sojabone!$A$1:$I$42</definedName>
    <definedName name="_xlnm.Print_Area" localSheetId="4">Sonneblom!$A$1:$I$42</definedName>
    <definedName name="_xlnm.Print_Area" localSheetId="3">'W-BT Mielies '!$A$1:$I$46</definedName>
    <definedName name="_xlnm.Print_Area" localSheetId="2">'W-RR mielies Hoer opbrengs  '!$A$1:$I$46</definedName>
    <definedName name="_xlnm.Print_Area" localSheetId="1">'W-RR mielies Laer opbrengs '!$A$1:$I$50</definedName>
    <definedName name="RRHpbrengspeil">'W-RR mielies Hoer opbrengs  '!$M$9:$M$14</definedName>
    <definedName name="RRLopbrengspeil">'W-RR mielies Laer opbrengs '!$M$9:$M$14</definedName>
    <definedName name="RRopbrengspeil">'W-RR mielies Laer opbrengs '!$M$9:$M$14</definedName>
    <definedName name="RRopbrens">'[1]W-BT Mielies'!$K$9:$K$14</definedName>
    <definedName name="Sojaopbrengspeil">Sojabone!$M$9:$M$13</definedName>
    <definedName name="Sonopbrengspeil">Sonneblom!$M$9:$M$14</definedName>
    <definedName name="Sorgopbrengspeil">Graansorghum!$M$9:$M$13</definedName>
    <definedName name="Verminopbrengspei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40" l="1"/>
  <c r="F22" i="40"/>
  <c r="F20" i="40"/>
  <c r="F18" i="40"/>
  <c r="F17" i="40"/>
  <c r="F16" i="40"/>
  <c r="F15" i="40"/>
  <c r="F14" i="40"/>
  <c r="F13" i="40"/>
  <c r="F12" i="40"/>
  <c r="F11" i="40"/>
  <c r="F4" i="40"/>
  <c r="B27" i="40"/>
  <c r="B22" i="40"/>
  <c r="B20" i="40"/>
  <c r="B18" i="40"/>
  <c r="B17" i="40"/>
  <c r="B16" i="40"/>
  <c r="B15" i="40"/>
  <c r="B14" i="40"/>
  <c r="B13" i="40"/>
  <c r="B12" i="40"/>
  <c r="B11" i="40"/>
  <c r="B4" i="40"/>
  <c r="C17" i="40"/>
  <c r="C16" i="40"/>
  <c r="C15" i="40"/>
  <c r="C13" i="40"/>
  <c r="C20" i="40"/>
  <c r="C18" i="40"/>
  <c r="C14" i="40"/>
  <c r="C12" i="40"/>
  <c r="C11" i="40"/>
  <c r="C4" i="40"/>
  <c r="C22" i="40" l="1"/>
  <c r="C27" i="40"/>
  <c r="C5" i="40"/>
  <c r="F5" i="40"/>
  <c r="C26" i="40" l="1"/>
  <c r="C24" i="40"/>
  <c r="I27" i="40"/>
  <c r="I26" i="40"/>
  <c r="I24" i="40"/>
  <c r="I22" i="40"/>
  <c r="I20" i="40"/>
  <c r="I19" i="40"/>
  <c r="I18" i="40"/>
  <c r="I17" i="40"/>
  <c r="I16" i="40"/>
  <c r="I15" i="40"/>
  <c r="I14" i="40"/>
  <c r="I13" i="40"/>
  <c r="I12" i="40"/>
  <c r="I11" i="40"/>
  <c r="I4" i="40"/>
  <c r="B85" i="39"/>
  <c r="D32" i="34" l="1"/>
  <c r="D6" i="39"/>
  <c r="D5" i="39"/>
  <c r="D4" i="39"/>
  <c r="H6" i="40" l="1"/>
  <c r="D5" i="34" l="1"/>
  <c r="D6" i="34"/>
  <c r="D7" i="34"/>
  <c r="D8" i="34"/>
  <c r="D9" i="34"/>
  <c r="D33" i="30"/>
  <c r="E33" i="30" s="1"/>
  <c r="G12" i="40"/>
  <c r="G13" i="40"/>
  <c r="G14" i="40"/>
  <c r="G15" i="40"/>
  <c r="G16" i="40"/>
  <c r="G17" i="40"/>
  <c r="G18" i="40"/>
  <c r="G20" i="40"/>
  <c r="G21" i="40"/>
  <c r="G22" i="40"/>
  <c r="G23" i="40"/>
  <c r="G24" i="40"/>
  <c r="G25" i="40"/>
  <c r="G26" i="40"/>
  <c r="G11" i="40"/>
  <c r="F25" i="16"/>
  <c r="B84" i="39" s="1"/>
  <c r="G30" i="40"/>
  <c r="I21" i="40"/>
  <c r="I23" i="40"/>
  <c r="I25" i="40"/>
  <c r="I61" i="40"/>
  <c r="D12" i="40"/>
  <c r="E12" i="40"/>
  <c r="H12" i="40"/>
  <c r="D13" i="40"/>
  <c r="E13" i="40"/>
  <c r="H13" i="40"/>
  <c r="D14" i="40"/>
  <c r="E14" i="40"/>
  <c r="H14" i="40"/>
  <c r="D15" i="40"/>
  <c r="E15" i="40"/>
  <c r="H15" i="40"/>
  <c r="D16" i="40"/>
  <c r="E16" i="40"/>
  <c r="H16" i="40"/>
  <c r="D17" i="40"/>
  <c r="E17" i="40"/>
  <c r="H17" i="40"/>
  <c r="D18" i="40"/>
  <c r="E18" i="40"/>
  <c r="H18" i="40"/>
  <c r="D20" i="40"/>
  <c r="E20" i="40"/>
  <c r="H20" i="40"/>
  <c r="B21" i="40"/>
  <c r="C21" i="40"/>
  <c r="D21" i="40"/>
  <c r="E21" i="40"/>
  <c r="F21" i="40"/>
  <c r="H21" i="40"/>
  <c r="D22" i="40"/>
  <c r="E22" i="40"/>
  <c r="H22" i="40"/>
  <c r="B23" i="40"/>
  <c r="C23" i="40"/>
  <c r="D23" i="40"/>
  <c r="E23" i="40"/>
  <c r="F23" i="40"/>
  <c r="H23" i="40"/>
  <c r="B24" i="40"/>
  <c r="D24" i="40"/>
  <c r="E24" i="40"/>
  <c r="F24" i="40"/>
  <c r="H24" i="40"/>
  <c r="B25" i="40"/>
  <c r="C25" i="40"/>
  <c r="D25" i="40"/>
  <c r="E25" i="40"/>
  <c r="F25" i="40"/>
  <c r="H25" i="40"/>
  <c r="B26" i="40"/>
  <c r="D26" i="40"/>
  <c r="E26" i="40"/>
  <c r="F26" i="40"/>
  <c r="H26" i="40"/>
  <c r="D27" i="40"/>
  <c r="E27" i="40"/>
  <c r="G27" i="40"/>
  <c r="H27" i="40"/>
  <c r="H11" i="40"/>
  <c r="H4" i="40"/>
  <c r="H61" i="40" s="1"/>
  <c r="G4" i="40"/>
  <c r="F61" i="40"/>
  <c r="E11" i="40"/>
  <c r="E4" i="40"/>
  <c r="E61" i="40"/>
  <c r="D11" i="40"/>
  <c r="D4" i="40"/>
  <c r="D61" i="40" s="1"/>
  <c r="G6" i="40"/>
  <c r="E6" i="40"/>
  <c r="D6" i="40"/>
  <c r="I6" i="40" s="1"/>
  <c r="B61" i="40"/>
  <c r="G5" i="40"/>
  <c r="G60" i="40"/>
  <c r="F60" i="40"/>
  <c r="E5" i="40"/>
  <c r="E60" i="40" s="1"/>
  <c r="B5" i="40"/>
  <c r="B60" i="40" s="1"/>
  <c r="I59" i="40"/>
  <c r="H59" i="40"/>
  <c r="G59" i="40"/>
  <c r="F59" i="40"/>
  <c r="E59" i="40"/>
  <c r="D59" i="40"/>
  <c r="C59" i="40"/>
  <c r="B59" i="40"/>
  <c r="F27" i="16"/>
  <c r="O11" i="16" s="1"/>
  <c r="G27" i="16"/>
  <c r="E27" i="16"/>
  <c r="O10" i="16" s="1"/>
  <c r="D4" i="34"/>
  <c r="O14" i="16"/>
  <c r="N14" i="16"/>
  <c r="M14" i="16"/>
  <c r="M13" i="16"/>
  <c r="M12" i="16"/>
  <c r="M11" i="16"/>
  <c r="M10" i="16"/>
  <c r="O9" i="16"/>
  <c r="M9" i="16"/>
  <c r="N14" i="30"/>
  <c r="M14" i="30"/>
  <c r="M13" i="30"/>
  <c r="M12" i="30"/>
  <c r="M11" i="30"/>
  <c r="M10" i="30"/>
  <c r="M9" i="30"/>
  <c r="M14" i="20"/>
  <c r="M13" i="20"/>
  <c r="M12" i="20"/>
  <c r="M11" i="20"/>
  <c r="M10" i="20"/>
  <c r="M9" i="20"/>
  <c r="M14" i="22"/>
  <c r="M13" i="22"/>
  <c r="M12" i="22"/>
  <c r="M11" i="22"/>
  <c r="M10" i="22"/>
  <c r="M9" i="22"/>
  <c r="M14" i="19"/>
  <c r="M9" i="19"/>
  <c r="M13" i="19"/>
  <c r="M12" i="19"/>
  <c r="M11" i="19"/>
  <c r="M10" i="19"/>
  <c r="M14" i="2"/>
  <c r="M13" i="2"/>
  <c r="M12" i="2"/>
  <c r="M11" i="2"/>
  <c r="M10" i="2"/>
  <c r="M9" i="2"/>
  <c r="D43" i="34"/>
  <c r="D36" i="16"/>
  <c r="F36" i="16" s="1"/>
  <c r="D33" i="16"/>
  <c r="E25" i="16"/>
  <c r="G25" i="16"/>
  <c r="N12" i="16" s="1"/>
  <c r="H25" i="16"/>
  <c r="N13" i="16" s="1"/>
  <c r="D25" i="16"/>
  <c r="D29" i="16" s="1"/>
  <c r="D31" i="16" s="1"/>
  <c r="D35" i="16" s="1"/>
  <c r="D36" i="30"/>
  <c r="F36" i="30" s="1"/>
  <c r="E25" i="30"/>
  <c r="F25" i="30"/>
  <c r="N11" i="30" s="1"/>
  <c r="G25" i="30"/>
  <c r="B71" i="39" s="1"/>
  <c r="H25" i="30"/>
  <c r="N13" i="30" s="1"/>
  <c r="D25" i="30"/>
  <c r="N9" i="30" s="1"/>
  <c r="D36" i="20"/>
  <c r="F36" i="20" s="1"/>
  <c r="D33" i="20"/>
  <c r="H33" i="20" s="1"/>
  <c r="E25" i="20"/>
  <c r="F25" i="20"/>
  <c r="B58" i="39" s="1"/>
  <c r="G25" i="20"/>
  <c r="N12" i="20" s="1"/>
  <c r="H25" i="20"/>
  <c r="N13" i="20" s="1"/>
  <c r="I25" i="20"/>
  <c r="D25" i="20"/>
  <c r="N9" i="20" s="1"/>
  <c r="E25" i="22"/>
  <c r="F25" i="22"/>
  <c r="G25" i="22"/>
  <c r="N12" i="22" s="1"/>
  <c r="H25" i="22"/>
  <c r="N13" i="22" s="1"/>
  <c r="I25" i="22"/>
  <c r="D36" i="22"/>
  <c r="G36" i="22" s="1"/>
  <c r="D33" i="22"/>
  <c r="H33" i="22" s="1"/>
  <c r="D25" i="22"/>
  <c r="N9" i="22" s="1"/>
  <c r="D36" i="19"/>
  <c r="F36" i="19" s="1"/>
  <c r="E25" i="19"/>
  <c r="F25" i="19"/>
  <c r="N11" i="19" s="1"/>
  <c r="G25" i="19"/>
  <c r="H25" i="19"/>
  <c r="N14" i="19"/>
  <c r="D33" i="19"/>
  <c r="H33" i="19" s="1"/>
  <c r="D25" i="19"/>
  <c r="N9" i="19" s="1"/>
  <c r="E25" i="2"/>
  <c r="F25" i="2"/>
  <c r="G25" i="2"/>
  <c r="N12" i="2" s="1"/>
  <c r="H25" i="2"/>
  <c r="N13" i="2" s="1"/>
  <c r="I25" i="2"/>
  <c r="N14" i="2" s="1"/>
  <c r="D25" i="2"/>
  <c r="N9" i="2" s="1"/>
  <c r="D33" i="2"/>
  <c r="F33" i="2" s="1"/>
  <c r="D36" i="2"/>
  <c r="G36" i="2" s="1"/>
  <c r="D34" i="10"/>
  <c r="I34" i="10" s="1"/>
  <c r="D37" i="10"/>
  <c r="E37" i="10" s="1"/>
  <c r="E26" i="10"/>
  <c r="F26" i="10"/>
  <c r="G26" i="10"/>
  <c r="H26" i="10"/>
  <c r="I26" i="10"/>
  <c r="D26" i="10"/>
  <c r="B91" i="39"/>
  <c r="B90" i="39"/>
  <c r="E89" i="39"/>
  <c r="B78" i="39"/>
  <c r="B65" i="39"/>
  <c r="B51" i="39"/>
  <c r="B48" i="39"/>
  <c r="E49" i="39"/>
  <c r="E50" i="39"/>
  <c r="E51" i="39" s="1"/>
  <c r="B38" i="39"/>
  <c r="B35" i="39"/>
  <c r="E23" i="39"/>
  <c r="Q23" i="39"/>
  <c r="Q22" i="39" s="1"/>
  <c r="Q21" i="39" s="1"/>
  <c r="B25" i="39"/>
  <c r="B24" i="39"/>
  <c r="J19" i="39" s="1"/>
  <c r="I19" i="39" s="1"/>
  <c r="B77" i="39"/>
  <c r="B64" i="39"/>
  <c r="J59" i="39" s="1"/>
  <c r="B50" i="39"/>
  <c r="B52" i="39" s="1"/>
  <c r="B37" i="39"/>
  <c r="E76" i="39"/>
  <c r="E77" i="39" s="1"/>
  <c r="E78" i="39" s="1"/>
  <c r="G33" i="16"/>
  <c r="E63" i="39"/>
  <c r="O14" i="30"/>
  <c r="O14" i="19"/>
  <c r="E24" i="39"/>
  <c r="E25" i="39"/>
  <c r="Q89" i="39"/>
  <c r="E88" i="39"/>
  <c r="E87" i="39" s="1"/>
  <c r="E90" i="39"/>
  <c r="E91" i="39" s="1"/>
  <c r="Q24" i="39"/>
  <c r="Q25" i="39" s="1"/>
  <c r="E33" i="16"/>
  <c r="F33" i="16"/>
  <c r="H33" i="16"/>
  <c r="H36" i="16"/>
  <c r="E36" i="16"/>
  <c r="Q49" i="39"/>
  <c r="E48" i="39"/>
  <c r="E47" i="39"/>
  <c r="E64" i="39"/>
  <c r="E65" i="39"/>
  <c r="E62" i="39"/>
  <c r="E61" i="39"/>
  <c r="Q63" i="39"/>
  <c r="E22" i="39"/>
  <c r="E21" i="39"/>
  <c r="Q62" i="39"/>
  <c r="Q61" i="39" s="1"/>
  <c r="Q64" i="39"/>
  <c r="Q65" i="39" s="1"/>
  <c r="N11" i="20" l="1"/>
  <c r="N11" i="22"/>
  <c r="B44" i="39"/>
  <c r="N12" i="19"/>
  <c r="B31" i="39"/>
  <c r="N10" i="2"/>
  <c r="B18" i="39"/>
  <c r="E36" i="22"/>
  <c r="B39" i="39"/>
  <c r="F33" i="20"/>
  <c r="I33" i="22"/>
  <c r="E75" i="39"/>
  <c r="E74" i="39" s="1"/>
  <c r="Q76" i="39"/>
  <c r="H36" i="30"/>
  <c r="G36" i="30"/>
  <c r="F36" i="2"/>
  <c r="B26" i="39"/>
  <c r="E3" i="22" s="1"/>
  <c r="D6" i="22" s="1"/>
  <c r="E28" i="40"/>
  <c r="H33" i="30"/>
  <c r="H33" i="2"/>
  <c r="E33" i="20"/>
  <c r="I33" i="20"/>
  <c r="N10" i="20"/>
  <c r="H36" i="22"/>
  <c r="I36" i="22"/>
  <c r="F36" i="22"/>
  <c r="J32" i="39"/>
  <c r="I32" i="39" s="1"/>
  <c r="I33" i="39" s="1"/>
  <c r="I28" i="40"/>
  <c r="D10" i="34"/>
  <c r="H5" i="40" s="1"/>
  <c r="H7" i="40" s="1"/>
  <c r="H28" i="40"/>
  <c r="G36" i="16"/>
  <c r="E36" i="30"/>
  <c r="G36" i="20"/>
  <c r="I36" i="20"/>
  <c r="E36" i="20"/>
  <c r="H36" i="20"/>
  <c r="E36" i="2"/>
  <c r="N9" i="16"/>
  <c r="C28" i="40"/>
  <c r="N11" i="2"/>
  <c r="G28" i="40"/>
  <c r="G68" i="40" s="1"/>
  <c r="B28" i="40"/>
  <c r="E33" i="2"/>
  <c r="E36" i="19"/>
  <c r="E33" i="19"/>
  <c r="H36" i="19"/>
  <c r="G33" i="2"/>
  <c r="I36" i="2"/>
  <c r="G36" i="19"/>
  <c r="F33" i="19"/>
  <c r="G33" i="20"/>
  <c r="I33" i="2"/>
  <c r="G7" i="40"/>
  <c r="G64" i="40" s="1"/>
  <c r="E33" i="22"/>
  <c r="B7" i="40"/>
  <c r="B8" i="40" s="1"/>
  <c r="F33" i="22"/>
  <c r="G33" i="22"/>
  <c r="I59" i="39"/>
  <c r="V59" i="39"/>
  <c r="K59" i="39"/>
  <c r="J60" i="39"/>
  <c r="C7" i="40"/>
  <c r="C8" i="40" s="1"/>
  <c r="B66" i="39"/>
  <c r="E3" i="20" s="1"/>
  <c r="H6" i="20" s="1"/>
  <c r="I5" i="40"/>
  <c r="I60" i="40" s="1"/>
  <c r="H36" i="2"/>
  <c r="Q50" i="39"/>
  <c r="Q51" i="39" s="1"/>
  <c r="Q48" i="39"/>
  <c r="Q47" i="39" s="1"/>
  <c r="E36" i="39"/>
  <c r="F7" i="40"/>
  <c r="F8" i="40" s="1"/>
  <c r="N10" i="16"/>
  <c r="E29" i="16"/>
  <c r="E31" i="16" s="1"/>
  <c r="E35" i="16" s="1"/>
  <c r="I20" i="39"/>
  <c r="H19" i="39"/>
  <c r="N10" i="30"/>
  <c r="N10" i="19"/>
  <c r="J45" i="39"/>
  <c r="J72" i="39"/>
  <c r="B79" i="39"/>
  <c r="E3" i="30" s="1"/>
  <c r="G33" i="19"/>
  <c r="F29" i="16"/>
  <c r="F31" i="16" s="1"/>
  <c r="F35" i="16" s="1"/>
  <c r="N11" i="16"/>
  <c r="B86" i="39" s="1"/>
  <c r="V19" i="39"/>
  <c r="K19" i="39"/>
  <c r="J20" i="39"/>
  <c r="G33" i="30"/>
  <c r="F33" i="30"/>
  <c r="Q90" i="39"/>
  <c r="Q91" i="39" s="1"/>
  <c r="Q88" i="39"/>
  <c r="Q87" i="39" s="1"/>
  <c r="Q75" i="39"/>
  <c r="Q74" i="39" s="1"/>
  <c r="Q77" i="39"/>
  <c r="Q78" i="39" s="1"/>
  <c r="N10" i="22"/>
  <c r="O12" i="16"/>
  <c r="H27" i="16"/>
  <c r="G29" i="16"/>
  <c r="G31" i="16" s="1"/>
  <c r="G35" i="16" s="1"/>
  <c r="B92" i="39"/>
  <c r="E3" i="16" s="1"/>
  <c r="J85" i="39"/>
  <c r="N13" i="19"/>
  <c r="C61" i="40"/>
  <c r="N14" i="20"/>
  <c r="N12" i="30"/>
  <c r="F28" i="40"/>
  <c r="G34" i="10"/>
  <c r="F34" i="10"/>
  <c r="H34" i="10"/>
  <c r="E34" i="10"/>
  <c r="N14" i="22"/>
  <c r="E7" i="40"/>
  <c r="E8" i="40" s="1"/>
  <c r="G61" i="40"/>
  <c r="D28" i="40"/>
  <c r="I7" i="40" l="1"/>
  <c r="I8" i="40" s="1"/>
  <c r="I34" i="40" s="1"/>
  <c r="I75" i="40" s="1"/>
  <c r="I76" i="40" s="1"/>
  <c r="D38" i="22"/>
  <c r="E3" i="10"/>
  <c r="D6" i="10" s="1"/>
  <c r="D39" i="10" s="1"/>
  <c r="E3" i="2"/>
  <c r="E6" i="2" s="1"/>
  <c r="E38" i="2" s="1"/>
  <c r="E6" i="22"/>
  <c r="E38" i="22" s="1"/>
  <c r="I6" i="22"/>
  <c r="I38" i="22" s="1"/>
  <c r="G6" i="22"/>
  <c r="G38" i="22" s="1"/>
  <c r="H6" i="22"/>
  <c r="H38" i="22" s="1"/>
  <c r="F6" i="22"/>
  <c r="F38" i="22" s="1"/>
  <c r="E3" i="19"/>
  <c r="E6" i="19" s="1"/>
  <c r="E38" i="19" s="1"/>
  <c r="C64" i="40"/>
  <c r="C65" i="40" s="1"/>
  <c r="C34" i="40"/>
  <c r="C75" i="40" s="1"/>
  <c r="C76" i="40" s="1"/>
  <c r="I68" i="40"/>
  <c r="I69" i="40" s="1"/>
  <c r="I83" i="40" s="1"/>
  <c r="K32" i="39"/>
  <c r="K33" i="39" s="1"/>
  <c r="J33" i="39"/>
  <c r="H32" i="39"/>
  <c r="H33" i="39" s="1"/>
  <c r="B64" i="40"/>
  <c r="B65" i="40" s="1"/>
  <c r="V32" i="39"/>
  <c r="W32" i="39" s="1"/>
  <c r="D13" i="34"/>
  <c r="D46" i="34" s="1"/>
  <c r="D44" i="34"/>
  <c r="H68" i="40"/>
  <c r="H69" i="40" s="1"/>
  <c r="H83" i="40" s="1"/>
  <c r="G65" i="40"/>
  <c r="G8" i="40"/>
  <c r="G34" i="40" s="1"/>
  <c r="G75" i="40" s="1"/>
  <c r="G76" i="40" s="1"/>
  <c r="B34" i="40"/>
  <c r="B75" i="40" s="1"/>
  <c r="B76" i="40" s="1"/>
  <c r="B68" i="40"/>
  <c r="B69" i="40" s="1"/>
  <c r="B83" i="40" s="1"/>
  <c r="C68" i="40"/>
  <c r="C69" i="40" s="1"/>
  <c r="C83" i="40" s="1"/>
  <c r="H60" i="40"/>
  <c r="H8" i="40"/>
  <c r="H34" i="40" s="1"/>
  <c r="H38" i="20"/>
  <c r="G32" i="40"/>
  <c r="G71" i="40" s="1"/>
  <c r="G85" i="40" s="1"/>
  <c r="E68" i="40"/>
  <c r="E69" i="40" s="1"/>
  <c r="E83" i="40" s="1"/>
  <c r="C60" i="40"/>
  <c r="D5" i="40"/>
  <c r="K60" i="39"/>
  <c r="L59" i="39"/>
  <c r="E6" i="20"/>
  <c r="G6" i="20"/>
  <c r="D6" i="20"/>
  <c r="U59" i="39"/>
  <c r="V60" i="39"/>
  <c r="V65" i="39" s="1"/>
  <c r="W59" i="39"/>
  <c r="H59" i="39"/>
  <c r="I60" i="39"/>
  <c r="I6" i="20"/>
  <c r="F6" i="20"/>
  <c r="H64" i="40"/>
  <c r="D68" i="40"/>
  <c r="D6" i="16"/>
  <c r="G6" i="16"/>
  <c r="H6" i="16"/>
  <c r="E6" i="16"/>
  <c r="F6" i="16"/>
  <c r="I6" i="16"/>
  <c r="K45" i="39"/>
  <c r="I45" i="39"/>
  <c r="V45" i="39"/>
  <c r="J46" i="39"/>
  <c r="G19" i="39"/>
  <c r="H20" i="39"/>
  <c r="E64" i="40"/>
  <c r="O13" i="16"/>
  <c r="H29" i="16"/>
  <c r="H31" i="16" s="1"/>
  <c r="H35" i="16" s="1"/>
  <c r="G69" i="40"/>
  <c r="G83" i="40" s="1"/>
  <c r="G82" i="40"/>
  <c r="F68" i="40"/>
  <c r="K20" i="39"/>
  <c r="L19" i="39"/>
  <c r="F64" i="40"/>
  <c r="F65" i="40" s="1"/>
  <c r="U19" i="39"/>
  <c r="W19" i="39"/>
  <c r="V20" i="39"/>
  <c r="H6" i="30"/>
  <c r="D6" i="30"/>
  <c r="E6" i="30"/>
  <c r="G6" i="30"/>
  <c r="I6" i="30"/>
  <c r="F6" i="30"/>
  <c r="K85" i="39"/>
  <c r="I85" i="39"/>
  <c r="V85" i="39"/>
  <c r="J86" i="39"/>
  <c r="V72" i="39"/>
  <c r="J73" i="39"/>
  <c r="I72" i="39"/>
  <c r="K72" i="39"/>
  <c r="E35" i="39"/>
  <c r="E34" i="39" s="1"/>
  <c r="Q36" i="39"/>
  <c r="E37" i="39"/>
  <c r="E38" i="39" s="1"/>
  <c r="I64" i="40" l="1"/>
  <c r="I65" i="40" s="1"/>
  <c r="U32" i="39"/>
  <c r="T32" i="39" s="1"/>
  <c r="G32" i="39"/>
  <c r="F32" i="39" s="1"/>
  <c r="F33" i="39" s="1"/>
  <c r="V33" i="39"/>
  <c r="V38" i="39" s="1"/>
  <c r="H6" i="10"/>
  <c r="H39" i="10" s="1"/>
  <c r="I6" i="10"/>
  <c r="I39" i="10" s="1"/>
  <c r="G6" i="10"/>
  <c r="E6" i="10"/>
  <c r="F6" i="10"/>
  <c r="F39" i="10" s="1"/>
  <c r="F6" i="2"/>
  <c r="F38" i="2" s="1"/>
  <c r="I6" i="2"/>
  <c r="I38" i="2" s="1"/>
  <c r="H6" i="2"/>
  <c r="H38" i="2" s="1"/>
  <c r="D6" i="2"/>
  <c r="G6" i="2"/>
  <c r="G38" i="2" s="1"/>
  <c r="D6" i="19"/>
  <c r="F6" i="19"/>
  <c r="G6" i="19"/>
  <c r="G38" i="19" s="1"/>
  <c r="H6" i="19"/>
  <c r="H38" i="19" s="1"/>
  <c r="B82" i="40"/>
  <c r="C82" i="40"/>
  <c r="V63" i="39"/>
  <c r="L32" i="39"/>
  <c r="L33" i="39" s="1"/>
  <c r="V62" i="39"/>
  <c r="V61" i="39"/>
  <c r="V64" i="39"/>
  <c r="G35" i="40"/>
  <c r="G78" i="40" s="1"/>
  <c r="G79" i="40" s="1"/>
  <c r="G72" i="40"/>
  <c r="G86" i="40" s="1"/>
  <c r="G38" i="30"/>
  <c r="E38" i="30"/>
  <c r="E38" i="16"/>
  <c r="E39" i="16"/>
  <c r="D38" i="30"/>
  <c r="H39" i="16"/>
  <c r="H38" i="16"/>
  <c r="F38" i="20"/>
  <c r="F38" i="16"/>
  <c r="F39" i="16"/>
  <c r="H38" i="30"/>
  <c r="D38" i="16"/>
  <c r="D39" i="16"/>
  <c r="D38" i="20"/>
  <c r="I38" i="20"/>
  <c r="G38" i="20"/>
  <c r="G38" i="16"/>
  <c r="G39" i="16"/>
  <c r="F38" i="30"/>
  <c r="E38" i="20"/>
  <c r="I39" i="16"/>
  <c r="I38" i="16"/>
  <c r="H75" i="40"/>
  <c r="H76" i="40" s="1"/>
  <c r="G59" i="39"/>
  <c r="H60" i="39"/>
  <c r="M59" i="39"/>
  <c r="L60" i="39"/>
  <c r="H65" i="40"/>
  <c r="H82" i="40"/>
  <c r="W60" i="39"/>
  <c r="X59" i="39"/>
  <c r="U60" i="39"/>
  <c r="T59" i="39"/>
  <c r="D60" i="40"/>
  <c r="D7" i="40"/>
  <c r="I86" i="39"/>
  <c r="H85" i="39"/>
  <c r="V46" i="39"/>
  <c r="W45" i="39"/>
  <c r="U45" i="39"/>
  <c r="U72" i="39"/>
  <c r="W72" i="39"/>
  <c r="V73" i="39"/>
  <c r="F82" i="40"/>
  <c r="F69" i="40"/>
  <c r="F83" i="40" s="1"/>
  <c r="J89" i="39"/>
  <c r="J88" i="39"/>
  <c r="J91" i="39"/>
  <c r="J90" i="39"/>
  <c r="J87" i="39"/>
  <c r="G20" i="39"/>
  <c r="F19" i="39"/>
  <c r="F20" i="39" s="1"/>
  <c r="V21" i="39"/>
  <c r="V22" i="39"/>
  <c r="V24" i="39"/>
  <c r="V23" i="39"/>
  <c r="V25" i="39"/>
  <c r="K86" i="39"/>
  <c r="L85" i="39"/>
  <c r="U20" i="39"/>
  <c r="T19" i="39"/>
  <c r="E65" i="40"/>
  <c r="E82" i="40"/>
  <c r="H45" i="39"/>
  <c r="I46" i="39"/>
  <c r="K73" i="39"/>
  <c r="L72" i="39"/>
  <c r="X32" i="39"/>
  <c r="W33" i="39"/>
  <c r="F34" i="40"/>
  <c r="F75" i="40" s="1"/>
  <c r="F76" i="40" s="1"/>
  <c r="E34" i="40"/>
  <c r="E75" i="40" s="1"/>
  <c r="E76" i="40" s="1"/>
  <c r="K46" i="39"/>
  <c r="L45" i="39"/>
  <c r="D69" i="40"/>
  <c r="D83" i="40" s="1"/>
  <c r="W85" i="39"/>
  <c r="V86" i="39"/>
  <c r="U85" i="39"/>
  <c r="Q37" i="39"/>
  <c r="Q38" i="39" s="1"/>
  <c r="Q35" i="39"/>
  <c r="Q34" i="39" s="1"/>
  <c r="I73" i="39"/>
  <c r="H72" i="39"/>
  <c r="M19" i="39"/>
  <c r="L20" i="39"/>
  <c r="X19" i="39"/>
  <c r="W20" i="39"/>
  <c r="V36" i="39" l="1"/>
  <c r="V47" i="39"/>
  <c r="U33" i="39"/>
  <c r="U37" i="39" s="1"/>
  <c r="I82" i="40"/>
  <c r="V51" i="39"/>
  <c r="V48" i="39"/>
  <c r="V49" i="39"/>
  <c r="G33" i="39"/>
  <c r="M32" i="39"/>
  <c r="M33" i="39" s="1"/>
  <c r="V50" i="39"/>
  <c r="V35" i="39"/>
  <c r="V34" i="39"/>
  <c r="V37" i="39"/>
  <c r="D38" i="19"/>
  <c r="E39" i="10"/>
  <c r="G39" i="10"/>
  <c r="D38" i="2"/>
  <c r="F38" i="19"/>
  <c r="D64" i="40"/>
  <c r="D8" i="40"/>
  <c r="M60" i="39"/>
  <c r="N59" i="39"/>
  <c r="N60" i="39" s="1"/>
  <c r="U65" i="39"/>
  <c r="U63" i="39"/>
  <c r="U64" i="39"/>
  <c r="U62" i="39"/>
  <c r="U61" i="39"/>
  <c r="W64" i="39"/>
  <c r="W62" i="39"/>
  <c r="W65" i="39"/>
  <c r="W61" i="39"/>
  <c r="W63" i="39"/>
  <c r="G60" i="39"/>
  <c r="F59" i="39"/>
  <c r="F60" i="39" s="1"/>
  <c r="S59" i="39"/>
  <c r="T60" i="39"/>
  <c r="Y59" i="39"/>
  <c r="X60" i="39"/>
  <c r="G45" i="39"/>
  <c r="H46" i="39"/>
  <c r="S19" i="39"/>
  <c r="T20" i="39"/>
  <c r="T45" i="39"/>
  <c r="U46" i="39"/>
  <c r="L86" i="39"/>
  <c r="M85" i="39"/>
  <c r="W51" i="39"/>
  <c r="W48" i="39"/>
  <c r="W36" i="39"/>
  <c r="W50" i="39"/>
  <c r="W38" i="39"/>
  <c r="W47" i="39"/>
  <c r="W49" i="39"/>
  <c r="W34" i="39"/>
  <c r="W35" i="39"/>
  <c r="W37" i="39"/>
  <c r="U24" i="39"/>
  <c r="U23" i="39"/>
  <c r="U25" i="39"/>
  <c r="U21" i="39"/>
  <c r="U22" i="39"/>
  <c r="W46" i="39"/>
  <c r="X45" i="39"/>
  <c r="V89" i="39"/>
  <c r="V90" i="39"/>
  <c r="V87" i="39"/>
  <c r="V88" i="39"/>
  <c r="V91" i="39"/>
  <c r="H86" i="39"/>
  <c r="G85" i="39"/>
  <c r="W25" i="39"/>
  <c r="W23" i="39"/>
  <c r="W24" i="39"/>
  <c r="W22" i="39"/>
  <c r="W21" i="39"/>
  <c r="X85" i="39"/>
  <c r="W86" i="39"/>
  <c r="Y32" i="39"/>
  <c r="X33" i="39"/>
  <c r="I89" i="39"/>
  <c r="I88" i="39"/>
  <c r="I91" i="39"/>
  <c r="I87" i="39"/>
  <c r="I90" i="39"/>
  <c r="N19" i="39"/>
  <c r="N20" i="39" s="1"/>
  <c r="M20" i="39"/>
  <c r="T33" i="39"/>
  <c r="S32" i="39"/>
  <c r="K91" i="39"/>
  <c r="K87" i="39"/>
  <c r="K88" i="39"/>
  <c r="K89" i="39"/>
  <c r="K90" i="39"/>
  <c r="Y19" i="39"/>
  <c r="X20" i="39"/>
  <c r="M72" i="39"/>
  <c r="L73" i="39"/>
  <c r="V76" i="39"/>
  <c r="V74" i="39"/>
  <c r="V75" i="39"/>
  <c r="V77" i="39"/>
  <c r="V78" i="39"/>
  <c r="T85" i="39"/>
  <c r="U86" i="39"/>
  <c r="H73" i="39"/>
  <c r="G72" i="39"/>
  <c r="X72" i="39"/>
  <c r="W73" i="39"/>
  <c r="M45" i="39"/>
  <c r="L46" i="39"/>
  <c r="U73" i="39"/>
  <c r="T72" i="39"/>
  <c r="U47" i="39" l="1"/>
  <c r="U49" i="39"/>
  <c r="U35" i="39"/>
  <c r="U36" i="39"/>
  <c r="U38" i="39"/>
  <c r="U50" i="39"/>
  <c r="U34" i="39"/>
  <c r="U51" i="39"/>
  <c r="U48" i="39"/>
  <c r="N32" i="39"/>
  <c r="N33" i="39" s="1"/>
  <c r="T62" i="39"/>
  <c r="T61" i="39"/>
  <c r="T65" i="39"/>
  <c r="T64" i="39"/>
  <c r="T63" i="39"/>
  <c r="S60" i="39"/>
  <c r="R59" i="39"/>
  <c r="R60" i="39" s="1"/>
  <c r="D65" i="40"/>
  <c r="D82" i="40"/>
  <c r="X62" i="39"/>
  <c r="X61" i="39"/>
  <c r="X65" i="39"/>
  <c r="X63" i="39"/>
  <c r="X64" i="39"/>
  <c r="Z59" i="39"/>
  <c r="Z60" i="39" s="1"/>
  <c r="Y60" i="39"/>
  <c r="D34" i="40"/>
  <c r="D75" i="40" s="1"/>
  <c r="D76" i="40" s="1"/>
  <c r="W88" i="39"/>
  <c r="W91" i="39"/>
  <c r="W89" i="39"/>
  <c r="W87" i="39"/>
  <c r="W90" i="39"/>
  <c r="H90" i="39"/>
  <c r="H89" i="39"/>
  <c r="H87" i="39"/>
  <c r="H91" i="39"/>
  <c r="H88" i="39"/>
  <c r="R19" i="39"/>
  <c r="R20" i="39" s="1"/>
  <c r="S20" i="39"/>
  <c r="G73" i="39"/>
  <c r="F72" i="39"/>
  <c r="F73" i="39" s="1"/>
  <c r="Y85" i="39"/>
  <c r="X86" i="39"/>
  <c r="G46" i="39"/>
  <c r="F45" i="39"/>
  <c r="F46" i="39" s="1"/>
  <c r="M86" i="39"/>
  <c r="N85" i="39"/>
  <c r="N86" i="39" s="1"/>
  <c r="W74" i="39"/>
  <c r="W76" i="39"/>
  <c r="W75" i="39"/>
  <c r="W77" i="39"/>
  <c r="W78" i="39"/>
  <c r="T73" i="39"/>
  <c r="S72" i="39"/>
  <c r="Y72" i="39"/>
  <c r="X73" i="39"/>
  <c r="L90" i="39"/>
  <c r="L87" i="39"/>
  <c r="L91" i="39"/>
  <c r="L88" i="39"/>
  <c r="L89" i="39"/>
  <c r="U90" i="39"/>
  <c r="U88" i="39"/>
  <c r="U91" i="39"/>
  <c r="U87" i="39"/>
  <c r="U89" i="39"/>
  <c r="M73" i="39"/>
  <c r="N72" i="39"/>
  <c r="N73" i="39" s="1"/>
  <c r="R32" i="39"/>
  <c r="R33" i="39" s="1"/>
  <c r="S33" i="39"/>
  <c r="T86" i="39"/>
  <c r="S85" i="39"/>
  <c r="T51" i="39"/>
  <c r="T37" i="39"/>
  <c r="T36" i="39"/>
  <c r="T49" i="39"/>
  <c r="T34" i="39"/>
  <c r="T35" i="39"/>
  <c r="T50" i="39"/>
  <c r="T47" i="39"/>
  <c r="T38" i="39"/>
  <c r="T48" i="39"/>
  <c r="X48" i="39"/>
  <c r="X47" i="39"/>
  <c r="X37" i="39"/>
  <c r="X38" i="39"/>
  <c r="X49" i="39"/>
  <c r="X50" i="39"/>
  <c r="X35" i="39"/>
  <c r="X34" i="39"/>
  <c r="X36" i="39"/>
  <c r="X51" i="39"/>
  <c r="X46" i="39"/>
  <c r="Y45" i="39"/>
  <c r="S45" i="39"/>
  <c r="T46" i="39"/>
  <c r="U76" i="39"/>
  <c r="U78" i="39"/>
  <c r="U77" i="39"/>
  <c r="U75" i="39"/>
  <c r="U74" i="39"/>
  <c r="M46" i="39"/>
  <c r="N45" i="39"/>
  <c r="N46" i="39" s="1"/>
  <c r="X21" i="39"/>
  <c r="X22" i="39"/>
  <c r="X24" i="39"/>
  <c r="X25" i="39"/>
  <c r="X23" i="39"/>
  <c r="Z19" i="39"/>
  <c r="Z20" i="39" s="1"/>
  <c r="Y20" i="39"/>
  <c r="Y33" i="39"/>
  <c r="Z32" i="39"/>
  <c r="Z33" i="39" s="1"/>
  <c r="F85" i="39"/>
  <c r="F86" i="39" s="1"/>
  <c r="G86" i="39"/>
  <c r="T24" i="39"/>
  <c r="T23" i="39"/>
  <c r="T21" i="39"/>
  <c r="T25" i="39"/>
  <c r="T22" i="39"/>
  <c r="Y61" i="39" l="1"/>
  <c r="Y63" i="39"/>
  <c r="Y65" i="39"/>
  <c r="Y62" i="39"/>
  <c r="Y64" i="39"/>
  <c r="Z62" i="39"/>
  <c r="Z63" i="39"/>
  <c r="Z65" i="39"/>
  <c r="Z64" i="39"/>
  <c r="Z61" i="39"/>
  <c r="S64" i="39"/>
  <c r="S65" i="39"/>
  <c r="S61" i="39"/>
  <c r="S63" i="39"/>
  <c r="S62" i="39"/>
  <c r="R63" i="39"/>
  <c r="R64" i="39"/>
  <c r="R62" i="39"/>
  <c r="R65" i="39"/>
  <c r="R61" i="39"/>
  <c r="S47" i="39"/>
  <c r="S36" i="39"/>
  <c r="S50" i="39"/>
  <c r="S37" i="39"/>
  <c r="S35" i="39"/>
  <c r="S38" i="39"/>
  <c r="S48" i="39"/>
  <c r="S51" i="39"/>
  <c r="S49" i="39"/>
  <c r="S34" i="39"/>
  <c r="Y36" i="39"/>
  <c r="Y34" i="39"/>
  <c r="Y38" i="39"/>
  <c r="Y50" i="39"/>
  <c r="Y48" i="39"/>
  <c r="Y51" i="39"/>
  <c r="Y47" i="39"/>
  <c r="Y37" i="39"/>
  <c r="Y35" i="39"/>
  <c r="Y49" i="39"/>
  <c r="S73" i="39"/>
  <c r="R72" i="39"/>
  <c r="R73" i="39" s="1"/>
  <c r="M88" i="39"/>
  <c r="M91" i="39"/>
  <c r="M89" i="39"/>
  <c r="M87" i="39"/>
  <c r="M90" i="39"/>
  <c r="R23" i="39"/>
  <c r="R24" i="39"/>
  <c r="R25" i="39"/>
  <c r="R22" i="39"/>
  <c r="R21" i="39"/>
  <c r="S86" i="39"/>
  <c r="R85" i="39"/>
  <c r="R86" i="39" s="1"/>
  <c r="T77" i="39"/>
  <c r="T78" i="39"/>
  <c r="T75" i="39"/>
  <c r="T76" i="39"/>
  <c r="T74" i="39"/>
  <c r="T90" i="39"/>
  <c r="T87" i="39"/>
  <c r="T88" i="39"/>
  <c r="T89" i="39"/>
  <c r="T91" i="39"/>
  <c r="Y46" i="39"/>
  <c r="Z45" i="39"/>
  <c r="Z46" i="39" s="1"/>
  <c r="R38" i="39"/>
  <c r="R36" i="39"/>
  <c r="R47" i="39"/>
  <c r="R51" i="39"/>
  <c r="R49" i="39"/>
  <c r="R48" i="39"/>
  <c r="R34" i="39"/>
  <c r="R50" i="39"/>
  <c r="R37" i="39"/>
  <c r="R35" i="39"/>
  <c r="Y86" i="39"/>
  <c r="Z85" i="39"/>
  <c r="Z86" i="39" s="1"/>
  <c r="G88" i="39"/>
  <c r="G90" i="39"/>
  <c r="G91" i="39"/>
  <c r="G87" i="39"/>
  <c r="G89" i="39"/>
  <c r="F90" i="39"/>
  <c r="F87" i="39"/>
  <c r="F89" i="39"/>
  <c r="F91" i="39"/>
  <c r="F88" i="39"/>
  <c r="Y21" i="39"/>
  <c r="Y23" i="39"/>
  <c r="Y22" i="39"/>
  <c r="Y25" i="39"/>
  <c r="Y24" i="39"/>
  <c r="X77" i="39"/>
  <c r="X76" i="39"/>
  <c r="X74" i="39"/>
  <c r="X78" i="39"/>
  <c r="X75" i="39"/>
  <c r="S46" i="39"/>
  <c r="R45" i="39"/>
  <c r="R46" i="39" s="1"/>
  <c r="X87" i="39"/>
  <c r="X88" i="39"/>
  <c r="X89" i="39"/>
  <c r="X90" i="39"/>
  <c r="X91" i="39"/>
  <c r="Z49" i="39"/>
  <c r="Z47" i="39"/>
  <c r="Z50" i="39"/>
  <c r="Z38" i="39"/>
  <c r="Z36" i="39"/>
  <c r="Z48" i="39"/>
  <c r="Z37" i="39"/>
  <c r="Z35" i="39"/>
  <c r="Z51" i="39"/>
  <c r="Z34" i="39"/>
  <c r="Z25" i="39"/>
  <c r="Z23" i="39"/>
  <c r="Z24" i="39"/>
  <c r="Z22" i="39"/>
  <c r="Z21" i="39"/>
  <c r="Z72" i="39"/>
  <c r="Z73" i="39" s="1"/>
  <c r="Y73" i="39"/>
  <c r="N87" i="39"/>
  <c r="N90" i="39"/>
  <c r="N91" i="39"/>
  <c r="N88" i="39"/>
  <c r="N89" i="39"/>
  <c r="S25" i="39"/>
  <c r="S23" i="39"/>
  <c r="S21" i="39"/>
  <c r="S22" i="39"/>
  <c r="S24" i="39"/>
  <c r="S77" i="39" l="1"/>
  <c r="S74" i="39"/>
  <c r="S76" i="39"/>
  <c r="S75" i="39"/>
  <c r="S78" i="39"/>
  <c r="R77" i="39"/>
  <c r="R76" i="39"/>
  <c r="R75" i="39"/>
  <c r="R74" i="39"/>
  <c r="R78" i="39"/>
  <c r="R90" i="39"/>
  <c r="R89" i="39"/>
  <c r="R91" i="39"/>
  <c r="R88" i="39"/>
  <c r="R87" i="39"/>
  <c r="Y75" i="39"/>
  <c r="Y74" i="39"/>
  <c r="Y77" i="39"/>
  <c r="Y78" i="39"/>
  <c r="Y76" i="39"/>
  <c r="Z87" i="39"/>
  <c r="Z91" i="39"/>
  <c r="Z89" i="39"/>
  <c r="Z90" i="39"/>
  <c r="Z88" i="39"/>
  <c r="Z75" i="39"/>
  <c r="Z74" i="39"/>
  <c r="Z77" i="39"/>
  <c r="Z76" i="39"/>
  <c r="Z78" i="39"/>
  <c r="Y89" i="39"/>
  <c r="Y91" i="39"/>
  <c r="Y88" i="39"/>
  <c r="Y87" i="39"/>
  <c r="Y90" i="39"/>
  <c r="S87" i="39"/>
  <c r="S89" i="39"/>
  <c r="S88" i="39"/>
  <c r="S91" i="39"/>
  <c r="S90" i="39"/>
  <c r="D27" i="2" l="1"/>
  <c r="B30" i="40" l="1"/>
  <c r="B32" i="40" s="1"/>
  <c r="D29" i="2"/>
  <c r="E27" i="2"/>
  <c r="O9" i="2"/>
  <c r="D27" i="30"/>
  <c r="D27" i="20"/>
  <c r="D34" i="34"/>
  <c r="D27" i="22"/>
  <c r="D27" i="19"/>
  <c r="E30" i="40" l="1"/>
  <c r="E32" i="40" s="1"/>
  <c r="D29" i="20"/>
  <c r="E27" i="20"/>
  <c r="O9" i="20"/>
  <c r="D29" i="19"/>
  <c r="C30" i="40"/>
  <c r="C32" i="40" s="1"/>
  <c r="E27" i="19"/>
  <c r="O9" i="19"/>
  <c r="F27" i="2"/>
  <c r="O10" i="2"/>
  <c r="E29" i="2"/>
  <c r="B19" i="39"/>
  <c r="B20" i="39" s="1"/>
  <c r="O9" i="30"/>
  <c r="F30" i="40"/>
  <c r="F32" i="40" s="1"/>
  <c r="D29" i="30"/>
  <c r="E27" i="30"/>
  <c r="D30" i="40"/>
  <c r="D32" i="40" s="1"/>
  <c r="O9" i="22"/>
  <c r="E27" i="22"/>
  <c r="D29" i="22"/>
  <c r="D31" i="2"/>
  <c r="D35" i="2" s="1"/>
  <c r="D39" i="2"/>
  <c r="H30" i="40"/>
  <c r="H32" i="40" s="1"/>
  <c r="D36" i="34"/>
  <c r="B71" i="40"/>
  <c r="B35" i="40"/>
  <c r="B78" i="40" s="1"/>
  <c r="B79" i="40" s="1"/>
  <c r="D28" i="10"/>
  <c r="C35" i="40" l="1"/>
  <c r="C78" i="40" s="1"/>
  <c r="C79" i="40" s="1"/>
  <c r="C71" i="40"/>
  <c r="D35" i="40"/>
  <c r="D78" i="40" s="1"/>
  <c r="D79" i="40" s="1"/>
  <c r="D71" i="40"/>
  <c r="D39" i="19"/>
  <c r="D31" i="19"/>
  <c r="D35" i="19" s="1"/>
  <c r="D47" i="34"/>
  <c r="D38" i="34"/>
  <c r="D42" i="34" s="1"/>
  <c r="G27" i="2"/>
  <c r="O11" i="2"/>
  <c r="F29" i="2"/>
  <c r="F27" i="22"/>
  <c r="E29" i="22"/>
  <c r="O10" i="22"/>
  <c r="E29" i="30"/>
  <c r="F27" i="30"/>
  <c r="B72" i="39"/>
  <c r="O10" i="30"/>
  <c r="E31" i="2"/>
  <c r="E35" i="2" s="1"/>
  <c r="E39" i="2"/>
  <c r="D39" i="30"/>
  <c r="D31" i="30"/>
  <c r="D35" i="30" s="1"/>
  <c r="F27" i="20"/>
  <c r="O10" i="20"/>
  <c r="E29" i="20"/>
  <c r="J25" i="39"/>
  <c r="L23" i="39"/>
  <c r="N24" i="39"/>
  <c r="N22" i="39"/>
  <c r="M23" i="39"/>
  <c r="F21" i="39"/>
  <c r="H22" i="39"/>
  <c r="M22" i="39"/>
  <c r="G23" i="39"/>
  <c r="F24" i="39"/>
  <c r="N21" i="39"/>
  <c r="H23" i="39"/>
  <c r="G22" i="39"/>
  <c r="N25" i="39"/>
  <c r="L22" i="39"/>
  <c r="I23" i="39"/>
  <c r="J21" i="39"/>
  <c r="K21" i="39"/>
  <c r="F25" i="39"/>
  <c r="K23" i="39"/>
  <c r="M21" i="39"/>
  <c r="M25" i="39"/>
  <c r="K22" i="39"/>
  <c r="J22" i="39"/>
  <c r="L24" i="39"/>
  <c r="J23" i="39"/>
  <c r="G25" i="39"/>
  <c r="L21" i="39"/>
  <c r="L25" i="39"/>
  <c r="M24" i="39"/>
  <c r="F22" i="39"/>
  <c r="H25" i="39"/>
  <c r="F23" i="39"/>
  <c r="I24" i="39"/>
  <c r="J24" i="39"/>
  <c r="H24" i="39"/>
  <c r="K24" i="39"/>
  <c r="G21" i="39"/>
  <c r="G24" i="39"/>
  <c r="I21" i="39"/>
  <c r="I25" i="39"/>
  <c r="N23" i="39"/>
  <c r="H21" i="39"/>
  <c r="K25" i="39"/>
  <c r="I22" i="39"/>
  <c r="H71" i="40"/>
  <c r="H35" i="40"/>
  <c r="H78" i="40" s="1"/>
  <c r="H79" i="40" s="1"/>
  <c r="F35" i="40"/>
  <c r="F78" i="40" s="1"/>
  <c r="F79" i="40" s="1"/>
  <c r="F71" i="40"/>
  <c r="D39" i="20"/>
  <c r="D31" i="20"/>
  <c r="D35" i="20" s="1"/>
  <c r="D30" i="10"/>
  <c r="E28" i="10"/>
  <c r="I30" i="40"/>
  <c r="I32" i="40" s="1"/>
  <c r="D31" i="22"/>
  <c r="D35" i="22" s="1"/>
  <c r="D39" i="22"/>
  <c r="O10" i="19"/>
  <c r="E29" i="19"/>
  <c r="F27" i="19"/>
  <c r="B72" i="40"/>
  <c r="B86" i="40" s="1"/>
  <c r="B85" i="40"/>
  <c r="E71" i="40"/>
  <c r="E35" i="40"/>
  <c r="E78" i="40" s="1"/>
  <c r="E79" i="40" s="1"/>
  <c r="F29" i="19" l="1"/>
  <c r="O11" i="19"/>
  <c r="G27" i="19"/>
  <c r="B45" i="39"/>
  <c r="B46" i="39" s="1"/>
  <c r="F29" i="22"/>
  <c r="G27" i="22"/>
  <c r="O11" i="22"/>
  <c r="E39" i="19"/>
  <c r="E31" i="19"/>
  <c r="E35" i="19" s="1"/>
  <c r="H72" i="40"/>
  <c r="H86" i="40" s="1"/>
  <c r="H85" i="40"/>
  <c r="O11" i="20"/>
  <c r="B59" i="39"/>
  <c r="B60" i="39" s="1"/>
  <c r="G27" i="20"/>
  <c r="F29" i="20"/>
  <c r="F31" i="2"/>
  <c r="F35" i="2" s="1"/>
  <c r="F39" i="2"/>
  <c r="H27" i="2"/>
  <c r="O12" i="2"/>
  <c r="G29" i="2"/>
  <c r="E30" i="10"/>
  <c r="F28" i="10"/>
  <c r="O11" i="30"/>
  <c r="B73" i="39" s="1"/>
  <c r="F29" i="30"/>
  <c r="G27" i="30"/>
  <c r="D85" i="40"/>
  <c r="D72" i="40"/>
  <c r="D86" i="40" s="1"/>
  <c r="E72" i="40"/>
  <c r="E86" i="40" s="1"/>
  <c r="E85" i="40"/>
  <c r="E31" i="30"/>
  <c r="E35" i="30" s="1"/>
  <c r="E39" i="30"/>
  <c r="F85" i="40"/>
  <c r="F72" i="40"/>
  <c r="F86" i="40" s="1"/>
  <c r="C85" i="40"/>
  <c r="C72" i="40"/>
  <c r="C86" i="40" s="1"/>
  <c r="I71" i="40"/>
  <c r="I35" i="40"/>
  <c r="I78" i="40" s="1"/>
  <c r="I79" i="40" s="1"/>
  <c r="D32" i="10"/>
  <c r="D36" i="10" s="1"/>
  <c r="D40" i="10"/>
  <c r="E39" i="20"/>
  <c r="E31" i="20"/>
  <c r="E35" i="20" s="1"/>
  <c r="E31" i="22"/>
  <c r="E35" i="22" s="1"/>
  <c r="E39" i="22"/>
  <c r="I72" i="40" l="1"/>
  <c r="I86" i="40" s="1"/>
  <c r="I85" i="40"/>
  <c r="J75" i="39"/>
  <c r="N74" i="39"/>
  <c r="L74" i="39"/>
  <c r="F77" i="39"/>
  <c r="H77" i="39"/>
  <c r="L77" i="39"/>
  <c r="G78" i="39"/>
  <c r="K77" i="39"/>
  <c r="H76" i="39"/>
  <c r="N76" i="39"/>
  <c r="I75" i="39"/>
  <c r="H78" i="39"/>
  <c r="F78" i="39"/>
  <c r="F76" i="39"/>
  <c r="J78" i="39"/>
  <c r="M75" i="39"/>
  <c r="G74" i="39"/>
  <c r="I74" i="39"/>
  <c r="H74" i="39"/>
  <c r="I77" i="39"/>
  <c r="I78" i="39"/>
  <c r="F75" i="39"/>
  <c r="M74" i="39"/>
  <c r="G77" i="39"/>
  <c r="G76" i="39"/>
  <c r="L75" i="39"/>
  <c r="L78" i="39"/>
  <c r="K76" i="39"/>
  <c r="N75" i="39"/>
  <c r="F74" i="39"/>
  <c r="N77" i="39"/>
  <c r="K74" i="39"/>
  <c r="J77" i="39"/>
  <c r="L76" i="39"/>
  <c r="N78" i="39"/>
  <c r="M76" i="39"/>
  <c r="J76" i="39"/>
  <c r="M78" i="39"/>
  <c r="J74" i="39"/>
  <c r="M77" i="39"/>
  <c r="I76" i="39"/>
  <c r="H75" i="39"/>
  <c r="G75" i="39"/>
  <c r="K75" i="39"/>
  <c r="K78" i="39"/>
  <c r="G28" i="10"/>
  <c r="F30" i="10"/>
  <c r="E32" i="10"/>
  <c r="E36" i="10" s="1"/>
  <c r="E40" i="10"/>
  <c r="F39" i="22"/>
  <c r="F31" i="22"/>
  <c r="F35" i="22" s="1"/>
  <c r="H51" i="39"/>
  <c r="J48" i="39"/>
  <c r="F47" i="39"/>
  <c r="N49" i="39"/>
  <c r="K47" i="39"/>
  <c r="M48" i="39"/>
  <c r="J49" i="39"/>
  <c r="G50" i="39"/>
  <c r="G48" i="39"/>
  <c r="M50" i="39"/>
  <c r="I48" i="39"/>
  <c r="K51" i="39"/>
  <c r="N50" i="39"/>
  <c r="H49" i="39"/>
  <c r="F49" i="39"/>
  <c r="I50" i="39"/>
  <c r="J50" i="39"/>
  <c r="I51" i="39"/>
  <c r="G47" i="39"/>
  <c r="L51" i="39"/>
  <c r="G51" i="39"/>
  <c r="N48" i="39"/>
  <c r="H48" i="39"/>
  <c r="H50" i="39"/>
  <c r="G49" i="39"/>
  <c r="L47" i="39"/>
  <c r="J47" i="39"/>
  <c r="F48" i="39"/>
  <c r="K50" i="39"/>
  <c r="K49" i="39"/>
  <c r="L49" i="39"/>
  <c r="I49" i="39"/>
  <c r="L50" i="39"/>
  <c r="M51" i="39"/>
  <c r="N51" i="39"/>
  <c r="F50" i="39"/>
  <c r="K48" i="39"/>
  <c r="M49" i="39"/>
  <c r="F51" i="39"/>
  <c r="N47" i="39"/>
  <c r="I47" i="39"/>
  <c r="H47" i="39"/>
  <c r="M47" i="39"/>
  <c r="J51" i="39"/>
  <c r="L48" i="39"/>
  <c r="G29" i="22"/>
  <c r="H27" i="22"/>
  <c r="O12" i="22"/>
  <c r="F31" i="20"/>
  <c r="F35" i="20" s="1"/>
  <c r="F39" i="20"/>
  <c r="G29" i="19"/>
  <c r="O12" i="19"/>
  <c r="H27" i="19"/>
  <c r="B32" i="39"/>
  <c r="B33" i="39" s="1"/>
  <c r="F31" i="30"/>
  <c r="F35" i="30" s="1"/>
  <c r="F39" i="30"/>
  <c r="G31" i="2"/>
  <c r="G35" i="2" s="1"/>
  <c r="G39" i="2"/>
  <c r="I27" i="2"/>
  <c r="O13" i="2"/>
  <c r="H29" i="2"/>
  <c r="O12" i="20"/>
  <c r="G29" i="20"/>
  <c r="H27" i="20"/>
  <c r="H27" i="30"/>
  <c r="O12" i="30"/>
  <c r="G29" i="30"/>
  <c r="G64" i="39"/>
  <c r="K65" i="39"/>
  <c r="M64" i="39"/>
  <c r="M61" i="39"/>
  <c r="F61" i="39"/>
  <c r="F62" i="39"/>
  <c r="H63" i="39"/>
  <c r="L61" i="39"/>
  <c r="N63" i="39"/>
  <c r="M62" i="39"/>
  <c r="K61" i="39"/>
  <c r="I61" i="39"/>
  <c r="N62" i="39"/>
  <c r="G62" i="39"/>
  <c r="I64" i="39"/>
  <c r="K64" i="39"/>
  <c r="J62" i="39"/>
  <c r="I62" i="39"/>
  <c r="J65" i="39"/>
  <c r="H65" i="39"/>
  <c r="L63" i="39"/>
  <c r="J63" i="39"/>
  <c r="H61" i="39"/>
  <c r="J64" i="39"/>
  <c r="I65" i="39"/>
  <c r="N64" i="39"/>
  <c r="G65" i="39"/>
  <c r="L65" i="39"/>
  <c r="K63" i="39"/>
  <c r="H62" i="39"/>
  <c r="F65" i="39"/>
  <c r="I63" i="39"/>
  <c r="F64" i="39"/>
  <c r="N61" i="39"/>
  <c r="L64" i="39"/>
  <c r="M63" i="39"/>
  <c r="M65" i="39"/>
  <c r="G61" i="39"/>
  <c r="F63" i="39"/>
  <c r="G63" i="39"/>
  <c r="J61" i="39"/>
  <c r="N65" i="39"/>
  <c r="L62" i="39"/>
  <c r="H64" i="39"/>
  <c r="K62" i="39"/>
  <c r="F31" i="19"/>
  <c r="F35" i="19" s="1"/>
  <c r="F39" i="19"/>
  <c r="O13" i="30" l="1"/>
  <c r="H29" i="30"/>
  <c r="I27" i="20"/>
  <c r="H29" i="20"/>
  <c r="O13" i="20"/>
  <c r="G31" i="30"/>
  <c r="G35" i="30" s="1"/>
  <c r="G39" i="30"/>
  <c r="G31" i="20"/>
  <c r="G35" i="20" s="1"/>
  <c r="G39" i="20"/>
  <c r="H39" i="2"/>
  <c r="H31" i="2"/>
  <c r="H35" i="2" s="1"/>
  <c r="I29" i="2"/>
  <c r="O14" i="2"/>
  <c r="O13" i="22"/>
  <c r="H29" i="22"/>
  <c r="I27" i="22"/>
  <c r="G30" i="10"/>
  <c r="H28" i="10"/>
  <c r="J34" i="39"/>
  <c r="N34" i="39"/>
  <c r="H36" i="39"/>
  <c r="M35" i="39"/>
  <c r="G34" i="39"/>
  <c r="F36" i="39"/>
  <c r="M38" i="39"/>
  <c r="N35" i="39"/>
  <c r="K38" i="39"/>
  <c r="L36" i="39"/>
  <c r="N37" i="39"/>
  <c r="I35" i="39"/>
  <c r="J37" i="39"/>
  <c r="N38" i="39"/>
  <c r="L37" i="39"/>
  <c r="H37" i="39"/>
  <c r="N36" i="39"/>
  <c r="F37" i="39"/>
  <c r="H38" i="39"/>
  <c r="I34" i="39"/>
  <c r="G38" i="39"/>
  <c r="K34" i="39"/>
  <c r="M36" i="39"/>
  <c r="G35" i="39"/>
  <c r="J36" i="39"/>
  <c r="K35" i="39"/>
  <c r="I36" i="39"/>
  <c r="I37" i="39"/>
  <c r="K36" i="39"/>
  <c r="I38" i="39"/>
  <c r="L38" i="39"/>
  <c r="G37" i="39"/>
  <c r="J38" i="39"/>
  <c r="K37" i="39"/>
  <c r="H34" i="39"/>
  <c r="M37" i="39"/>
  <c r="L34" i="39"/>
  <c r="G36" i="39"/>
  <c r="F34" i="39"/>
  <c r="M34" i="39"/>
  <c r="J35" i="39"/>
  <c r="L35" i="39"/>
  <c r="H35" i="39"/>
  <c r="F35" i="39"/>
  <c r="F38" i="39"/>
  <c r="O13" i="19"/>
  <c r="H29" i="19"/>
  <c r="G31" i="19"/>
  <c r="G35" i="19" s="1"/>
  <c r="G39" i="19"/>
  <c r="G31" i="22"/>
  <c r="G35" i="22" s="1"/>
  <c r="G39" i="22"/>
  <c r="F40" i="10"/>
  <c r="F32" i="10"/>
  <c r="F36" i="10" s="1"/>
  <c r="O14" i="22" l="1"/>
  <c r="I29" i="22"/>
  <c r="H39" i="20"/>
  <c r="H31" i="20"/>
  <c r="H35" i="20" s="1"/>
  <c r="H39" i="19"/>
  <c r="H31" i="19"/>
  <c r="H35" i="19" s="1"/>
  <c r="H39" i="22"/>
  <c r="H31" i="22"/>
  <c r="H35" i="22" s="1"/>
  <c r="O14" i="20"/>
  <c r="I29" i="20"/>
  <c r="I31" i="2"/>
  <c r="I35" i="2" s="1"/>
  <c r="I39" i="2"/>
  <c r="H30" i="10"/>
  <c r="I28" i="10"/>
  <c r="I30" i="10" s="1"/>
  <c r="G32" i="10"/>
  <c r="G36" i="10" s="1"/>
  <c r="G40" i="10"/>
  <c r="H31" i="30"/>
  <c r="H35" i="30" s="1"/>
  <c r="H39" i="30"/>
  <c r="I39" i="20" l="1"/>
  <c r="I31" i="20"/>
  <c r="I35" i="20" s="1"/>
  <c r="I40" i="10"/>
  <c r="I32" i="10"/>
  <c r="I36" i="10" s="1"/>
  <c r="I39" i="22"/>
  <c r="I31" i="22"/>
  <c r="I35" i="22" s="1"/>
  <c r="H32" i="10"/>
  <c r="H36" i="10" s="1"/>
  <c r="H4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Petru Fourie</author>
  </authors>
  <commentList>
    <comment ref="D3" authorId="0" shapeId="0" xr:uid="{00000000-0006-0000-0000-000001000000}">
      <text>
        <r>
          <rPr>
            <b/>
            <sz val="9"/>
            <color indexed="81"/>
            <rFont val="Tahoma"/>
            <family val="2"/>
          </rPr>
          <t>Petru Fourie:</t>
        </r>
        <r>
          <rPr>
            <sz val="9"/>
            <color indexed="81"/>
            <rFont val="Tahoma"/>
            <family val="2"/>
          </rPr>
          <t xml:space="preserve">
Include location diff, marketing cost etc</t>
        </r>
      </text>
    </comment>
  </commentList>
</comments>
</file>

<file path=xl/sharedStrings.xml><?xml version="1.0" encoding="utf-8"?>
<sst xmlns="http://schemas.openxmlformats.org/spreadsheetml/2006/main" count="505" uniqueCount="153">
  <si>
    <t>Rand/ton</t>
  </si>
  <si>
    <t>Produsent prys raming vir droëland SONNEBLOM vir die                                                    Producer price framework for dry land SUNFLOWER for the</t>
  </si>
  <si>
    <t>Produsent prys raming vir droëland GRAANSORGHUM vir die                                                                 Producer price framework for dry land GRAIN SORGHUM for the</t>
  </si>
  <si>
    <t>Huidige Produkprys op plaas vir beste graad / Current product price for the best grade (R/TON) (Safex min bemarkingskoste/marketing cost)</t>
  </si>
  <si>
    <t>Beplanningsopbrengs / Estimated yields (ton/ha)</t>
  </si>
  <si>
    <t>Bruto produksiewaarde / Gross production value (R/ha)</t>
  </si>
  <si>
    <t>Direk Toedeelbare veranderlike koste / Direct Allocated Variable costs (R/ha)</t>
  </si>
  <si>
    <t>Saad / Seed</t>
  </si>
  <si>
    <t>Kunsmis / Fertiliser</t>
  </si>
  <si>
    <t>Kalk / Lime</t>
  </si>
  <si>
    <t>Brandstof / Fuel</t>
  </si>
  <si>
    <t>Reparasie / Reparation</t>
  </si>
  <si>
    <t>Onkruiddoders / Herbicide</t>
  </si>
  <si>
    <t>Plaagdoder / Pest control</t>
  </si>
  <si>
    <t>Insetversekering / Input insurance</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</si>
  <si>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</si>
  <si>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</si>
  <si>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</si>
  <si>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</si>
  <si>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</si>
  <si>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</si>
  <si>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</si>
  <si>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</si>
  <si>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</si>
  <si>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</si>
  <si>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</si>
  <si>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</si>
  <si>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</si>
  <si>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</si>
  <si>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Huidige Safex prys / Current Safex price</t>
  </si>
  <si>
    <t>Verwagte minimum prys SONDER wins/ Expected minimum price, WITHOUT profit</t>
  </si>
  <si>
    <t>Huidige prys / Current price (keur)</t>
  </si>
  <si>
    <t>Gemiddelde prys vir al die grade / Average price for all the grades</t>
  </si>
  <si>
    <t>Besproeiingskoste / Irrigation cost</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</si>
  <si>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</si>
  <si>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</si>
  <si>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</si>
  <si>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</si>
  <si>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t>Produsent prys raming vir droëland GRONDBONE vir die /                                                               Producer price framework for dry land GROUNDNUTS for the</t>
  </si>
  <si>
    <t>Produsent prys raming vir droëland SOJABONE vir die                                                                              Producer price framework for dry land SOYBEANS for the</t>
  </si>
  <si>
    <t>Produsent prys raming vir BESPROEIING MIELIES vir die                                                                Producer price framework for IRRIGATION MAIZE for the</t>
  </si>
  <si>
    <t>Gewas</t>
  </si>
  <si>
    <t>SAFEX pryse (R/ton)</t>
  </si>
  <si>
    <t>Total deductions (R/ton)</t>
  </si>
  <si>
    <t xml:space="preserve">                    Diverse</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</si>
  <si>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</si>
  <si>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</si>
  <si>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</si>
  <si>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</si>
  <si>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</si>
  <si>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</si>
  <si>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</si>
  <si>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</si>
  <si>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 xml:space="preserve">Aftrekkings / Deductions </t>
  </si>
  <si>
    <t>Produsenteprys/ Producer price (R/ton)</t>
  </si>
  <si>
    <t>Huidige</t>
  </si>
  <si>
    <t xml:space="preserve">NWFS </t>
  </si>
  <si>
    <t>Graadverdeling / Grade distribution</t>
  </si>
  <si>
    <t>Prys per graad / Price per grade (R/ton)</t>
  </si>
  <si>
    <t>%</t>
  </si>
  <si>
    <t>Diverse / Diverse</t>
  </si>
  <si>
    <t xml:space="preserve">Pers (eet) / Crusch </t>
  </si>
  <si>
    <t>Pers (olie)</t>
  </si>
  <si>
    <t>Hooi verkope / sales</t>
  </si>
  <si>
    <t>Gemiddelde prys vir al die grade / Average price for all grades</t>
  </si>
  <si>
    <t>Datum opgedateer / Date updated</t>
  </si>
  <si>
    <t>BT MIELIES / BT MAIZE</t>
  </si>
  <si>
    <t>ROUNDUP READY MIELIES (Laer potensiaal) / ROUNDUP READY MAIZE (Lower potential)</t>
  </si>
  <si>
    <t>SOJABONE / SOYBEANS</t>
  </si>
  <si>
    <t>SONNEBLOM / SUNFLOWER</t>
  </si>
  <si>
    <t>GRAANSORGHUM / GRAIN SORGHUM</t>
  </si>
  <si>
    <t>Graansorghum / Grain sorghum</t>
  </si>
  <si>
    <t xml:space="preserve">                    Pers (eet) / Crush (eat)</t>
  </si>
  <si>
    <t xml:space="preserve">                    Pers (olie) / Crush (oil)</t>
  </si>
  <si>
    <t>Opbrengspeil</t>
  </si>
  <si>
    <t>Lopende koste</t>
  </si>
  <si>
    <t>Oorhoofse koste</t>
  </si>
  <si>
    <t>RRLMielies</t>
  </si>
  <si>
    <t>RRHMielies</t>
  </si>
  <si>
    <t>BTMielies</t>
  </si>
  <si>
    <t>Sonneblom</t>
  </si>
  <si>
    <t>Sojabone</t>
  </si>
  <si>
    <t>Sorghum</t>
  </si>
  <si>
    <t xml:space="preserve">                    Hooi verkope / sales</t>
  </si>
  <si>
    <r>
      <t>ROUNDUP READY MIELIES (Ho</t>
    </r>
    <r>
      <rPr>
        <b/>
        <sz val="10"/>
        <rFont val="Calibri"/>
        <family val="2"/>
      </rPr>
      <t>ё</t>
    </r>
    <r>
      <rPr>
        <b/>
        <sz val="10"/>
        <rFont val="Arial"/>
        <family val="2"/>
      </rPr>
      <t>r potensiaal) / ROUNDUP READY MAIZE (Higher potential)</t>
    </r>
  </si>
  <si>
    <t>MIELIES: SENSITIWITEITSANALISE - TOTALE KOSTES ( DIREKTE KOSTE + VASTE KOSTE) R/ton</t>
  </si>
  <si>
    <t>SONNEBLOM: SENSITIWITEITSANALISE - TOTALE KOSTES ( DIREKTE KOSTE + VASTE KOSTE) R/ton</t>
  </si>
  <si>
    <t>SOJABONE: SENSITIWITEITSANALISE - TOTALE KOSTES ( DIREKTE KOSTE + VASTE KOSTE) R/ton</t>
  </si>
  <si>
    <t>SORGHUM: SENSITIWITEITSANALISE - TOTALE KOSTES ( DIREKTE KOSTE + VASTE KOSTE) R/ton</t>
  </si>
  <si>
    <t>SORGHUM: SENSATIWITIETSANALISE - DIREKTE KOSTE R/ton</t>
  </si>
  <si>
    <t>SOJABONE: SENSITIWITEITSANALISE - DIREKTE KOSTE R/ton</t>
  </si>
  <si>
    <t>SONNEBLOM: SENSITIWITEITSANALISE - DIREKTE KOSTE R/ton</t>
  </si>
  <si>
    <t>MIELIES: SENSITIWITEITSANALISE - DIREKTE KOSTE R/ton</t>
  </si>
  <si>
    <t xml:space="preserve">Crop </t>
  </si>
  <si>
    <t>Maize (lower yield)</t>
  </si>
  <si>
    <t>Maize (higher yield)</t>
  </si>
  <si>
    <t>Maize (Bt)</t>
  </si>
  <si>
    <t>Sunflower</t>
  </si>
  <si>
    <t>Grain Sorghum</t>
  </si>
  <si>
    <t>Groundnuts</t>
  </si>
  <si>
    <t>Irr-Maize</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</si>
  <si>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</si>
  <si>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</si>
  <si>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</si>
  <si>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</si>
  <si>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</si>
  <si>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</si>
  <si>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</si>
  <si>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</si>
  <si>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</si>
  <si>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</si>
  <si>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</si>
  <si>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</si>
  <si>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t xml:space="preserve">SUMMARY </t>
  </si>
  <si>
    <t>LGO (ton/ha)</t>
  </si>
  <si>
    <t>Net Farm Gate Price (R/ha)</t>
  </si>
  <si>
    <t>Net Farm Gate Price (R/ton)</t>
  </si>
  <si>
    <t>Total variable &amp; fixed expenditure (R/ha)</t>
  </si>
  <si>
    <t>Total variable &amp; fixed expenditure (R/ton)</t>
  </si>
  <si>
    <t>Nett margin (R/ha)</t>
  </si>
  <si>
    <t>Net margin (R/ton)</t>
  </si>
  <si>
    <t>Break-even yields (t/ha)</t>
  </si>
  <si>
    <t>Break-even Safex price (t/ha)</t>
  </si>
  <si>
    <r>
      <rPr>
        <b/>
        <sz val="11"/>
        <color indexed="8"/>
        <rFont val="Calibri"/>
        <family val="2"/>
      </rPr>
      <t>Disclaimer:</t>
    </r>
    <r>
      <rPr>
        <sz val="10"/>
        <rFont val="Arial"/>
        <family val="2"/>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</si>
  <si>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 xml:space="preserve">2) EXPENDITURES </t>
  </si>
  <si>
    <t>Total variable cost (R/ha)</t>
  </si>
  <si>
    <t>Total variable cost (R/ton)</t>
  </si>
  <si>
    <t>3) MARGIN</t>
  </si>
  <si>
    <t>Gross margin (R/ha)</t>
  </si>
  <si>
    <t>Gross margin (R/ton)</t>
  </si>
  <si>
    <t>BREAK-EVEN &amp; PROFITABILITY (ONLY variable cost)</t>
  </si>
  <si>
    <t>BREAK-EVEN &amp; PROFITABILITY (variable &amp; fixed cost)</t>
  </si>
  <si>
    <t>Produsent prys raming vir droëland Bt MIELIES  /                                                                               Producer price framework for dry land BT MAIZE</t>
  </si>
  <si>
    <t>Grondbone/ Groundnuts:  Keur/ Choice 1</t>
  </si>
  <si>
    <t xml:space="preserve">                    Keur/ Choice 2</t>
  </si>
  <si>
    <t>Keur / Choice 1</t>
  </si>
  <si>
    <t>Keur / Choice 2</t>
  </si>
  <si>
    <t>SAFEX Jul'21 WM 1 prys/price  (R/ton)</t>
  </si>
  <si>
    <t>SAFEX May'21 prys/price  (R/ton)</t>
  </si>
  <si>
    <t>SAFEX Mei'21 Soy prys/price  (R/ton)</t>
  </si>
  <si>
    <t>SAFEX Jul'21 prys/price  (R/ton)</t>
  </si>
  <si>
    <t>Produsent prys raming vir droëland ROUND-UP READY MIELIES (hoe potensiaal)  / Producer price framework for dry land ROUND-UP READY MAIZE (high potential)</t>
  </si>
  <si>
    <t>Produsent prys raming vir droëland ROUND-UP READY MIELIES (lae potensiaal)  /               Producer price framework for dry land ROUND-UP READY MAIZE (low potential)</t>
  </si>
  <si>
    <t>BRUTO MARGE / GROSS MARGIN  (R/ha)</t>
  </si>
  <si>
    <t>NETTO MARGE / NETT MARGIN  (R/ha)</t>
  </si>
  <si>
    <t>Mielies / Maize- Jul 24</t>
  </si>
  <si>
    <t>Sonneblom / Sunflower- Mei 24</t>
  </si>
  <si>
    <t>Sojabone / Soybeans- Mei 24</t>
  </si>
  <si>
    <t>Soybean</t>
  </si>
  <si>
    <t>2024/25 season</t>
  </si>
  <si>
    <t>PRODUKSIEJAAR   2024-25                     PRODUCTION YEAR 2024-25</t>
  </si>
  <si>
    <t>PRODUKSIEJAAR   2024-25   PRODUCTION YEAR 2024-25</t>
  </si>
  <si>
    <r>
      <rPr>
        <b/>
        <sz val="11"/>
        <color indexed="30"/>
        <rFont val="Calibri"/>
        <family val="2"/>
      </rPr>
      <t>NORTH WEST FREE STATE</t>
    </r>
    <r>
      <rPr>
        <b/>
        <sz val="11"/>
        <color indexed="8"/>
        <rFont val="Calibri"/>
        <family val="2"/>
      </rPr>
      <t xml:space="preserve"> INCOME &amp; COST BUDGETS - SUMMER CROPS 2024/25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</si>
</sst>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quot;R&quot;\ * #,##0.00_ ;_ &quot;R&quot;\ * \-#,##0.00_ ;_ &quot;R&quot;\ * &quot;-&quot;??_ ;_ @_ "/>
    <numFmt numFmtId="165" formatCode="_ * #,##0.00_ ;_ * \-#,##0.00_ ;_ * &quot;-&quot;??_ ;_ @_ "/>
    <numFmt numFmtId="166" formatCode="_(* #,##0.00_);_(* \(#,##0.00\);_(* &quot;-&quot;??_);_(@_)"/>
    <numFmt numFmtId="167" formatCode="0.00_)"/>
    <numFmt numFmtId="168" formatCode="0_)"/>
    <numFmt numFmtId="169" formatCode="0.0"/>
    <numFmt numFmtId="170" formatCode="_ * #,##0.0_ ;_ * \-#,##0.0_ ;_ * &quot;-&quot;?_ ;_ @_ "/>
    <numFmt numFmtId="171" formatCode="_ * #,##0_ ;_ * \-#,##0_ ;_ * &quot;-&quot;??_ ;_ @_ "/>
    <numFmt numFmtId="172" formatCode="_ * #,##0.00_ ;_ * \-#,##0.00_ ;_ * &quot;-&quot;?_ ;_ @_ "/>
    <numFmt numFmtId="173" formatCode="_(&quot;$&quot;* #,##0.00_);_(&quot;$&quot;* \(#,##0.00\);_(&quot;$&quot;* &quot;-&quot;??_);_(@_)"/>
    <numFmt numFmtId="174" formatCode="&quot;R&quot;\ #,##0.00"/>
    <numFmt numFmtId="175" formatCode="&quot;R&quot;\ #,##0"/>
    <numFmt numFmtId="176" formatCode="_ [$R-1C09]\ * #,##0.00_ ;_ [$R-1C09]\ * \-#,##0.00_ ;_ [$R-1C09]\ * &quot;-&quot;??_ ;_ @_ "/>
  </numFmts>
  <fonts count="35" x14ac:knownFonts="1">
    <font>
      <sz val="10"/>
      <name val="Arial"/>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b/>
      <sz val="11"/>
      <name val="Arial"/>
      <family val="2"/>
    </font>
    <font>
      <sz val="10"/>
      <name val="Arial"/>
      <family val="2"/>
    </font>
    <font>
      <sz val="10"/>
      <name val="Arial"/>
      <family val="2"/>
    </font>
    <font>
      <sz val="8"/>
      <name val="Arial"/>
      <family val="2"/>
    </font>
    <font>
      <sz val="10"/>
      <name val="Segoe UI"/>
      <family val="2"/>
    </font>
    <font>
      <sz val="11"/>
      <color indexed="8"/>
      <name val="Calibri"/>
      <family val="2"/>
    </font>
    <font>
      <b/>
      <sz val="10"/>
      <color indexed="30"/>
      <name val="Arial"/>
      <family val="2"/>
    </font>
    <font>
      <sz val="10"/>
      <name val="Arial"/>
      <family val="2"/>
    </font>
    <font>
      <b/>
      <sz val="11"/>
      <name val="Calibri"/>
      <family val="2"/>
    </font>
    <font>
      <sz val="11"/>
      <name val="Calibri"/>
      <family val="2"/>
    </font>
    <font>
      <sz val="10"/>
      <name val="Arial Black"/>
      <family val="2"/>
    </font>
    <font>
      <b/>
      <sz val="9"/>
      <color indexed="81"/>
      <name val="Tahoma"/>
      <family val="2"/>
    </font>
    <font>
      <sz val="9"/>
      <color indexed="81"/>
      <name val="Tahoma"/>
      <family val="2"/>
    </font>
    <font>
      <u/>
      <sz val="7.5"/>
      <color indexed="12"/>
      <name val="Arial"/>
      <family val="2"/>
    </font>
    <font>
      <b/>
      <sz val="10"/>
      <name val="Calibri"/>
      <family val="2"/>
    </font>
    <font>
      <sz val="11"/>
      <color indexed="8"/>
      <name val="Calibri"/>
      <family val="2"/>
    </font>
    <font>
      <b/>
      <sz val="11"/>
      <color indexed="8"/>
      <name val="Calibri"/>
      <family val="2"/>
    </font>
    <font>
      <sz val="11"/>
      <color indexed="10"/>
      <name val="Calibri"/>
      <family val="2"/>
    </font>
    <font>
      <b/>
      <sz val="18"/>
      <color indexed="17"/>
      <name val="Arial"/>
      <family val="2"/>
    </font>
    <font>
      <b/>
      <sz val="10"/>
      <color indexed="10"/>
      <name val="Arial"/>
      <family val="2"/>
    </font>
    <font>
      <b/>
      <sz val="10"/>
      <color indexed="8"/>
      <name val="Arial"/>
      <family val="2"/>
    </font>
    <font>
      <b/>
      <sz val="11"/>
      <color indexed="10"/>
      <name val="Calibri"/>
      <family val="2"/>
    </font>
    <font>
      <sz val="11"/>
      <name val="Calibri"/>
      <family val="2"/>
    </font>
    <font>
      <b/>
      <sz val="11"/>
      <name val="Calibri"/>
      <family val="2"/>
    </font>
    <font>
      <sz val="11"/>
      <name val="Times New Roman"/>
      <family val="1"/>
    </font>
    <font>
      <b/>
      <sz val="11"/>
      <color indexed="30"/>
      <name val="Calibri"/>
      <family val="2"/>
    </font>
    <font>
      <sz val="11"/>
      <color theme="1"/>
      <name val="Calibri"/>
      <family val="2"/>
      <scheme val="minor"/>
    </font>
    <font>
      <sz val="10"/>
      <color theme="1"/>
      <name val="Arial"/>
      <family val="2"/>
    </font>
  </fonts>
  <fills count="1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0"/>
        <bgColor indexed="64"/>
      </patternFill>
    </fill>
    <fill>
      <patternFill patternType="solid">
        <fgColor indexed="9"/>
        <bgColor indexed="9"/>
      </patternFill>
    </fill>
    <fill>
      <patternFill patternType="solid">
        <fgColor indexed="22"/>
        <bgColor indexed="9"/>
      </patternFill>
    </fill>
    <fill>
      <patternFill patternType="solid">
        <fgColor theme="0"/>
        <bgColor indexed="64"/>
      </patternFill>
    </fill>
    <fill>
      <patternFill patternType="solid">
        <fgColor rgb="FF3A6367"/>
        <bgColor indexed="64"/>
      </patternFill>
    </fill>
    <fill>
      <patternFill patternType="solid">
        <fgColor rgb="FFAD9244"/>
        <bgColor indexed="64"/>
      </patternFill>
    </fill>
  </fills>
  <borders count="48">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bottom style="double">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double">
        <color indexed="64"/>
      </top>
      <bottom style="double">
        <color indexed="64"/>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14">
    <xf numFmtId="0" fontId="0" fillId="0" borderId="0"/>
    <xf numFmtId="165"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22" fillId="0" borderId="0" applyFont="0" applyFill="0" applyBorder="0" applyAlignment="0" applyProtection="0"/>
    <xf numFmtId="165" fontId="12" fillId="0" borderId="0" applyFont="0" applyFill="0" applyBorder="0" applyAlignment="0" applyProtection="0"/>
    <xf numFmtId="43" fontId="22" fillId="0" borderId="0" applyFont="0" applyFill="0" applyBorder="0" applyAlignment="0" applyProtection="0"/>
    <xf numFmtId="43" fontId="12" fillId="0" borderId="0" applyFont="0" applyFill="0" applyBorder="0" applyAlignment="0" applyProtection="0"/>
    <xf numFmtId="173" fontId="2" fillId="0" borderId="0" applyFont="0" applyFill="0" applyBorder="0" applyAlignment="0" applyProtection="0"/>
    <xf numFmtId="164" fontId="22" fillId="0" borderId="0" applyFont="0" applyFill="0" applyBorder="0" applyAlignment="0" applyProtection="0"/>
    <xf numFmtId="164" fontId="12"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 fillId="0" borderId="0"/>
    <xf numFmtId="0" fontId="10" fillId="0" borderId="0"/>
    <xf numFmtId="0" fontId="10" fillId="0" borderId="0"/>
    <xf numFmtId="0" fontId="10" fillId="0" borderId="0"/>
    <xf numFmtId="0" fontId="2" fillId="0" borderId="0"/>
    <xf numFmtId="0" fontId="2" fillId="0" borderId="0"/>
    <xf numFmtId="0" fontId="11" fillId="0" borderId="0"/>
    <xf numFmtId="0" fontId="10" fillId="0" borderId="0"/>
    <xf numFmtId="0" fontId="34" fillId="0" borderId="0"/>
    <xf numFmtId="0" fontId="34" fillId="0" borderId="0"/>
    <xf numFmtId="0" fontId="2" fillId="0" borderId="0"/>
    <xf numFmtId="0" fontId="34" fillId="0" borderId="0"/>
    <xf numFmtId="0" fontId="34" fillId="0" borderId="0"/>
    <xf numFmtId="0" fontId="31" fillId="0" borderId="0"/>
    <xf numFmtId="0" fontId="2" fillId="0" borderId="0"/>
    <xf numFmtId="0" fontId="2" fillId="0" borderId="0"/>
    <xf numFmtId="0" fontId="33" fillId="0" borderId="0"/>
    <xf numFmtId="0" fontId="34" fillId="0" borderId="0"/>
    <xf numFmtId="0" fontId="34" fillId="0" borderId="0"/>
    <xf numFmtId="0" fontId="2" fillId="0" borderId="0"/>
    <xf numFmtId="0" fontId="34" fillId="0" borderId="0"/>
    <xf numFmtId="0" fontId="34" fillId="0" borderId="0"/>
    <xf numFmtId="0" fontId="2" fillId="0" borderId="0"/>
    <xf numFmtId="0" fontId="34" fillId="0" borderId="0"/>
    <xf numFmtId="0" fontId="34" fillId="0" borderId="0"/>
    <xf numFmtId="0" fontId="33" fillId="0" borderId="0"/>
    <xf numFmtId="0" fontId="10" fillId="0" borderId="0"/>
    <xf numFmtId="0" fontId="10" fillId="0" borderId="0"/>
    <xf numFmtId="0" fontId="33" fillId="0" borderId="0"/>
    <xf numFmtId="0" fontId="2" fillId="0" borderId="0"/>
    <xf numFmtId="0" fontId="10" fillId="0" borderId="0"/>
    <xf numFmtId="0" fontId="10" fillId="0" borderId="0"/>
    <xf numFmtId="0" fontId="11"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86">
    <xf numFmtId="0" fontId="0" fillId="0" borderId="0" xfId="0"/>
    <xf numFmtId="0" fontId="2" fillId="0" borderId="0" xfId="0" applyFont="1" applyProtection="1">
      <protection hidden="1"/>
    </xf>
    <xf numFmtId="0" fontId="2" fillId="0" borderId="2" xfId="0" applyFont="1" applyBorder="1" applyProtection="1">
      <protection hidden="1"/>
    </xf>
    <xf numFmtId="0" fontId="1" fillId="0" borderId="1" xfId="0" applyFont="1" applyBorder="1" applyAlignment="1" applyProtection="1">
      <alignment horizontal="centerContinuous"/>
      <protection hidden="1"/>
    </xf>
    <xf numFmtId="0" fontId="1" fillId="0" borderId="1" xfId="0" applyFont="1" applyBorder="1" applyAlignment="1" applyProtection="1">
      <alignment horizontal="left"/>
      <protection hidden="1"/>
    </xf>
    <xf numFmtId="0" fontId="2" fillId="0" borderId="1" xfId="0" applyFont="1" applyBorder="1" applyAlignment="1" applyProtection="1">
      <alignment horizontal="centerContinuous"/>
      <protection hidden="1"/>
    </xf>
    <xf numFmtId="0" fontId="2" fillId="0" borderId="5" xfId="0" applyFont="1" applyBorder="1" applyProtection="1">
      <protection hidden="1"/>
    </xf>
    <xf numFmtId="2" fontId="1" fillId="0" borderId="6" xfId="0" applyNumberFormat="1" applyFont="1" applyBorder="1" applyProtection="1">
      <protection hidden="1"/>
    </xf>
    <xf numFmtId="166" fontId="2" fillId="0" borderId="0" xfId="0" applyNumberFormat="1" applyFont="1" applyProtection="1">
      <protection hidden="1"/>
    </xf>
    <xf numFmtId="0" fontId="5" fillId="0" borderId="7" xfId="0" applyFont="1" applyBorder="1" applyAlignment="1" applyProtection="1">
      <alignment horizontal="left"/>
      <protection hidden="1"/>
    </xf>
    <xf numFmtId="0" fontId="5" fillId="0" borderId="5" xfId="0" applyFont="1" applyBorder="1" applyAlignment="1" applyProtection="1">
      <alignment horizontal="left"/>
      <protection hidden="1"/>
    </xf>
    <xf numFmtId="0" fontId="6" fillId="0" borderId="5" xfId="0" applyFont="1" applyBorder="1" applyProtection="1">
      <protection hidden="1"/>
    </xf>
    <xf numFmtId="0" fontId="3" fillId="0" borderId="1" xfId="0" applyFont="1" applyBorder="1" applyProtection="1">
      <protection hidden="1"/>
    </xf>
    <xf numFmtId="0" fontId="2" fillId="0" borderId="3" xfId="0" applyFont="1" applyBorder="1" applyProtection="1">
      <protection hidden="1"/>
    </xf>
    <xf numFmtId="167" fontId="1" fillId="2" borderId="4" xfId="0" applyNumberFormat="1" applyFont="1" applyFill="1" applyBorder="1" applyProtection="1">
      <protection hidden="1"/>
    </xf>
    <xf numFmtId="168" fontId="1" fillId="2" borderId="4" xfId="0" applyNumberFormat="1" applyFont="1" applyFill="1" applyBorder="1" applyAlignment="1" applyProtection="1">
      <alignment horizontal="right"/>
      <protection hidden="1"/>
    </xf>
    <xf numFmtId="2" fontId="1" fillId="2" borderId="6" xfId="0" applyNumberFormat="1" applyFont="1" applyFill="1" applyBorder="1" applyProtection="1">
      <protection hidden="1"/>
    </xf>
    <xf numFmtId="166" fontId="1" fillId="0" borderId="0" xfId="0" applyNumberFormat="1" applyFont="1" applyProtection="1">
      <protection hidden="1"/>
    </xf>
    <xf numFmtId="165" fontId="2" fillId="0" borderId="0" xfId="0" applyNumberFormat="1" applyFont="1" applyProtection="1">
      <protection hidden="1"/>
    </xf>
    <xf numFmtId="165" fontId="1" fillId="0" borderId="8" xfId="0" applyNumberFormat="1" applyFont="1" applyBorder="1" applyProtection="1">
      <protection hidden="1"/>
    </xf>
    <xf numFmtId="165" fontId="1" fillId="0" borderId="9" xfId="0" applyNumberFormat="1" applyFont="1" applyBorder="1" applyProtection="1">
      <protection hidden="1"/>
    </xf>
    <xf numFmtId="165" fontId="1" fillId="2" borderId="6" xfId="0" applyNumberFormat="1" applyFont="1" applyFill="1" applyBorder="1" applyProtection="1">
      <protection hidden="1"/>
    </xf>
    <xf numFmtId="165" fontId="1" fillId="0" borderId="6" xfId="0" applyNumberFormat="1" applyFont="1" applyBorder="1" applyProtection="1">
      <protection hidden="1"/>
    </xf>
    <xf numFmtId="165" fontId="1" fillId="0" borderId="0" xfId="0" applyNumberFormat="1" applyFont="1" applyProtection="1">
      <protection hidden="1"/>
    </xf>
    <xf numFmtId="165" fontId="1" fillId="2" borderId="4" xfId="0" applyNumberFormat="1" applyFont="1" applyFill="1" applyBorder="1" applyProtection="1">
      <protection hidden="1"/>
    </xf>
    <xf numFmtId="165" fontId="1" fillId="2" borderId="4" xfId="0" applyNumberFormat="1" applyFont="1" applyFill="1" applyBorder="1" applyAlignment="1" applyProtection="1">
      <alignment horizontal="right"/>
      <protection hidden="1"/>
    </xf>
    <xf numFmtId="170" fontId="1" fillId="2" borderId="4" xfId="0" applyNumberFormat="1" applyFont="1" applyFill="1" applyBorder="1" applyProtection="1">
      <protection hidden="1"/>
    </xf>
    <xf numFmtId="172" fontId="1" fillId="2" borderId="4" xfId="0" applyNumberFormat="1" applyFont="1" applyFill="1" applyBorder="1" applyProtection="1">
      <protection hidden="1"/>
    </xf>
    <xf numFmtId="170" fontId="1" fillId="0" borderId="0" xfId="0" applyNumberFormat="1" applyFont="1" applyProtection="1">
      <protection hidden="1"/>
    </xf>
    <xf numFmtId="165" fontId="1" fillId="0" borderId="0" xfId="0" applyNumberFormat="1" applyFont="1" applyAlignment="1" applyProtection="1">
      <alignment horizontal="right"/>
      <protection hidden="1"/>
    </xf>
    <xf numFmtId="168" fontId="1" fillId="0" borderId="0" xfId="0" applyNumberFormat="1" applyFont="1" applyAlignment="1" applyProtection="1">
      <alignment horizontal="right"/>
      <protection hidden="1"/>
    </xf>
    <xf numFmtId="0" fontId="1" fillId="0" borderId="11" xfId="0" applyFont="1" applyBorder="1" applyAlignment="1" applyProtection="1">
      <alignment horizontal="left"/>
      <protection hidden="1"/>
    </xf>
    <xf numFmtId="0" fontId="1" fillId="0" borderId="0" xfId="0" applyFont="1" applyAlignment="1" applyProtection="1">
      <alignment horizontal="left"/>
      <protection hidden="1"/>
    </xf>
    <xf numFmtId="0" fontId="1" fillId="0" borderId="10" xfId="0" applyFont="1" applyBorder="1" applyAlignment="1" applyProtection="1">
      <alignment horizontal="left"/>
      <protection hidden="1"/>
    </xf>
    <xf numFmtId="0" fontId="1" fillId="0" borderId="10" xfId="30" applyFont="1" applyBorder="1" applyAlignment="1" applyProtection="1">
      <alignment horizontal="left"/>
      <protection hidden="1"/>
    </xf>
    <xf numFmtId="0" fontId="1" fillId="0" borderId="12" xfId="30" applyFont="1" applyBorder="1" applyAlignment="1" applyProtection="1">
      <alignment horizontal="left"/>
      <protection hidden="1"/>
    </xf>
    <xf numFmtId="0" fontId="1" fillId="0" borderId="11" xfId="30" applyFont="1" applyBorder="1" applyAlignment="1" applyProtection="1">
      <alignment horizontal="left"/>
      <protection hidden="1"/>
    </xf>
    <xf numFmtId="0" fontId="1" fillId="0" borderId="0" xfId="30" applyFont="1" applyAlignment="1" applyProtection="1">
      <alignment horizontal="left"/>
      <protection hidden="1"/>
    </xf>
    <xf numFmtId="0" fontId="1" fillId="0" borderId="13" xfId="30" applyFont="1" applyBorder="1" applyAlignment="1" applyProtection="1">
      <alignment horizontal="left"/>
      <protection hidden="1"/>
    </xf>
    <xf numFmtId="0" fontId="1" fillId="0" borderId="14" xfId="30" applyFont="1" applyBorder="1" applyAlignment="1" applyProtection="1">
      <alignment horizontal="left"/>
      <protection hidden="1"/>
    </xf>
    <xf numFmtId="0" fontId="1" fillId="0" borderId="15" xfId="30" applyFont="1" applyBorder="1" applyAlignment="1" applyProtection="1">
      <alignment horizontal="left"/>
      <protection hidden="1"/>
    </xf>
    <xf numFmtId="0" fontId="1" fillId="2" borderId="11" xfId="30" applyFont="1" applyFill="1" applyBorder="1" applyAlignment="1" applyProtection="1">
      <alignment horizontal="left"/>
      <protection hidden="1"/>
    </xf>
    <xf numFmtId="0" fontId="1" fillId="2" borderId="0" xfId="30" applyFont="1" applyFill="1" applyAlignment="1" applyProtection="1">
      <alignment horizontal="left"/>
      <protection hidden="1"/>
    </xf>
    <xf numFmtId="0" fontId="1" fillId="0" borderId="1" xfId="30" applyFont="1" applyBorder="1" applyAlignment="1" applyProtection="1">
      <alignment horizontal="left"/>
      <protection hidden="1"/>
    </xf>
    <xf numFmtId="0" fontId="2" fillId="0" borderId="0" xfId="30"/>
    <xf numFmtId="0" fontId="15" fillId="2" borderId="16" xfId="30" applyFont="1" applyFill="1" applyBorder="1" applyAlignment="1">
      <alignment vertical="center"/>
    </xf>
    <xf numFmtId="0" fontId="2" fillId="2" borderId="17" xfId="30" applyFill="1" applyBorder="1" applyProtection="1">
      <protection hidden="1"/>
    </xf>
    <xf numFmtId="0" fontId="2" fillId="2" borderId="18" xfId="30" applyFill="1" applyBorder="1" applyProtection="1">
      <protection hidden="1"/>
    </xf>
    <xf numFmtId="0" fontId="16" fillId="2" borderId="11" xfId="30" applyFont="1" applyFill="1" applyBorder="1" applyAlignment="1">
      <alignment vertical="center"/>
    </xf>
    <xf numFmtId="0" fontId="2" fillId="2" borderId="0" xfId="30" applyFill="1" applyProtection="1">
      <protection hidden="1"/>
    </xf>
    <xf numFmtId="0" fontId="2" fillId="2" borderId="19" xfId="30" applyFill="1" applyBorder="1" applyProtection="1">
      <protection hidden="1"/>
    </xf>
    <xf numFmtId="0" fontId="16" fillId="2" borderId="7" xfId="30" applyFont="1" applyFill="1" applyBorder="1" applyAlignment="1">
      <alignment vertical="center"/>
    </xf>
    <xf numFmtId="0" fontId="2" fillId="2" borderId="5" xfId="30" applyFill="1" applyBorder="1" applyProtection="1">
      <protection hidden="1"/>
    </xf>
    <xf numFmtId="0" fontId="2" fillId="2" borderId="2" xfId="30" applyFill="1" applyBorder="1" applyProtection="1">
      <protection hidden="1"/>
    </xf>
    <xf numFmtId="0" fontId="2" fillId="0" borderId="0" xfId="64"/>
    <xf numFmtId="0" fontId="5" fillId="0" borderId="0" xfId="64" applyFont="1"/>
    <xf numFmtId="0" fontId="2" fillId="0" borderId="10" xfId="64" applyBorder="1" applyAlignment="1">
      <alignment horizontal="center" vertical="center" wrapText="1"/>
    </xf>
    <xf numFmtId="0" fontId="2" fillId="0" borderId="1" xfId="64" applyBorder="1" applyAlignment="1">
      <alignment horizontal="center" vertical="center" wrapText="1"/>
    </xf>
    <xf numFmtId="0" fontId="26" fillId="2" borderId="4" xfId="64" applyFont="1" applyFill="1" applyBorder="1" applyAlignment="1">
      <alignment horizontal="center" vertical="center"/>
    </xf>
    <xf numFmtId="0" fontId="27" fillId="2" borderId="4" xfId="64" applyFont="1" applyFill="1" applyBorder="1" applyAlignment="1">
      <alignment horizontal="center" vertical="center"/>
    </xf>
    <xf numFmtId="0" fontId="26" fillId="2" borderId="1" xfId="64" applyFont="1" applyFill="1" applyBorder="1" applyAlignment="1">
      <alignment horizontal="center" vertical="center"/>
    </xf>
    <xf numFmtId="0" fontId="1" fillId="2" borderId="4" xfId="64" applyFont="1" applyFill="1" applyBorder="1" applyAlignment="1">
      <alignment horizontal="center" vertical="center"/>
    </xf>
    <xf numFmtId="175" fontId="26" fillId="2" borderId="4" xfId="64" applyNumberFormat="1" applyFont="1" applyFill="1" applyBorder="1" applyAlignment="1">
      <alignment horizontal="center" vertical="center"/>
    </xf>
    <xf numFmtId="0" fontId="1" fillId="0" borderId="20" xfId="64" applyFont="1" applyBorder="1" applyAlignment="1">
      <alignment horizontal="center" vertical="center"/>
    </xf>
    <xf numFmtId="175" fontId="26" fillId="0" borderId="20" xfId="64" applyNumberFormat="1" applyFont="1" applyBorder="1" applyAlignment="1">
      <alignment horizontal="center" vertical="center"/>
    </xf>
    <xf numFmtId="0" fontId="26" fillId="0" borderId="20" xfId="64" applyFont="1" applyBorder="1" applyAlignment="1">
      <alignment horizontal="center" vertical="center"/>
    </xf>
    <xf numFmtId="169" fontId="1" fillId="0" borderId="10" xfId="64" applyNumberFormat="1" applyFont="1" applyBorder="1" applyAlignment="1">
      <alignment horizontal="center" vertical="center"/>
    </xf>
    <xf numFmtId="1" fontId="1" fillId="3" borderId="21" xfId="64" applyNumberFormat="1" applyFont="1" applyFill="1" applyBorder="1" applyAlignment="1">
      <alignment horizontal="center" vertical="center"/>
    </xf>
    <xf numFmtId="1" fontId="1" fillId="3" borderId="22" xfId="64" applyNumberFormat="1" applyFont="1" applyFill="1" applyBorder="1" applyAlignment="1">
      <alignment horizontal="center" vertical="center"/>
    </xf>
    <xf numFmtId="1" fontId="1" fillId="4" borderId="22" xfId="64" applyNumberFormat="1" applyFont="1" applyFill="1" applyBorder="1" applyAlignment="1">
      <alignment horizontal="center" vertical="center"/>
    </xf>
    <xf numFmtId="1" fontId="1" fillId="4" borderId="23" xfId="64" applyNumberFormat="1" applyFont="1" applyFill="1" applyBorder="1" applyAlignment="1">
      <alignment horizontal="center" vertical="center"/>
    </xf>
    <xf numFmtId="1" fontId="1" fillId="3" borderId="24" xfId="64" applyNumberFormat="1" applyFont="1" applyFill="1" applyBorder="1" applyAlignment="1">
      <alignment horizontal="center" vertical="center"/>
    </xf>
    <xf numFmtId="1" fontId="1" fillId="3" borderId="25" xfId="64" applyNumberFormat="1" applyFont="1" applyFill="1" applyBorder="1" applyAlignment="1">
      <alignment horizontal="center" vertical="center"/>
    </xf>
    <xf numFmtId="1" fontId="1" fillId="4" borderId="25" xfId="64" applyNumberFormat="1" applyFont="1" applyFill="1" applyBorder="1" applyAlignment="1">
      <alignment horizontal="center" vertical="center"/>
    </xf>
    <xf numFmtId="1" fontId="1" fillId="4" borderId="26" xfId="64" applyNumberFormat="1" applyFont="1" applyFill="1" applyBorder="1" applyAlignment="1">
      <alignment horizontal="center" vertical="center"/>
    </xf>
    <xf numFmtId="169" fontId="26" fillId="0" borderId="10" xfId="64" applyNumberFormat="1" applyFont="1" applyBorder="1" applyAlignment="1">
      <alignment horizontal="center" vertical="center"/>
    </xf>
    <xf numFmtId="1" fontId="1" fillId="3" borderId="27" xfId="64" applyNumberFormat="1" applyFont="1" applyFill="1" applyBorder="1" applyAlignment="1">
      <alignment horizontal="center" vertical="center"/>
    </xf>
    <xf numFmtId="1" fontId="1" fillId="3" borderId="28" xfId="64" applyNumberFormat="1" applyFont="1" applyFill="1" applyBorder="1" applyAlignment="1">
      <alignment horizontal="center" vertical="center"/>
    </xf>
    <xf numFmtId="1" fontId="1" fillId="4" borderId="28" xfId="64" applyNumberFormat="1" applyFont="1" applyFill="1" applyBorder="1" applyAlignment="1">
      <alignment horizontal="center" vertical="center"/>
    </xf>
    <xf numFmtId="1" fontId="1" fillId="4" borderId="29" xfId="64" applyNumberFormat="1" applyFont="1" applyFill="1" applyBorder="1" applyAlignment="1">
      <alignment horizontal="center" vertical="center"/>
    </xf>
    <xf numFmtId="0" fontId="17" fillId="0" borderId="0" xfId="64" applyFont="1" applyAlignment="1">
      <alignment horizontal="center" vertical="center" textRotation="90" wrapText="1"/>
    </xf>
    <xf numFmtId="169" fontId="17" fillId="0" borderId="0" xfId="64" applyNumberFormat="1" applyFont="1" applyAlignment="1">
      <alignment horizontal="center" vertical="center"/>
    </xf>
    <xf numFmtId="1" fontId="17" fillId="0" borderId="0" xfId="64" applyNumberFormat="1" applyFont="1" applyAlignment="1">
      <alignment horizontal="center" vertical="center"/>
    </xf>
    <xf numFmtId="171" fontId="1" fillId="2" borderId="4" xfId="64" applyNumberFormat="1" applyFont="1" applyFill="1" applyBorder="1" applyAlignment="1">
      <alignment horizontal="center" vertical="center"/>
    </xf>
    <xf numFmtId="171" fontId="27" fillId="2" borderId="4" xfId="64" applyNumberFormat="1" applyFont="1" applyFill="1" applyBorder="1" applyAlignment="1">
      <alignment horizontal="center" vertical="center"/>
    </xf>
    <xf numFmtId="171" fontId="26" fillId="2" borderId="4" xfId="64" applyNumberFormat="1" applyFont="1" applyFill="1" applyBorder="1" applyAlignment="1">
      <alignment horizontal="center" vertical="center"/>
    </xf>
    <xf numFmtId="171" fontId="27" fillId="0" borderId="20" xfId="64" applyNumberFormat="1" applyFont="1" applyBorder="1" applyAlignment="1">
      <alignment horizontal="center" vertical="center"/>
    </xf>
    <xf numFmtId="171" fontId="26" fillId="0" borderId="20" xfId="64" applyNumberFormat="1" applyFont="1" applyBorder="1" applyAlignment="1">
      <alignment horizontal="center" vertical="center"/>
    </xf>
    <xf numFmtId="171" fontId="1" fillId="0" borderId="20" xfId="64" applyNumberFormat="1" applyFont="1" applyBorder="1" applyAlignment="1">
      <alignment horizontal="center" vertical="center"/>
    </xf>
    <xf numFmtId="0" fontId="2" fillId="0" borderId="0" xfId="30" applyProtection="1">
      <protection hidden="1"/>
    </xf>
    <xf numFmtId="0" fontId="1" fillId="0" borderId="24" xfId="30" applyFont="1" applyBorder="1" applyAlignment="1" applyProtection="1">
      <alignment horizontal="left"/>
      <protection locked="0"/>
    </xf>
    <xf numFmtId="0" fontId="1" fillId="0" borderId="25" xfId="30" applyFont="1" applyBorder="1" applyAlignment="1" applyProtection="1">
      <alignment horizontal="left"/>
      <protection hidden="1"/>
    </xf>
    <xf numFmtId="165" fontId="1" fillId="0" borderId="25" xfId="30" applyNumberFormat="1" applyFont="1" applyBorder="1" applyProtection="1">
      <protection hidden="1"/>
    </xf>
    <xf numFmtId="10" fontId="3" fillId="0" borderId="25" xfId="30" applyNumberFormat="1" applyFont="1" applyBorder="1" applyAlignment="1" applyProtection="1">
      <alignment horizontal="center"/>
      <protection locked="0"/>
    </xf>
    <xf numFmtId="165" fontId="1" fillId="0" borderId="26" xfId="30" applyNumberFormat="1" applyFont="1" applyBorder="1" applyProtection="1">
      <protection hidden="1"/>
    </xf>
    <xf numFmtId="0" fontId="1" fillId="0" borderId="24"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31" xfId="30" applyFont="1" applyBorder="1" applyAlignment="1" applyProtection="1">
      <alignment horizontal="left"/>
      <protection hidden="1"/>
    </xf>
    <xf numFmtId="165" fontId="1" fillId="0" borderId="31" xfId="30" applyNumberFormat="1" applyFont="1" applyBorder="1" applyProtection="1">
      <protection hidden="1"/>
    </xf>
    <xf numFmtId="10" fontId="3" fillId="0" borderId="31" xfId="30" applyNumberFormat="1" applyFont="1" applyBorder="1" applyAlignment="1" applyProtection="1">
      <alignment horizontal="center"/>
      <protection locked="0"/>
    </xf>
    <xf numFmtId="165" fontId="1" fillId="0" borderId="32" xfId="30" applyNumberFormat="1" applyFont="1" applyBorder="1" applyProtection="1">
      <protection hidden="1"/>
    </xf>
    <xf numFmtId="0" fontId="24" fillId="0" borderId="0" xfId="46" applyFont="1"/>
    <xf numFmtId="165" fontId="24" fillId="0" borderId="0" xfId="46" applyNumberFormat="1" applyFont="1"/>
    <xf numFmtId="165" fontId="1" fillId="0" borderId="8" xfId="30" applyNumberFormat="1" applyFont="1" applyBorder="1" applyProtection="1">
      <protection hidden="1"/>
    </xf>
    <xf numFmtId="165" fontId="1" fillId="0" borderId="9" xfId="30" applyNumberFormat="1" applyFont="1" applyBorder="1" applyProtection="1">
      <protection hidden="1"/>
    </xf>
    <xf numFmtId="175" fontId="23" fillId="2" borderId="33" xfId="0" applyNumberFormat="1" applyFont="1" applyFill="1" applyBorder="1"/>
    <xf numFmtId="0" fontId="23" fillId="2" borderId="34" xfId="0" applyFont="1" applyFill="1" applyBorder="1"/>
    <xf numFmtId="175" fontId="29" fillId="2" borderId="35" xfId="0" applyNumberFormat="1" applyFont="1" applyFill="1" applyBorder="1"/>
    <xf numFmtId="2" fontId="0" fillId="5" borderId="35" xfId="0" applyNumberFormat="1" applyFill="1" applyBorder="1"/>
    <xf numFmtId="176" fontId="0" fillId="6" borderId="0" xfId="0" applyNumberFormat="1" applyFill="1"/>
    <xf numFmtId="0" fontId="23" fillId="2" borderId="36" xfId="0" applyFont="1" applyFill="1" applyBorder="1"/>
    <xf numFmtId="0" fontId="23" fillId="5" borderId="37" xfId="0" applyFont="1" applyFill="1" applyBorder="1"/>
    <xf numFmtId="0" fontId="0" fillId="2" borderId="38" xfId="0" applyFill="1" applyBorder="1"/>
    <xf numFmtId="165" fontId="1" fillId="0" borderId="9" xfId="34" applyNumberFormat="1" applyFont="1" applyBorder="1" applyProtection="1">
      <protection hidden="1"/>
    </xf>
    <xf numFmtId="165" fontId="1" fillId="0" borderId="8" xfId="34" applyNumberFormat="1" applyFont="1" applyBorder="1" applyProtection="1">
      <protection hidden="1"/>
    </xf>
    <xf numFmtId="0" fontId="24" fillId="0" borderId="0" xfId="0" applyFont="1"/>
    <xf numFmtId="170" fontId="1" fillId="2" borderId="4" xfId="34" applyNumberFormat="1" applyFont="1" applyFill="1" applyBorder="1" applyProtection="1">
      <protection hidden="1"/>
    </xf>
    <xf numFmtId="0" fontId="0" fillId="2" borderId="0" xfId="0" applyFill="1"/>
    <xf numFmtId="0" fontId="23" fillId="5" borderId="34" xfId="0" applyFont="1" applyFill="1" applyBorder="1"/>
    <xf numFmtId="176" fontId="0" fillId="5" borderId="0" xfId="0" applyNumberFormat="1" applyFill="1"/>
    <xf numFmtId="0" fontId="0" fillId="5" borderId="37" xfId="0" applyFill="1" applyBorder="1"/>
    <xf numFmtId="2" fontId="0" fillId="5" borderId="40" xfId="0" applyNumberFormat="1" applyFill="1" applyBorder="1"/>
    <xf numFmtId="0" fontId="0" fillId="5" borderId="0" xfId="0" applyFill="1" applyAlignment="1">
      <alignment wrapText="1"/>
    </xf>
    <xf numFmtId="0" fontId="23" fillId="2" borderId="37" xfId="0" applyFont="1" applyFill="1" applyBorder="1"/>
    <xf numFmtId="0" fontId="0" fillId="5" borderId="0" xfId="0" applyFill="1" applyAlignment="1">
      <alignment vertical="center" wrapText="1"/>
    </xf>
    <xf numFmtId="0" fontId="0" fillId="5" borderId="0" xfId="0" applyFill="1"/>
    <xf numFmtId="0" fontId="0" fillId="5" borderId="38" xfId="0" applyFill="1" applyBorder="1"/>
    <xf numFmtId="0" fontId="24" fillId="2" borderId="0" xfId="0" applyFont="1" applyFill="1"/>
    <xf numFmtId="165" fontId="0" fillId="5" borderId="0" xfId="0" applyNumberFormat="1" applyFill="1"/>
    <xf numFmtId="0" fontId="23" fillId="5" borderId="5" xfId="0" applyFont="1" applyFill="1" applyBorder="1" applyAlignment="1">
      <alignment horizontal="center" wrapText="1"/>
    </xf>
    <xf numFmtId="175" fontId="29" fillId="2" borderId="0" xfId="0" applyNumberFormat="1" applyFont="1" applyFill="1"/>
    <xf numFmtId="165" fontId="0" fillId="6" borderId="0" xfId="0" applyNumberFormat="1" applyFill="1"/>
    <xf numFmtId="176" fontId="0" fillId="0" borderId="0" xfId="0" applyNumberFormat="1"/>
    <xf numFmtId="165" fontId="30" fillId="2" borderId="37" xfId="18" applyFont="1" applyFill="1" applyBorder="1" applyAlignment="1"/>
    <xf numFmtId="165" fontId="29" fillId="2" borderId="37" xfId="18" applyFont="1" applyFill="1" applyBorder="1" applyAlignment="1"/>
    <xf numFmtId="165" fontId="29" fillId="2" borderId="0" xfId="18" applyFont="1" applyFill="1" applyBorder="1" applyAlignment="1">
      <alignment horizontal="center" vertical="center" wrapText="1"/>
    </xf>
    <xf numFmtId="175" fontId="30" fillId="2" borderId="0" xfId="18" applyNumberFormat="1" applyFont="1" applyFill="1" applyBorder="1" applyAlignment="1">
      <alignment horizontal="center" vertical="center" wrapText="1"/>
    </xf>
    <xf numFmtId="165" fontId="30" fillId="2" borderId="0" xfId="18" applyFont="1" applyFill="1" applyBorder="1" applyAlignment="1">
      <alignment horizontal="center" vertical="center" wrapText="1"/>
    </xf>
    <xf numFmtId="176" fontId="29" fillId="2" borderId="0" xfId="18" applyNumberFormat="1" applyFont="1" applyFill="1" applyBorder="1" applyAlignment="1"/>
    <xf numFmtId="176" fontId="29" fillId="2" borderId="35" xfId="18" applyNumberFormat="1" applyFont="1" applyFill="1" applyBorder="1" applyAlignment="1"/>
    <xf numFmtId="176" fontId="30" fillId="2" borderId="0" xfId="18" applyNumberFormat="1" applyFont="1" applyFill="1" applyBorder="1" applyAlignment="1"/>
    <xf numFmtId="176" fontId="30" fillId="2" borderId="35" xfId="18" applyNumberFormat="1" applyFont="1" applyFill="1" applyBorder="1" applyAlignment="1"/>
    <xf numFmtId="165" fontId="30" fillId="6" borderId="37" xfId="18" applyFont="1" applyFill="1" applyBorder="1" applyAlignment="1"/>
    <xf numFmtId="165" fontId="29" fillId="5" borderId="37" xfId="18" applyFont="1" applyFill="1" applyBorder="1" applyAlignment="1">
      <alignment horizontal="left"/>
    </xf>
    <xf numFmtId="176" fontId="1" fillId="6" borderId="0" xfId="0" applyNumberFormat="1" applyFont="1" applyFill="1"/>
    <xf numFmtId="0" fontId="2" fillId="5" borderId="37" xfId="30" applyFill="1" applyBorder="1"/>
    <xf numFmtId="0" fontId="15" fillId="6" borderId="37" xfId="30" applyFont="1" applyFill="1" applyBorder="1"/>
    <xf numFmtId="165" fontId="15" fillId="6" borderId="37" xfId="16" applyFont="1" applyFill="1" applyBorder="1" applyAlignment="1"/>
    <xf numFmtId="0" fontId="2" fillId="7" borderId="0" xfId="64" applyFill="1"/>
    <xf numFmtId="0" fontId="5" fillId="7" borderId="0" xfId="64" applyFont="1" applyFill="1"/>
    <xf numFmtId="0" fontId="23" fillId="7" borderId="0" xfId="0" applyFont="1" applyFill="1"/>
    <xf numFmtId="175" fontId="23" fillId="7" borderId="0" xfId="0" applyNumberFormat="1" applyFont="1" applyFill="1" applyAlignment="1">
      <alignment horizontal="center"/>
    </xf>
    <xf numFmtId="0" fontId="25" fillId="7" borderId="0" xfId="64" applyFont="1" applyFill="1"/>
    <xf numFmtId="0" fontId="1" fillId="7" borderId="0" xfId="64" applyFont="1" applyFill="1" applyAlignment="1">
      <alignment horizontal="center" vertical="center"/>
    </xf>
    <xf numFmtId="0" fontId="2" fillId="7" borderId="0" xfId="35" applyFill="1"/>
    <xf numFmtId="15" fontId="2" fillId="7" borderId="0" xfId="35" applyNumberFormat="1" applyFill="1"/>
    <xf numFmtId="175" fontId="28" fillId="7" borderId="0" xfId="30" applyNumberFormat="1" applyFont="1" applyFill="1" applyAlignment="1" applyProtection="1">
      <alignment horizontal="center"/>
      <protection locked="0"/>
    </xf>
    <xf numFmtId="0" fontId="2" fillId="7" borderId="0" xfId="64" applyFill="1" applyProtection="1">
      <protection locked="0"/>
    </xf>
    <xf numFmtId="175" fontId="28" fillId="7" borderId="0" xfId="35" applyNumberFormat="1" applyFont="1" applyFill="1" applyAlignment="1" applyProtection="1">
      <alignment horizontal="center"/>
      <protection locked="0"/>
    </xf>
    <xf numFmtId="0" fontId="12" fillId="7" borderId="0" xfId="0" applyFont="1" applyFill="1"/>
    <xf numFmtId="14" fontId="1" fillId="7" borderId="0" xfId="64" applyNumberFormat="1" applyFont="1" applyFill="1"/>
    <xf numFmtId="165" fontId="2" fillId="7" borderId="0" xfId="64" applyNumberFormat="1" applyFill="1" applyAlignment="1">
      <alignment horizontal="center"/>
    </xf>
    <xf numFmtId="165" fontId="1" fillId="7" borderId="0" xfId="64" applyNumberFormat="1" applyFont="1" applyFill="1" applyAlignment="1">
      <alignment horizontal="center"/>
    </xf>
    <xf numFmtId="0" fontId="1" fillId="7" borderId="0" xfId="64" applyFont="1" applyFill="1" applyAlignment="1">
      <alignment horizontal="left" vertical="center" wrapText="1"/>
    </xf>
    <xf numFmtId="165" fontId="2" fillId="7" borderId="0" xfId="64" applyNumberFormat="1" applyFill="1" applyAlignment="1">
      <alignment horizontal="center" vertical="center"/>
    </xf>
    <xf numFmtId="0" fontId="2" fillId="7" borderId="0" xfId="64" applyFill="1" applyAlignment="1">
      <alignment horizontal="center" vertical="center"/>
    </xf>
    <xf numFmtId="2" fontId="2" fillId="7" borderId="0" xfId="64" applyNumberFormat="1" applyFill="1" applyAlignment="1">
      <alignment horizontal="center" vertical="center"/>
    </xf>
    <xf numFmtId="165" fontId="2" fillId="7" borderId="0" xfId="64" applyNumberFormat="1" applyFill="1" applyAlignment="1">
      <alignment horizontal="center" vertical="center" wrapText="1"/>
    </xf>
    <xf numFmtId="0" fontId="2" fillId="7" borderId="0" xfId="64" applyFill="1" applyAlignment="1">
      <alignment horizontal="left" vertical="center"/>
    </xf>
    <xf numFmtId="0" fontId="1" fillId="7" borderId="0" xfId="64" applyFont="1" applyFill="1" applyAlignment="1">
      <alignment horizontal="left" vertical="center"/>
    </xf>
    <xf numFmtId="165" fontId="26" fillId="7" borderId="0" xfId="64" applyNumberFormat="1" applyFont="1" applyFill="1" applyAlignment="1" applyProtection="1">
      <alignment horizontal="center"/>
      <protection locked="0"/>
    </xf>
    <xf numFmtId="0" fontId="2" fillId="7" borderId="0" xfId="64" applyFill="1" applyAlignment="1">
      <alignment horizontal="left" vertical="center" wrapText="1"/>
    </xf>
    <xf numFmtId="0" fontId="23" fillId="7" borderId="33" xfId="0" applyFont="1" applyFill="1" applyBorder="1"/>
    <xf numFmtId="0" fontId="23" fillId="7" borderId="33" xfId="0" applyFont="1" applyFill="1" applyBorder="1" applyAlignment="1">
      <alignment horizontal="center" wrapText="1"/>
    </xf>
    <xf numFmtId="0" fontId="23" fillId="7" borderId="33" xfId="35" applyFont="1" applyFill="1" applyBorder="1" applyAlignment="1">
      <alignment horizontal="center" wrapText="1"/>
    </xf>
    <xf numFmtId="174" fontId="2" fillId="7" borderId="0" xfId="64" applyNumberFormat="1" applyFill="1" applyAlignment="1">
      <alignment horizontal="right"/>
    </xf>
    <xf numFmtId="175" fontId="2" fillId="7" borderId="0" xfId="64" applyNumberFormat="1" applyFill="1" applyAlignment="1">
      <alignment horizontal="right"/>
    </xf>
    <xf numFmtId="174" fontId="1" fillId="7" borderId="15" xfId="64" applyNumberFormat="1" applyFont="1" applyFill="1" applyBorder="1" applyAlignment="1">
      <alignment horizontal="right"/>
    </xf>
    <xf numFmtId="0" fontId="1" fillId="0" borderId="1" xfId="0" applyFont="1" applyBorder="1" applyAlignment="1" applyProtection="1">
      <alignment horizontal="center"/>
      <protection hidden="1"/>
    </xf>
    <xf numFmtId="0" fontId="2" fillId="0" borderId="3" xfId="0" applyFont="1" applyBorder="1" applyAlignment="1" applyProtection="1">
      <alignment horizontal="center"/>
      <protection hidden="1"/>
    </xf>
    <xf numFmtId="175" fontId="23" fillId="2" borderId="44" xfId="0" applyNumberFormat="1" applyFont="1" applyFill="1" applyBorder="1"/>
    <xf numFmtId="175" fontId="23" fillId="2" borderId="14" xfId="0" applyNumberFormat="1" applyFont="1" applyFill="1" applyBorder="1"/>
    <xf numFmtId="175" fontId="23" fillId="2" borderId="45" xfId="0" applyNumberFormat="1" applyFont="1" applyFill="1" applyBorder="1"/>
    <xf numFmtId="175" fontId="23" fillId="2" borderId="43" xfId="0" applyNumberFormat="1" applyFont="1" applyFill="1" applyBorder="1"/>
    <xf numFmtId="175" fontId="23" fillId="2" borderId="5" xfId="0" applyNumberFormat="1" applyFont="1" applyFill="1" applyBorder="1"/>
    <xf numFmtId="175" fontId="23" fillId="2" borderId="2" xfId="0" applyNumberFormat="1" applyFont="1" applyFill="1" applyBorder="1"/>
    <xf numFmtId="0" fontId="1" fillId="8" borderId="1" xfId="0" applyFont="1" applyFill="1" applyBorder="1" applyProtection="1">
      <protection hidden="1"/>
    </xf>
    <xf numFmtId="0" fontId="1" fillId="8" borderId="3" xfId="0" applyFont="1" applyFill="1" applyBorder="1" applyProtection="1">
      <protection hidden="1"/>
    </xf>
    <xf numFmtId="0" fontId="2" fillId="8" borderId="4" xfId="0" applyFont="1" applyFill="1" applyBorder="1" applyProtection="1">
      <protection hidden="1"/>
    </xf>
    <xf numFmtId="165" fontId="1" fillId="8" borderId="4" xfId="0" applyNumberFormat="1" applyFont="1" applyFill="1" applyBorder="1" applyProtection="1">
      <protection hidden="1"/>
    </xf>
    <xf numFmtId="0" fontId="1" fillId="8" borderId="10" xfId="0" applyFont="1" applyFill="1" applyBorder="1" applyAlignment="1" applyProtection="1">
      <alignment horizontal="left"/>
      <protection hidden="1"/>
    </xf>
    <xf numFmtId="0" fontId="1" fillId="8" borderId="1" xfId="0" applyFont="1" applyFill="1" applyBorder="1" applyAlignment="1" applyProtection="1">
      <alignment horizontal="left"/>
      <protection hidden="1"/>
    </xf>
    <xf numFmtId="0" fontId="2" fillId="8" borderId="3" xfId="0" applyFont="1" applyFill="1" applyBorder="1" applyProtection="1">
      <protection hidden="1"/>
    </xf>
    <xf numFmtId="0" fontId="1" fillId="9" borderId="1" xfId="0" applyFont="1" applyFill="1" applyBorder="1" applyProtection="1">
      <protection hidden="1"/>
    </xf>
    <xf numFmtId="165" fontId="1" fillId="9" borderId="1" xfId="0" applyNumberFormat="1" applyFont="1" applyFill="1" applyBorder="1" applyAlignment="1" applyProtection="1">
      <alignment horizontal="left"/>
      <protection hidden="1"/>
    </xf>
    <xf numFmtId="0" fontId="2" fillId="9" borderId="1" xfId="0" applyFont="1" applyFill="1" applyBorder="1" applyProtection="1">
      <protection hidden="1"/>
    </xf>
    <xf numFmtId="0" fontId="2" fillId="9" borderId="3" xfId="0" applyFont="1" applyFill="1" applyBorder="1" applyProtection="1">
      <protection hidden="1"/>
    </xf>
    <xf numFmtId="0" fontId="1" fillId="9" borderId="10" xfId="30" applyFont="1" applyFill="1" applyBorder="1" applyAlignment="1" applyProtection="1">
      <alignment horizontal="left"/>
      <protection hidden="1"/>
    </xf>
    <xf numFmtId="0" fontId="1" fillId="9" borderId="1" xfId="0" applyFont="1" applyFill="1" applyBorder="1" applyAlignment="1" applyProtection="1">
      <alignment horizontal="left"/>
      <protection hidden="1"/>
    </xf>
    <xf numFmtId="167" fontId="1" fillId="9" borderId="3" xfId="0" applyNumberFormat="1" applyFont="1" applyFill="1" applyBorder="1" applyAlignment="1" applyProtection="1">
      <alignment horizontal="left"/>
      <protection hidden="1"/>
    </xf>
    <xf numFmtId="165" fontId="1" fillId="9" borderId="4" xfId="0" applyNumberFormat="1" applyFont="1" applyFill="1" applyBorder="1" applyAlignment="1" applyProtection="1">
      <alignment horizontal="right"/>
      <protection hidden="1"/>
    </xf>
    <xf numFmtId="165" fontId="1" fillId="9" borderId="4" xfId="0" applyNumberFormat="1" applyFont="1" applyFill="1" applyBorder="1" applyProtection="1">
      <protection hidden="1"/>
    </xf>
    <xf numFmtId="165" fontId="1" fillId="9" borderId="4" xfId="34" applyNumberFormat="1" applyFont="1" applyFill="1" applyBorder="1" applyProtection="1">
      <protection hidden="1"/>
    </xf>
    <xf numFmtId="165" fontId="1" fillId="9" borderId="4" xfId="30" applyNumberFormat="1" applyFont="1" applyFill="1" applyBorder="1" applyProtection="1">
      <protection hidden="1"/>
    </xf>
    <xf numFmtId="0" fontId="1" fillId="9" borderId="10" xfId="0" applyFont="1" applyFill="1" applyBorder="1" applyAlignment="1" applyProtection="1">
      <alignment horizontal="left"/>
      <protection hidden="1"/>
    </xf>
    <xf numFmtId="0" fontId="1" fillId="8" borderId="10" xfId="30" applyFont="1" applyFill="1" applyBorder="1" applyAlignment="1" applyProtection="1">
      <alignment horizontal="left"/>
      <protection hidden="1"/>
    </xf>
    <xf numFmtId="0" fontId="1" fillId="8" borderId="1" xfId="30" applyFont="1" applyFill="1" applyBorder="1" applyAlignment="1" applyProtection="1">
      <alignment horizontal="left"/>
      <protection hidden="1"/>
    </xf>
    <xf numFmtId="0" fontId="2" fillId="8" borderId="3" xfId="30" applyFill="1" applyBorder="1" applyProtection="1">
      <protection hidden="1"/>
    </xf>
    <xf numFmtId="0" fontId="1" fillId="9" borderId="1" xfId="30" applyFont="1" applyFill="1" applyBorder="1" applyAlignment="1" applyProtection="1">
      <alignment horizontal="left"/>
      <protection hidden="1"/>
    </xf>
    <xf numFmtId="167" fontId="1" fillId="9" borderId="3" xfId="30" applyNumberFormat="1" applyFont="1" applyFill="1" applyBorder="1" applyAlignment="1" applyProtection="1">
      <alignment horizontal="left"/>
      <protection hidden="1"/>
    </xf>
    <xf numFmtId="165" fontId="2" fillId="8" borderId="4" xfId="0" applyNumberFormat="1" applyFont="1" applyFill="1" applyBorder="1" applyProtection="1">
      <protection hidden="1"/>
    </xf>
    <xf numFmtId="2" fontId="1" fillId="8" borderId="4" xfId="0" applyNumberFormat="1" applyFont="1" applyFill="1" applyBorder="1" applyProtection="1">
      <protection hidden="1"/>
    </xf>
    <xf numFmtId="2" fontId="1" fillId="9" borderId="4" xfId="0" applyNumberFormat="1" applyFont="1" applyFill="1" applyBorder="1" applyProtection="1">
      <protection hidden="1"/>
    </xf>
    <xf numFmtId="166" fontId="1" fillId="9" borderId="4" xfId="0" applyNumberFormat="1" applyFont="1" applyFill="1" applyBorder="1" applyProtection="1">
      <protection hidden="1"/>
    </xf>
    <xf numFmtId="0" fontId="1" fillId="9" borderId="3" xfId="30" applyFont="1" applyFill="1" applyBorder="1" applyAlignment="1" applyProtection="1">
      <alignment horizontal="left" vertical="center"/>
      <protection hidden="1"/>
    </xf>
    <xf numFmtId="0" fontId="2" fillId="9" borderId="3" xfId="30" applyFill="1" applyBorder="1" applyProtection="1">
      <protection hidden="1"/>
    </xf>
    <xf numFmtId="0" fontId="1" fillId="9" borderId="3" xfId="30" applyFont="1" applyFill="1" applyBorder="1" applyAlignment="1" applyProtection="1">
      <alignment vertical="center" wrapText="1"/>
      <protection hidden="1"/>
    </xf>
    <xf numFmtId="0" fontId="2" fillId="9" borderId="3" xfId="30" applyFill="1" applyBorder="1" applyAlignment="1" applyProtection="1">
      <alignment vertical="center"/>
      <protection hidden="1"/>
    </xf>
    <xf numFmtId="165" fontId="1" fillId="9" borderId="1" xfId="30" applyNumberFormat="1" applyFont="1" applyFill="1" applyBorder="1" applyProtection="1">
      <protection hidden="1"/>
    </xf>
    <xf numFmtId="0" fontId="1" fillId="9" borderId="1" xfId="30" applyFont="1" applyFill="1" applyBorder="1" applyProtection="1">
      <protection hidden="1"/>
    </xf>
    <xf numFmtId="0" fontId="2" fillId="9" borderId="1" xfId="30" applyFill="1" applyBorder="1" applyProtection="1">
      <protection hidden="1"/>
    </xf>
    <xf numFmtId="165" fontId="13" fillId="9" borderId="4" xfId="0" applyNumberFormat="1" applyFont="1" applyFill="1" applyBorder="1" applyProtection="1">
      <protection hidden="1"/>
    </xf>
    <xf numFmtId="0" fontId="23" fillId="8" borderId="39" xfId="0" applyFont="1" applyFill="1" applyBorder="1"/>
    <xf numFmtId="0" fontId="23" fillId="8" borderId="15" xfId="0" applyFont="1" applyFill="1" applyBorder="1" applyAlignment="1">
      <alignment horizontal="center" wrapText="1"/>
    </xf>
    <xf numFmtId="165" fontId="30" fillId="9" borderId="37" xfId="18" applyFont="1" applyFill="1" applyBorder="1" applyAlignment="1"/>
    <xf numFmtId="0" fontId="23" fillId="9" borderId="0" xfId="0" applyFont="1" applyFill="1"/>
    <xf numFmtId="165" fontId="30" fillId="9" borderId="0" xfId="18" applyFont="1" applyFill="1" applyBorder="1" applyAlignment="1">
      <alignment horizontal="center" vertical="center" wrapText="1"/>
    </xf>
    <xf numFmtId="0" fontId="23" fillId="9" borderId="37" xfId="0" applyFont="1" applyFill="1" applyBorder="1"/>
    <xf numFmtId="176" fontId="30" fillId="9" borderId="0" xfId="18" applyNumberFormat="1" applyFont="1" applyFill="1" applyBorder="1" applyAlignment="1"/>
    <xf numFmtId="176" fontId="30" fillId="9" borderId="41" xfId="18" applyNumberFormat="1" applyFont="1" applyFill="1" applyBorder="1" applyAlignment="1"/>
    <xf numFmtId="0" fontId="1" fillId="7" borderId="42" xfId="0" applyFont="1" applyFill="1" applyBorder="1" applyAlignment="1" applyProtection="1">
      <alignment horizontal="left" wrapText="1"/>
      <protection hidden="1"/>
    </xf>
    <xf numFmtId="0" fontId="1" fillId="0" borderId="10" xfId="64" applyFont="1" applyBorder="1" applyAlignment="1">
      <alignment horizontal="center" vertical="center"/>
    </xf>
    <xf numFmtId="0" fontId="1" fillId="0" borderId="1" xfId="64" applyFont="1" applyBorder="1" applyAlignment="1">
      <alignment horizontal="center" vertical="center"/>
    </xf>
    <xf numFmtId="0" fontId="1" fillId="0" borderId="3" xfId="64" applyFont="1" applyBorder="1" applyAlignment="1">
      <alignment horizontal="center" vertical="center"/>
    </xf>
    <xf numFmtId="0" fontId="1" fillId="0" borderId="10" xfId="64" applyFont="1" applyBorder="1" applyAlignment="1">
      <alignment vertical="center" wrapText="1"/>
    </xf>
    <xf numFmtId="0" fontId="1" fillId="0" borderId="3" xfId="64" applyFont="1" applyBorder="1" applyAlignment="1">
      <alignment vertical="center" wrapText="1"/>
    </xf>
    <xf numFmtId="0" fontId="1" fillId="0" borderId="20" xfId="64" applyFont="1" applyBorder="1" applyAlignment="1">
      <alignment horizontal="center" vertical="center" textRotation="90" wrapText="1"/>
    </xf>
    <xf numFmtId="0" fontId="1" fillId="0" borderId="6" xfId="64" applyFont="1" applyBorder="1" applyAlignment="1">
      <alignment horizontal="center" vertical="center" textRotation="90" wrapText="1"/>
    </xf>
    <xf numFmtId="0" fontId="1" fillId="0" borderId="43" xfId="64" applyFont="1" applyBorder="1" applyAlignment="1">
      <alignment horizontal="center" vertical="center" textRotation="90" wrapText="1"/>
    </xf>
    <xf numFmtId="0" fontId="1" fillId="7" borderId="0" xfId="0" applyFont="1" applyFill="1" applyAlignment="1" applyProtection="1">
      <alignment horizontal="center" wrapText="1"/>
      <protection hidden="1"/>
    </xf>
    <xf numFmtId="166" fontId="1" fillId="9" borderId="10" xfId="30" applyNumberFormat="1" applyFont="1" applyFill="1" applyBorder="1" applyAlignment="1" applyProtection="1">
      <alignment horizontal="left" wrapText="1"/>
      <protection hidden="1"/>
    </xf>
    <xf numFmtId="166" fontId="1" fillId="9" borderId="1" xfId="30" applyNumberFormat="1" applyFont="1" applyFill="1" applyBorder="1" applyAlignment="1" applyProtection="1">
      <alignment horizontal="left" wrapText="1"/>
      <protection hidden="1"/>
    </xf>
    <xf numFmtId="166" fontId="1" fillId="9" borderId="3" xfId="30" applyNumberFormat="1" applyFont="1" applyFill="1" applyBorder="1" applyAlignment="1" applyProtection="1">
      <alignment horizontal="left" wrapText="1"/>
      <protection hidden="1"/>
    </xf>
    <xf numFmtId="0" fontId="1" fillId="9" borderId="10" xfId="30" applyFont="1" applyFill="1" applyBorder="1" applyAlignment="1" applyProtection="1">
      <alignment horizontal="left" wrapText="1"/>
      <protection hidden="1"/>
    </xf>
    <xf numFmtId="0" fontId="1" fillId="9" borderId="1" xfId="30" applyFont="1" applyFill="1" applyBorder="1" applyAlignment="1" applyProtection="1">
      <alignment horizontal="left" wrapText="1"/>
      <protection hidden="1"/>
    </xf>
    <xf numFmtId="0" fontId="1" fillId="9" borderId="3" xfId="30" applyFont="1" applyFill="1" applyBorder="1" applyAlignment="1" applyProtection="1">
      <alignment horizontal="left" wrapText="1"/>
      <protection hidden="1"/>
    </xf>
    <xf numFmtId="0" fontId="24" fillId="0" borderId="0" xfId="46" applyFont="1" applyAlignment="1">
      <alignment horizontal="center"/>
    </xf>
    <xf numFmtId="0" fontId="2" fillId="0" borderId="16" xfId="0" applyFont="1" applyBorder="1" applyAlignment="1" applyProtection="1">
      <alignment horizontal="left" vertical="center"/>
      <protection hidden="1"/>
    </xf>
    <xf numFmtId="0" fontId="2" fillId="0" borderId="17" xfId="0" applyFont="1" applyBorder="1" applyAlignment="1" applyProtection="1">
      <alignment horizontal="left" vertical="center"/>
      <protection hidden="1"/>
    </xf>
    <xf numFmtId="0" fontId="2" fillId="0" borderId="18" xfId="0" applyFont="1" applyBorder="1" applyAlignment="1" applyProtection="1">
      <alignment horizontal="left" vertical="center"/>
      <protection hidden="1"/>
    </xf>
    <xf numFmtId="0" fontId="2" fillId="0" borderId="11"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19"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0" borderId="5"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7" fillId="8" borderId="10" xfId="30" applyFont="1" applyFill="1" applyBorder="1" applyAlignment="1" applyProtection="1">
      <alignment horizontal="left" wrapText="1"/>
      <protection hidden="1"/>
    </xf>
    <xf numFmtId="0" fontId="2" fillId="8" borderId="1" xfId="30" applyFill="1" applyBorder="1" applyAlignment="1">
      <alignment wrapText="1"/>
    </xf>
    <xf numFmtId="0" fontId="7" fillId="8" borderId="1" xfId="30" applyFont="1" applyFill="1" applyBorder="1" applyAlignment="1" applyProtection="1">
      <alignment wrapText="1"/>
      <protection hidden="1"/>
    </xf>
    <xf numFmtId="0" fontId="2" fillId="9" borderId="1" xfId="30" applyFill="1" applyBorder="1" applyAlignment="1">
      <alignment horizontal="left" wrapText="1"/>
    </xf>
    <xf numFmtId="0" fontId="2" fillId="9" borderId="3" xfId="30" applyFill="1" applyBorder="1" applyAlignment="1">
      <alignment horizontal="left" wrapText="1"/>
    </xf>
    <xf numFmtId="0" fontId="1" fillId="8" borderId="10" xfId="0" applyFont="1" applyFill="1" applyBorder="1" applyAlignment="1" applyProtection="1">
      <alignment horizontal="left" wrapText="1"/>
      <protection hidden="1"/>
    </xf>
    <xf numFmtId="0" fontId="0" fillId="8" borderId="1" xfId="0" applyFill="1" applyBorder="1" applyAlignment="1">
      <alignment horizontal="left" wrapText="1"/>
    </xf>
    <xf numFmtId="0" fontId="0" fillId="8" borderId="3" xfId="0" applyFill="1" applyBorder="1" applyAlignment="1">
      <alignment horizontal="left" wrapText="1"/>
    </xf>
    <xf numFmtId="0" fontId="1" fillId="9" borderId="10" xfId="0" applyFont="1" applyFill="1" applyBorder="1" applyAlignment="1" applyProtection="1">
      <alignment horizontal="left" wrapText="1"/>
      <protection hidden="1"/>
    </xf>
    <xf numFmtId="0" fontId="0" fillId="9" borderId="1" xfId="0" applyFill="1" applyBorder="1" applyAlignment="1">
      <alignment horizontal="left" wrapText="1"/>
    </xf>
    <xf numFmtId="0" fontId="1" fillId="8" borderId="10" xfId="30" applyFont="1" applyFill="1" applyBorder="1" applyAlignment="1" applyProtection="1">
      <alignment horizontal="left" wrapText="1" readingOrder="1"/>
      <protection hidden="1"/>
    </xf>
    <xf numFmtId="0" fontId="1" fillId="8" borderId="1" xfId="30" applyFont="1" applyFill="1" applyBorder="1" applyAlignment="1" applyProtection="1">
      <alignment horizontal="left" wrapText="1" readingOrder="1"/>
      <protection hidden="1"/>
    </xf>
    <xf numFmtId="0" fontId="1" fillId="8" borderId="3" xfId="30" applyFont="1" applyFill="1" applyBorder="1" applyAlignment="1" applyProtection="1">
      <alignment horizontal="left" wrapText="1" readingOrder="1"/>
      <protection hidden="1"/>
    </xf>
    <xf numFmtId="0" fontId="23" fillId="2" borderId="13" xfId="0" applyFont="1" applyFill="1" applyBorder="1" applyAlignment="1">
      <alignment wrapText="1"/>
    </xf>
    <xf numFmtId="0" fontId="0" fillId="0" borderId="14" xfId="0" applyBorder="1" applyAlignment="1">
      <alignment wrapText="1"/>
    </xf>
    <xf numFmtId="0" fontId="23" fillId="2" borderId="46" xfId="0" applyFont="1" applyFill="1" applyBorder="1" applyAlignment="1">
      <alignment wrapText="1"/>
    </xf>
    <xf numFmtId="0" fontId="0" fillId="0" borderId="42" xfId="0" applyBorder="1" applyAlignment="1">
      <alignment wrapText="1"/>
    </xf>
    <xf numFmtId="0" fontId="1" fillId="8" borderId="10" xfId="30" applyFont="1" applyFill="1" applyBorder="1" applyAlignment="1" applyProtection="1">
      <alignment horizontal="left" wrapText="1"/>
      <protection hidden="1"/>
    </xf>
    <xf numFmtId="0" fontId="2" fillId="8" borderId="1" xfId="30" applyFill="1" applyBorder="1" applyAlignment="1">
      <alignment horizontal="left" wrapText="1"/>
    </xf>
    <xf numFmtId="0" fontId="2" fillId="8" borderId="3" xfId="30" applyFill="1" applyBorder="1" applyAlignment="1">
      <alignment horizontal="left" wrapText="1"/>
    </xf>
    <xf numFmtId="0" fontId="23" fillId="2" borderId="14" xfId="0" applyFont="1" applyFill="1" applyBorder="1" applyAlignment="1">
      <alignment wrapText="1"/>
    </xf>
    <xf numFmtId="0" fontId="23" fillId="2" borderId="45" xfId="0" applyFont="1" applyFill="1" applyBorder="1" applyAlignment="1">
      <alignment wrapText="1"/>
    </xf>
    <xf numFmtId="0" fontId="23" fillId="2" borderId="42" xfId="0" applyFont="1" applyFill="1" applyBorder="1" applyAlignment="1">
      <alignment wrapText="1"/>
    </xf>
    <xf numFmtId="0" fontId="23" fillId="2" borderId="47" xfId="0" applyFont="1" applyFill="1" applyBorder="1" applyAlignment="1">
      <alignment wrapText="1"/>
    </xf>
    <xf numFmtId="0" fontId="1" fillId="8" borderId="1" xfId="30" applyFont="1" applyFill="1" applyBorder="1" applyAlignment="1" applyProtection="1">
      <alignment horizontal="left" wrapText="1"/>
      <protection hidden="1"/>
    </xf>
    <xf numFmtId="0" fontId="1" fillId="8" borderId="3" xfId="30" applyFont="1" applyFill="1" applyBorder="1" applyAlignment="1" applyProtection="1">
      <alignment horizontal="left" wrapText="1"/>
      <protection hidden="1"/>
    </xf>
    <xf numFmtId="0" fontId="1" fillId="9" borderId="1" xfId="0" applyFont="1" applyFill="1" applyBorder="1" applyAlignment="1" applyProtection="1">
      <alignment horizontal="left" wrapText="1"/>
      <protection hidden="1"/>
    </xf>
    <xf numFmtId="0" fontId="0" fillId="2" borderId="39" xfId="0" applyFill="1" applyBorder="1" applyAlignment="1">
      <alignment vertical="center" wrapText="1"/>
    </xf>
    <xf numFmtId="0" fontId="0" fillId="2" borderId="15" xfId="0" applyFill="1" applyBorder="1" applyAlignment="1">
      <alignment vertical="center" wrapText="1"/>
    </xf>
    <xf numFmtId="0" fontId="0" fillId="2" borderId="15" xfId="0" applyFill="1" applyBorder="1" applyAlignment="1">
      <alignment wrapText="1"/>
    </xf>
  </cellXfs>
  <cellStyles count="114">
    <cellStyle name="Comma 2" xfId="1" xr:uid="{00000000-0005-0000-0000-000000000000}"/>
    <cellStyle name="Comma 2 2" xfId="2" xr:uid="{00000000-0005-0000-0000-000001000000}"/>
    <cellStyle name="Comma 2 3" xfId="3" xr:uid="{00000000-0005-0000-0000-000002000000}"/>
    <cellStyle name="Comma 2 4" xfId="4" xr:uid="{00000000-0005-0000-0000-000003000000}"/>
    <cellStyle name="Comma 3" xfId="5" xr:uid="{00000000-0005-0000-0000-000004000000}"/>
    <cellStyle name="Comma 3 2" xfId="6" xr:uid="{00000000-0005-0000-0000-000005000000}"/>
    <cellStyle name="Comma 3 3" xfId="7" xr:uid="{00000000-0005-0000-0000-000006000000}"/>
    <cellStyle name="Comma 3 3 2" xfId="8" xr:uid="{00000000-0005-0000-0000-000007000000}"/>
    <cellStyle name="Comma 3 4" xfId="9" xr:uid="{00000000-0005-0000-0000-000008000000}"/>
    <cellStyle name="Comma 4" xfId="10" xr:uid="{00000000-0005-0000-0000-000009000000}"/>
    <cellStyle name="Comma 4 2" xfId="11" xr:uid="{00000000-0005-0000-0000-00000A000000}"/>
    <cellStyle name="Comma 5" xfId="12" xr:uid="{00000000-0005-0000-0000-00000B000000}"/>
    <cellStyle name="Comma 5 2" xfId="13" xr:uid="{00000000-0005-0000-0000-00000C000000}"/>
    <cellStyle name="Comma 5 3" xfId="14" xr:uid="{00000000-0005-0000-0000-00000D000000}"/>
    <cellStyle name="Comma 5 3 2" xfId="15" xr:uid="{00000000-0005-0000-0000-00000E000000}"/>
    <cellStyle name="Comma 6" xfId="16" xr:uid="{00000000-0005-0000-0000-00000F000000}"/>
    <cellStyle name="Comma 6 2" xfId="17" xr:uid="{00000000-0005-0000-0000-000010000000}"/>
    <cellStyle name="Comma 6 3" xfId="18" xr:uid="{00000000-0005-0000-0000-000011000000}"/>
    <cellStyle name="Comma 6 3 2" xfId="19" xr:uid="{00000000-0005-0000-0000-000012000000}"/>
    <cellStyle name="Comma 7" xfId="20" xr:uid="{00000000-0005-0000-0000-000013000000}"/>
    <cellStyle name="Comma 7 2" xfId="21" xr:uid="{00000000-0005-0000-0000-000014000000}"/>
    <cellStyle name="Currency 2" xfId="22" xr:uid="{00000000-0005-0000-0000-000015000000}"/>
    <cellStyle name="Currency 3" xfId="23" xr:uid="{00000000-0005-0000-0000-000016000000}"/>
    <cellStyle name="Currency 3 2" xfId="24" xr:uid="{00000000-0005-0000-0000-000017000000}"/>
    <cellStyle name="Hyperlink 2" xfId="25" xr:uid="{00000000-0005-0000-0000-000018000000}"/>
    <cellStyle name="Hyperlink 2 2" xfId="26" xr:uid="{00000000-0005-0000-0000-000019000000}"/>
    <cellStyle name="Hyperlink 2 3" xfId="27" xr:uid="{00000000-0005-0000-0000-00001A000000}"/>
    <cellStyle name="Hyperlink 3" xfId="28" xr:uid="{00000000-0005-0000-0000-00001B000000}"/>
    <cellStyle name="Hyperlink 3 2" xfId="29" xr:uid="{00000000-0005-0000-0000-00001C000000}"/>
    <cellStyle name="Normal" xfId="0" builtinId="0"/>
    <cellStyle name="Normal 2" xfId="30" xr:uid="{00000000-0005-0000-0000-00001E000000}"/>
    <cellStyle name="Normal 2 2" xfId="31" xr:uid="{00000000-0005-0000-0000-00001F000000}"/>
    <cellStyle name="Normal 2 2 2" xfId="32" xr:uid="{00000000-0005-0000-0000-000020000000}"/>
    <cellStyle name="Normal 2 2 2 2" xfId="33" xr:uid="{00000000-0005-0000-0000-000021000000}"/>
    <cellStyle name="Normal 2 2 2 3" xfId="34" xr:uid="{00000000-0005-0000-0000-000022000000}"/>
    <cellStyle name="Normal 2 2 3" xfId="35" xr:uid="{00000000-0005-0000-0000-000023000000}"/>
    <cellStyle name="Normal 2 2 4" xfId="36" xr:uid="{00000000-0005-0000-0000-000024000000}"/>
    <cellStyle name="Normal 2 2 5" xfId="37" xr:uid="{00000000-0005-0000-0000-000025000000}"/>
    <cellStyle name="Normal 2 3" xfId="38" xr:uid="{00000000-0005-0000-0000-000026000000}"/>
    <cellStyle name="Normal 2 3 2" xfId="39" xr:uid="{00000000-0005-0000-0000-000027000000}"/>
    <cellStyle name="Normal 2 3 3" xfId="40" xr:uid="{00000000-0005-0000-0000-000028000000}"/>
    <cellStyle name="Normal 2 4" xfId="41" xr:uid="{00000000-0005-0000-0000-000029000000}"/>
    <cellStyle name="Normal 2 5" xfId="42" xr:uid="{00000000-0005-0000-0000-00002A000000}"/>
    <cellStyle name="Normal 2 6" xfId="43" xr:uid="{00000000-0005-0000-0000-00002B000000}"/>
    <cellStyle name="Normal 3" xfId="44" xr:uid="{00000000-0005-0000-0000-00002C000000}"/>
    <cellStyle name="Normal 3 2" xfId="45" xr:uid="{00000000-0005-0000-0000-00002D000000}"/>
    <cellStyle name="Normal 3 2 2" xfId="46" xr:uid="{00000000-0005-0000-0000-00002E000000}"/>
    <cellStyle name="Normal 3 2 3" xfId="47" xr:uid="{00000000-0005-0000-0000-00002F000000}"/>
    <cellStyle name="Normal 3 2 4" xfId="48" xr:uid="{00000000-0005-0000-0000-000030000000}"/>
    <cellStyle name="Normal 3 2 4 2" xfId="49" xr:uid="{00000000-0005-0000-0000-000031000000}"/>
    <cellStyle name="Normal 3 2 4 3" xfId="50" xr:uid="{00000000-0005-0000-0000-000032000000}"/>
    <cellStyle name="Normal 3 2 5" xfId="51" xr:uid="{00000000-0005-0000-0000-000033000000}"/>
    <cellStyle name="Normal 3 3" xfId="52" xr:uid="{00000000-0005-0000-0000-000034000000}"/>
    <cellStyle name="Normal 3 4" xfId="53" xr:uid="{00000000-0005-0000-0000-000035000000}"/>
    <cellStyle name="Normal 3 5" xfId="54" xr:uid="{00000000-0005-0000-0000-000036000000}"/>
    <cellStyle name="Normal 4" xfId="55" xr:uid="{00000000-0005-0000-0000-000037000000}"/>
    <cellStyle name="Normal 4 2" xfId="56" xr:uid="{00000000-0005-0000-0000-000038000000}"/>
    <cellStyle name="Normal 4 2 2" xfId="57" xr:uid="{00000000-0005-0000-0000-000039000000}"/>
    <cellStyle name="Normal 4 2 3" xfId="58" xr:uid="{00000000-0005-0000-0000-00003A000000}"/>
    <cellStyle name="Normal 4 3" xfId="59" xr:uid="{00000000-0005-0000-0000-00003B000000}"/>
    <cellStyle name="Normal 5" xfId="60" xr:uid="{00000000-0005-0000-0000-00003C000000}"/>
    <cellStyle name="Normal 5 2" xfId="61" xr:uid="{00000000-0005-0000-0000-00003D000000}"/>
    <cellStyle name="Normal 5 3" xfId="62" xr:uid="{00000000-0005-0000-0000-00003E000000}"/>
    <cellStyle name="Normal 5 4" xfId="63" xr:uid="{00000000-0005-0000-0000-00003F000000}"/>
    <cellStyle name="Normal 6" xfId="64" xr:uid="{00000000-0005-0000-0000-000040000000}"/>
    <cellStyle name="Normal 6 2" xfId="65" xr:uid="{00000000-0005-0000-0000-000041000000}"/>
    <cellStyle name="Normal 6 3" xfId="66" xr:uid="{00000000-0005-0000-0000-000042000000}"/>
    <cellStyle name="Normal 6 3 2" xfId="67" xr:uid="{00000000-0005-0000-0000-000043000000}"/>
    <cellStyle name="Normal 6 3 3" xfId="68" xr:uid="{00000000-0005-0000-0000-000044000000}"/>
    <cellStyle name="Normal 7" xfId="69" xr:uid="{00000000-0005-0000-0000-000045000000}"/>
    <cellStyle name="Normal 7 2" xfId="70" xr:uid="{00000000-0005-0000-0000-000046000000}"/>
    <cellStyle name="Normal 8" xfId="71" xr:uid="{00000000-0005-0000-0000-000047000000}"/>
    <cellStyle name="Normal 9" xfId="72" xr:uid="{00000000-0005-0000-0000-000048000000}"/>
    <cellStyle name="Normal 9 2" xfId="73" xr:uid="{00000000-0005-0000-0000-000049000000}"/>
    <cellStyle name="Percent 10" xfId="74" xr:uid="{00000000-0005-0000-0000-00004A000000}"/>
    <cellStyle name="Percent 10 2" xfId="75" xr:uid="{00000000-0005-0000-0000-00004B000000}"/>
    <cellStyle name="Percent 10 3" xfId="76" xr:uid="{00000000-0005-0000-0000-00004C000000}"/>
    <cellStyle name="Percent 10 4" xfId="77" xr:uid="{00000000-0005-0000-0000-00004D000000}"/>
    <cellStyle name="Percent 2" xfId="78" xr:uid="{00000000-0005-0000-0000-00004E000000}"/>
    <cellStyle name="Percent 2 2" xfId="79" xr:uid="{00000000-0005-0000-0000-00004F000000}"/>
    <cellStyle name="Percent 2 3" xfId="80" xr:uid="{00000000-0005-0000-0000-000050000000}"/>
    <cellStyle name="Percent 2 3 2" xfId="81" xr:uid="{00000000-0005-0000-0000-000051000000}"/>
    <cellStyle name="Percent 2 3 3" xfId="82" xr:uid="{00000000-0005-0000-0000-000052000000}"/>
    <cellStyle name="Percent 2 3 4" xfId="83" xr:uid="{00000000-0005-0000-0000-000053000000}"/>
    <cellStyle name="Percent 2 4" xfId="84" xr:uid="{00000000-0005-0000-0000-000054000000}"/>
    <cellStyle name="Percent 2 5" xfId="85" xr:uid="{00000000-0005-0000-0000-000055000000}"/>
    <cellStyle name="Percent 2 5 2" xfId="86" xr:uid="{00000000-0005-0000-0000-000056000000}"/>
    <cellStyle name="Percent 3" xfId="87" xr:uid="{00000000-0005-0000-0000-000057000000}"/>
    <cellStyle name="Percent 3 2" xfId="88" xr:uid="{00000000-0005-0000-0000-000058000000}"/>
    <cellStyle name="Percent 4" xfId="89" xr:uid="{00000000-0005-0000-0000-000059000000}"/>
    <cellStyle name="Percent 4 2" xfId="90" xr:uid="{00000000-0005-0000-0000-00005A000000}"/>
    <cellStyle name="Percent 5" xfId="91" xr:uid="{00000000-0005-0000-0000-00005B000000}"/>
    <cellStyle name="Percent 5 2" xfId="92" xr:uid="{00000000-0005-0000-0000-00005C000000}"/>
    <cellStyle name="Percent 5 2 2" xfId="93" xr:uid="{00000000-0005-0000-0000-00005D000000}"/>
    <cellStyle name="Percent 5 2 3" xfId="94" xr:uid="{00000000-0005-0000-0000-00005E000000}"/>
    <cellStyle name="Percent 5 2 3 2" xfId="95" xr:uid="{00000000-0005-0000-0000-00005F000000}"/>
    <cellStyle name="Percent 5 3" xfId="96" xr:uid="{00000000-0005-0000-0000-000060000000}"/>
    <cellStyle name="Percent 5 3 2" xfId="97" xr:uid="{00000000-0005-0000-0000-000061000000}"/>
    <cellStyle name="Percent 6" xfId="98" xr:uid="{00000000-0005-0000-0000-000062000000}"/>
    <cellStyle name="Percent 6 2" xfId="99" xr:uid="{00000000-0005-0000-0000-000063000000}"/>
    <cellStyle name="Percent 6 3" xfId="100" xr:uid="{00000000-0005-0000-0000-000064000000}"/>
    <cellStyle name="Percent 6 3 2" xfId="101" xr:uid="{00000000-0005-0000-0000-000065000000}"/>
    <cellStyle name="Percent 7" xfId="102" xr:uid="{00000000-0005-0000-0000-000066000000}"/>
    <cellStyle name="Percent 7 2" xfId="103" xr:uid="{00000000-0005-0000-0000-000067000000}"/>
    <cellStyle name="Percent 7 3" xfId="104" xr:uid="{00000000-0005-0000-0000-000068000000}"/>
    <cellStyle name="Percent 7 4" xfId="105" xr:uid="{00000000-0005-0000-0000-000069000000}"/>
    <cellStyle name="Percent 7 4 2" xfId="106" xr:uid="{00000000-0005-0000-0000-00006A000000}"/>
    <cellStyle name="Percent 7 5" xfId="107" xr:uid="{00000000-0005-0000-0000-00006B000000}"/>
    <cellStyle name="Percent 7 5 2" xfId="108" xr:uid="{00000000-0005-0000-0000-00006C000000}"/>
    <cellStyle name="Percent 8" xfId="109" xr:uid="{00000000-0005-0000-0000-00006D000000}"/>
    <cellStyle name="Percent 8 2" xfId="110" xr:uid="{00000000-0005-0000-0000-00006E000000}"/>
    <cellStyle name="Percent 8 3" xfId="111" xr:uid="{00000000-0005-0000-0000-00006F000000}"/>
    <cellStyle name="Percent 8 3 2" xfId="112" xr:uid="{00000000-0005-0000-0000-000070000000}"/>
    <cellStyle name="Percent 9" xfId="113" xr:uid="{00000000-0005-0000-0000-000071000000}"/>
  </cellStyles>
  <dxfs count="4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AD9244"/>
      <color rgb="FF3A63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333333"/>
                </a:solidFill>
                <a:latin typeface="Calibri"/>
                <a:ea typeface="Calibri"/>
                <a:cs typeface="Calibri"/>
              </a:defRPr>
            </a:pPr>
            <a:r>
              <a:rPr lang="en-ZA"/>
              <a:t>Margin Comparison / Marge Vergelyking: Northwest Free State  R/ha)</a:t>
            </a:r>
          </a:p>
        </c:rich>
      </c:tx>
      <c:overlay val="0"/>
      <c:spPr>
        <a:noFill/>
        <a:ln w="25400">
          <a:noFill/>
        </a:ln>
      </c:spPr>
    </c:title>
    <c:autoTitleDeleted val="0"/>
    <c:plotArea>
      <c:layout>
        <c:manualLayout>
          <c:layoutTarget val="inner"/>
          <c:xMode val="edge"/>
          <c:yMode val="edge"/>
          <c:x val="8.6588788294707911E-2"/>
          <c:y val="0.10547073068791292"/>
          <c:w val="0.89034990337495268"/>
          <c:h val="0.77522368427510591"/>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Comparison'!$B$2:$I$2</c:f>
              <c:strCache>
                <c:ptCount val="5"/>
                <c:pt idx="0">
                  <c:v>Maize (lower yield)</c:v>
                </c:pt>
                <c:pt idx="1">
                  <c:v>Maize (higher yield)</c:v>
                </c:pt>
                <c:pt idx="2">
                  <c:v>Maize (Bt)</c:v>
                </c:pt>
                <c:pt idx="3">
                  <c:v>Sunflower</c:v>
                </c:pt>
                <c:pt idx="4">
                  <c:v>Soybean</c:v>
                </c:pt>
              </c:strCache>
            </c:strRef>
          </c:cat>
          <c:val>
            <c:numRef>
              <c:f>'Crop Comparison'!$B$34:$I$34</c:f>
              <c:numCache>
                <c:formatCode>"R"\ #\ ##0</c:formatCode>
                <c:ptCount val="5"/>
                <c:pt idx="0">
                  <c:v>1500.8349400635943</c:v>
                </c:pt>
                <c:pt idx="1">
                  <c:v>4594.054657067536</c:v>
                </c:pt>
                <c:pt idx="2">
                  <c:v>1865.5435840029968</c:v>
                </c:pt>
                <c:pt idx="3">
                  <c:v>4131.0046997621466</c:v>
                </c:pt>
                <c:pt idx="4">
                  <c:v>3514.9239938711326</c:v>
                </c:pt>
              </c:numCache>
            </c:numRef>
          </c:val>
          <c:extLst>
            <c:ext xmlns:c16="http://schemas.microsoft.com/office/drawing/2014/chart" uri="{C3380CC4-5D6E-409C-BE32-E72D297353CC}">
              <c16:uniqueId val="{00000000-AD9F-4852-B5E8-1AF301A39B84}"/>
            </c:ext>
          </c:extLst>
        </c:ser>
        <c:ser>
          <c:idx val="1"/>
          <c:order val="1"/>
          <c:tx>
            <c:strRef>
              <c:f>'Crop Comparison'!$A$35</c:f>
              <c:strCache>
                <c:ptCount val="1"/>
                <c:pt idx="0">
                  <c:v>4) NETT MARGIN  (R/ha)</c:v>
                </c:pt>
              </c:strCache>
            </c:strRef>
          </c:tx>
          <c:spPr>
            <a:noFill/>
            <a:ln w="31750">
              <a:solidFill>
                <a:srgbClr val="FF0000"/>
              </a:solidFill>
            </a:ln>
          </c:spPr>
          <c:invertIfNegative val="0"/>
          <c:dLbls>
            <c:dLbl>
              <c:idx val="2"/>
              <c:layout>
                <c:manualLayout>
                  <c:x val="0"/>
                  <c:y val="-4.4523004370265927E-2"/>
                </c:manualLayout>
              </c:layout>
              <c:spPr>
                <a:ln>
                  <a:solidFill>
                    <a:srgbClr val="FF0000"/>
                  </a:solidFill>
                </a:ln>
              </c:spPr>
              <c:txPr>
                <a:bodyPr/>
                <a:lstStyle/>
                <a:p>
                  <a:pPr>
                    <a:defRPr sz="11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9F-4852-B5E8-1AF301A39B84}"/>
                </c:ext>
              </c:extLst>
            </c:dLbl>
            <c:dLbl>
              <c:idx val="5"/>
              <c:layout>
                <c:manualLayout>
                  <c:x val="2.2576360985702526E-3"/>
                  <c:y val="-8.0141407866478581E-2"/>
                </c:manualLayout>
              </c:layout>
              <c:spPr>
                <a:ln>
                  <a:solidFill>
                    <a:srgbClr val="FF0000"/>
                  </a:solidFill>
                </a:ln>
              </c:spPr>
              <c:txPr>
                <a:bodyPr/>
                <a:lstStyle/>
                <a:p>
                  <a:pPr>
                    <a:defRPr sz="11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9F-4852-B5E8-1AF301A39B84}"/>
                </c:ext>
              </c:extLst>
            </c:dLbl>
            <c:spPr>
              <a:ln>
                <a:solidFill>
                  <a:srgbClr val="FF0000"/>
                </a:solid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Comparison'!$B$2:$I$2</c:f>
              <c:strCache>
                <c:ptCount val="5"/>
                <c:pt idx="0">
                  <c:v>Maize (lower yield)</c:v>
                </c:pt>
                <c:pt idx="1">
                  <c:v>Maize (higher yield)</c:v>
                </c:pt>
                <c:pt idx="2">
                  <c:v>Maize (Bt)</c:v>
                </c:pt>
                <c:pt idx="3">
                  <c:v>Sunflower</c:v>
                </c:pt>
                <c:pt idx="4">
                  <c:v>Soybean</c:v>
                </c:pt>
              </c:strCache>
            </c:strRef>
          </c:cat>
          <c:val>
            <c:numRef>
              <c:f>'Crop Comparison'!$B$35:$I$35</c:f>
              <c:numCache>
                <c:formatCode>"R"\ #\ ##0</c:formatCode>
                <c:ptCount val="5"/>
                <c:pt idx="0">
                  <c:v>-1567.0350599364065</c:v>
                </c:pt>
                <c:pt idx="1">
                  <c:v>1657.5246570675372</c:v>
                </c:pt>
                <c:pt idx="2">
                  <c:v>-1237.2764159970029</c:v>
                </c:pt>
                <c:pt idx="3">
                  <c:v>1067.4946997621464</c:v>
                </c:pt>
                <c:pt idx="4">
                  <c:v>635.42399387113255</c:v>
                </c:pt>
              </c:numCache>
            </c:numRef>
          </c:val>
          <c:extLst>
            <c:ext xmlns:c16="http://schemas.microsoft.com/office/drawing/2014/chart" uri="{C3380CC4-5D6E-409C-BE32-E72D297353CC}">
              <c16:uniqueId val="{00000003-AD9F-4852-B5E8-1AF301A39B84}"/>
            </c:ext>
          </c:extLst>
        </c:ser>
        <c:dLbls>
          <c:showLegendKey val="0"/>
          <c:showVal val="0"/>
          <c:showCatName val="0"/>
          <c:showSerName val="0"/>
          <c:showPercent val="0"/>
          <c:showBubbleSize val="0"/>
        </c:dLbls>
        <c:gapWidth val="150"/>
        <c:axId val="130243615"/>
        <c:axId val="1"/>
      </c:barChart>
      <c:catAx>
        <c:axId val="130243615"/>
        <c:scaling>
          <c:orientation val="minMax"/>
        </c:scaling>
        <c:delete val="0"/>
        <c:axPos val="b"/>
        <c:numFmt formatCode="General" sourceLinked="1"/>
        <c:majorTickMark val="none"/>
        <c:minorTickMark val="none"/>
        <c:tickLblPos val="nextTo"/>
        <c:spPr>
          <a:ln w="9525">
            <a:noFill/>
          </a:ln>
        </c:spPr>
        <c:txPr>
          <a:bodyPr rot="0" vert="horz"/>
          <a:lstStyle/>
          <a:p>
            <a:pPr>
              <a:defRPr sz="105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6000"/>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0" vert="horz"/>
          <a:lstStyle/>
          <a:p>
            <a:pPr>
              <a:defRPr sz="1100" b="0" i="0" u="none" strike="noStrike" baseline="0">
                <a:solidFill>
                  <a:srgbClr val="333333"/>
                </a:solidFill>
                <a:latin typeface="Calibri"/>
                <a:ea typeface="Calibri"/>
                <a:cs typeface="Calibri"/>
              </a:defRPr>
            </a:pPr>
            <a:endParaRPr lang="en-US"/>
          </a:p>
        </c:txPr>
        <c:crossAx val="130243615"/>
        <c:crosses val="autoZero"/>
        <c:crossBetween val="between"/>
      </c:valAx>
      <c:spPr>
        <a:noFill/>
        <a:ln w="25400">
          <a:noFill/>
        </a:ln>
      </c:spPr>
    </c:plotArea>
    <c:legend>
      <c:legendPos val="r"/>
      <c:layout>
        <c:manualLayout>
          <c:xMode val="edge"/>
          <c:yMode val="edge"/>
          <c:x val="0.17791082940123626"/>
          <c:y val="0.89752799525162175"/>
          <c:w val="0.65281796272227832"/>
          <c:h val="7.2502261454866393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1053353</xdr:colOff>
      <xdr:row>2</xdr:row>
      <xdr:rowOff>347382</xdr:rowOff>
    </xdr:from>
    <xdr:to>
      <xdr:col>3</xdr:col>
      <xdr:colOff>478613</xdr:colOff>
      <xdr:row>8</xdr:row>
      <xdr:rowOff>37166</xdr:rowOff>
    </xdr:to>
    <xdr:pic>
      <xdr:nvPicPr>
        <xdr:cNvPr id="2" name="Picture 1" descr="GrainSA - YouTube">
          <a:extLst>
            <a:ext uri="{FF2B5EF4-FFF2-40B4-BE49-F238E27FC236}">
              <a16:creationId xmlns:a16="http://schemas.microsoft.com/office/drawing/2014/main" id="{11F67180-63DA-48E9-B71E-D5569B07E2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0441" y="874058"/>
          <a:ext cx="969991" cy="877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38</xdr:row>
      <xdr:rowOff>0</xdr:rowOff>
    </xdr:from>
    <xdr:to>
      <xdr:col>9</xdr:col>
      <xdr:colOff>91440</xdr:colOff>
      <xdr:row>56</xdr:row>
      <xdr:rowOff>30480</xdr:rowOff>
    </xdr:to>
    <xdr:graphicFrame macro="">
      <xdr:nvGraphicFramePr>
        <xdr:cNvPr id="182304" name="Chart 1">
          <a:extLst>
            <a:ext uri="{FF2B5EF4-FFF2-40B4-BE49-F238E27FC236}">
              <a16:creationId xmlns:a16="http://schemas.microsoft.com/office/drawing/2014/main" id="{98C51A40-9009-D255-5ABB-533AB42DAA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230841</xdr:colOff>
      <xdr:row>4</xdr:row>
      <xdr:rowOff>15687</xdr:rowOff>
    </xdr:from>
    <xdr:to>
      <xdr:col>10</xdr:col>
      <xdr:colOff>664170</xdr:colOff>
      <xdr:row>9</xdr:row>
      <xdr:rowOff>17705</xdr:rowOff>
    </xdr:to>
    <xdr:pic>
      <xdr:nvPicPr>
        <xdr:cNvPr id="2" name="Picture 1" descr="GrainSA - YouTube">
          <a:extLst>
            <a:ext uri="{FF2B5EF4-FFF2-40B4-BE49-F238E27FC236}">
              <a16:creationId xmlns:a16="http://schemas.microsoft.com/office/drawing/2014/main" id="{7C99D3BB-88A9-466E-A608-C3284F97D4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2912" y="974911"/>
          <a:ext cx="1055145" cy="931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42</xdr:row>
      <xdr:rowOff>22860</xdr:rowOff>
    </xdr:from>
    <xdr:to>
      <xdr:col>0</xdr:col>
      <xdr:colOff>1021080</xdr:colOff>
      <xdr:row>45</xdr:row>
      <xdr:rowOff>167640</xdr:rowOff>
    </xdr:to>
    <xdr:pic>
      <xdr:nvPicPr>
        <xdr:cNvPr id="37411" name="Picture 3" descr="http://www.maizetrust.co.za/images/masthead.jpg">
          <a:extLst>
            <a:ext uri="{FF2B5EF4-FFF2-40B4-BE49-F238E27FC236}">
              <a16:creationId xmlns:a16="http://schemas.microsoft.com/office/drawing/2014/main" id="{25FDBD05-7C27-2508-5347-9B6FF9D2C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793242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638735</xdr:colOff>
      <xdr:row>0</xdr:row>
      <xdr:rowOff>0</xdr:rowOff>
    </xdr:from>
    <xdr:to>
      <xdr:col>8</xdr:col>
      <xdr:colOff>879661</xdr:colOff>
      <xdr:row>3</xdr:row>
      <xdr:rowOff>224</xdr:rowOff>
    </xdr:to>
    <xdr:pic>
      <xdr:nvPicPr>
        <xdr:cNvPr id="2" name="Picture 1" descr="GrainSA - YouTube">
          <a:extLst>
            <a:ext uri="{FF2B5EF4-FFF2-40B4-BE49-F238E27FC236}">
              <a16:creationId xmlns:a16="http://schemas.microsoft.com/office/drawing/2014/main" id="{9FD51661-E171-400A-8D5A-3452690C29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35353" y="0"/>
          <a:ext cx="1058955" cy="931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60960</xdr:colOff>
      <xdr:row>70</xdr:row>
      <xdr:rowOff>160020</xdr:rowOff>
    </xdr:from>
    <xdr:to>
      <xdr:col>9</xdr:col>
      <xdr:colOff>891540</xdr:colOff>
      <xdr:row>78</xdr:row>
      <xdr:rowOff>19594</xdr:rowOff>
    </xdr:to>
    <xdr:pic>
      <xdr:nvPicPr>
        <xdr:cNvPr id="38573" name="Picture 5" descr="Graan SA - nuwe logo.jpg">
          <a:extLst>
            <a:ext uri="{FF2B5EF4-FFF2-40B4-BE49-F238E27FC236}">
              <a16:creationId xmlns:a16="http://schemas.microsoft.com/office/drawing/2014/main" id="{FDD6A106-B761-5ED0-568C-AFECEC1937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61420" y="13335000"/>
          <a:ext cx="83058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39</xdr:row>
      <xdr:rowOff>22860</xdr:rowOff>
    </xdr:from>
    <xdr:to>
      <xdr:col>0</xdr:col>
      <xdr:colOff>1021080</xdr:colOff>
      <xdr:row>42</xdr:row>
      <xdr:rowOff>167640</xdr:rowOff>
    </xdr:to>
    <xdr:pic>
      <xdr:nvPicPr>
        <xdr:cNvPr id="38574" name="Picture 6" descr="http://www.maizetrust.co.za/images/masthead.jpg">
          <a:extLst>
            <a:ext uri="{FF2B5EF4-FFF2-40B4-BE49-F238E27FC236}">
              <a16:creationId xmlns:a16="http://schemas.microsoft.com/office/drawing/2014/main" id="{072AD07E-B200-1F42-2F82-5E6DBE9D71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799338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39</xdr:row>
      <xdr:rowOff>22860</xdr:rowOff>
    </xdr:from>
    <xdr:to>
      <xdr:col>0</xdr:col>
      <xdr:colOff>1021080</xdr:colOff>
      <xdr:row>42</xdr:row>
      <xdr:rowOff>167640</xdr:rowOff>
    </xdr:to>
    <xdr:pic>
      <xdr:nvPicPr>
        <xdr:cNvPr id="38575" name="Picture 7" descr="http://www.maizetrust.co.za/images/masthead.jpg">
          <a:extLst>
            <a:ext uri="{FF2B5EF4-FFF2-40B4-BE49-F238E27FC236}">
              <a16:creationId xmlns:a16="http://schemas.microsoft.com/office/drawing/2014/main" id="{BC70D792-8BCD-43FB-A387-64A309F101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799338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884465</xdr:colOff>
      <xdr:row>0</xdr:row>
      <xdr:rowOff>0</xdr:rowOff>
    </xdr:from>
    <xdr:to>
      <xdr:col>8</xdr:col>
      <xdr:colOff>973231</xdr:colOff>
      <xdr:row>2</xdr:row>
      <xdr:rowOff>269053</xdr:rowOff>
    </xdr:to>
    <xdr:pic>
      <xdr:nvPicPr>
        <xdr:cNvPr id="2" name="Picture 1" descr="GrainSA - YouTube">
          <a:extLst>
            <a:ext uri="{FF2B5EF4-FFF2-40B4-BE49-F238E27FC236}">
              <a16:creationId xmlns:a16="http://schemas.microsoft.com/office/drawing/2014/main" id="{A94A3163-C93E-4E72-93D4-0839C107D1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18965" y="0"/>
          <a:ext cx="1058955" cy="935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42</xdr:row>
      <xdr:rowOff>22860</xdr:rowOff>
    </xdr:from>
    <xdr:to>
      <xdr:col>0</xdr:col>
      <xdr:colOff>1021080</xdr:colOff>
      <xdr:row>45</xdr:row>
      <xdr:rowOff>167640</xdr:rowOff>
    </xdr:to>
    <xdr:pic>
      <xdr:nvPicPr>
        <xdr:cNvPr id="156098" name="Picture 3" descr="http://www.maizetrust.co.za/images/masthead.jpg">
          <a:extLst>
            <a:ext uri="{FF2B5EF4-FFF2-40B4-BE49-F238E27FC236}">
              <a16:creationId xmlns:a16="http://schemas.microsoft.com/office/drawing/2014/main" id="{E545F91B-E289-F7B7-6A12-41752D8031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809244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42</xdr:row>
      <xdr:rowOff>22860</xdr:rowOff>
    </xdr:from>
    <xdr:to>
      <xdr:col>0</xdr:col>
      <xdr:colOff>1021080</xdr:colOff>
      <xdr:row>45</xdr:row>
      <xdr:rowOff>167640</xdr:rowOff>
    </xdr:to>
    <xdr:pic>
      <xdr:nvPicPr>
        <xdr:cNvPr id="156099" name="Picture 4" descr="http://www.maizetrust.co.za/images/masthead.jpg">
          <a:extLst>
            <a:ext uri="{FF2B5EF4-FFF2-40B4-BE49-F238E27FC236}">
              <a16:creationId xmlns:a16="http://schemas.microsoft.com/office/drawing/2014/main" id="{3296DD2C-9A08-255D-6110-F1C2ABF72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809244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869156</xdr:colOff>
      <xdr:row>0</xdr:row>
      <xdr:rowOff>0</xdr:rowOff>
    </xdr:from>
    <xdr:to>
      <xdr:col>8</xdr:col>
      <xdr:colOff>951799</xdr:colOff>
      <xdr:row>2</xdr:row>
      <xdr:rowOff>283340</xdr:rowOff>
    </xdr:to>
    <xdr:pic>
      <xdr:nvPicPr>
        <xdr:cNvPr id="2" name="Picture 1" descr="GrainSA - YouTube">
          <a:extLst>
            <a:ext uri="{FF2B5EF4-FFF2-40B4-BE49-F238E27FC236}">
              <a16:creationId xmlns:a16="http://schemas.microsoft.com/office/drawing/2014/main" id="{658619FB-B315-42E3-B1C7-790EF3070D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27469" y="0"/>
          <a:ext cx="1058955" cy="933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259080</xdr:colOff>
      <xdr:row>95</xdr:row>
      <xdr:rowOff>99060</xdr:rowOff>
    </xdr:from>
    <xdr:to>
      <xdr:col>7</xdr:col>
      <xdr:colOff>742950</xdr:colOff>
      <xdr:row>99</xdr:row>
      <xdr:rowOff>15240</xdr:rowOff>
    </xdr:to>
    <xdr:pic>
      <xdr:nvPicPr>
        <xdr:cNvPr id="51678" name="Picture 3" descr="Graan SA - nuwe logo.jpg">
          <a:extLst>
            <a:ext uri="{FF2B5EF4-FFF2-40B4-BE49-F238E27FC236}">
              <a16:creationId xmlns:a16="http://schemas.microsoft.com/office/drawing/2014/main" id="{E9C2809A-382F-1407-620D-9E8D1B7145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1160" y="16581120"/>
          <a:ext cx="4876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907676</xdr:colOff>
      <xdr:row>0</xdr:row>
      <xdr:rowOff>0</xdr:rowOff>
    </xdr:from>
    <xdr:to>
      <xdr:col>8</xdr:col>
      <xdr:colOff>970988</xdr:colOff>
      <xdr:row>3</xdr:row>
      <xdr:rowOff>224</xdr:rowOff>
    </xdr:to>
    <xdr:pic>
      <xdr:nvPicPr>
        <xdr:cNvPr id="2" name="Picture 1" descr="GrainSA - YouTube">
          <a:extLst>
            <a:ext uri="{FF2B5EF4-FFF2-40B4-BE49-F238E27FC236}">
              <a16:creationId xmlns:a16="http://schemas.microsoft.com/office/drawing/2014/main" id="{E88430E6-1734-4268-A795-7A21B68FF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39617" y="0"/>
          <a:ext cx="1058955" cy="933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91440</xdr:colOff>
      <xdr:row>82</xdr:row>
      <xdr:rowOff>160020</xdr:rowOff>
    </xdr:from>
    <xdr:to>
      <xdr:col>9</xdr:col>
      <xdr:colOff>914400</xdr:colOff>
      <xdr:row>89</xdr:row>
      <xdr:rowOff>95250</xdr:rowOff>
    </xdr:to>
    <xdr:pic>
      <xdr:nvPicPr>
        <xdr:cNvPr id="179352" name="Picture 3" descr="Graan SA - nuwe logo.jpg">
          <a:extLst>
            <a:ext uri="{FF2B5EF4-FFF2-40B4-BE49-F238E27FC236}">
              <a16:creationId xmlns:a16="http://schemas.microsoft.com/office/drawing/2014/main" id="{08ADCA9D-777D-464E-09CE-2B063F2D80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91900" y="14630400"/>
          <a:ext cx="82296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918882</xdr:colOff>
      <xdr:row>0</xdr:row>
      <xdr:rowOff>0</xdr:rowOff>
    </xdr:from>
    <xdr:to>
      <xdr:col>9</xdr:col>
      <xdr:colOff>13222</xdr:colOff>
      <xdr:row>3</xdr:row>
      <xdr:rowOff>224</xdr:rowOff>
    </xdr:to>
    <xdr:pic>
      <xdr:nvPicPr>
        <xdr:cNvPr id="3" name="Picture 2" descr="GrainSA - YouTube">
          <a:extLst>
            <a:ext uri="{FF2B5EF4-FFF2-40B4-BE49-F238E27FC236}">
              <a16:creationId xmlns:a16="http://schemas.microsoft.com/office/drawing/2014/main" id="{0B2706C1-5C2A-4BB4-B936-0B1C9A9EA9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75794" y="0"/>
          <a:ext cx="1058955" cy="933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907675</xdr:colOff>
      <xdr:row>0</xdr:row>
      <xdr:rowOff>0</xdr:rowOff>
    </xdr:from>
    <xdr:to>
      <xdr:col>8</xdr:col>
      <xdr:colOff>974798</xdr:colOff>
      <xdr:row>3</xdr:row>
      <xdr:rowOff>22636</xdr:rowOff>
    </xdr:to>
    <xdr:pic>
      <xdr:nvPicPr>
        <xdr:cNvPr id="2" name="Picture 1" descr="GrainSA - YouTube">
          <a:extLst>
            <a:ext uri="{FF2B5EF4-FFF2-40B4-BE49-F238E27FC236}">
              <a16:creationId xmlns:a16="http://schemas.microsoft.com/office/drawing/2014/main" id="{CB6B51F1-76EE-4782-9C21-A8D74E5F71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64587" y="0"/>
          <a:ext cx="1058955" cy="933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930087</xdr:colOff>
      <xdr:row>0</xdr:row>
      <xdr:rowOff>0</xdr:rowOff>
    </xdr:from>
    <xdr:to>
      <xdr:col>9</xdr:col>
      <xdr:colOff>20617</xdr:colOff>
      <xdr:row>2</xdr:row>
      <xdr:rowOff>330685</xdr:rowOff>
    </xdr:to>
    <xdr:pic>
      <xdr:nvPicPr>
        <xdr:cNvPr id="2" name="Picture 1" descr="GrainSA - YouTube">
          <a:extLst>
            <a:ext uri="{FF2B5EF4-FFF2-40B4-BE49-F238E27FC236}">
              <a16:creationId xmlns:a16="http://schemas.microsoft.com/office/drawing/2014/main" id="{3AA6EB5D-E99A-48C4-86E2-CDA02DE2C9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6999" y="0"/>
          <a:ext cx="1058955" cy="937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137160</xdr:colOff>
      <xdr:row>72</xdr:row>
      <xdr:rowOff>137160</xdr:rowOff>
    </xdr:from>
    <xdr:to>
      <xdr:col>9</xdr:col>
      <xdr:colOff>935355</xdr:colOff>
      <xdr:row>78</xdr:row>
      <xdr:rowOff>57149</xdr:rowOff>
    </xdr:to>
    <xdr:pic>
      <xdr:nvPicPr>
        <xdr:cNvPr id="171426" name="Picture 3" descr="Graan SA - nuwe logo.jpg">
          <a:extLst>
            <a:ext uri="{FF2B5EF4-FFF2-40B4-BE49-F238E27FC236}">
              <a16:creationId xmlns:a16="http://schemas.microsoft.com/office/drawing/2014/main" id="{BB3AC6A7-BBD6-BA88-491E-ADB9CB62B2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6160" y="13258800"/>
          <a:ext cx="80772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43</xdr:row>
      <xdr:rowOff>22860</xdr:rowOff>
    </xdr:from>
    <xdr:to>
      <xdr:col>0</xdr:col>
      <xdr:colOff>1021080</xdr:colOff>
      <xdr:row>46</xdr:row>
      <xdr:rowOff>167640</xdr:rowOff>
    </xdr:to>
    <xdr:pic>
      <xdr:nvPicPr>
        <xdr:cNvPr id="171427" name="Picture 3" descr="http://www.maizetrust.co.za/images/masthead.jpg">
          <a:extLst>
            <a:ext uri="{FF2B5EF4-FFF2-40B4-BE49-F238E27FC236}">
              <a16:creationId xmlns:a16="http://schemas.microsoft.com/office/drawing/2014/main" id="{96C11B1C-8557-2D16-58F0-9A2AE58AFE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827532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898072</xdr:colOff>
      <xdr:row>0</xdr:row>
      <xdr:rowOff>0</xdr:rowOff>
    </xdr:from>
    <xdr:to>
      <xdr:col>8</xdr:col>
      <xdr:colOff>973502</xdr:colOff>
      <xdr:row>2</xdr:row>
      <xdr:rowOff>333279</xdr:rowOff>
    </xdr:to>
    <xdr:pic>
      <xdr:nvPicPr>
        <xdr:cNvPr id="2" name="Picture 1" descr="GrainSA - YouTube">
          <a:extLst>
            <a:ext uri="{FF2B5EF4-FFF2-40B4-BE49-F238E27FC236}">
              <a16:creationId xmlns:a16="http://schemas.microsoft.com/office/drawing/2014/main" id="{CD4DED93-B0F7-4111-A5CF-55741E8E033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87643" y="0"/>
          <a:ext cx="1060860" cy="935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tru/AppData/Local/Microsoft/Windows/Temporary%20Internet%20Files/Content.Outlook/OCSLA1IY/GSA-16-17%20Noordwes%20begroting%20North%20West%20budge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Noordwes%20Vrystaat%20model.xlsx" TargetMode="External"/><Relationship Id="rId1" Type="http://schemas.openxmlformats.org/officeDocument/2006/relationships/externalLinkPath" Target="/sites/Bedryfsbediening/Shared%20Documents/Produksie/Produksie%20Begroting/Somer%20gewas%20streke/Somer%20modelle/2023-24/GSA-23-24%20Noordwes%20Vrystaat%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se"/>
      <sheetName val="W-Mielie "/>
      <sheetName val="W-BT Mielies"/>
      <sheetName val="W-Roundup R mielies "/>
      <sheetName val="Stapelgeen Mielie"/>
      <sheetName val="Sonneblom"/>
      <sheetName val="Sojabone"/>
      <sheetName val="Graansorghum"/>
      <sheetName val="Grondbone"/>
      <sheetName val="Bes-mielies"/>
    </sheetNames>
    <sheetDataSet>
      <sheetData sheetId="0"/>
      <sheetData sheetId="1"/>
      <sheetData sheetId="2">
        <row r="9">
          <cell r="K9">
            <v>2.5</v>
          </cell>
        </row>
        <row r="10">
          <cell r="K10">
            <v>3</v>
          </cell>
        </row>
        <row r="11">
          <cell r="K11">
            <v>3.5</v>
          </cell>
        </row>
        <row r="12">
          <cell r="K12">
            <v>4</v>
          </cell>
        </row>
        <row r="13">
          <cell r="K13">
            <v>4.5</v>
          </cell>
        </row>
        <row r="14">
          <cell r="K14">
            <v>5</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W-RR mielies Laer opbrengs "/>
      <sheetName val="W-RR mielies Hoer opbrengs  "/>
      <sheetName val="W-BT Mielies "/>
      <sheetName val="Verminbe Stapelgeen mielie -5jr"/>
      <sheetName val="Sonneblom"/>
      <sheetName val="Sojabone"/>
      <sheetName val="Graansorghum"/>
      <sheetName val="Grondbone"/>
      <sheetName val="Bes-mielies"/>
      <sheetName val="Crop Comparison"/>
      <sheetName val="Crop Comparison Month vs Month)"/>
      <sheetName val="Bruto Marge"/>
      <sheetName val="Grafieke"/>
      <sheetName val="Sheet1"/>
      <sheetName val="Rent calculations"/>
    </sheetNames>
    <sheetDataSet>
      <sheetData sheetId="0"/>
      <sheetData sheetId="1">
        <row r="5">
          <cell r="B5">
            <v>3721</v>
          </cell>
        </row>
      </sheetData>
      <sheetData sheetId="2"/>
      <sheetData sheetId="3"/>
      <sheetData sheetId="4"/>
      <sheetData sheetId="5"/>
      <sheetData sheetId="6">
        <row r="19">
          <cell r="E19">
            <v>404</v>
          </cell>
        </row>
        <row r="224">
          <cell r="D224">
            <v>3067.87</v>
          </cell>
        </row>
      </sheetData>
      <sheetData sheetId="7">
        <row r="226">
          <cell r="D226">
            <v>2936.5300000000007</v>
          </cell>
        </row>
      </sheetData>
      <sheetData sheetId="8">
        <row r="224">
          <cell r="D224">
            <v>3102.8200000000006</v>
          </cell>
        </row>
      </sheetData>
      <sheetData sheetId="9"/>
      <sheetData sheetId="10">
        <row r="19">
          <cell r="E19">
            <v>449</v>
          </cell>
        </row>
        <row r="222">
          <cell r="D222">
            <v>3063.5100000000007</v>
          </cell>
        </row>
      </sheetData>
      <sheetData sheetId="11">
        <row r="19">
          <cell r="E19">
            <v>334</v>
          </cell>
        </row>
        <row r="224">
          <cell r="D224">
            <v>2879.5</v>
          </cell>
        </row>
      </sheetData>
      <sheetData sheetId="12"/>
      <sheetData sheetId="13">
        <row r="224">
          <cell r="D224">
            <v>3216.45</v>
          </cell>
        </row>
      </sheetData>
      <sheetData sheetId="14">
        <row r="226">
          <cell r="D226">
            <v>4692.28</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2"/>
  <sheetViews>
    <sheetView zoomScale="85" zoomScaleNormal="85" workbookViewId="0">
      <selection activeCell="B6" sqref="B6"/>
    </sheetView>
  </sheetViews>
  <sheetFormatPr defaultColWidth="9.109375" defaultRowHeight="13.2" x14ac:dyDescent="0.25"/>
  <cols>
    <col min="1" max="1" width="52.44140625" style="148" customWidth="1"/>
    <col min="2" max="2" width="19.109375" style="148" bestFit="1" customWidth="1"/>
    <col min="3" max="3" width="3.33203125" style="148" customWidth="1"/>
    <col min="4" max="4" width="23.6640625" style="54" customWidth="1"/>
    <col min="5" max="12" width="10.6640625" style="54" customWidth="1"/>
    <col min="13" max="15" width="9.109375" style="54"/>
    <col min="16" max="16" width="22.6640625" style="54" customWidth="1"/>
    <col min="17" max="17" width="11.6640625" style="54" customWidth="1"/>
    <col min="18" max="26" width="9.44140625" style="54" customWidth="1"/>
    <col min="27" max="16384" width="9.109375" style="54"/>
  </cols>
  <sheetData>
    <row r="1" spans="1:14" s="149" customFormat="1" ht="28.5" customHeight="1" x14ac:dyDescent="0.4">
      <c r="A1" s="152" t="s">
        <v>56</v>
      </c>
      <c r="B1" s="153" t="s">
        <v>149</v>
      </c>
      <c r="C1" s="148"/>
      <c r="D1" s="148"/>
      <c r="E1" s="148"/>
      <c r="F1" s="148"/>
      <c r="G1" s="148"/>
      <c r="H1" s="148"/>
      <c r="I1" s="148"/>
      <c r="J1" s="148"/>
      <c r="K1" s="148"/>
      <c r="L1" s="148"/>
      <c r="M1" s="148"/>
      <c r="N1" s="148"/>
    </row>
    <row r="2" spans="1:14" s="149" customFormat="1" ht="13.5" customHeight="1" x14ac:dyDescent="0.3">
      <c r="A2" s="154" t="s">
        <v>65</v>
      </c>
      <c r="B2" s="155">
        <v>45478</v>
      </c>
      <c r="C2" s="148"/>
      <c r="D2" s="148"/>
      <c r="E2" s="148"/>
      <c r="F2" s="148"/>
      <c r="G2" s="148"/>
      <c r="H2" s="148"/>
      <c r="I2" s="148"/>
      <c r="J2" s="148"/>
      <c r="K2" s="148"/>
      <c r="L2" s="148"/>
      <c r="M2" s="148"/>
      <c r="N2" s="148"/>
    </row>
    <row r="3" spans="1:14" s="149" customFormat="1" ht="27.75" customHeight="1" x14ac:dyDescent="0.3">
      <c r="A3" s="172" t="s">
        <v>41</v>
      </c>
      <c r="B3" s="173" t="s">
        <v>42</v>
      </c>
      <c r="C3" s="148"/>
      <c r="D3" s="174" t="s">
        <v>43</v>
      </c>
      <c r="E3" s="148"/>
      <c r="F3" s="148"/>
      <c r="G3" s="148"/>
      <c r="H3" s="148"/>
      <c r="I3" s="148"/>
      <c r="J3" s="148"/>
      <c r="K3" s="148"/>
      <c r="L3" s="148"/>
    </row>
    <row r="4" spans="1:14" s="149" customFormat="1" ht="13.5" customHeight="1" x14ac:dyDescent="0.3">
      <c r="A4" s="159" t="s">
        <v>145</v>
      </c>
      <c r="B4" s="156">
        <v>3820</v>
      </c>
      <c r="C4" s="157"/>
      <c r="D4" s="158">
        <f>'[2]W-RR mielies Laer opbrengs '!$E$19</f>
        <v>404</v>
      </c>
      <c r="E4" s="148"/>
      <c r="F4" s="148"/>
      <c r="G4" s="148"/>
      <c r="H4" s="148"/>
      <c r="I4" s="148"/>
      <c r="J4" s="148"/>
      <c r="K4" s="148"/>
      <c r="L4" s="148"/>
    </row>
    <row r="5" spans="1:14" s="149" customFormat="1" ht="13.5" customHeight="1" x14ac:dyDescent="0.3">
      <c r="A5" s="159" t="s">
        <v>146</v>
      </c>
      <c r="B5" s="156">
        <v>8300</v>
      </c>
      <c r="C5" s="157"/>
      <c r="D5" s="158">
        <f>[2]Sonneblom!$E$19</f>
        <v>449</v>
      </c>
      <c r="E5" s="148"/>
      <c r="F5" s="148"/>
      <c r="G5" s="148"/>
      <c r="H5" s="148"/>
      <c r="I5" s="148"/>
      <c r="J5" s="148"/>
      <c r="K5" s="148"/>
      <c r="L5" s="148"/>
      <c r="M5" s="148"/>
      <c r="N5" s="148"/>
    </row>
    <row r="6" spans="1:14" s="149" customFormat="1" ht="13.5" customHeight="1" x14ac:dyDescent="0.3">
      <c r="A6" s="159" t="s">
        <v>147</v>
      </c>
      <c r="B6" s="156">
        <v>8200</v>
      </c>
      <c r="C6" s="157"/>
      <c r="D6" s="158">
        <f>[2]Sojabone!$E$19</f>
        <v>334</v>
      </c>
      <c r="E6" s="148"/>
      <c r="F6" s="148"/>
      <c r="G6" s="148"/>
      <c r="H6" s="148"/>
      <c r="I6" s="148"/>
      <c r="J6" s="148"/>
      <c r="K6" s="148"/>
      <c r="L6" s="148"/>
      <c r="M6" s="148"/>
      <c r="N6" s="148"/>
    </row>
    <row r="7" spans="1:14" s="149" customFormat="1" ht="13.5" customHeight="1" x14ac:dyDescent="0.3">
      <c r="A7" s="159" t="s">
        <v>71</v>
      </c>
      <c r="B7" s="156">
        <v>5800</v>
      </c>
      <c r="C7" s="157"/>
      <c r="D7" s="158">
        <v>63</v>
      </c>
      <c r="E7" s="148"/>
      <c r="F7" s="148"/>
      <c r="G7" s="148"/>
      <c r="H7" s="148"/>
      <c r="I7" s="148"/>
      <c r="J7" s="148"/>
      <c r="K7" s="148"/>
      <c r="L7" s="148"/>
      <c r="M7" s="148"/>
      <c r="N7" s="148"/>
    </row>
    <row r="8" spans="1:14" s="149" customFormat="1" ht="13.5" customHeight="1" x14ac:dyDescent="0.3">
      <c r="A8" s="159" t="s">
        <v>133</v>
      </c>
      <c r="B8" s="156">
        <v>19000</v>
      </c>
      <c r="C8" s="157"/>
      <c r="D8" s="158">
        <v>63</v>
      </c>
      <c r="E8" s="148"/>
      <c r="F8" s="148"/>
      <c r="G8" s="148"/>
      <c r="H8" s="148"/>
      <c r="I8" s="148"/>
      <c r="J8" s="148"/>
      <c r="K8" s="148"/>
      <c r="L8" s="148"/>
      <c r="M8" s="148"/>
      <c r="N8" s="148"/>
    </row>
    <row r="9" spans="1:14" s="149" customFormat="1" ht="13.5" customHeight="1" x14ac:dyDescent="0.3">
      <c r="A9" s="159" t="s">
        <v>134</v>
      </c>
      <c r="B9" s="156">
        <v>17000</v>
      </c>
      <c r="C9" s="157"/>
      <c r="D9" s="158"/>
      <c r="E9" s="148"/>
      <c r="F9" s="148"/>
      <c r="G9" s="148"/>
      <c r="H9" s="148"/>
      <c r="I9" s="148"/>
      <c r="J9" s="148"/>
      <c r="K9" s="148"/>
      <c r="L9" s="148"/>
      <c r="M9" s="148"/>
      <c r="N9" s="148"/>
    </row>
    <row r="10" spans="1:14" s="149" customFormat="1" ht="13.5" customHeight="1" x14ac:dyDescent="0.3">
      <c r="A10" s="159" t="s">
        <v>44</v>
      </c>
      <c r="B10" s="156">
        <v>14500</v>
      </c>
      <c r="C10" s="157"/>
      <c r="D10" s="157"/>
      <c r="E10" s="148"/>
      <c r="F10" s="148"/>
      <c r="G10" s="148"/>
      <c r="H10" s="148"/>
      <c r="I10" s="148"/>
      <c r="J10" s="148"/>
      <c r="K10" s="148"/>
      <c r="L10" s="148"/>
      <c r="M10" s="148"/>
      <c r="N10" s="148"/>
    </row>
    <row r="11" spans="1:14" s="149" customFormat="1" ht="13.5" customHeight="1" x14ac:dyDescent="0.3">
      <c r="A11" s="159" t="s">
        <v>72</v>
      </c>
      <c r="B11" s="156">
        <v>4700</v>
      </c>
      <c r="C11" s="157"/>
      <c r="D11" s="157"/>
      <c r="E11" s="148"/>
      <c r="F11" s="148"/>
      <c r="G11" s="148"/>
      <c r="H11" s="148"/>
      <c r="I11" s="148"/>
      <c r="J11" s="148"/>
      <c r="K11" s="148"/>
      <c r="L11" s="148"/>
      <c r="M11" s="148"/>
      <c r="N11" s="148"/>
    </row>
    <row r="12" spans="1:14" s="149" customFormat="1" ht="13.5" customHeight="1" x14ac:dyDescent="0.3">
      <c r="A12" s="159" t="s">
        <v>73</v>
      </c>
      <c r="B12" s="156">
        <v>2500</v>
      </c>
      <c r="C12" s="157"/>
      <c r="D12" s="157"/>
      <c r="E12" s="148"/>
      <c r="F12" s="148"/>
      <c r="G12" s="148"/>
      <c r="H12" s="148"/>
      <c r="I12" s="148"/>
      <c r="J12" s="148"/>
      <c r="K12" s="148"/>
      <c r="L12" s="148"/>
      <c r="M12" s="148"/>
      <c r="N12" s="148"/>
    </row>
    <row r="13" spans="1:14" s="149" customFormat="1" ht="13.5" customHeight="1" x14ac:dyDescent="0.3">
      <c r="A13" s="159" t="s">
        <v>83</v>
      </c>
      <c r="B13" s="156">
        <v>2100</v>
      </c>
      <c r="C13" s="157"/>
      <c r="D13" s="157"/>
      <c r="E13" s="148"/>
      <c r="F13" s="148"/>
      <c r="G13" s="148"/>
      <c r="H13" s="148"/>
      <c r="I13" s="148"/>
      <c r="J13" s="148"/>
      <c r="K13" s="148"/>
      <c r="L13" s="148"/>
      <c r="M13" s="148"/>
      <c r="N13" s="148"/>
    </row>
    <row r="14" spans="1:14" s="149" customFormat="1" ht="13.5" customHeight="1" x14ac:dyDescent="0.3">
      <c r="A14" s="150"/>
      <c r="B14" s="151"/>
      <c r="C14" s="148"/>
      <c r="D14" s="148"/>
      <c r="E14" s="148"/>
      <c r="F14" s="148"/>
      <c r="G14" s="148"/>
      <c r="H14" s="148"/>
      <c r="I14" s="148"/>
      <c r="J14" s="148"/>
      <c r="K14" s="148"/>
      <c r="L14" s="148"/>
      <c r="M14" s="148"/>
      <c r="N14" s="148"/>
    </row>
    <row r="15" spans="1:14" s="149" customFormat="1" ht="13.5" customHeight="1" x14ac:dyDescent="0.4">
      <c r="A15" s="152"/>
      <c r="B15" s="148"/>
      <c r="C15" s="148"/>
      <c r="D15" s="148"/>
      <c r="E15" s="148"/>
      <c r="F15" s="148"/>
      <c r="G15" s="148"/>
      <c r="H15" s="148"/>
      <c r="I15" s="148"/>
      <c r="J15" s="148"/>
      <c r="K15" s="148"/>
      <c r="L15" s="148"/>
      <c r="M15" s="148"/>
      <c r="N15" s="148"/>
    </row>
    <row r="16" spans="1:14" s="149" customFormat="1" ht="30.75" customHeight="1" thickBot="1" x14ac:dyDescent="0.35">
      <c r="A16" s="239"/>
      <c r="B16" s="239"/>
      <c r="C16" s="148"/>
      <c r="D16" s="148"/>
      <c r="E16" s="148"/>
      <c r="F16" s="148"/>
      <c r="G16" s="148"/>
      <c r="H16" s="148"/>
      <c r="I16" s="148"/>
      <c r="J16" s="148"/>
      <c r="K16" s="148"/>
      <c r="L16" s="148"/>
      <c r="M16" s="148"/>
      <c r="N16" s="148"/>
    </row>
    <row r="17" spans="1:26" ht="26.25" customHeight="1" thickBot="1" x14ac:dyDescent="0.3">
      <c r="A17" s="230" t="s">
        <v>67</v>
      </c>
      <c r="B17" s="230"/>
      <c r="C17" s="160"/>
      <c r="D17" s="231" t="s">
        <v>85</v>
      </c>
      <c r="E17" s="232"/>
      <c r="F17" s="232"/>
      <c r="G17" s="232"/>
      <c r="H17" s="232"/>
      <c r="I17" s="232"/>
      <c r="J17" s="232"/>
      <c r="K17" s="232"/>
      <c r="L17" s="232"/>
      <c r="M17" s="232"/>
      <c r="N17" s="233"/>
      <c r="P17" s="231" t="s">
        <v>92</v>
      </c>
      <c r="Q17" s="232"/>
      <c r="R17" s="232"/>
      <c r="S17" s="232"/>
      <c r="T17" s="232"/>
      <c r="U17" s="232"/>
      <c r="V17" s="232"/>
      <c r="W17" s="232"/>
      <c r="X17" s="232"/>
      <c r="Y17" s="232"/>
      <c r="Z17" s="233"/>
    </row>
    <row r="18" spans="1:26" ht="13.5" customHeight="1" thickBot="1" x14ac:dyDescent="0.3">
      <c r="A18" s="168" t="s">
        <v>45</v>
      </c>
      <c r="B18" s="175">
        <f>'W-RR mielies Laer opbrengs '!E25</f>
        <v>11180.293065690146</v>
      </c>
      <c r="C18" s="161"/>
      <c r="D18" s="56"/>
      <c r="E18" s="57"/>
      <c r="F18" s="58"/>
      <c r="G18" s="59"/>
      <c r="H18" s="58"/>
      <c r="I18" s="58"/>
      <c r="J18" s="58" t="s">
        <v>46</v>
      </c>
      <c r="K18" s="60"/>
      <c r="L18" s="58"/>
      <c r="M18" s="60"/>
      <c r="N18" s="58"/>
      <c r="P18" s="56"/>
      <c r="Q18" s="57"/>
      <c r="R18" s="58"/>
      <c r="S18" s="59"/>
      <c r="T18" s="58"/>
      <c r="U18" s="58"/>
      <c r="V18" s="58" t="s">
        <v>46</v>
      </c>
      <c r="W18" s="60"/>
      <c r="X18" s="58"/>
      <c r="Y18" s="60"/>
      <c r="Z18" s="58"/>
    </row>
    <row r="19" spans="1:26" ht="13.5" customHeight="1" thickBot="1" x14ac:dyDescent="0.3">
      <c r="A19" s="168" t="s">
        <v>47</v>
      </c>
      <c r="B19" s="176">
        <f>'W-RR mielies Laer opbrengs '!E27</f>
        <v>3067.87</v>
      </c>
      <c r="C19" s="161"/>
      <c r="D19" s="231" t="s">
        <v>48</v>
      </c>
      <c r="E19" s="233"/>
      <c r="F19" s="61">
        <f>G19-250</f>
        <v>2820</v>
      </c>
      <c r="G19" s="61">
        <f>H19-250</f>
        <v>3070</v>
      </c>
      <c r="H19" s="61">
        <f>I19-250</f>
        <v>3320</v>
      </c>
      <c r="I19" s="61">
        <f>J19-250</f>
        <v>3570</v>
      </c>
      <c r="J19" s="62">
        <f>B24</f>
        <v>3820</v>
      </c>
      <c r="K19" s="61">
        <f>J19+250</f>
        <v>4070</v>
      </c>
      <c r="L19" s="61">
        <f>K19+250</f>
        <v>4320</v>
      </c>
      <c r="M19" s="61">
        <f>L19+250</f>
        <v>4570</v>
      </c>
      <c r="N19" s="61">
        <f>M19+250</f>
        <v>4820</v>
      </c>
      <c r="P19" s="231" t="s">
        <v>48</v>
      </c>
      <c r="Q19" s="233"/>
      <c r="R19" s="61">
        <f>S19-250</f>
        <v>2820</v>
      </c>
      <c r="S19" s="61">
        <f>T19-250</f>
        <v>3070</v>
      </c>
      <c r="T19" s="61">
        <f>U19-250</f>
        <v>3320</v>
      </c>
      <c r="U19" s="61">
        <f>V19-250</f>
        <v>3570</v>
      </c>
      <c r="V19" s="58">
        <f>J19</f>
        <v>3820</v>
      </c>
      <c r="W19" s="61">
        <f>V19+250</f>
        <v>4070</v>
      </c>
      <c r="X19" s="61">
        <f>W19+250</f>
        <v>4320</v>
      </c>
      <c r="Y19" s="61">
        <f>X19+250</f>
        <v>4570</v>
      </c>
      <c r="Z19" s="61">
        <f>Y19+250</f>
        <v>4820</v>
      </c>
    </row>
    <row r="20" spans="1:26" ht="13.5" customHeight="1" thickBot="1" x14ac:dyDescent="0.3">
      <c r="A20" s="169" t="s">
        <v>49</v>
      </c>
      <c r="B20" s="177">
        <f>B19+B18</f>
        <v>14248.163065690147</v>
      </c>
      <c r="C20" s="162"/>
      <c r="D20" s="234" t="s">
        <v>50</v>
      </c>
      <c r="E20" s="235"/>
      <c r="F20" s="63">
        <f t="shared" ref="F20:N20" si="0">F19-$B$25</f>
        <v>2416</v>
      </c>
      <c r="G20" s="63">
        <f t="shared" si="0"/>
        <v>2666</v>
      </c>
      <c r="H20" s="63">
        <f t="shared" si="0"/>
        <v>2916</v>
      </c>
      <c r="I20" s="63">
        <f t="shared" si="0"/>
        <v>3166</v>
      </c>
      <c r="J20" s="64">
        <f t="shared" si="0"/>
        <v>3416</v>
      </c>
      <c r="K20" s="63">
        <f t="shared" si="0"/>
        <v>3666</v>
      </c>
      <c r="L20" s="63">
        <f t="shared" si="0"/>
        <v>3916</v>
      </c>
      <c r="M20" s="63">
        <f t="shared" si="0"/>
        <v>4166</v>
      </c>
      <c r="N20" s="63">
        <f t="shared" si="0"/>
        <v>4416</v>
      </c>
      <c r="P20" s="234" t="s">
        <v>50</v>
      </c>
      <c r="Q20" s="235"/>
      <c r="R20" s="63">
        <f t="shared" ref="R20:Z20" si="1">R19-$B$25</f>
        <v>2416</v>
      </c>
      <c r="S20" s="63">
        <f t="shared" si="1"/>
        <v>2666</v>
      </c>
      <c r="T20" s="63">
        <f t="shared" si="1"/>
        <v>2916</v>
      </c>
      <c r="U20" s="63">
        <f t="shared" si="1"/>
        <v>3166</v>
      </c>
      <c r="V20" s="65">
        <f t="shared" si="1"/>
        <v>3416</v>
      </c>
      <c r="W20" s="63">
        <f t="shared" si="1"/>
        <v>3666</v>
      </c>
      <c r="X20" s="63">
        <f t="shared" si="1"/>
        <v>3916</v>
      </c>
      <c r="Y20" s="63">
        <f t="shared" si="1"/>
        <v>4166</v>
      </c>
      <c r="Z20" s="63">
        <f t="shared" si="1"/>
        <v>4416</v>
      </c>
    </row>
    <row r="21" spans="1:26" ht="13.5" customHeight="1" thickBot="1" x14ac:dyDescent="0.3">
      <c r="A21" s="168"/>
      <c r="B21" s="161"/>
      <c r="C21" s="161"/>
      <c r="D21" s="236" t="s">
        <v>51</v>
      </c>
      <c r="E21" s="66">
        <f>E22-0.5</f>
        <v>2.5</v>
      </c>
      <c r="F21" s="67">
        <f>F$20-($B$20/$E21)</f>
        <v>-3283.2652262760585</v>
      </c>
      <c r="G21" s="68">
        <f t="shared" ref="F21:N25" si="2">G$20-($B$20/$E21)</f>
        <v>-3033.2652262760585</v>
      </c>
      <c r="H21" s="68">
        <f t="shared" si="2"/>
        <v>-2783.2652262760585</v>
      </c>
      <c r="I21" s="68">
        <f t="shared" si="2"/>
        <v>-2533.2652262760585</v>
      </c>
      <c r="J21" s="68">
        <f t="shared" si="2"/>
        <v>-2283.2652262760585</v>
      </c>
      <c r="K21" s="68">
        <f t="shared" si="2"/>
        <v>-2033.2652262760585</v>
      </c>
      <c r="L21" s="68">
        <f t="shared" si="2"/>
        <v>-1783.2652262760585</v>
      </c>
      <c r="M21" s="69">
        <f t="shared" si="2"/>
        <v>-1533.2652262760585</v>
      </c>
      <c r="N21" s="70">
        <f t="shared" si="2"/>
        <v>-1283.2652262760585</v>
      </c>
      <c r="P21" s="236" t="s">
        <v>51</v>
      </c>
      <c r="Q21" s="66">
        <f>Q22-0.5</f>
        <v>2.5</v>
      </c>
      <c r="R21" s="67">
        <f>R$20-($B$18/$E21)</f>
        <v>-2056.1172262760583</v>
      </c>
      <c r="S21" s="67">
        <f t="shared" ref="S21:Z25" si="3">S$20-($B$18/$E21)</f>
        <v>-1806.1172262760583</v>
      </c>
      <c r="T21" s="67">
        <f t="shared" si="3"/>
        <v>-1556.1172262760583</v>
      </c>
      <c r="U21" s="67">
        <f t="shared" si="3"/>
        <v>-1306.1172262760583</v>
      </c>
      <c r="V21" s="67">
        <f t="shared" si="3"/>
        <v>-1056.1172262760583</v>
      </c>
      <c r="W21" s="67">
        <f t="shared" si="3"/>
        <v>-806.11722627605832</v>
      </c>
      <c r="X21" s="67">
        <f t="shared" si="3"/>
        <v>-556.11722627605832</v>
      </c>
      <c r="Y21" s="67">
        <f t="shared" si="3"/>
        <v>-306.11722627605832</v>
      </c>
      <c r="Z21" s="67">
        <f t="shared" si="3"/>
        <v>-56.117226276058318</v>
      </c>
    </row>
    <row r="22" spans="1:26" ht="13.5" customHeight="1" thickBot="1" x14ac:dyDescent="0.3">
      <c r="A22" s="168" t="s">
        <v>52</v>
      </c>
      <c r="B22" s="170">
        <v>3.5</v>
      </c>
      <c r="C22" s="161"/>
      <c r="D22" s="237"/>
      <c r="E22" s="66">
        <f>E23-0.5</f>
        <v>3</v>
      </c>
      <c r="F22" s="71">
        <f t="shared" si="2"/>
        <v>-2333.3876885633827</v>
      </c>
      <c r="G22" s="72">
        <f t="shared" si="2"/>
        <v>-2083.3876885633827</v>
      </c>
      <c r="H22" s="72">
        <f t="shared" si="2"/>
        <v>-1833.3876885633827</v>
      </c>
      <c r="I22" s="72">
        <f t="shared" si="2"/>
        <v>-1583.3876885633827</v>
      </c>
      <c r="J22" s="72">
        <f t="shared" si="2"/>
        <v>-1333.3876885633827</v>
      </c>
      <c r="K22" s="73">
        <f t="shared" si="2"/>
        <v>-1083.3876885633827</v>
      </c>
      <c r="L22" s="73">
        <f t="shared" si="2"/>
        <v>-833.38768856338265</v>
      </c>
      <c r="M22" s="73">
        <f t="shared" si="2"/>
        <v>-583.38768856338265</v>
      </c>
      <c r="N22" s="74">
        <f t="shared" si="2"/>
        <v>-333.38768856338265</v>
      </c>
      <c r="P22" s="237"/>
      <c r="Q22" s="66">
        <f>Q23-0.5</f>
        <v>3</v>
      </c>
      <c r="R22" s="67">
        <f>R$20-($B$18/$E22)</f>
        <v>-1310.7643552300487</v>
      </c>
      <c r="S22" s="67">
        <f t="shared" si="3"/>
        <v>-1060.7643552300487</v>
      </c>
      <c r="T22" s="67">
        <f t="shared" si="3"/>
        <v>-810.76435523004875</v>
      </c>
      <c r="U22" s="67">
        <f t="shared" si="3"/>
        <v>-560.76435523004875</v>
      </c>
      <c r="V22" s="67">
        <f t="shared" si="3"/>
        <v>-310.76435523004875</v>
      </c>
      <c r="W22" s="67">
        <f t="shared" si="3"/>
        <v>-60.76435523004875</v>
      </c>
      <c r="X22" s="67">
        <f t="shared" si="3"/>
        <v>189.23564476995125</v>
      </c>
      <c r="Y22" s="67">
        <f t="shared" si="3"/>
        <v>439.23564476995125</v>
      </c>
      <c r="Z22" s="67">
        <f t="shared" si="3"/>
        <v>689.23564476995125</v>
      </c>
    </row>
    <row r="23" spans="1:26" ht="13.5" customHeight="1" thickBot="1" x14ac:dyDescent="0.3">
      <c r="A23" s="168"/>
      <c r="B23" s="161"/>
      <c r="C23" s="161"/>
      <c r="D23" s="237"/>
      <c r="E23" s="75">
        <f>B22</f>
        <v>3.5</v>
      </c>
      <c r="F23" s="71">
        <f t="shared" si="2"/>
        <v>-1654.9037330543279</v>
      </c>
      <c r="G23" s="72">
        <f t="shared" si="2"/>
        <v>-1404.9037330543279</v>
      </c>
      <c r="H23" s="72">
        <f>H$20-($B$20/$E23)</f>
        <v>-1154.9037330543279</v>
      </c>
      <c r="I23" s="72">
        <f>I$20-($B$20/$E23)</f>
        <v>-904.90373305432786</v>
      </c>
      <c r="J23" s="73">
        <f t="shared" si="2"/>
        <v>-654.90373305432786</v>
      </c>
      <c r="K23" s="73">
        <f t="shared" si="2"/>
        <v>-404.90373305432786</v>
      </c>
      <c r="L23" s="73">
        <f t="shared" si="2"/>
        <v>-154.90373305432786</v>
      </c>
      <c r="M23" s="73">
        <f>M$20-($B$20/$E23)</f>
        <v>95.096266945672141</v>
      </c>
      <c r="N23" s="74">
        <f t="shared" si="2"/>
        <v>345.09626694567214</v>
      </c>
      <c r="P23" s="237"/>
      <c r="Q23" s="75">
        <f>E23</f>
        <v>3.5</v>
      </c>
      <c r="R23" s="67">
        <f>R$20-($B$18/$E23)</f>
        <v>-778.36944734004192</v>
      </c>
      <c r="S23" s="67">
        <f>S$20-($B$18/$E23)</f>
        <v>-528.36944734004192</v>
      </c>
      <c r="T23" s="67">
        <f t="shared" si="3"/>
        <v>-278.36944734004192</v>
      </c>
      <c r="U23" s="67">
        <f t="shared" si="3"/>
        <v>-28.369447340041916</v>
      </c>
      <c r="V23" s="67">
        <f t="shared" si="3"/>
        <v>221.63055265995808</v>
      </c>
      <c r="W23" s="67">
        <f t="shared" si="3"/>
        <v>471.63055265995808</v>
      </c>
      <c r="X23" s="67">
        <f t="shared" si="3"/>
        <v>721.63055265995808</v>
      </c>
      <c r="Y23" s="67">
        <f t="shared" si="3"/>
        <v>971.63055265995808</v>
      </c>
      <c r="Z23" s="67">
        <f t="shared" si="3"/>
        <v>1221.6305526599581</v>
      </c>
    </row>
    <row r="24" spans="1:26" ht="13.5" customHeight="1" thickBot="1" x14ac:dyDescent="0.3">
      <c r="A24" s="168" t="s">
        <v>137</v>
      </c>
      <c r="B24" s="175">
        <f>$B$4</f>
        <v>3820</v>
      </c>
      <c r="C24" s="161"/>
      <c r="D24" s="237"/>
      <c r="E24" s="66">
        <f>E23+0.5</f>
        <v>4</v>
      </c>
      <c r="F24" s="71">
        <f t="shared" si="2"/>
        <v>-1146.0407664225368</v>
      </c>
      <c r="G24" s="72">
        <f t="shared" si="2"/>
        <v>-896.04076642253676</v>
      </c>
      <c r="H24" s="72">
        <f t="shared" si="2"/>
        <v>-646.04076642253676</v>
      </c>
      <c r="I24" s="73">
        <f t="shared" si="2"/>
        <v>-396.04076642253676</v>
      </c>
      <c r="J24" s="73">
        <f t="shared" si="2"/>
        <v>-146.04076642253676</v>
      </c>
      <c r="K24" s="73">
        <f t="shared" si="2"/>
        <v>103.95923357746324</v>
      </c>
      <c r="L24" s="73">
        <f t="shared" si="2"/>
        <v>353.95923357746324</v>
      </c>
      <c r="M24" s="73">
        <f t="shared" si="2"/>
        <v>603.95923357746324</v>
      </c>
      <c r="N24" s="74">
        <f t="shared" si="2"/>
        <v>853.95923357746324</v>
      </c>
      <c r="P24" s="237"/>
      <c r="Q24" s="66">
        <f>Q23+0.5</f>
        <v>4</v>
      </c>
      <c r="R24" s="67">
        <f>R$20-($B$18/$E24)</f>
        <v>-379.07326642253656</v>
      </c>
      <c r="S24" s="67">
        <f t="shared" si="3"/>
        <v>-129.07326642253656</v>
      </c>
      <c r="T24" s="67">
        <f t="shared" si="3"/>
        <v>120.92673357746344</v>
      </c>
      <c r="U24" s="67">
        <f t="shared" si="3"/>
        <v>370.92673357746344</v>
      </c>
      <c r="V24" s="67">
        <f t="shared" si="3"/>
        <v>620.92673357746344</v>
      </c>
      <c r="W24" s="67">
        <f t="shared" si="3"/>
        <v>870.92673357746344</v>
      </c>
      <c r="X24" s="67">
        <f t="shared" si="3"/>
        <v>1120.9267335774634</v>
      </c>
      <c r="Y24" s="67">
        <f t="shared" si="3"/>
        <v>1370.9267335774634</v>
      </c>
      <c r="Z24" s="67">
        <f t="shared" si="3"/>
        <v>1620.9267335774634</v>
      </c>
    </row>
    <row r="25" spans="1:26" ht="13.5" customHeight="1" thickBot="1" x14ac:dyDescent="0.3">
      <c r="A25" s="171" t="s">
        <v>53</v>
      </c>
      <c r="B25" s="176">
        <f>D4</f>
        <v>404</v>
      </c>
      <c r="C25" s="161"/>
      <c r="D25" s="238"/>
      <c r="E25" s="66">
        <f>E24+0.5</f>
        <v>4.5</v>
      </c>
      <c r="F25" s="76">
        <f t="shared" si="2"/>
        <v>-750.2584590422548</v>
      </c>
      <c r="G25" s="77">
        <f t="shared" si="2"/>
        <v>-500.2584590422548</v>
      </c>
      <c r="H25" s="78">
        <f t="shared" si="2"/>
        <v>-250.2584590422548</v>
      </c>
      <c r="I25" s="78">
        <f t="shared" si="2"/>
        <v>-0.25845904225479899</v>
      </c>
      <c r="J25" s="78">
        <f t="shared" si="2"/>
        <v>249.7415409577452</v>
      </c>
      <c r="K25" s="78">
        <f t="shared" si="2"/>
        <v>499.7415409577452</v>
      </c>
      <c r="L25" s="78">
        <f t="shared" si="2"/>
        <v>749.7415409577452</v>
      </c>
      <c r="M25" s="78">
        <f t="shared" si="2"/>
        <v>999.7415409577452</v>
      </c>
      <c r="N25" s="79">
        <f>N$20-($B$20/$E25)</f>
        <v>1249.7415409577452</v>
      </c>
      <c r="P25" s="238"/>
      <c r="Q25" s="66">
        <f>Q24+0.5</f>
        <v>4.5</v>
      </c>
      <c r="R25" s="67">
        <f>R$20-($B$18/$E25)</f>
        <v>-68.509570153365985</v>
      </c>
      <c r="S25" s="67">
        <f>S$20-($B$18/$E25)</f>
        <v>181.49042984663402</v>
      </c>
      <c r="T25" s="67">
        <f t="shared" si="3"/>
        <v>431.49042984663402</v>
      </c>
      <c r="U25" s="67">
        <f t="shared" si="3"/>
        <v>681.49042984663402</v>
      </c>
      <c r="V25" s="67">
        <f t="shared" si="3"/>
        <v>931.49042984663402</v>
      </c>
      <c r="W25" s="67">
        <f t="shared" si="3"/>
        <v>1181.490429846634</v>
      </c>
      <c r="X25" s="67">
        <f t="shared" si="3"/>
        <v>1431.490429846634</v>
      </c>
      <c r="Y25" s="67">
        <f t="shared" si="3"/>
        <v>1681.490429846634</v>
      </c>
      <c r="Z25" s="67">
        <f t="shared" si="3"/>
        <v>1931.490429846634</v>
      </c>
    </row>
    <row r="26" spans="1:26" ht="13.5" customHeight="1" x14ac:dyDescent="0.25">
      <c r="A26" s="163" t="s">
        <v>54</v>
      </c>
      <c r="B26" s="177">
        <f>B24-B25</f>
        <v>3416</v>
      </c>
      <c r="C26" s="161"/>
      <c r="D26" s="80"/>
      <c r="E26" s="81"/>
      <c r="F26" s="82"/>
      <c r="G26" s="82"/>
      <c r="H26" s="82"/>
      <c r="I26" s="82"/>
      <c r="J26" s="82"/>
      <c r="K26" s="82"/>
      <c r="L26" s="82"/>
      <c r="P26" s="80"/>
      <c r="Q26" s="81"/>
      <c r="R26" s="82"/>
      <c r="S26" s="82"/>
      <c r="T26" s="82"/>
      <c r="U26" s="82"/>
      <c r="V26" s="82"/>
      <c r="W26" s="82"/>
      <c r="X26" s="82"/>
    </row>
    <row r="27" spans="1:26" ht="13.5" customHeight="1" x14ac:dyDescent="0.25">
      <c r="A27" s="163"/>
      <c r="B27" s="162"/>
      <c r="C27" s="161"/>
      <c r="D27" s="80"/>
      <c r="E27" s="81"/>
      <c r="F27" s="82"/>
      <c r="G27" s="82"/>
      <c r="H27" s="82"/>
      <c r="I27" s="82"/>
      <c r="J27" s="82"/>
      <c r="K27" s="82"/>
      <c r="L27" s="82"/>
      <c r="P27" s="80"/>
      <c r="Q27" s="81"/>
      <c r="R27" s="82"/>
      <c r="S27" s="82"/>
      <c r="T27" s="82"/>
      <c r="U27" s="82"/>
      <c r="V27" s="82"/>
      <c r="W27" s="82"/>
      <c r="X27" s="82"/>
    </row>
    <row r="28" spans="1:26" ht="13.5" customHeight="1" x14ac:dyDescent="0.25">
      <c r="A28" s="163"/>
      <c r="B28" s="162"/>
      <c r="C28" s="161"/>
      <c r="D28" s="80"/>
      <c r="E28" s="81"/>
      <c r="F28" s="82"/>
      <c r="G28" s="82"/>
      <c r="H28" s="82"/>
      <c r="I28" s="82"/>
      <c r="J28" s="82"/>
      <c r="K28" s="82"/>
      <c r="L28" s="82"/>
      <c r="P28" s="80"/>
      <c r="Q28" s="81"/>
      <c r="R28" s="82"/>
      <c r="S28" s="82"/>
      <c r="T28" s="82"/>
      <c r="U28" s="82"/>
      <c r="V28" s="82"/>
      <c r="W28" s="82"/>
      <c r="X28" s="82"/>
    </row>
    <row r="29" spans="1:26" s="55" customFormat="1" ht="33.75" customHeight="1" thickBot="1" x14ac:dyDescent="0.35">
      <c r="A29" s="239"/>
      <c r="B29" s="239"/>
      <c r="C29" s="148"/>
      <c r="D29" s="54"/>
      <c r="E29" s="54"/>
      <c r="F29" s="54"/>
      <c r="G29" s="54"/>
      <c r="H29" s="54"/>
      <c r="I29" s="54"/>
      <c r="J29" s="54"/>
      <c r="K29" s="54"/>
      <c r="L29" s="54"/>
      <c r="M29" s="54"/>
      <c r="N29" s="54"/>
    </row>
    <row r="30" spans="1:26" ht="28.5" customHeight="1" thickBot="1" x14ac:dyDescent="0.3">
      <c r="A30" s="230" t="s">
        <v>84</v>
      </c>
      <c r="B30" s="230"/>
      <c r="C30" s="160"/>
      <c r="D30" s="231" t="s">
        <v>85</v>
      </c>
      <c r="E30" s="232"/>
      <c r="F30" s="232"/>
      <c r="G30" s="232"/>
      <c r="H30" s="232"/>
      <c r="I30" s="232"/>
      <c r="J30" s="232"/>
      <c r="K30" s="232"/>
      <c r="L30" s="232"/>
      <c r="M30" s="232"/>
      <c r="N30" s="233"/>
      <c r="P30" s="231" t="s">
        <v>92</v>
      </c>
      <c r="Q30" s="232"/>
      <c r="R30" s="232"/>
      <c r="S30" s="232"/>
      <c r="T30" s="232"/>
      <c r="U30" s="232"/>
      <c r="V30" s="232"/>
      <c r="W30" s="232"/>
      <c r="X30" s="232"/>
      <c r="Y30" s="232"/>
      <c r="Z30" s="233"/>
    </row>
    <row r="31" spans="1:26" ht="13.5" customHeight="1" thickBot="1" x14ac:dyDescent="0.3">
      <c r="A31" s="168" t="s">
        <v>45</v>
      </c>
      <c r="B31" s="175">
        <f>'W-RR mielies Hoer opbrengs  '!G25</f>
        <v>16807.963123318434</v>
      </c>
      <c r="C31" s="161"/>
      <c r="D31" s="56"/>
      <c r="E31" s="57"/>
      <c r="F31" s="58"/>
      <c r="G31" s="59"/>
      <c r="H31" s="58"/>
      <c r="I31" s="58"/>
      <c r="J31" s="58" t="s">
        <v>46</v>
      </c>
      <c r="K31" s="60"/>
      <c r="L31" s="58"/>
      <c r="M31" s="60"/>
      <c r="N31" s="58"/>
      <c r="P31" s="56"/>
      <c r="Q31" s="57"/>
      <c r="R31" s="58"/>
      <c r="S31" s="59"/>
      <c r="T31" s="58"/>
      <c r="U31" s="58"/>
      <c r="V31" s="58" t="s">
        <v>46</v>
      </c>
      <c r="W31" s="60"/>
      <c r="X31" s="58"/>
      <c r="Y31" s="60"/>
      <c r="Z31" s="58"/>
    </row>
    <row r="32" spans="1:26" ht="13.5" customHeight="1" thickBot="1" x14ac:dyDescent="0.3">
      <c r="A32" s="168" t="s">
        <v>47</v>
      </c>
      <c r="B32" s="176">
        <f>'W-RR mielies Hoer opbrengs  '!G27</f>
        <v>2936.5300000000007</v>
      </c>
      <c r="C32" s="161"/>
      <c r="D32" s="231" t="s">
        <v>48</v>
      </c>
      <c r="E32" s="233"/>
      <c r="F32" s="61">
        <f>G32-250</f>
        <v>2820</v>
      </c>
      <c r="G32" s="61">
        <f>H32-250</f>
        <v>3070</v>
      </c>
      <c r="H32" s="61">
        <f>I32-250</f>
        <v>3320</v>
      </c>
      <c r="I32" s="61">
        <f>J32-250</f>
        <v>3570</v>
      </c>
      <c r="J32" s="62">
        <f>B37</f>
        <v>3820</v>
      </c>
      <c r="K32" s="61">
        <f>J32+250</f>
        <v>4070</v>
      </c>
      <c r="L32" s="61">
        <f>K32+250</f>
        <v>4320</v>
      </c>
      <c r="M32" s="61">
        <f>L32+250</f>
        <v>4570</v>
      </c>
      <c r="N32" s="61">
        <f>M32+250</f>
        <v>4820</v>
      </c>
      <c r="P32" s="231" t="s">
        <v>48</v>
      </c>
      <c r="Q32" s="233"/>
      <c r="R32" s="61">
        <f>S32-250</f>
        <v>2820</v>
      </c>
      <c r="S32" s="61">
        <f>T32-250</f>
        <v>3070</v>
      </c>
      <c r="T32" s="61">
        <f>U32-250</f>
        <v>3320</v>
      </c>
      <c r="U32" s="61">
        <f>V32-250</f>
        <v>3570</v>
      </c>
      <c r="V32" s="58">
        <f>J32</f>
        <v>3820</v>
      </c>
      <c r="W32" s="61">
        <f>V32+250</f>
        <v>4070</v>
      </c>
      <c r="X32" s="61">
        <f>W32+250</f>
        <v>4320</v>
      </c>
      <c r="Y32" s="61">
        <f>X32+250</f>
        <v>4570</v>
      </c>
      <c r="Z32" s="61">
        <f>Y32+250</f>
        <v>4820</v>
      </c>
    </row>
    <row r="33" spans="1:26" ht="13.5" customHeight="1" thickBot="1" x14ac:dyDescent="0.3">
      <c r="A33" s="169" t="s">
        <v>49</v>
      </c>
      <c r="B33" s="177">
        <f>B32+B31</f>
        <v>19744.493123318432</v>
      </c>
      <c r="C33" s="162"/>
      <c r="D33" s="234" t="s">
        <v>50</v>
      </c>
      <c r="E33" s="235"/>
      <c r="F33" s="63">
        <f t="shared" ref="F33:N33" si="4">F32-$B$25</f>
        <v>2416</v>
      </c>
      <c r="G33" s="63">
        <f t="shared" si="4"/>
        <v>2666</v>
      </c>
      <c r="H33" s="63">
        <f t="shared" si="4"/>
        <v>2916</v>
      </c>
      <c r="I33" s="63">
        <f t="shared" si="4"/>
        <v>3166</v>
      </c>
      <c r="J33" s="64">
        <f t="shared" si="4"/>
        <v>3416</v>
      </c>
      <c r="K33" s="63">
        <f t="shared" si="4"/>
        <v>3666</v>
      </c>
      <c r="L33" s="63">
        <f t="shared" si="4"/>
        <v>3916</v>
      </c>
      <c r="M33" s="63">
        <f t="shared" si="4"/>
        <v>4166</v>
      </c>
      <c r="N33" s="63">
        <f t="shared" si="4"/>
        <v>4416</v>
      </c>
      <c r="P33" s="234" t="s">
        <v>50</v>
      </c>
      <c r="Q33" s="235"/>
      <c r="R33" s="63">
        <f t="shared" ref="R33:Z33" si="5">R32-$B$25</f>
        <v>2416</v>
      </c>
      <c r="S33" s="63">
        <f t="shared" si="5"/>
        <v>2666</v>
      </c>
      <c r="T33" s="63">
        <f t="shared" si="5"/>
        <v>2916</v>
      </c>
      <c r="U33" s="63">
        <f t="shared" si="5"/>
        <v>3166</v>
      </c>
      <c r="V33" s="65">
        <f t="shared" si="5"/>
        <v>3416</v>
      </c>
      <c r="W33" s="63">
        <f t="shared" si="5"/>
        <v>3666</v>
      </c>
      <c r="X33" s="63">
        <f t="shared" si="5"/>
        <v>3916</v>
      </c>
      <c r="Y33" s="63">
        <f t="shared" si="5"/>
        <v>4166</v>
      </c>
      <c r="Z33" s="63">
        <f t="shared" si="5"/>
        <v>4416</v>
      </c>
    </row>
    <row r="34" spans="1:26" ht="13.5" customHeight="1" thickBot="1" x14ac:dyDescent="0.3">
      <c r="A34" s="168"/>
      <c r="B34" s="161"/>
      <c r="C34" s="161"/>
      <c r="D34" s="236" t="s">
        <v>51</v>
      </c>
      <c r="E34" s="66">
        <f>E35-0.5</f>
        <v>5.5</v>
      </c>
      <c r="F34" s="67">
        <f t="shared" ref="F34:N38" si="6">F$33-($B$33/$E34)</f>
        <v>-1173.9078406033514</v>
      </c>
      <c r="G34" s="67">
        <f t="shared" si="6"/>
        <v>-923.90784060335136</v>
      </c>
      <c r="H34" s="67">
        <f t="shared" si="6"/>
        <v>-673.90784060335136</v>
      </c>
      <c r="I34" s="67">
        <f t="shared" si="6"/>
        <v>-423.90784060335136</v>
      </c>
      <c r="J34" s="67">
        <f t="shared" si="6"/>
        <v>-173.90784060335136</v>
      </c>
      <c r="K34" s="67">
        <f t="shared" si="6"/>
        <v>76.09215939664864</v>
      </c>
      <c r="L34" s="67">
        <f t="shared" si="6"/>
        <v>326.09215939664864</v>
      </c>
      <c r="M34" s="67">
        <f t="shared" si="6"/>
        <v>576.09215939664864</v>
      </c>
      <c r="N34" s="67">
        <f t="shared" si="6"/>
        <v>826.09215939664864</v>
      </c>
      <c r="P34" s="236" t="s">
        <v>51</v>
      </c>
      <c r="Q34" s="66">
        <f>Q35-0.5</f>
        <v>5.5</v>
      </c>
      <c r="R34" s="67">
        <f t="shared" ref="R34:Z38" si="7">R$33-($B$31/$E34)</f>
        <v>-639.99329514880628</v>
      </c>
      <c r="S34" s="67">
        <f t="shared" si="7"/>
        <v>-389.99329514880628</v>
      </c>
      <c r="T34" s="67">
        <f t="shared" si="7"/>
        <v>-139.99329514880628</v>
      </c>
      <c r="U34" s="67">
        <f t="shared" si="7"/>
        <v>110.00670485119372</v>
      </c>
      <c r="V34" s="67">
        <f t="shared" si="7"/>
        <v>360.00670485119372</v>
      </c>
      <c r="W34" s="67">
        <f t="shared" si="7"/>
        <v>610.00670485119372</v>
      </c>
      <c r="X34" s="67">
        <f t="shared" si="7"/>
        <v>860.00670485119372</v>
      </c>
      <c r="Y34" s="67">
        <f t="shared" si="7"/>
        <v>1110.0067048511937</v>
      </c>
      <c r="Z34" s="67">
        <f t="shared" si="7"/>
        <v>1360.0067048511937</v>
      </c>
    </row>
    <row r="35" spans="1:26" ht="13.5" customHeight="1" thickBot="1" x14ac:dyDescent="0.3">
      <c r="A35" s="168" t="s">
        <v>52</v>
      </c>
      <c r="B35" s="170">
        <f>'W-RR mielies Hoer opbrengs  '!G5</f>
        <v>6.5</v>
      </c>
      <c r="C35" s="161"/>
      <c r="D35" s="237"/>
      <c r="E35" s="66">
        <f>E36-0.5</f>
        <v>6</v>
      </c>
      <c r="F35" s="67">
        <f t="shared" si="6"/>
        <v>-874.74885388640541</v>
      </c>
      <c r="G35" s="67">
        <f t="shared" si="6"/>
        <v>-624.74885388640541</v>
      </c>
      <c r="H35" s="67">
        <f t="shared" si="6"/>
        <v>-374.74885388640541</v>
      </c>
      <c r="I35" s="67">
        <f t="shared" si="6"/>
        <v>-124.74885388640541</v>
      </c>
      <c r="J35" s="67">
        <f t="shared" si="6"/>
        <v>125.25114611359459</v>
      </c>
      <c r="K35" s="67">
        <f t="shared" si="6"/>
        <v>375.25114611359459</v>
      </c>
      <c r="L35" s="67">
        <f t="shared" si="6"/>
        <v>625.25114611359459</v>
      </c>
      <c r="M35" s="67">
        <f t="shared" si="6"/>
        <v>875.25114611359459</v>
      </c>
      <c r="N35" s="67">
        <f t="shared" si="6"/>
        <v>1125.2511461135946</v>
      </c>
      <c r="P35" s="237"/>
      <c r="Q35" s="66">
        <f>Q36-0.5</f>
        <v>6</v>
      </c>
      <c r="R35" s="67">
        <f t="shared" si="7"/>
        <v>-385.32718721973879</v>
      </c>
      <c r="S35" s="67">
        <f t="shared" si="7"/>
        <v>-135.32718721973879</v>
      </c>
      <c r="T35" s="67">
        <f t="shared" si="7"/>
        <v>114.67281278026121</v>
      </c>
      <c r="U35" s="67">
        <f t="shared" si="7"/>
        <v>364.67281278026121</v>
      </c>
      <c r="V35" s="67">
        <f t="shared" si="7"/>
        <v>614.67281278026121</v>
      </c>
      <c r="W35" s="67">
        <f t="shared" si="7"/>
        <v>864.67281278026121</v>
      </c>
      <c r="X35" s="67">
        <f t="shared" si="7"/>
        <v>1114.6728127802612</v>
      </c>
      <c r="Y35" s="67">
        <f t="shared" si="7"/>
        <v>1364.6728127802612</v>
      </c>
      <c r="Z35" s="67">
        <f t="shared" si="7"/>
        <v>1614.6728127802612</v>
      </c>
    </row>
    <row r="36" spans="1:26" ht="13.5" customHeight="1" thickBot="1" x14ac:dyDescent="0.3">
      <c r="A36" s="168"/>
      <c r="B36" s="161"/>
      <c r="C36" s="161"/>
      <c r="D36" s="237"/>
      <c r="E36" s="75">
        <f>B35</f>
        <v>6.5</v>
      </c>
      <c r="F36" s="67">
        <f t="shared" si="6"/>
        <v>-621.6143266643744</v>
      </c>
      <c r="G36" s="67">
        <f t="shared" si="6"/>
        <v>-371.6143266643744</v>
      </c>
      <c r="H36" s="67">
        <f t="shared" si="6"/>
        <v>-121.6143266643744</v>
      </c>
      <c r="I36" s="67">
        <f>I$33-($B$33/$E36)</f>
        <v>128.3856733356256</v>
      </c>
      <c r="J36" s="67">
        <f t="shared" si="6"/>
        <v>378.3856733356256</v>
      </c>
      <c r="K36" s="67">
        <f t="shared" si="6"/>
        <v>628.3856733356256</v>
      </c>
      <c r="L36" s="67">
        <f t="shared" si="6"/>
        <v>878.3856733356256</v>
      </c>
      <c r="M36" s="67">
        <f t="shared" si="6"/>
        <v>1128.3856733356256</v>
      </c>
      <c r="N36" s="67">
        <f t="shared" si="6"/>
        <v>1378.3856733356256</v>
      </c>
      <c r="P36" s="237"/>
      <c r="Q36" s="75">
        <f>E36</f>
        <v>6.5</v>
      </c>
      <c r="R36" s="67">
        <f t="shared" si="7"/>
        <v>-169.84048051052832</v>
      </c>
      <c r="S36" s="67">
        <f t="shared" si="7"/>
        <v>80.159519489471677</v>
      </c>
      <c r="T36" s="67">
        <f t="shared" si="7"/>
        <v>330.15951948947168</v>
      </c>
      <c r="U36" s="67">
        <f t="shared" si="7"/>
        <v>580.15951948947168</v>
      </c>
      <c r="V36" s="67">
        <f t="shared" si="7"/>
        <v>830.15951948947168</v>
      </c>
      <c r="W36" s="67">
        <f t="shared" si="7"/>
        <v>1080.1595194894717</v>
      </c>
      <c r="X36" s="67">
        <f t="shared" si="7"/>
        <v>1330.1595194894717</v>
      </c>
      <c r="Y36" s="67">
        <f t="shared" si="7"/>
        <v>1580.1595194894717</v>
      </c>
      <c r="Z36" s="67">
        <f t="shared" si="7"/>
        <v>1830.1595194894717</v>
      </c>
    </row>
    <row r="37" spans="1:26" ht="13.5" customHeight="1" thickBot="1" x14ac:dyDescent="0.3">
      <c r="A37" s="168" t="s">
        <v>137</v>
      </c>
      <c r="B37" s="175">
        <f>B4</f>
        <v>3820</v>
      </c>
      <c r="C37" s="161"/>
      <c r="D37" s="237"/>
      <c r="E37" s="66">
        <f>E36+0.5</f>
        <v>7</v>
      </c>
      <c r="F37" s="67">
        <f t="shared" si="6"/>
        <v>-404.64187475977587</v>
      </c>
      <c r="G37" s="67">
        <f t="shared" si="6"/>
        <v>-154.64187475977587</v>
      </c>
      <c r="H37" s="67">
        <f t="shared" si="6"/>
        <v>95.358125240224126</v>
      </c>
      <c r="I37" s="67">
        <f t="shared" si="6"/>
        <v>345.35812524022413</v>
      </c>
      <c r="J37" s="67">
        <f t="shared" si="6"/>
        <v>595.35812524022413</v>
      </c>
      <c r="K37" s="67">
        <f t="shared" si="6"/>
        <v>845.35812524022413</v>
      </c>
      <c r="L37" s="67">
        <f t="shared" si="6"/>
        <v>1095.3581252402241</v>
      </c>
      <c r="M37" s="67">
        <f t="shared" si="6"/>
        <v>1345.3581252402241</v>
      </c>
      <c r="N37" s="67">
        <f t="shared" si="6"/>
        <v>1595.3581252402241</v>
      </c>
      <c r="P37" s="237"/>
      <c r="Q37" s="66">
        <f>Q36+0.5</f>
        <v>7</v>
      </c>
      <c r="R37" s="67">
        <f t="shared" si="7"/>
        <v>14.862410954509414</v>
      </c>
      <c r="S37" s="67">
        <f t="shared" si="7"/>
        <v>264.86241095450941</v>
      </c>
      <c r="T37" s="67">
        <f t="shared" si="7"/>
        <v>514.86241095450941</v>
      </c>
      <c r="U37" s="67">
        <f t="shared" si="7"/>
        <v>764.86241095450941</v>
      </c>
      <c r="V37" s="67">
        <f t="shared" si="7"/>
        <v>1014.8624109545094</v>
      </c>
      <c r="W37" s="67">
        <f t="shared" si="7"/>
        <v>1264.8624109545094</v>
      </c>
      <c r="X37" s="67">
        <f t="shared" si="7"/>
        <v>1514.8624109545094</v>
      </c>
      <c r="Y37" s="67">
        <f t="shared" si="7"/>
        <v>1764.8624109545094</v>
      </c>
      <c r="Z37" s="67">
        <f t="shared" si="7"/>
        <v>2014.8624109545094</v>
      </c>
    </row>
    <row r="38" spans="1:26" ht="13.5" customHeight="1" thickBot="1" x14ac:dyDescent="0.3">
      <c r="A38" s="171" t="s">
        <v>53</v>
      </c>
      <c r="B38" s="176">
        <f>D4</f>
        <v>404</v>
      </c>
      <c r="C38" s="161"/>
      <c r="D38" s="238"/>
      <c r="E38" s="66">
        <f>E37+0.5</f>
        <v>7.5</v>
      </c>
      <c r="F38" s="67">
        <f>F$33-($B$33/$E38)</f>
        <v>-216.59908310912442</v>
      </c>
      <c r="G38" s="67">
        <f t="shared" si="6"/>
        <v>33.400916890875578</v>
      </c>
      <c r="H38" s="67">
        <f t="shared" si="6"/>
        <v>283.40091689087558</v>
      </c>
      <c r="I38" s="67">
        <f t="shared" si="6"/>
        <v>533.40091689087558</v>
      </c>
      <c r="J38" s="67">
        <f t="shared" si="6"/>
        <v>783.40091689087558</v>
      </c>
      <c r="K38" s="67">
        <f t="shared" si="6"/>
        <v>1033.4009168908756</v>
      </c>
      <c r="L38" s="67">
        <f t="shared" si="6"/>
        <v>1283.4009168908756</v>
      </c>
      <c r="M38" s="67">
        <f t="shared" si="6"/>
        <v>1533.4009168908756</v>
      </c>
      <c r="N38" s="67">
        <f>N$33-($B$33/$E38)</f>
        <v>1783.4009168908756</v>
      </c>
      <c r="P38" s="238"/>
      <c r="Q38" s="66">
        <f>Q37+0.5</f>
        <v>7.5</v>
      </c>
      <c r="R38" s="67">
        <f>R$33-($B$31/$E38)</f>
        <v>174.93825022420879</v>
      </c>
      <c r="S38" s="67">
        <f t="shared" si="7"/>
        <v>424.93825022420879</v>
      </c>
      <c r="T38" s="67">
        <f t="shared" si="7"/>
        <v>674.93825022420879</v>
      </c>
      <c r="U38" s="67">
        <f t="shared" si="7"/>
        <v>924.93825022420879</v>
      </c>
      <c r="V38" s="67">
        <f t="shared" si="7"/>
        <v>1174.9382502242088</v>
      </c>
      <c r="W38" s="67">
        <f t="shared" si="7"/>
        <v>1424.9382502242088</v>
      </c>
      <c r="X38" s="67">
        <f t="shared" si="7"/>
        <v>1674.9382502242088</v>
      </c>
      <c r="Y38" s="67">
        <f t="shared" si="7"/>
        <v>1924.9382502242088</v>
      </c>
      <c r="Z38" s="67">
        <f t="shared" si="7"/>
        <v>2174.9382502242088</v>
      </c>
    </row>
    <row r="39" spans="1:26" ht="13.5" customHeight="1" x14ac:dyDescent="0.25">
      <c r="A39" s="163" t="s">
        <v>54</v>
      </c>
      <c r="B39" s="177">
        <f>B37-B38</f>
        <v>3416</v>
      </c>
      <c r="C39" s="161"/>
      <c r="D39" s="80"/>
      <c r="E39" s="81"/>
      <c r="F39" s="82"/>
      <c r="G39" s="82"/>
      <c r="H39" s="82"/>
      <c r="I39" s="82"/>
      <c r="J39" s="82"/>
      <c r="K39" s="82"/>
      <c r="L39" s="82"/>
      <c r="P39" s="80"/>
      <c r="Q39" s="81"/>
      <c r="R39" s="82"/>
      <c r="S39" s="82"/>
      <c r="T39" s="82"/>
      <c r="U39" s="82"/>
      <c r="V39" s="82"/>
      <c r="W39" s="82"/>
      <c r="X39" s="82"/>
    </row>
    <row r="40" spans="1:26" ht="13.5" customHeight="1" x14ac:dyDescent="0.25">
      <c r="A40" s="163"/>
      <c r="B40" s="162"/>
      <c r="C40" s="161"/>
      <c r="D40" s="80"/>
      <c r="E40" s="81"/>
      <c r="F40" s="82"/>
      <c r="G40" s="82"/>
      <c r="H40" s="82"/>
      <c r="I40" s="82"/>
      <c r="J40" s="82"/>
      <c r="K40" s="82"/>
      <c r="L40" s="82"/>
      <c r="P40" s="80"/>
      <c r="Q40" s="81"/>
      <c r="R40" s="82"/>
      <c r="S40" s="82"/>
      <c r="T40" s="82"/>
      <c r="U40" s="82"/>
      <c r="V40" s="82"/>
      <c r="W40" s="82"/>
      <c r="X40" s="82"/>
    </row>
    <row r="41" spans="1:26" ht="13.5" customHeight="1" x14ac:dyDescent="0.25">
      <c r="A41" s="163"/>
      <c r="B41" s="162"/>
      <c r="C41" s="161"/>
      <c r="D41" s="80"/>
      <c r="E41" s="81"/>
      <c r="F41" s="82"/>
      <c r="G41" s="82"/>
      <c r="H41" s="82"/>
      <c r="I41" s="82"/>
      <c r="J41" s="82"/>
      <c r="K41" s="82"/>
      <c r="L41" s="82"/>
      <c r="P41" s="80"/>
      <c r="Q41" s="81"/>
      <c r="R41" s="82"/>
      <c r="S41" s="82"/>
      <c r="T41" s="82"/>
      <c r="U41" s="82"/>
      <c r="V41" s="82"/>
      <c r="W41" s="82"/>
      <c r="X41" s="82"/>
    </row>
    <row r="42" spans="1:26" s="55" customFormat="1" ht="13.5" customHeight="1" thickBot="1" x14ac:dyDescent="0.35">
      <c r="A42" s="239"/>
      <c r="B42" s="239"/>
      <c r="C42" s="148"/>
      <c r="D42" s="54"/>
      <c r="E42" s="54"/>
      <c r="F42" s="54"/>
      <c r="G42" s="54"/>
      <c r="H42" s="54"/>
      <c r="I42" s="54"/>
      <c r="J42" s="54"/>
      <c r="K42" s="54"/>
      <c r="L42" s="54"/>
      <c r="M42" s="54"/>
      <c r="N42" s="54"/>
    </row>
    <row r="43" spans="1:26" ht="20.25" customHeight="1" thickBot="1" x14ac:dyDescent="0.3">
      <c r="A43" s="230" t="s">
        <v>66</v>
      </c>
      <c r="B43" s="230"/>
      <c r="C43" s="160"/>
      <c r="D43" s="231" t="s">
        <v>85</v>
      </c>
      <c r="E43" s="232"/>
      <c r="F43" s="232"/>
      <c r="G43" s="232"/>
      <c r="H43" s="232"/>
      <c r="I43" s="232"/>
      <c r="J43" s="232"/>
      <c r="K43" s="232"/>
      <c r="L43" s="232"/>
      <c r="M43" s="232"/>
      <c r="N43" s="233"/>
      <c r="P43" s="231" t="s">
        <v>92</v>
      </c>
      <c r="Q43" s="232"/>
      <c r="R43" s="232"/>
      <c r="S43" s="232"/>
      <c r="T43" s="232"/>
      <c r="U43" s="232"/>
      <c r="V43" s="232"/>
      <c r="W43" s="232"/>
      <c r="X43" s="232"/>
      <c r="Y43" s="232"/>
      <c r="Z43" s="233"/>
    </row>
    <row r="44" spans="1:26" ht="13.5" customHeight="1" thickBot="1" x14ac:dyDescent="0.3">
      <c r="A44" s="168" t="s">
        <v>45</v>
      </c>
      <c r="B44" s="175">
        <f>'W-BT Mielies '!F25</f>
        <v>13434.456415997003</v>
      </c>
      <c r="C44" s="161"/>
      <c r="D44" s="56"/>
      <c r="E44" s="57"/>
      <c r="F44" s="58"/>
      <c r="G44" s="59"/>
      <c r="H44" s="58"/>
      <c r="I44" s="58"/>
      <c r="J44" s="58" t="s">
        <v>46</v>
      </c>
      <c r="K44" s="60"/>
      <c r="L44" s="58"/>
      <c r="M44" s="60"/>
      <c r="N44" s="58"/>
      <c r="P44" s="56"/>
      <c r="Q44" s="57"/>
      <c r="R44" s="58"/>
      <c r="S44" s="59"/>
      <c r="T44" s="58"/>
      <c r="U44" s="58"/>
      <c r="V44" s="58" t="s">
        <v>46</v>
      </c>
      <c r="W44" s="60"/>
      <c r="X44" s="58"/>
      <c r="Y44" s="60"/>
      <c r="Z44" s="58"/>
    </row>
    <row r="45" spans="1:26" ht="13.5" customHeight="1" thickBot="1" x14ac:dyDescent="0.3">
      <c r="A45" s="168" t="s">
        <v>47</v>
      </c>
      <c r="B45" s="176">
        <f>'W-BT Mielies '!F27</f>
        <v>3102.8200000000006</v>
      </c>
      <c r="C45" s="161"/>
      <c r="D45" s="231" t="s">
        <v>48</v>
      </c>
      <c r="E45" s="233"/>
      <c r="F45" s="61">
        <f>G45-250</f>
        <v>2820</v>
      </c>
      <c r="G45" s="61">
        <f>H45-250</f>
        <v>3070</v>
      </c>
      <c r="H45" s="61">
        <f>I45-250</f>
        <v>3320</v>
      </c>
      <c r="I45" s="61">
        <f>J45-250</f>
        <v>3570</v>
      </c>
      <c r="J45" s="58">
        <f>B50</f>
        <v>3820</v>
      </c>
      <c r="K45" s="61">
        <f>J45+250</f>
        <v>4070</v>
      </c>
      <c r="L45" s="61">
        <f>K45+250</f>
        <v>4320</v>
      </c>
      <c r="M45" s="61">
        <f>L45+250</f>
        <v>4570</v>
      </c>
      <c r="N45" s="61">
        <f>M45+250</f>
        <v>4820</v>
      </c>
      <c r="P45" s="231" t="s">
        <v>48</v>
      </c>
      <c r="Q45" s="233"/>
      <c r="R45" s="61">
        <f>S45-250</f>
        <v>2820</v>
      </c>
      <c r="S45" s="61">
        <f>T45-250</f>
        <v>3070</v>
      </c>
      <c r="T45" s="61">
        <f>U45-250</f>
        <v>3320</v>
      </c>
      <c r="U45" s="61">
        <f>V45-250</f>
        <v>3570</v>
      </c>
      <c r="V45" s="58">
        <f>J45</f>
        <v>3820</v>
      </c>
      <c r="W45" s="61">
        <f>V45+250</f>
        <v>4070</v>
      </c>
      <c r="X45" s="61">
        <f>W45+250</f>
        <v>4320</v>
      </c>
      <c r="Y45" s="61">
        <f>X45+250</f>
        <v>4570</v>
      </c>
      <c r="Z45" s="61">
        <f>Y45+250</f>
        <v>4820</v>
      </c>
    </row>
    <row r="46" spans="1:26" ht="13.5" customHeight="1" thickBot="1" x14ac:dyDescent="0.3">
      <c r="A46" s="169" t="s">
        <v>49</v>
      </c>
      <c r="B46" s="177">
        <f>B45+B44</f>
        <v>16537.276415997003</v>
      </c>
      <c r="C46" s="162"/>
      <c r="D46" s="234" t="s">
        <v>50</v>
      </c>
      <c r="E46" s="235"/>
      <c r="F46" s="61">
        <f t="shared" ref="F46:N46" si="8">F45-$B$51</f>
        <v>2416</v>
      </c>
      <c r="G46" s="61">
        <f t="shared" si="8"/>
        <v>2666</v>
      </c>
      <c r="H46" s="61">
        <f t="shared" si="8"/>
        <v>2916</v>
      </c>
      <c r="I46" s="61">
        <f t="shared" si="8"/>
        <v>3166</v>
      </c>
      <c r="J46" s="58">
        <f t="shared" si="8"/>
        <v>3416</v>
      </c>
      <c r="K46" s="61">
        <f t="shared" si="8"/>
        <v>3666</v>
      </c>
      <c r="L46" s="61">
        <f t="shared" si="8"/>
        <v>3916</v>
      </c>
      <c r="M46" s="61">
        <f t="shared" si="8"/>
        <v>4166</v>
      </c>
      <c r="N46" s="61">
        <f t="shared" si="8"/>
        <v>4416</v>
      </c>
      <c r="P46" s="234" t="s">
        <v>50</v>
      </c>
      <c r="Q46" s="235"/>
      <c r="R46" s="61">
        <f t="shared" ref="R46:Z46" si="9">R45-$B$51</f>
        <v>2416</v>
      </c>
      <c r="S46" s="61">
        <f t="shared" si="9"/>
        <v>2666</v>
      </c>
      <c r="T46" s="61">
        <f t="shared" si="9"/>
        <v>2916</v>
      </c>
      <c r="U46" s="61">
        <f t="shared" si="9"/>
        <v>3166</v>
      </c>
      <c r="V46" s="58">
        <f t="shared" si="9"/>
        <v>3416</v>
      </c>
      <c r="W46" s="61">
        <f t="shared" si="9"/>
        <v>3666</v>
      </c>
      <c r="X46" s="61">
        <f t="shared" si="9"/>
        <v>3916</v>
      </c>
      <c r="Y46" s="61">
        <f t="shared" si="9"/>
        <v>4166</v>
      </c>
      <c r="Z46" s="61">
        <f t="shared" si="9"/>
        <v>4416</v>
      </c>
    </row>
    <row r="47" spans="1:26" ht="13.5" customHeight="1" thickBot="1" x14ac:dyDescent="0.3">
      <c r="A47" s="168"/>
      <c r="B47" s="161"/>
      <c r="C47" s="161"/>
      <c r="D47" s="236" t="s">
        <v>51</v>
      </c>
      <c r="E47" s="66">
        <f>E48-0.5</f>
        <v>3.5</v>
      </c>
      <c r="F47" s="67">
        <f t="shared" ref="F47:N51" si="10">F$33-($B$46/$E47)</f>
        <v>-2308.9361188562862</v>
      </c>
      <c r="G47" s="67">
        <f t="shared" si="10"/>
        <v>-2058.9361188562862</v>
      </c>
      <c r="H47" s="67">
        <f t="shared" si="10"/>
        <v>-1808.9361188562862</v>
      </c>
      <c r="I47" s="67">
        <f t="shared" si="10"/>
        <v>-1558.9361188562862</v>
      </c>
      <c r="J47" s="67">
        <f t="shared" si="10"/>
        <v>-1308.9361188562862</v>
      </c>
      <c r="K47" s="67">
        <f t="shared" si="10"/>
        <v>-1058.9361188562862</v>
      </c>
      <c r="L47" s="67">
        <f t="shared" si="10"/>
        <v>-808.93611885628616</v>
      </c>
      <c r="M47" s="67">
        <f t="shared" si="10"/>
        <v>-558.93611885628616</v>
      </c>
      <c r="N47" s="67">
        <f t="shared" si="10"/>
        <v>-308.93611885628616</v>
      </c>
      <c r="P47" s="236" t="s">
        <v>51</v>
      </c>
      <c r="Q47" s="66">
        <f>Q48-0.5</f>
        <v>3.5</v>
      </c>
      <c r="R47" s="67">
        <f>R$33-($B$44/$E47)</f>
        <v>-1422.4161188562866</v>
      </c>
      <c r="S47" s="67">
        <f t="shared" ref="S47:Z47" si="11">S$33-($B$44/$E47)</f>
        <v>-1172.4161188562866</v>
      </c>
      <c r="T47" s="67">
        <f t="shared" si="11"/>
        <v>-922.41611885628663</v>
      </c>
      <c r="U47" s="67">
        <f t="shared" si="11"/>
        <v>-672.41611885628663</v>
      </c>
      <c r="V47" s="67">
        <f t="shared" si="11"/>
        <v>-422.41611885628663</v>
      </c>
      <c r="W47" s="67">
        <f t="shared" si="11"/>
        <v>-172.41611885628663</v>
      </c>
      <c r="X47" s="67">
        <f t="shared" si="11"/>
        <v>77.58388114371337</v>
      </c>
      <c r="Y47" s="67">
        <f t="shared" si="11"/>
        <v>327.58388114371337</v>
      </c>
      <c r="Z47" s="67">
        <f t="shared" si="11"/>
        <v>577.58388114371337</v>
      </c>
    </row>
    <row r="48" spans="1:26" ht="13.5" customHeight="1" thickBot="1" x14ac:dyDescent="0.3">
      <c r="A48" s="168" t="s">
        <v>52</v>
      </c>
      <c r="B48" s="170">
        <f>'W-BT Mielies '!F5</f>
        <v>4.5</v>
      </c>
      <c r="C48" s="161"/>
      <c r="D48" s="237"/>
      <c r="E48" s="66">
        <f>E49-0.5</f>
        <v>4</v>
      </c>
      <c r="F48" s="67">
        <f t="shared" si="10"/>
        <v>-1718.3191039992507</v>
      </c>
      <c r="G48" s="67">
        <f t="shared" si="10"/>
        <v>-1468.3191039992507</v>
      </c>
      <c r="H48" s="67">
        <f t="shared" si="10"/>
        <v>-1218.3191039992507</v>
      </c>
      <c r="I48" s="67">
        <f t="shared" si="10"/>
        <v>-968.31910399925073</v>
      </c>
      <c r="J48" s="67">
        <f t="shared" si="10"/>
        <v>-718.31910399925073</v>
      </c>
      <c r="K48" s="67">
        <f t="shared" si="10"/>
        <v>-468.31910399925073</v>
      </c>
      <c r="L48" s="67">
        <f t="shared" si="10"/>
        <v>-218.31910399925073</v>
      </c>
      <c r="M48" s="67">
        <f t="shared" si="10"/>
        <v>31.680896000749271</v>
      </c>
      <c r="N48" s="67">
        <f t="shared" si="10"/>
        <v>281.68089600074927</v>
      </c>
      <c r="P48" s="237"/>
      <c r="Q48" s="66">
        <f>Q49-0.5</f>
        <v>4</v>
      </c>
      <c r="R48" s="67">
        <f t="shared" ref="R48:Z51" si="12">R$33-($B$44/$E48)</f>
        <v>-942.6141039992508</v>
      </c>
      <c r="S48" s="67">
        <f t="shared" si="12"/>
        <v>-692.6141039992508</v>
      </c>
      <c r="T48" s="67">
        <f t="shared" si="12"/>
        <v>-442.6141039992508</v>
      </c>
      <c r="U48" s="67">
        <f t="shared" si="12"/>
        <v>-192.6141039992508</v>
      </c>
      <c r="V48" s="67">
        <f t="shared" si="12"/>
        <v>57.385896000749199</v>
      </c>
      <c r="W48" s="67">
        <f t="shared" si="12"/>
        <v>307.3858960007492</v>
      </c>
      <c r="X48" s="67">
        <f t="shared" si="12"/>
        <v>557.3858960007492</v>
      </c>
      <c r="Y48" s="67">
        <f t="shared" si="12"/>
        <v>807.3858960007492</v>
      </c>
      <c r="Z48" s="67">
        <f t="shared" si="12"/>
        <v>1057.3858960007492</v>
      </c>
    </row>
    <row r="49" spans="1:26" ht="13.5" customHeight="1" thickBot="1" x14ac:dyDescent="0.3">
      <c r="A49" s="168"/>
      <c r="B49" s="161"/>
      <c r="C49" s="161"/>
      <c r="D49" s="237"/>
      <c r="E49" s="75">
        <f>B48</f>
        <v>4.5</v>
      </c>
      <c r="F49" s="67">
        <f t="shared" si="10"/>
        <v>-1258.9503146660008</v>
      </c>
      <c r="G49" s="67">
        <f t="shared" si="10"/>
        <v>-1008.9503146660008</v>
      </c>
      <c r="H49" s="67">
        <f t="shared" si="10"/>
        <v>-758.95031466600085</v>
      </c>
      <c r="I49" s="67">
        <f>I$33-($B$46/$E49)</f>
        <v>-508.95031466600085</v>
      </c>
      <c r="J49" s="67">
        <f>J$33-($B$46/$E49)</f>
        <v>-258.95031466600085</v>
      </c>
      <c r="K49" s="67">
        <f t="shared" si="10"/>
        <v>-8.9503146660008497</v>
      </c>
      <c r="L49" s="67">
        <f t="shared" si="10"/>
        <v>241.04968533399915</v>
      </c>
      <c r="M49" s="67">
        <f t="shared" si="10"/>
        <v>491.04968533399915</v>
      </c>
      <c r="N49" s="67">
        <f t="shared" si="10"/>
        <v>741.04968533399915</v>
      </c>
      <c r="P49" s="237"/>
      <c r="Q49" s="75">
        <f>E49</f>
        <v>4.5</v>
      </c>
      <c r="R49" s="67">
        <f t="shared" si="12"/>
        <v>-569.43475911044516</v>
      </c>
      <c r="S49" s="67">
        <f t="shared" si="12"/>
        <v>-319.43475911044516</v>
      </c>
      <c r="T49" s="67">
        <f t="shared" si="12"/>
        <v>-69.434759110445157</v>
      </c>
      <c r="U49" s="67">
        <f t="shared" si="12"/>
        <v>180.56524088955484</v>
      </c>
      <c r="V49" s="67">
        <f t="shared" si="12"/>
        <v>430.56524088955484</v>
      </c>
      <c r="W49" s="67">
        <f t="shared" si="12"/>
        <v>680.56524088955484</v>
      </c>
      <c r="X49" s="67">
        <f t="shared" si="12"/>
        <v>930.56524088955484</v>
      </c>
      <c r="Y49" s="67">
        <f t="shared" si="12"/>
        <v>1180.5652408895548</v>
      </c>
      <c r="Z49" s="67">
        <f t="shared" si="12"/>
        <v>1430.5652408895548</v>
      </c>
    </row>
    <row r="50" spans="1:26" ht="13.5" customHeight="1" thickBot="1" x14ac:dyDescent="0.3">
      <c r="A50" s="168" t="s">
        <v>137</v>
      </c>
      <c r="B50" s="175">
        <f>B4</f>
        <v>3820</v>
      </c>
      <c r="C50" s="161"/>
      <c r="D50" s="237"/>
      <c r="E50" s="66">
        <f>E49+0.5</f>
        <v>5</v>
      </c>
      <c r="F50" s="67">
        <f t="shared" si="10"/>
        <v>-891.45528319940058</v>
      </c>
      <c r="G50" s="67">
        <f t="shared" si="10"/>
        <v>-641.45528319940058</v>
      </c>
      <c r="H50" s="67">
        <f t="shared" si="10"/>
        <v>-391.45528319940058</v>
      </c>
      <c r="I50" s="67">
        <f t="shared" si="10"/>
        <v>-141.45528319940058</v>
      </c>
      <c r="J50" s="67">
        <f t="shared" si="10"/>
        <v>108.54471680059942</v>
      </c>
      <c r="K50" s="67">
        <f t="shared" si="10"/>
        <v>358.54471680059942</v>
      </c>
      <c r="L50" s="67">
        <f t="shared" si="10"/>
        <v>608.54471680059942</v>
      </c>
      <c r="M50" s="67">
        <f t="shared" si="10"/>
        <v>858.54471680059942</v>
      </c>
      <c r="N50" s="67">
        <f t="shared" si="10"/>
        <v>1108.5447168005994</v>
      </c>
      <c r="P50" s="237"/>
      <c r="Q50" s="66">
        <f>Q49+0.5</f>
        <v>5</v>
      </c>
      <c r="R50" s="67">
        <f t="shared" si="12"/>
        <v>-270.89128319940073</v>
      </c>
      <c r="S50" s="67">
        <f t="shared" si="12"/>
        <v>-20.891283199400732</v>
      </c>
      <c r="T50" s="67">
        <f t="shared" si="12"/>
        <v>229.10871680059927</v>
      </c>
      <c r="U50" s="67">
        <f t="shared" si="12"/>
        <v>479.10871680059927</v>
      </c>
      <c r="V50" s="67">
        <f t="shared" si="12"/>
        <v>729.10871680059927</v>
      </c>
      <c r="W50" s="67">
        <f t="shared" si="12"/>
        <v>979.10871680059927</v>
      </c>
      <c r="X50" s="67">
        <f t="shared" si="12"/>
        <v>1229.1087168005993</v>
      </c>
      <c r="Y50" s="67">
        <f t="shared" si="12"/>
        <v>1479.1087168005993</v>
      </c>
      <c r="Z50" s="67">
        <f t="shared" si="12"/>
        <v>1729.1087168005993</v>
      </c>
    </row>
    <row r="51" spans="1:26" ht="13.5" customHeight="1" thickBot="1" x14ac:dyDescent="0.3">
      <c r="A51" s="171" t="s">
        <v>53</v>
      </c>
      <c r="B51" s="176">
        <f>D4</f>
        <v>404</v>
      </c>
      <c r="C51" s="161"/>
      <c r="D51" s="238"/>
      <c r="E51" s="66">
        <f>E50+0.5</f>
        <v>5.5</v>
      </c>
      <c r="F51" s="67">
        <f>F$33-($B$46/$E51)</f>
        <v>-590.77753018127305</v>
      </c>
      <c r="G51" s="67">
        <f t="shared" si="10"/>
        <v>-340.77753018127305</v>
      </c>
      <c r="H51" s="67">
        <f t="shared" si="10"/>
        <v>-90.77753018127305</v>
      </c>
      <c r="I51" s="67">
        <f t="shared" si="10"/>
        <v>159.22246981872695</v>
      </c>
      <c r="J51" s="67">
        <f t="shared" si="10"/>
        <v>409.22246981872695</v>
      </c>
      <c r="K51" s="67">
        <f t="shared" si="10"/>
        <v>659.22246981872695</v>
      </c>
      <c r="L51" s="67">
        <f t="shared" si="10"/>
        <v>909.22246981872695</v>
      </c>
      <c r="M51" s="67">
        <f t="shared" si="10"/>
        <v>1159.2224698187269</v>
      </c>
      <c r="N51" s="67">
        <f>N$33-($B$46/$E51)</f>
        <v>1409.2224698187269</v>
      </c>
      <c r="P51" s="238"/>
      <c r="Q51" s="66">
        <f>Q50+0.5</f>
        <v>5.5</v>
      </c>
      <c r="R51" s="67">
        <f t="shared" si="12"/>
        <v>-26.628439272182277</v>
      </c>
      <c r="S51" s="67">
        <f t="shared" si="12"/>
        <v>223.37156072781772</v>
      </c>
      <c r="T51" s="67">
        <f t="shared" si="12"/>
        <v>473.37156072781772</v>
      </c>
      <c r="U51" s="67">
        <f t="shared" si="12"/>
        <v>723.37156072781772</v>
      </c>
      <c r="V51" s="67">
        <f t="shared" si="12"/>
        <v>973.37156072781772</v>
      </c>
      <c r="W51" s="67">
        <f t="shared" si="12"/>
        <v>1223.3715607278177</v>
      </c>
      <c r="X51" s="67">
        <f t="shared" si="12"/>
        <v>1473.3715607278177</v>
      </c>
      <c r="Y51" s="67">
        <f t="shared" si="12"/>
        <v>1723.3715607278177</v>
      </c>
      <c r="Z51" s="67">
        <f t="shared" si="12"/>
        <v>1973.3715607278177</v>
      </c>
    </row>
    <row r="52" spans="1:26" ht="13.5" customHeight="1" x14ac:dyDescent="0.25">
      <c r="A52" s="163" t="s">
        <v>54</v>
      </c>
      <c r="B52" s="177">
        <f>B50-B51</f>
        <v>3416</v>
      </c>
      <c r="C52" s="161"/>
      <c r="D52" s="80"/>
      <c r="E52" s="81"/>
      <c r="F52" s="82"/>
      <c r="G52" s="82"/>
      <c r="H52" s="82"/>
      <c r="I52" s="82"/>
      <c r="J52" s="82"/>
      <c r="K52" s="82"/>
      <c r="L52" s="82"/>
      <c r="P52" s="80"/>
      <c r="Q52" s="81"/>
      <c r="R52" s="82"/>
      <c r="S52" s="82"/>
      <c r="T52" s="82"/>
      <c r="U52" s="82"/>
      <c r="V52" s="82"/>
      <c r="W52" s="82"/>
      <c r="X52" s="82"/>
    </row>
    <row r="53" spans="1:26" ht="13.5" customHeight="1" x14ac:dyDescent="0.25">
      <c r="A53" s="163"/>
      <c r="B53" s="162"/>
      <c r="C53" s="161"/>
      <c r="D53" s="80"/>
      <c r="E53" s="81"/>
      <c r="F53" s="82"/>
      <c r="G53" s="82"/>
      <c r="H53" s="82"/>
      <c r="I53" s="82"/>
      <c r="J53" s="82"/>
      <c r="K53" s="82"/>
      <c r="L53" s="82"/>
      <c r="P53" s="80"/>
      <c r="Q53" s="81"/>
      <c r="R53" s="82"/>
      <c r="S53" s="82"/>
      <c r="T53" s="82"/>
      <c r="U53" s="82"/>
      <c r="V53" s="82"/>
      <c r="W53" s="82"/>
      <c r="X53" s="82"/>
    </row>
    <row r="54" spans="1:26" ht="13.5" customHeight="1" x14ac:dyDescent="0.25">
      <c r="A54" s="163"/>
      <c r="B54" s="162"/>
      <c r="C54" s="161"/>
      <c r="D54" s="80"/>
      <c r="E54" s="81"/>
      <c r="F54" s="82"/>
      <c r="G54" s="82"/>
      <c r="H54" s="82"/>
      <c r="I54" s="82"/>
      <c r="J54" s="82"/>
      <c r="K54" s="82"/>
      <c r="L54" s="82"/>
      <c r="P54" s="80"/>
      <c r="Q54" s="81"/>
      <c r="R54" s="82"/>
      <c r="S54" s="82"/>
      <c r="T54" s="82"/>
      <c r="U54" s="82"/>
      <c r="V54" s="82"/>
      <c r="W54" s="82"/>
      <c r="X54" s="82"/>
    </row>
    <row r="55" spans="1:26" ht="13.5" customHeight="1" x14ac:dyDescent="0.25">
      <c r="A55" s="163"/>
      <c r="B55" s="162"/>
      <c r="C55" s="161"/>
      <c r="D55" s="80"/>
      <c r="E55" s="81"/>
      <c r="F55" s="82"/>
      <c r="G55" s="82"/>
      <c r="H55" s="82"/>
      <c r="I55" s="82"/>
      <c r="J55" s="82"/>
      <c r="K55" s="82"/>
      <c r="L55" s="82"/>
      <c r="P55" s="80"/>
      <c r="Q55" s="81"/>
      <c r="R55" s="82"/>
      <c r="S55" s="82"/>
      <c r="T55" s="82"/>
      <c r="U55" s="82"/>
      <c r="V55" s="82"/>
      <c r="W55" s="82"/>
      <c r="X55" s="82"/>
    </row>
    <row r="56" spans="1:26" ht="13.5" customHeight="1" thickBot="1" x14ac:dyDescent="0.3">
      <c r="A56" s="239"/>
      <c r="B56" s="239"/>
      <c r="D56" s="80"/>
      <c r="E56" s="81"/>
      <c r="F56" s="82"/>
      <c r="G56" s="82"/>
      <c r="H56" s="82"/>
      <c r="I56" s="82"/>
      <c r="J56" s="82"/>
      <c r="K56" s="82"/>
      <c r="L56" s="82"/>
      <c r="P56" s="80"/>
      <c r="Q56" s="81"/>
      <c r="R56" s="82"/>
      <c r="S56" s="82"/>
      <c r="T56" s="82"/>
      <c r="U56" s="82"/>
      <c r="V56" s="82"/>
      <c r="W56" s="82"/>
      <c r="X56" s="82"/>
    </row>
    <row r="57" spans="1:26" ht="18.75" customHeight="1" thickBot="1" x14ac:dyDescent="0.3">
      <c r="A57" s="230" t="s">
        <v>69</v>
      </c>
      <c r="B57" s="230"/>
      <c r="C57" s="160"/>
      <c r="D57" s="231" t="s">
        <v>86</v>
      </c>
      <c r="E57" s="232"/>
      <c r="F57" s="232"/>
      <c r="G57" s="232"/>
      <c r="H57" s="232"/>
      <c r="I57" s="232"/>
      <c r="J57" s="232"/>
      <c r="K57" s="232"/>
      <c r="L57" s="232"/>
      <c r="M57" s="232"/>
      <c r="N57" s="233"/>
      <c r="P57" s="231" t="s">
        <v>91</v>
      </c>
      <c r="Q57" s="232"/>
      <c r="R57" s="232"/>
      <c r="S57" s="232"/>
      <c r="T57" s="232"/>
      <c r="U57" s="232"/>
      <c r="V57" s="232"/>
      <c r="W57" s="232"/>
      <c r="X57" s="232"/>
      <c r="Y57" s="232"/>
      <c r="Z57" s="233"/>
    </row>
    <row r="58" spans="1:26" ht="13.5" customHeight="1" thickBot="1" x14ac:dyDescent="0.3">
      <c r="A58" s="168" t="s">
        <v>45</v>
      </c>
      <c r="B58" s="175">
        <f>Sonneblom!F25</f>
        <v>7645.4953002378534</v>
      </c>
      <c r="C58" s="161"/>
      <c r="D58" s="56"/>
      <c r="E58" s="57"/>
      <c r="F58" s="58"/>
      <c r="G58" s="59"/>
      <c r="H58" s="58"/>
      <c r="I58" s="58"/>
      <c r="J58" s="58" t="s">
        <v>46</v>
      </c>
      <c r="K58" s="60"/>
      <c r="L58" s="58"/>
      <c r="M58" s="60"/>
      <c r="N58" s="58"/>
      <c r="P58" s="56"/>
      <c r="Q58" s="57"/>
      <c r="R58" s="58"/>
      <c r="S58" s="59"/>
      <c r="T58" s="58"/>
      <c r="U58" s="58"/>
      <c r="V58" s="58" t="s">
        <v>46</v>
      </c>
      <c r="W58" s="60"/>
      <c r="X58" s="58"/>
      <c r="Y58" s="60"/>
      <c r="Z58" s="58"/>
    </row>
    <row r="59" spans="1:26" ht="13.5" customHeight="1" thickBot="1" x14ac:dyDescent="0.3">
      <c r="A59" s="168" t="s">
        <v>47</v>
      </c>
      <c r="B59" s="176">
        <f>Sonneblom!F27</f>
        <v>3063.5100000000007</v>
      </c>
      <c r="C59" s="161"/>
      <c r="D59" s="231" t="s">
        <v>48</v>
      </c>
      <c r="E59" s="233"/>
      <c r="F59" s="83">
        <f>G59-200</f>
        <v>7500</v>
      </c>
      <c r="G59" s="83">
        <f>H59-200</f>
        <v>7700</v>
      </c>
      <c r="H59" s="83">
        <f>I59-200</f>
        <v>7900</v>
      </c>
      <c r="I59" s="84">
        <f>J59-200</f>
        <v>8100</v>
      </c>
      <c r="J59" s="85">
        <f>B64</f>
        <v>8300</v>
      </c>
      <c r="K59" s="84">
        <f>J59+200</f>
        <v>8500</v>
      </c>
      <c r="L59" s="84">
        <f>K59+200</f>
        <v>8700</v>
      </c>
      <c r="M59" s="84">
        <f>L59+200</f>
        <v>8900</v>
      </c>
      <c r="N59" s="84">
        <f>M59+200</f>
        <v>9100</v>
      </c>
      <c r="P59" s="231" t="s">
        <v>48</v>
      </c>
      <c r="Q59" s="233"/>
      <c r="R59" s="83">
        <f>S59-200</f>
        <v>7500</v>
      </c>
      <c r="S59" s="83">
        <f>T59-200</f>
        <v>7700</v>
      </c>
      <c r="T59" s="83">
        <f>U59-200</f>
        <v>7900</v>
      </c>
      <c r="U59" s="84">
        <f>V59-200</f>
        <v>8100</v>
      </c>
      <c r="V59" s="85">
        <f>J59</f>
        <v>8300</v>
      </c>
      <c r="W59" s="84">
        <f>V59+200</f>
        <v>8500</v>
      </c>
      <c r="X59" s="84">
        <f>W59+200</f>
        <v>8700</v>
      </c>
      <c r="Y59" s="84">
        <f>X59+200</f>
        <v>8900</v>
      </c>
      <c r="Z59" s="84">
        <f>Y59+200</f>
        <v>9100</v>
      </c>
    </row>
    <row r="60" spans="1:26" ht="13.5" customHeight="1" thickBot="1" x14ac:dyDescent="0.3">
      <c r="A60" s="169" t="s">
        <v>49</v>
      </c>
      <c r="B60" s="177">
        <f>B59+B58</f>
        <v>10709.005300237854</v>
      </c>
      <c r="C60" s="162"/>
      <c r="D60" s="234" t="s">
        <v>50</v>
      </c>
      <c r="E60" s="235"/>
      <c r="F60" s="86">
        <f t="shared" ref="F60:N60" si="13">F59-$B$65</f>
        <v>7051</v>
      </c>
      <c r="G60" s="86">
        <f t="shared" si="13"/>
        <v>7251</v>
      </c>
      <c r="H60" s="86">
        <f t="shared" si="13"/>
        <v>7451</v>
      </c>
      <c r="I60" s="86">
        <f t="shared" si="13"/>
        <v>7651</v>
      </c>
      <c r="J60" s="87">
        <f t="shared" si="13"/>
        <v>7851</v>
      </c>
      <c r="K60" s="86">
        <f t="shared" si="13"/>
        <v>8051</v>
      </c>
      <c r="L60" s="86">
        <f t="shared" si="13"/>
        <v>8251</v>
      </c>
      <c r="M60" s="86">
        <f t="shared" si="13"/>
        <v>8451</v>
      </c>
      <c r="N60" s="86">
        <f t="shared" si="13"/>
        <v>8651</v>
      </c>
      <c r="P60" s="234" t="s">
        <v>50</v>
      </c>
      <c r="Q60" s="235"/>
      <c r="R60" s="86">
        <f t="shared" ref="R60:Z60" si="14">R59-$B$65</f>
        <v>7051</v>
      </c>
      <c r="S60" s="86">
        <f t="shared" si="14"/>
        <v>7251</v>
      </c>
      <c r="T60" s="86">
        <f t="shared" si="14"/>
        <v>7451</v>
      </c>
      <c r="U60" s="86">
        <f t="shared" si="14"/>
        <v>7651</v>
      </c>
      <c r="V60" s="87">
        <f t="shared" si="14"/>
        <v>7851</v>
      </c>
      <c r="W60" s="86">
        <f t="shared" si="14"/>
        <v>8051</v>
      </c>
      <c r="X60" s="86">
        <f t="shared" si="14"/>
        <v>8251</v>
      </c>
      <c r="Y60" s="86">
        <f t="shared" si="14"/>
        <v>8451</v>
      </c>
      <c r="Z60" s="86">
        <f t="shared" si="14"/>
        <v>8651</v>
      </c>
    </row>
    <row r="61" spans="1:26" ht="13.5" customHeight="1" thickBot="1" x14ac:dyDescent="0.3">
      <c r="A61" s="168"/>
      <c r="B61" s="161"/>
      <c r="C61" s="161"/>
      <c r="D61" s="236" t="s">
        <v>51</v>
      </c>
      <c r="E61" s="66">
        <f>E62-0.25</f>
        <v>1</v>
      </c>
      <c r="F61" s="67">
        <f t="shared" ref="F61:N65" si="15">F$60-($B$60/$E61)</f>
        <v>-3658.0053002378536</v>
      </c>
      <c r="G61" s="67">
        <f t="shared" si="15"/>
        <v>-3458.0053002378536</v>
      </c>
      <c r="H61" s="67">
        <f t="shared" si="15"/>
        <v>-3258.0053002378536</v>
      </c>
      <c r="I61" s="67">
        <f t="shared" si="15"/>
        <v>-3058.0053002378536</v>
      </c>
      <c r="J61" s="67">
        <f t="shared" si="15"/>
        <v>-2858.0053002378536</v>
      </c>
      <c r="K61" s="67">
        <f t="shared" si="15"/>
        <v>-2658.0053002378536</v>
      </c>
      <c r="L61" s="67">
        <f t="shared" si="15"/>
        <v>-2458.0053002378536</v>
      </c>
      <c r="M61" s="67">
        <f t="shared" si="15"/>
        <v>-2258.0053002378536</v>
      </c>
      <c r="N61" s="67">
        <f t="shared" si="15"/>
        <v>-2058.0053002378536</v>
      </c>
      <c r="P61" s="236" t="s">
        <v>51</v>
      </c>
      <c r="Q61" s="66">
        <f>Q62-0.25</f>
        <v>1</v>
      </c>
      <c r="R61" s="67">
        <f t="shared" ref="R61:Z65" si="16">R$60-($B$58/$E61)</f>
        <v>-594.49530023785337</v>
      </c>
      <c r="S61" s="67">
        <f t="shared" si="16"/>
        <v>-394.49530023785337</v>
      </c>
      <c r="T61" s="67">
        <f t="shared" si="16"/>
        <v>-194.49530023785337</v>
      </c>
      <c r="U61" s="67">
        <f t="shared" si="16"/>
        <v>5.5046997621466289</v>
      </c>
      <c r="V61" s="67">
        <f t="shared" si="16"/>
        <v>205.50469976214663</v>
      </c>
      <c r="W61" s="67">
        <f t="shared" si="16"/>
        <v>405.50469976214663</v>
      </c>
      <c r="X61" s="67">
        <f t="shared" si="16"/>
        <v>605.50469976214663</v>
      </c>
      <c r="Y61" s="67">
        <f t="shared" si="16"/>
        <v>805.50469976214663</v>
      </c>
      <c r="Z61" s="67">
        <f t="shared" si="16"/>
        <v>1005.5046997621466</v>
      </c>
    </row>
    <row r="62" spans="1:26" ht="13.5" customHeight="1" thickBot="1" x14ac:dyDescent="0.3">
      <c r="A62" s="168" t="s">
        <v>52</v>
      </c>
      <c r="B62" s="170">
        <v>1.5</v>
      </c>
      <c r="C62" s="161"/>
      <c r="D62" s="237"/>
      <c r="E62" s="66">
        <f>E63-0.25</f>
        <v>1.25</v>
      </c>
      <c r="F62" s="67">
        <f t="shared" si="15"/>
        <v>-1516.2042401902836</v>
      </c>
      <c r="G62" s="67">
        <f t="shared" si="15"/>
        <v>-1316.2042401902836</v>
      </c>
      <c r="H62" s="67">
        <f t="shared" si="15"/>
        <v>-1116.2042401902836</v>
      </c>
      <c r="I62" s="67">
        <f t="shared" si="15"/>
        <v>-916.2042401902836</v>
      </c>
      <c r="J62" s="67">
        <f t="shared" si="15"/>
        <v>-716.2042401902836</v>
      </c>
      <c r="K62" s="67">
        <f t="shared" si="15"/>
        <v>-516.2042401902836</v>
      </c>
      <c r="L62" s="67">
        <f t="shared" si="15"/>
        <v>-316.2042401902836</v>
      </c>
      <c r="M62" s="67">
        <f t="shared" si="15"/>
        <v>-116.2042401902836</v>
      </c>
      <c r="N62" s="67">
        <f t="shared" si="15"/>
        <v>83.795759809716401</v>
      </c>
      <c r="P62" s="237"/>
      <c r="Q62" s="66">
        <f>Q63-0.25</f>
        <v>1.25</v>
      </c>
      <c r="R62" s="67">
        <f t="shared" si="16"/>
        <v>934.6037598097173</v>
      </c>
      <c r="S62" s="67">
        <f t="shared" si="16"/>
        <v>1134.6037598097173</v>
      </c>
      <c r="T62" s="67">
        <f t="shared" si="16"/>
        <v>1334.6037598097173</v>
      </c>
      <c r="U62" s="67">
        <f t="shared" si="16"/>
        <v>1534.6037598097173</v>
      </c>
      <c r="V62" s="67">
        <f t="shared" si="16"/>
        <v>1734.6037598097173</v>
      </c>
      <c r="W62" s="67">
        <f t="shared" si="16"/>
        <v>1934.6037598097173</v>
      </c>
      <c r="X62" s="67">
        <f t="shared" si="16"/>
        <v>2134.6037598097173</v>
      </c>
      <c r="Y62" s="67">
        <f t="shared" si="16"/>
        <v>2334.6037598097173</v>
      </c>
      <c r="Z62" s="67">
        <f t="shared" si="16"/>
        <v>2534.6037598097173</v>
      </c>
    </row>
    <row r="63" spans="1:26" ht="13.5" customHeight="1" thickBot="1" x14ac:dyDescent="0.3">
      <c r="A63" s="168"/>
      <c r="B63" s="161"/>
      <c r="C63" s="161"/>
      <c r="D63" s="237"/>
      <c r="E63" s="75">
        <f>B62</f>
        <v>1.5</v>
      </c>
      <c r="F63" s="67">
        <f t="shared" si="15"/>
        <v>-88.336866825236029</v>
      </c>
      <c r="G63" s="67">
        <f t="shared" si="15"/>
        <v>111.66313317476397</v>
      </c>
      <c r="H63" s="67">
        <f t="shared" si="15"/>
        <v>311.66313317476397</v>
      </c>
      <c r="I63" s="67">
        <f t="shared" si="15"/>
        <v>511.66313317476397</v>
      </c>
      <c r="J63" s="67">
        <f t="shared" si="15"/>
        <v>711.66313317476397</v>
      </c>
      <c r="K63" s="67">
        <f t="shared" si="15"/>
        <v>911.66313317476397</v>
      </c>
      <c r="L63" s="67">
        <f>L$60-($B$60/$E63)</f>
        <v>1111.663133174764</v>
      </c>
      <c r="M63" s="67">
        <f t="shared" si="15"/>
        <v>1311.663133174764</v>
      </c>
      <c r="N63" s="67">
        <f t="shared" si="15"/>
        <v>1511.663133174764</v>
      </c>
      <c r="P63" s="237"/>
      <c r="Q63" s="75">
        <f>E63</f>
        <v>1.5</v>
      </c>
      <c r="R63" s="67">
        <f t="shared" si="16"/>
        <v>1954.0031331747641</v>
      </c>
      <c r="S63" s="67">
        <f t="shared" si="16"/>
        <v>2154.0031331747641</v>
      </c>
      <c r="T63" s="67">
        <f t="shared" si="16"/>
        <v>2354.0031331747641</v>
      </c>
      <c r="U63" s="67">
        <f t="shared" si="16"/>
        <v>2554.0031331747641</v>
      </c>
      <c r="V63" s="67">
        <f t="shared" si="16"/>
        <v>2754.0031331747641</v>
      </c>
      <c r="W63" s="67">
        <f t="shared" si="16"/>
        <v>2954.0031331747641</v>
      </c>
      <c r="X63" s="67">
        <f t="shared" si="16"/>
        <v>3154.0031331747641</v>
      </c>
      <c r="Y63" s="67">
        <f t="shared" si="16"/>
        <v>3354.0031331747641</v>
      </c>
      <c r="Z63" s="67">
        <f t="shared" si="16"/>
        <v>3554.0031331747641</v>
      </c>
    </row>
    <row r="64" spans="1:26" ht="13.5" customHeight="1" thickBot="1" x14ac:dyDescent="0.3">
      <c r="A64" s="168" t="s">
        <v>138</v>
      </c>
      <c r="B64" s="175">
        <f>B5</f>
        <v>8300</v>
      </c>
      <c r="C64" s="161"/>
      <c r="D64" s="237"/>
      <c r="E64" s="66">
        <f>E63+0.25</f>
        <v>1.75</v>
      </c>
      <c r="F64" s="67">
        <f t="shared" si="15"/>
        <v>931.5683998640834</v>
      </c>
      <c r="G64" s="67">
        <f t="shared" si="15"/>
        <v>1131.5683998640834</v>
      </c>
      <c r="H64" s="67">
        <f t="shared" si="15"/>
        <v>1331.5683998640834</v>
      </c>
      <c r="I64" s="67">
        <f t="shared" si="15"/>
        <v>1531.5683998640834</v>
      </c>
      <c r="J64" s="67">
        <f t="shared" si="15"/>
        <v>1731.5683998640834</v>
      </c>
      <c r="K64" s="67">
        <f t="shared" si="15"/>
        <v>1931.5683998640834</v>
      </c>
      <c r="L64" s="67">
        <f t="shared" si="15"/>
        <v>2131.5683998640834</v>
      </c>
      <c r="M64" s="67">
        <f t="shared" si="15"/>
        <v>2331.5683998640834</v>
      </c>
      <c r="N64" s="67">
        <f t="shared" si="15"/>
        <v>2531.5683998640834</v>
      </c>
      <c r="P64" s="237"/>
      <c r="Q64" s="66">
        <f>Q63+0.25</f>
        <v>1.75</v>
      </c>
      <c r="R64" s="67">
        <f t="shared" si="16"/>
        <v>2682.1455427212268</v>
      </c>
      <c r="S64" s="67">
        <f t="shared" si="16"/>
        <v>2882.1455427212268</v>
      </c>
      <c r="T64" s="67">
        <f t="shared" si="16"/>
        <v>3082.1455427212268</v>
      </c>
      <c r="U64" s="67">
        <f t="shared" si="16"/>
        <v>3282.1455427212268</v>
      </c>
      <c r="V64" s="67">
        <f t="shared" si="16"/>
        <v>3482.1455427212268</v>
      </c>
      <c r="W64" s="67">
        <f t="shared" si="16"/>
        <v>3682.1455427212268</v>
      </c>
      <c r="X64" s="67">
        <f t="shared" si="16"/>
        <v>3882.1455427212268</v>
      </c>
      <c r="Y64" s="67">
        <f t="shared" si="16"/>
        <v>4082.1455427212268</v>
      </c>
      <c r="Z64" s="67">
        <f t="shared" si="16"/>
        <v>4282.1455427212268</v>
      </c>
    </row>
    <row r="65" spans="1:26" ht="13.5" customHeight="1" thickBot="1" x14ac:dyDescent="0.3">
      <c r="A65" s="171" t="s">
        <v>53</v>
      </c>
      <c r="B65" s="176">
        <f>D5</f>
        <v>449</v>
      </c>
      <c r="C65" s="161"/>
      <c r="D65" s="238"/>
      <c r="E65" s="66">
        <f>E64+0.25</f>
        <v>2</v>
      </c>
      <c r="F65" s="67">
        <f>F$60-($B$60/$E65)</f>
        <v>1696.4973498810732</v>
      </c>
      <c r="G65" s="67">
        <f t="shared" si="15"/>
        <v>1896.4973498810732</v>
      </c>
      <c r="H65" s="67">
        <f t="shared" si="15"/>
        <v>2096.4973498810732</v>
      </c>
      <c r="I65" s="67">
        <f t="shared" si="15"/>
        <v>2296.4973498810732</v>
      </c>
      <c r="J65" s="67">
        <f t="shared" si="15"/>
        <v>2496.4973498810732</v>
      </c>
      <c r="K65" s="67">
        <f t="shared" si="15"/>
        <v>2696.4973498810732</v>
      </c>
      <c r="L65" s="67">
        <f t="shared" si="15"/>
        <v>2896.4973498810732</v>
      </c>
      <c r="M65" s="67">
        <f t="shared" si="15"/>
        <v>3096.4973498810732</v>
      </c>
      <c r="N65" s="67">
        <f>N$60-($B$60/$E65)</f>
        <v>3296.4973498810732</v>
      </c>
      <c r="P65" s="238"/>
      <c r="Q65" s="66">
        <f>Q64+0.25</f>
        <v>2</v>
      </c>
      <c r="R65" s="67">
        <f>R$60-($B$58/$E65)</f>
        <v>3228.2523498810733</v>
      </c>
      <c r="S65" s="67">
        <f t="shared" si="16"/>
        <v>3428.2523498810733</v>
      </c>
      <c r="T65" s="67">
        <f t="shared" si="16"/>
        <v>3628.2523498810733</v>
      </c>
      <c r="U65" s="67">
        <f t="shared" si="16"/>
        <v>3828.2523498810733</v>
      </c>
      <c r="V65" s="67">
        <f t="shared" si="16"/>
        <v>4028.2523498810733</v>
      </c>
      <c r="W65" s="67">
        <f t="shared" si="16"/>
        <v>4228.2523498810733</v>
      </c>
      <c r="X65" s="67">
        <f t="shared" si="16"/>
        <v>4428.2523498810733</v>
      </c>
      <c r="Y65" s="67">
        <f t="shared" si="16"/>
        <v>4628.2523498810733</v>
      </c>
      <c r="Z65" s="67">
        <f t="shared" si="16"/>
        <v>4828.2523498810733</v>
      </c>
    </row>
    <row r="66" spans="1:26" ht="13.5" customHeight="1" x14ac:dyDescent="0.25">
      <c r="A66" s="163" t="s">
        <v>54</v>
      </c>
      <c r="B66" s="177">
        <f>B64-B65</f>
        <v>7851</v>
      </c>
      <c r="C66" s="161"/>
      <c r="D66" s="80"/>
      <c r="E66" s="81"/>
      <c r="F66" s="82"/>
      <c r="G66" s="82"/>
      <c r="H66" s="82"/>
      <c r="I66" s="82"/>
      <c r="J66" s="82"/>
      <c r="K66" s="82"/>
      <c r="L66" s="82"/>
      <c r="P66" s="80"/>
      <c r="Q66" s="81"/>
      <c r="R66" s="82"/>
      <c r="S66" s="82"/>
      <c r="T66" s="82"/>
      <c r="U66" s="82"/>
      <c r="V66" s="82"/>
      <c r="W66" s="82"/>
      <c r="X66" s="82"/>
    </row>
    <row r="67" spans="1:26" ht="13.5" customHeight="1" x14ac:dyDescent="0.25">
      <c r="A67" s="163"/>
      <c r="B67" s="162"/>
      <c r="C67" s="161"/>
      <c r="D67" s="80"/>
      <c r="E67" s="81"/>
      <c r="F67" s="82"/>
      <c r="G67" s="82"/>
      <c r="H67" s="82"/>
      <c r="I67" s="82"/>
      <c r="J67" s="82"/>
      <c r="K67" s="82"/>
      <c r="L67" s="82"/>
      <c r="P67" s="80"/>
      <c r="Q67" s="81"/>
      <c r="R67" s="82"/>
      <c r="S67" s="82"/>
      <c r="T67" s="82"/>
      <c r="U67" s="82"/>
      <c r="V67" s="82"/>
      <c r="W67" s="82"/>
      <c r="X67" s="82"/>
    </row>
    <row r="68" spans="1:26" ht="13.5" customHeight="1" x14ac:dyDescent="0.25">
      <c r="D68" s="80"/>
      <c r="E68" s="81"/>
      <c r="F68" s="82"/>
      <c r="G68" s="82"/>
      <c r="H68" s="82"/>
      <c r="I68" s="82"/>
      <c r="J68" s="82"/>
      <c r="K68" s="82"/>
      <c r="L68" s="82"/>
      <c r="P68" s="80"/>
      <c r="Q68" s="81"/>
      <c r="R68" s="82"/>
      <c r="S68" s="82"/>
      <c r="T68" s="82"/>
      <c r="U68" s="82"/>
      <c r="V68" s="82"/>
      <c r="W68" s="82"/>
      <c r="X68" s="82"/>
    </row>
    <row r="69" spans="1:26" ht="13.5" customHeight="1" thickBot="1" x14ac:dyDescent="0.3">
      <c r="A69" s="239"/>
      <c r="B69" s="239"/>
    </row>
    <row r="70" spans="1:26" ht="19.5" customHeight="1" thickBot="1" x14ac:dyDescent="0.3">
      <c r="A70" s="230" t="s">
        <v>68</v>
      </c>
      <c r="B70" s="230"/>
      <c r="C70" s="160"/>
      <c r="D70" s="231" t="s">
        <v>87</v>
      </c>
      <c r="E70" s="232"/>
      <c r="F70" s="232"/>
      <c r="G70" s="232"/>
      <c r="H70" s="232"/>
      <c r="I70" s="232"/>
      <c r="J70" s="232"/>
      <c r="K70" s="232"/>
      <c r="L70" s="232"/>
      <c r="M70" s="232"/>
      <c r="N70" s="233"/>
      <c r="P70" s="231" t="s">
        <v>90</v>
      </c>
      <c r="Q70" s="232"/>
      <c r="R70" s="232"/>
      <c r="S70" s="232"/>
      <c r="T70" s="232"/>
      <c r="U70" s="232"/>
      <c r="V70" s="232"/>
      <c r="W70" s="232"/>
      <c r="X70" s="232"/>
      <c r="Y70" s="232"/>
      <c r="Z70" s="233"/>
    </row>
    <row r="71" spans="1:26" ht="13.5" customHeight="1" thickBot="1" x14ac:dyDescent="0.3">
      <c r="A71" s="168" t="s">
        <v>45</v>
      </c>
      <c r="B71" s="175">
        <f>Sojabone!G25</f>
        <v>12449.076006128867</v>
      </c>
      <c r="C71" s="164"/>
      <c r="D71" s="56"/>
      <c r="E71" s="57"/>
      <c r="F71" s="58"/>
      <c r="G71" s="59"/>
      <c r="H71" s="58"/>
      <c r="I71" s="58"/>
      <c r="J71" s="58" t="s">
        <v>55</v>
      </c>
      <c r="K71" s="60"/>
      <c r="L71" s="58"/>
      <c r="M71" s="60"/>
      <c r="N71" s="58"/>
      <c r="P71" s="56"/>
      <c r="Q71" s="57"/>
      <c r="R71" s="58"/>
      <c r="S71" s="59"/>
      <c r="T71" s="58"/>
      <c r="U71" s="58"/>
      <c r="V71" s="58" t="s">
        <v>55</v>
      </c>
      <c r="W71" s="60"/>
      <c r="X71" s="58"/>
      <c r="Y71" s="60"/>
      <c r="Z71" s="58"/>
    </row>
    <row r="72" spans="1:26" ht="13.5" customHeight="1" thickBot="1" x14ac:dyDescent="0.3">
      <c r="A72" s="168" t="s">
        <v>47</v>
      </c>
      <c r="B72" s="176">
        <f>Sojabone!E27</f>
        <v>2879.5</v>
      </c>
      <c r="C72" s="164"/>
      <c r="D72" s="231" t="s">
        <v>48</v>
      </c>
      <c r="E72" s="233"/>
      <c r="F72" s="61">
        <f>G72-200</f>
        <v>7400</v>
      </c>
      <c r="G72" s="61">
        <f>H72-200</f>
        <v>7600</v>
      </c>
      <c r="H72" s="61">
        <f>I72-200</f>
        <v>7800</v>
      </c>
      <c r="I72" s="61">
        <f>J72-200</f>
        <v>8000</v>
      </c>
      <c r="J72" s="58">
        <f>B77</f>
        <v>8200</v>
      </c>
      <c r="K72" s="61">
        <f>J72+200</f>
        <v>8400</v>
      </c>
      <c r="L72" s="61">
        <f>K72+200</f>
        <v>8600</v>
      </c>
      <c r="M72" s="61">
        <f>L72+200</f>
        <v>8800</v>
      </c>
      <c r="N72" s="61">
        <f>M72+200</f>
        <v>9000</v>
      </c>
      <c r="P72" s="231" t="s">
        <v>48</v>
      </c>
      <c r="Q72" s="233"/>
      <c r="R72" s="61">
        <f>S72-200</f>
        <v>7400</v>
      </c>
      <c r="S72" s="61">
        <f>T72-200</f>
        <v>7600</v>
      </c>
      <c r="T72" s="61">
        <f>U72-200</f>
        <v>7800</v>
      </c>
      <c r="U72" s="61">
        <f>V72-200</f>
        <v>8000</v>
      </c>
      <c r="V72" s="58">
        <f>J72</f>
        <v>8200</v>
      </c>
      <c r="W72" s="61">
        <f>V72+200</f>
        <v>8400</v>
      </c>
      <c r="X72" s="61">
        <f>W72+200</f>
        <v>8600</v>
      </c>
      <c r="Y72" s="61">
        <f>X72+200</f>
        <v>8800</v>
      </c>
      <c r="Z72" s="61">
        <f>Y72+200</f>
        <v>9000</v>
      </c>
    </row>
    <row r="73" spans="1:26" ht="13.5" customHeight="1" thickBot="1" x14ac:dyDescent="0.3">
      <c r="A73" s="169" t="s">
        <v>49</v>
      </c>
      <c r="B73" s="177">
        <f>B72+B71</f>
        <v>15328.576006128867</v>
      </c>
      <c r="C73" s="153"/>
      <c r="D73" s="234" t="s">
        <v>50</v>
      </c>
      <c r="E73" s="235"/>
      <c r="F73" s="88">
        <f t="shared" ref="F73:N73" si="17">F72-$B$78</f>
        <v>7066</v>
      </c>
      <c r="G73" s="63">
        <f t="shared" si="17"/>
        <v>7266</v>
      </c>
      <c r="H73" s="63">
        <f t="shared" si="17"/>
        <v>7466</v>
      </c>
      <c r="I73" s="63">
        <f t="shared" si="17"/>
        <v>7666</v>
      </c>
      <c r="J73" s="65">
        <f t="shared" si="17"/>
        <v>7866</v>
      </c>
      <c r="K73" s="63">
        <f t="shared" si="17"/>
        <v>8066</v>
      </c>
      <c r="L73" s="63">
        <f t="shared" si="17"/>
        <v>8266</v>
      </c>
      <c r="M73" s="63">
        <f t="shared" si="17"/>
        <v>8466</v>
      </c>
      <c r="N73" s="63">
        <f t="shared" si="17"/>
        <v>8666</v>
      </c>
      <c r="P73" s="234" t="s">
        <v>50</v>
      </c>
      <c r="Q73" s="235"/>
      <c r="R73" s="63">
        <f t="shared" ref="R73:Z73" si="18">R72-$B$78</f>
        <v>7066</v>
      </c>
      <c r="S73" s="63">
        <f t="shared" si="18"/>
        <v>7266</v>
      </c>
      <c r="T73" s="63">
        <f t="shared" si="18"/>
        <v>7466</v>
      </c>
      <c r="U73" s="63">
        <f t="shared" si="18"/>
        <v>7666</v>
      </c>
      <c r="V73" s="65">
        <f t="shared" si="18"/>
        <v>7866</v>
      </c>
      <c r="W73" s="63">
        <f t="shared" si="18"/>
        <v>8066</v>
      </c>
      <c r="X73" s="63">
        <f t="shared" si="18"/>
        <v>8266</v>
      </c>
      <c r="Y73" s="63">
        <f t="shared" si="18"/>
        <v>8466</v>
      </c>
      <c r="Z73" s="63">
        <f t="shared" si="18"/>
        <v>8666</v>
      </c>
    </row>
    <row r="74" spans="1:26" ht="13.5" customHeight="1" thickBot="1" x14ac:dyDescent="0.3">
      <c r="A74" s="168"/>
      <c r="B74" s="161"/>
      <c r="C74" s="165"/>
      <c r="D74" s="236" t="s">
        <v>51</v>
      </c>
      <c r="E74" s="66">
        <f>E75-0.25</f>
        <v>1.5</v>
      </c>
      <c r="F74" s="67">
        <f>F$73-($B$73/$E74)</f>
        <v>-3153.0506707525783</v>
      </c>
      <c r="G74" s="68">
        <f t="shared" ref="F74:N78" si="19">G$73-($B$73/$E74)</f>
        <v>-2953.0506707525783</v>
      </c>
      <c r="H74" s="68">
        <f t="shared" si="19"/>
        <v>-2753.0506707525783</v>
      </c>
      <c r="I74" s="68">
        <f t="shared" si="19"/>
        <v>-2553.0506707525783</v>
      </c>
      <c r="J74" s="68">
        <f t="shared" si="19"/>
        <v>-2353.0506707525783</v>
      </c>
      <c r="K74" s="68">
        <f t="shared" si="19"/>
        <v>-2153.0506707525783</v>
      </c>
      <c r="L74" s="68">
        <f t="shared" si="19"/>
        <v>-1953.0506707525783</v>
      </c>
      <c r="M74" s="69">
        <f t="shared" si="19"/>
        <v>-1753.0506707525783</v>
      </c>
      <c r="N74" s="70">
        <f t="shared" si="19"/>
        <v>-1553.0506707525783</v>
      </c>
      <c r="P74" s="236" t="s">
        <v>51</v>
      </c>
      <c r="Q74" s="66">
        <f>Q75-0.25</f>
        <v>1.5</v>
      </c>
      <c r="R74" s="67">
        <f>R$73-($B$71/$E74)</f>
        <v>-1233.3840040859122</v>
      </c>
      <c r="S74" s="67">
        <f t="shared" ref="S74:Z74" si="20">S$73-($B$71/$E74)</f>
        <v>-1033.3840040859122</v>
      </c>
      <c r="T74" s="67">
        <f t="shared" si="20"/>
        <v>-833.38400408591224</v>
      </c>
      <c r="U74" s="67">
        <f t="shared" si="20"/>
        <v>-633.38400408591224</v>
      </c>
      <c r="V74" s="67">
        <f t="shared" si="20"/>
        <v>-433.38400408591224</v>
      </c>
      <c r="W74" s="67">
        <f t="shared" si="20"/>
        <v>-233.38400408591224</v>
      </c>
      <c r="X74" s="67">
        <f t="shared" si="20"/>
        <v>-33.384004085912238</v>
      </c>
      <c r="Y74" s="67">
        <f t="shared" si="20"/>
        <v>166.61599591408776</v>
      </c>
      <c r="Z74" s="67">
        <f t="shared" si="20"/>
        <v>366.61599591408776</v>
      </c>
    </row>
    <row r="75" spans="1:26" ht="13.5" customHeight="1" thickBot="1" x14ac:dyDescent="0.3">
      <c r="A75" s="168" t="s">
        <v>52</v>
      </c>
      <c r="B75" s="170">
        <v>2</v>
      </c>
      <c r="C75" s="166"/>
      <c r="D75" s="237"/>
      <c r="E75" s="66">
        <f>E76-0.25</f>
        <v>1.75</v>
      </c>
      <c r="F75" s="71">
        <f t="shared" si="19"/>
        <v>-1693.1862892164954</v>
      </c>
      <c r="G75" s="72">
        <f t="shared" si="19"/>
        <v>-1493.1862892164954</v>
      </c>
      <c r="H75" s="72">
        <f t="shared" si="19"/>
        <v>-1293.1862892164954</v>
      </c>
      <c r="I75" s="72">
        <f t="shared" si="19"/>
        <v>-1093.1862892164954</v>
      </c>
      <c r="J75" s="72">
        <f t="shared" si="19"/>
        <v>-893.18628921649542</v>
      </c>
      <c r="K75" s="73">
        <f t="shared" si="19"/>
        <v>-693.18628921649542</v>
      </c>
      <c r="L75" s="73">
        <f t="shared" si="19"/>
        <v>-493.18628921649542</v>
      </c>
      <c r="M75" s="73">
        <f t="shared" si="19"/>
        <v>-293.18628921649542</v>
      </c>
      <c r="N75" s="74">
        <f t="shared" si="19"/>
        <v>-93.186289216495425</v>
      </c>
      <c r="P75" s="237"/>
      <c r="Q75" s="66">
        <f>Q76-0.25</f>
        <v>1.75</v>
      </c>
      <c r="R75" s="67">
        <f t="shared" ref="R75:Z78" si="21">R$73-($B$71/$E75)</f>
        <v>-47.757717787923866</v>
      </c>
      <c r="S75" s="67">
        <f t="shared" si="21"/>
        <v>152.24228221207613</v>
      </c>
      <c r="T75" s="67">
        <f t="shared" si="21"/>
        <v>352.24228221207613</v>
      </c>
      <c r="U75" s="67">
        <f t="shared" si="21"/>
        <v>552.24228221207613</v>
      </c>
      <c r="V75" s="67">
        <f t="shared" si="21"/>
        <v>752.24228221207613</v>
      </c>
      <c r="W75" s="67">
        <f t="shared" si="21"/>
        <v>952.24228221207613</v>
      </c>
      <c r="X75" s="67">
        <f t="shared" si="21"/>
        <v>1152.2422822120761</v>
      </c>
      <c r="Y75" s="67">
        <f t="shared" si="21"/>
        <v>1352.2422822120761</v>
      </c>
      <c r="Z75" s="67">
        <f t="shared" si="21"/>
        <v>1552.2422822120761</v>
      </c>
    </row>
    <row r="76" spans="1:26" ht="13.5" customHeight="1" thickBot="1" x14ac:dyDescent="0.3">
      <c r="A76" s="168"/>
      <c r="B76" s="161"/>
      <c r="C76" s="165"/>
      <c r="D76" s="237"/>
      <c r="E76" s="75">
        <f>B75</f>
        <v>2</v>
      </c>
      <c r="F76" s="71">
        <f t="shared" si="19"/>
        <v>-598.28800306443372</v>
      </c>
      <c r="G76" s="72">
        <f t="shared" si="19"/>
        <v>-398.28800306443372</v>
      </c>
      <c r="H76" s="72">
        <f t="shared" si="19"/>
        <v>-198.28800306443372</v>
      </c>
      <c r="I76" s="72">
        <f t="shared" si="19"/>
        <v>1.7119969355662761</v>
      </c>
      <c r="J76" s="73">
        <f t="shared" si="19"/>
        <v>201.71199693556628</v>
      </c>
      <c r="K76" s="73">
        <f t="shared" si="19"/>
        <v>401.71199693556628</v>
      </c>
      <c r="L76" s="73">
        <f t="shared" si="19"/>
        <v>601.71199693556628</v>
      </c>
      <c r="M76" s="73">
        <f t="shared" si="19"/>
        <v>801.71199693556628</v>
      </c>
      <c r="N76" s="74">
        <f t="shared" si="19"/>
        <v>1001.7119969355663</v>
      </c>
      <c r="P76" s="237"/>
      <c r="Q76" s="75">
        <f>E76</f>
        <v>2</v>
      </c>
      <c r="R76" s="67">
        <f>R$73-($B$71/$E76)</f>
        <v>841.46199693556628</v>
      </c>
      <c r="S76" s="67">
        <f t="shared" si="21"/>
        <v>1041.4619969355663</v>
      </c>
      <c r="T76" s="67">
        <f t="shared" si="21"/>
        <v>1241.4619969355663</v>
      </c>
      <c r="U76" s="67">
        <f t="shared" si="21"/>
        <v>1441.4619969355663</v>
      </c>
      <c r="V76" s="67">
        <f t="shared" si="21"/>
        <v>1641.4619969355663</v>
      </c>
      <c r="W76" s="67">
        <f t="shared" si="21"/>
        <v>1841.4619969355663</v>
      </c>
      <c r="X76" s="67">
        <f t="shared" si="21"/>
        <v>2041.4619969355663</v>
      </c>
      <c r="Y76" s="67">
        <f t="shared" si="21"/>
        <v>2241.4619969355663</v>
      </c>
      <c r="Z76" s="67">
        <f t="shared" si="21"/>
        <v>2441.4619969355663</v>
      </c>
    </row>
    <row r="77" spans="1:26" ht="13.5" customHeight="1" thickBot="1" x14ac:dyDescent="0.3">
      <c r="A77" s="168" t="s">
        <v>139</v>
      </c>
      <c r="B77" s="175">
        <f>B6</f>
        <v>8200</v>
      </c>
      <c r="C77" s="165"/>
      <c r="D77" s="237"/>
      <c r="E77" s="66">
        <f>E76+0.25</f>
        <v>2.25</v>
      </c>
      <c r="F77" s="71">
        <f t="shared" si="19"/>
        <v>253.29955283161416</v>
      </c>
      <c r="G77" s="72">
        <f t="shared" si="19"/>
        <v>453.29955283161416</v>
      </c>
      <c r="H77" s="72">
        <f t="shared" si="19"/>
        <v>653.29955283161416</v>
      </c>
      <c r="I77" s="73">
        <f t="shared" si="19"/>
        <v>853.29955283161416</v>
      </c>
      <c r="J77" s="73">
        <f t="shared" si="19"/>
        <v>1053.2995528316142</v>
      </c>
      <c r="K77" s="73">
        <f t="shared" si="19"/>
        <v>1253.2995528316142</v>
      </c>
      <c r="L77" s="73">
        <f t="shared" si="19"/>
        <v>1453.2995528316142</v>
      </c>
      <c r="M77" s="73">
        <f t="shared" si="19"/>
        <v>1653.2995528316142</v>
      </c>
      <c r="N77" s="74">
        <f t="shared" si="19"/>
        <v>1853.2995528316142</v>
      </c>
      <c r="P77" s="237"/>
      <c r="Q77" s="66">
        <f>Q76+0.25</f>
        <v>2.25</v>
      </c>
      <c r="R77" s="67">
        <f t="shared" si="21"/>
        <v>1533.0773306093924</v>
      </c>
      <c r="S77" s="67">
        <f t="shared" si="21"/>
        <v>1733.0773306093924</v>
      </c>
      <c r="T77" s="67">
        <f t="shared" si="21"/>
        <v>1933.0773306093924</v>
      </c>
      <c r="U77" s="67">
        <f t="shared" si="21"/>
        <v>2133.0773306093924</v>
      </c>
      <c r="V77" s="67">
        <f t="shared" si="21"/>
        <v>2333.0773306093924</v>
      </c>
      <c r="W77" s="67">
        <f t="shared" si="21"/>
        <v>2533.0773306093924</v>
      </c>
      <c r="X77" s="67">
        <f t="shared" si="21"/>
        <v>2733.0773306093924</v>
      </c>
      <c r="Y77" s="67">
        <f t="shared" si="21"/>
        <v>2933.0773306093924</v>
      </c>
      <c r="Z77" s="67">
        <f t="shared" si="21"/>
        <v>3133.0773306093924</v>
      </c>
    </row>
    <row r="78" spans="1:26" ht="13.5" customHeight="1" thickBot="1" x14ac:dyDescent="0.3">
      <c r="A78" s="171" t="s">
        <v>53</v>
      </c>
      <c r="B78" s="176">
        <f>D6</f>
        <v>334</v>
      </c>
      <c r="C78" s="167"/>
      <c r="D78" s="238"/>
      <c r="E78" s="66">
        <f>E77+0.25</f>
        <v>2.5</v>
      </c>
      <c r="F78" s="76">
        <f t="shared" si="19"/>
        <v>934.5695975484532</v>
      </c>
      <c r="G78" s="77">
        <f>G$73-($B$73/$E78)</f>
        <v>1134.5695975484532</v>
      </c>
      <c r="H78" s="78">
        <f t="shared" si="19"/>
        <v>1334.5695975484532</v>
      </c>
      <c r="I78" s="78">
        <f t="shared" si="19"/>
        <v>1534.5695975484532</v>
      </c>
      <c r="J78" s="78">
        <f t="shared" si="19"/>
        <v>1734.5695975484532</v>
      </c>
      <c r="K78" s="78">
        <f t="shared" si="19"/>
        <v>1934.5695975484532</v>
      </c>
      <c r="L78" s="78">
        <f t="shared" si="19"/>
        <v>2134.5695975484532</v>
      </c>
      <c r="M78" s="78">
        <f t="shared" si="19"/>
        <v>2334.5695975484532</v>
      </c>
      <c r="N78" s="79">
        <f>N$73-($B$73/$E78)</f>
        <v>2534.5695975484532</v>
      </c>
      <c r="P78" s="238"/>
      <c r="Q78" s="66">
        <f>Q77+0.25</f>
        <v>2.5</v>
      </c>
      <c r="R78" s="67">
        <f t="shared" si="21"/>
        <v>2086.3695975484534</v>
      </c>
      <c r="S78" s="67">
        <f>S$73-($B$71/$E78)</f>
        <v>2286.3695975484534</v>
      </c>
      <c r="T78" s="67">
        <f t="shared" si="21"/>
        <v>2486.3695975484534</v>
      </c>
      <c r="U78" s="67">
        <f t="shared" si="21"/>
        <v>2686.3695975484534</v>
      </c>
      <c r="V78" s="67">
        <f t="shared" si="21"/>
        <v>2886.3695975484534</v>
      </c>
      <c r="W78" s="67">
        <f t="shared" si="21"/>
        <v>3086.3695975484534</v>
      </c>
      <c r="X78" s="67">
        <f t="shared" si="21"/>
        <v>3286.3695975484534</v>
      </c>
      <c r="Y78" s="67">
        <f t="shared" si="21"/>
        <v>3486.3695975484534</v>
      </c>
      <c r="Z78" s="67">
        <f t="shared" si="21"/>
        <v>3686.3695975484534</v>
      </c>
    </row>
    <row r="79" spans="1:26" ht="13.5" customHeight="1" x14ac:dyDescent="0.25">
      <c r="A79" s="163" t="s">
        <v>54</v>
      </c>
      <c r="B79" s="177">
        <f>B77-B78</f>
        <v>7866</v>
      </c>
      <c r="C79" s="167"/>
    </row>
    <row r="80" spans="1:26" ht="13.5" customHeight="1" x14ac:dyDescent="0.25"/>
    <row r="81" spans="1:26" ht="13.5" customHeight="1" x14ac:dyDescent="0.25"/>
    <row r="82" spans="1:26" ht="13.5" customHeight="1" thickBot="1" x14ac:dyDescent="0.3">
      <c r="A82" s="239"/>
      <c r="B82" s="239"/>
    </row>
    <row r="83" spans="1:26" ht="19.5" customHeight="1" thickBot="1" x14ac:dyDescent="0.3">
      <c r="A83" s="230" t="s">
        <v>70</v>
      </c>
      <c r="B83" s="230"/>
      <c r="C83" s="160"/>
      <c r="D83" s="231" t="s">
        <v>88</v>
      </c>
      <c r="E83" s="232"/>
      <c r="F83" s="232"/>
      <c r="G83" s="232"/>
      <c r="H83" s="232"/>
      <c r="I83" s="232"/>
      <c r="J83" s="232"/>
      <c r="K83" s="232"/>
      <c r="L83" s="232"/>
      <c r="M83" s="232"/>
      <c r="N83" s="233"/>
      <c r="P83" s="231" t="s">
        <v>89</v>
      </c>
      <c r="Q83" s="232"/>
      <c r="R83" s="232"/>
      <c r="S83" s="232"/>
      <c r="T83" s="232"/>
      <c r="U83" s="232"/>
      <c r="V83" s="232"/>
      <c r="W83" s="232"/>
      <c r="X83" s="232"/>
      <c r="Y83" s="232"/>
      <c r="Z83" s="233"/>
    </row>
    <row r="84" spans="1:26" ht="13.5" customHeight="1" thickBot="1" x14ac:dyDescent="0.3">
      <c r="A84" s="168" t="s">
        <v>45</v>
      </c>
      <c r="B84" s="175">
        <f>Graansorghum!F25</f>
        <v>10053.191887966301</v>
      </c>
      <c r="C84" s="164"/>
      <c r="D84" s="56"/>
      <c r="E84" s="57"/>
      <c r="F84" s="58"/>
      <c r="G84" s="59"/>
      <c r="H84" s="58"/>
      <c r="I84" s="58"/>
      <c r="J84" s="58" t="s">
        <v>55</v>
      </c>
      <c r="K84" s="60"/>
      <c r="L84" s="58"/>
      <c r="M84" s="60"/>
      <c r="N84" s="58"/>
      <c r="P84" s="56"/>
      <c r="Q84" s="57"/>
      <c r="R84" s="58"/>
      <c r="S84" s="59"/>
      <c r="T84" s="58"/>
      <c r="U84" s="58"/>
      <c r="V84" s="58" t="s">
        <v>55</v>
      </c>
      <c r="W84" s="60"/>
      <c r="X84" s="58"/>
      <c r="Y84" s="60"/>
      <c r="Z84" s="58"/>
    </row>
    <row r="85" spans="1:26" ht="13.5" customHeight="1" thickBot="1" x14ac:dyDescent="0.3">
      <c r="A85" s="168" t="s">
        <v>47</v>
      </c>
      <c r="B85" s="176">
        <f>Graansorghum!F27</f>
        <v>2574.2000000000003</v>
      </c>
      <c r="C85" s="164"/>
      <c r="D85" s="231" t="s">
        <v>48</v>
      </c>
      <c r="E85" s="233"/>
      <c r="F85" s="61">
        <f>G85-200</f>
        <v>5000</v>
      </c>
      <c r="G85" s="61">
        <f>H85-200</f>
        <v>5200</v>
      </c>
      <c r="H85" s="61">
        <f>I85-200</f>
        <v>5400</v>
      </c>
      <c r="I85" s="61">
        <f>J85-200</f>
        <v>5600</v>
      </c>
      <c r="J85" s="58">
        <f>B90</f>
        <v>5800</v>
      </c>
      <c r="K85" s="61">
        <f>J85+200</f>
        <v>6000</v>
      </c>
      <c r="L85" s="61">
        <f>K85+200</f>
        <v>6200</v>
      </c>
      <c r="M85" s="61">
        <f>L85+200</f>
        <v>6400</v>
      </c>
      <c r="N85" s="61">
        <f>M85+200</f>
        <v>6600</v>
      </c>
      <c r="P85" s="231" t="s">
        <v>48</v>
      </c>
      <c r="Q85" s="233"/>
      <c r="R85" s="61">
        <f>S85-200</f>
        <v>5000</v>
      </c>
      <c r="S85" s="61">
        <f>T85-200</f>
        <v>5200</v>
      </c>
      <c r="T85" s="61">
        <f>U85-200</f>
        <v>5400</v>
      </c>
      <c r="U85" s="61">
        <f>V85-200</f>
        <v>5600</v>
      </c>
      <c r="V85" s="58">
        <f>J85</f>
        <v>5800</v>
      </c>
      <c r="W85" s="61">
        <f>V85+200</f>
        <v>6000</v>
      </c>
      <c r="X85" s="61">
        <f>W85+200</f>
        <v>6200</v>
      </c>
      <c r="Y85" s="61">
        <f>X85+200</f>
        <v>6400</v>
      </c>
      <c r="Z85" s="61">
        <f>Y85+200</f>
        <v>6600</v>
      </c>
    </row>
    <row r="86" spans="1:26" ht="13.5" customHeight="1" thickBot="1" x14ac:dyDescent="0.3">
      <c r="A86" s="169" t="s">
        <v>49</v>
      </c>
      <c r="B86" s="177">
        <f>B85+B84</f>
        <v>12627.391887966302</v>
      </c>
      <c r="C86" s="153"/>
      <c r="D86" s="234" t="s">
        <v>50</v>
      </c>
      <c r="E86" s="235"/>
      <c r="F86" s="88">
        <f t="shared" ref="F86:N86" si="22">F85-$B$78</f>
        <v>4666</v>
      </c>
      <c r="G86" s="63">
        <f t="shared" si="22"/>
        <v>4866</v>
      </c>
      <c r="H86" s="63">
        <f t="shared" si="22"/>
        <v>5066</v>
      </c>
      <c r="I86" s="63">
        <f t="shared" si="22"/>
        <v>5266</v>
      </c>
      <c r="J86" s="58">
        <f>J85-$B$78</f>
        <v>5466</v>
      </c>
      <c r="K86" s="63">
        <f t="shared" si="22"/>
        <v>5666</v>
      </c>
      <c r="L86" s="63">
        <f t="shared" si="22"/>
        <v>5866</v>
      </c>
      <c r="M86" s="63">
        <f t="shared" si="22"/>
        <v>6066</v>
      </c>
      <c r="N86" s="63">
        <f t="shared" si="22"/>
        <v>6266</v>
      </c>
      <c r="P86" s="234" t="s">
        <v>50</v>
      </c>
      <c r="Q86" s="235"/>
      <c r="R86" s="63">
        <f t="shared" ref="R86:Z86" si="23">R85-$B$78</f>
        <v>4666</v>
      </c>
      <c r="S86" s="63">
        <f t="shared" si="23"/>
        <v>4866</v>
      </c>
      <c r="T86" s="63">
        <f t="shared" si="23"/>
        <v>5066</v>
      </c>
      <c r="U86" s="63">
        <f t="shared" si="23"/>
        <v>5266</v>
      </c>
      <c r="V86" s="65">
        <f t="shared" si="23"/>
        <v>5466</v>
      </c>
      <c r="W86" s="63">
        <f t="shared" si="23"/>
        <v>5666</v>
      </c>
      <c r="X86" s="63">
        <f t="shared" si="23"/>
        <v>5866</v>
      </c>
      <c r="Y86" s="63">
        <f t="shared" si="23"/>
        <v>6066</v>
      </c>
      <c r="Z86" s="63">
        <f t="shared" si="23"/>
        <v>6266</v>
      </c>
    </row>
    <row r="87" spans="1:26" ht="13.5" customHeight="1" thickBot="1" x14ac:dyDescent="0.3">
      <c r="A87" s="168"/>
      <c r="B87" s="161"/>
      <c r="C87" s="165"/>
      <c r="D87" s="236" t="s">
        <v>51</v>
      </c>
      <c r="E87" s="66">
        <f>E88-0.25</f>
        <v>2.5</v>
      </c>
      <c r="F87" s="67">
        <f>F$86-($B$86/$E87)</f>
        <v>-384.95675518652024</v>
      </c>
      <c r="G87" s="67">
        <f t="shared" ref="G87:N87" si="24">G$86-($B$86/$E87)</f>
        <v>-184.95675518652024</v>
      </c>
      <c r="H87" s="67">
        <f t="shared" si="24"/>
        <v>15.04324481347976</v>
      </c>
      <c r="I87" s="67">
        <f t="shared" si="24"/>
        <v>215.04324481347976</v>
      </c>
      <c r="J87" s="67">
        <f t="shared" si="24"/>
        <v>415.04324481347976</v>
      </c>
      <c r="K87" s="67">
        <f t="shared" si="24"/>
        <v>615.04324481347976</v>
      </c>
      <c r="L87" s="67">
        <f>L$86-($B$86/$E87)</f>
        <v>815.04324481347976</v>
      </c>
      <c r="M87" s="67">
        <f t="shared" si="24"/>
        <v>1015.0432448134798</v>
      </c>
      <c r="N87" s="67">
        <f t="shared" si="24"/>
        <v>1215.0432448134798</v>
      </c>
      <c r="P87" s="236" t="s">
        <v>51</v>
      </c>
      <c r="Q87" s="66">
        <f>Q88-0.25</f>
        <v>2.5</v>
      </c>
      <c r="R87" s="67">
        <f>R$86-($B$84/$E87)</f>
        <v>644.7232448134796</v>
      </c>
      <c r="S87" s="67">
        <f t="shared" ref="S87:Z87" si="25">S$86-($B$84/$E87)</f>
        <v>844.7232448134796</v>
      </c>
      <c r="T87" s="67">
        <f t="shared" si="25"/>
        <v>1044.7232448134796</v>
      </c>
      <c r="U87" s="67">
        <f t="shared" si="25"/>
        <v>1244.7232448134796</v>
      </c>
      <c r="V87" s="67">
        <f t="shared" si="25"/>
        <v>1444.7232448134796</v>
      </c>
      <c r="W87" s="67">
        <f t="shared" si="25"/>
        <v>1644.7232448134796</v>
      </c>
      <c r="X87" s="67">
        <f t="shared" si="25"/>
        <v>1844.7232448134796</v>
      </c>
      <c r="Y87" s="67">
        <f t="shared" si="25"/>
        <v>2044.7232448134796</v>
      </c>
      <c r="Z87" s="67">
        <f t="shared" si="25"/>
        <v>2244.7232448134796</v>
      </c>
    </row>
    <row r="88" spans="1:26" ht="13.5" customHeight="1" thickBot="1" x14ac:dyDescent="0.3">
      <c r="A88" s="168" t="s">
        <v>52</v>
      </c>
      <c r="B88" s="170">
        <v>3</v>
      </c>
      <c r="C88" s="166"/>
      <c r="D88" s="237"/>
      <c r="E88" s="66">
        <f>E89-0.25</f>
        <v>2.75</v>
      </c>
      <c r="F88" s="67">
        <f t="shared" ref="F88:N91" si="26">F$86-($B$86/$E88)</f>
        <v>74.221131648617302</v>
      </c>
      <c r="G88" s="67">
        <f t="shared" si="26"/>
        <v>274.2211316486173</v>
      </c>
      <c r="H88" s="67">
        <f t="shared" si="26"/>
        <v>474.2211316486173</v>
      </c>
      <c r="I88" s="67">
        <f t="shared" si="26"/>
        <v>674.2211316486173</v>
      </c>
      <c r="J88" s="67">
        <f t="shared" si="26"/>
        <v>874.2211316486173</v>
      </c>
      <c r="K88" s="67">
        <f t="shared" si="26"/>
        <v>1074.2211316486173</v>
      </c>
      <c r="L88" s="67">
        <f t="shared" si="26"/>
        <v>1274.2211316486173</v>
      </c>
      <c r="M88" s="67">
        <f t="shared" si="26"/>
        <v>1474.2211316486173</v>
      </c>
      <c r="N88" s="67">
        <f t="shared" si="26"/>
        <v>1674.2211316486173</v>
      </c>
      <c r="P88" s="237"/>
      <c r="Q88" s="66">
        <f>Q89-0.25</f>
        <v>2.75</v>
      </c>
      <c r="R88" s="67">
        <f t="shared" ref="R88:Z91" si="27">R$86-($B$84/$E88)</f>
        <v>1010.293858921345</v>
      </c>
      <c r="S88" s="67">
        <f t="shared" si="27"/>
        <v>1210.293858921345</v>
      </c>
      <c r="T88" s="67">
        <f t="shared" si="27"/>
        <v>1410.293858921345</v>
      </c>
      <c r="U88" s="67">
        <f t="shared" si="27"/>
        <v>1610.293858921345</v>
      </c>
      <c r="V88" s="67">
        <f t="shared" si="27"/>
        <v>1810.293858921345</v>
      </c>
      <c r="W88" s="67">
        <f t="shared" si="27"/>
        <v>2010.293858921345</v>
      </c>
      <c r="X88" s="67">
        <f t="shared" si="27"/>
        <v>2210.293858921345</v>
      </c>
      <c r="Y88" s="67">
        <f t="shared" si="27"/>
        <v>2410.293858921345</v>
      </c>
      <c r="Z88" s="67">
        <f t="shared" si="27"/>
        <v>2610.293858921345</v>
      </c>
    </row>
    <row r="89" spans="1:26" ht="13.5" customHeight="1" thickBot="1" x14ac:dyDescent="0.3">
      <c r="A89" s="168"/>
      <c r="B89" s="161"/>
      <c r="C89" s="165"/>
      <c r="D89" s="237"/>
      <c r="E89" s="75">
        <f>B88</f>
        <v>3</v>
      </c>
      <c r="F89" s="67">
        <f t="shared" si="26"/>
        <v>456.8693706778995</v>
      </c>
      <c r="G89" s="67">
        <f t="shared" si="26"/>
        <v>656.8693706778995</v>
      </c>
      <c r="H89" s="67">
        <f t="shared" si="26"/>
        <v>856.8693706778995</v>
      </c>
      <c r="I89" s="67">
        <f t="shared" si="26"/>
        <v>1056.8693706778995</v>
      </c>
      <c r="J89" s="67">
        <f t="shared" si="26"/>
        <v>1256.8693706778995</v>
      </c>
      <c r="K89" s="67">
        <f t="shared" si="26"/>
        <v>1456.8693706778995</v>
      </c>
      <c r="L89" s="67">
        <f t="shared" si="26"/>
        <v>1656.8693706778995</v>
      </c>
      <c r="M89" s="67">
        <f t="shared" si="26"/>
        <v>1856.8693706778995</v>
      </c>
      <c r="N89" s="67">
        <f t="shared" si="26"/>
        <v>2056.8693706778995</v>
      </c>
      <c r="P89" s="237"/>
      <c r="Q89" s="75">
        <f>E89</f>
        <v>3</v>
      </c>
      <c r="R89" s="67">
        <f t="shared" si="27"/>
        <v>1314.9360373445666</v>
      </c>
      <c r="S89" s="67">
        <f t="shared" si="27"/>
        <v>1514.9360373445666</v>
      </c>
      <c r="T89" s="67">
        <f t="shared" si="27"/>
        <v>1714.9360373445666</v>
      </c>
      <c r="U89" s="67">
        <f t="shared" si="27"/>
        <v>1914.9360373445666</v>
      </c>
      <c r="V89" s="67">
        <f t="shared" si="27"/>
        <v>2114.9360373445666</v>
      </c>
      <c r="W89" s="67">
        <f t="shared" si="27"/>
        <v>2314.9360373445666</v>
      </c>
      <c r="X89" s="67">
        <f t="shared" si="27"/>
        <v>2514.9360373445666</v>
      </c>
      <c r="Y89" s="67">
        <f t="shared" si="27"/>
        <v>2714.9360373445666</v>
      </c>
      <c r="Z89" s="67">
        <f t="shared" si="27"/>
        <v>2914.9360373445666</v>
      </c>
    </row>
    <row r="90" spans="1:26" ht="13.5" customHeight="1" thickBot="1" x14ac:dyDescent="0.3">
      <c r="A90" s="168" t="s">
        <v>140</v>
      </c>
      <c r="B90" s="175">
        <f>B7</f>
        <v>5800</v>
      </c>
      <c r="C90" s="165"/>
      <c r="D90" s="237"/>
      <c r="E90" s="66">
        <f>E89+0.25</f>
        <v>3.25</v>
      </c>
      <c r="F90" s="67">
        <f t="shared" si="26"/>
        <v>780.64864985652275</v>
      </c>
      <c r="G90" s="67">
        <f t="shared" si="26"/>
        <v>980.64864985652275</v>
      </c>
      <c r="H90" s="67">
        <f t="shared" si="26"/>
        <v>1180.6486498565228</v>
      </c>
      <c r="I90" s="67">
        <f t="shared" si="26"/>
        <v>1380.6486498565228</v>
      </c>
      <c r="J90" s="67">
        <f t="shared" si="26"/>
        <v>1580.6486498565228</v>
      </c>
      <c r="K90" s="67">
        <f t="shared" si="26"/>
        <v>1780.6486498565228</v>
      </c>
      <c r="L90" s="67">
        <f t="shared" si="26"/>
        <v>1980.6486498565228</v>
      </c>
      <c r="M90" s="67">
        <f t="shared" si="26"/>
        <v>2180.6486498565228</v>
      </c>
      <c r="N90" s="67">
        <f t="shared" si="26"/>
        <v>2380.6486498565228</v>
      </c>
      <c r="P90" s="237"/>
      <c r="Q90" s="66">
        <f>Q89+0.25</f>
        <v>3.25</v>
      </c>
      <c r="R90" s="67">
        <f t="shared" si="27"/>
        <v>1572.7101883180612</v>
      </c>
      <c r="S90" s="67">
        <f t="shared" si="27"/>
        <v>1772.7101883180612</v>
      </c>
      <c r="T90" s="67">
        <f t="shared" si="27"/>
        <v>1972.7101883180612</v>
      </c>
      <c r="U90" s="67">
        <f t="shared" si="27"/>
        <v>2172.7101883180612</v>
      </c>
      <c r="V90" s="67">
        <f t="shared" si="27"/>
        <v>2372.7101883180612</v>
      </c>
      <c r="W90" s="67">
        <f t="shared" si="27"/>
        <v>2572.7101883180612</v>
      </c>
      <c r="X90" s="67">
        <f t="shared" si="27"/>
        <v>2772.7101883180612</v>
      </c>
      <c r="Y90" s="67">
        <f t="shared" si="27"/>
        <v>2972.7101883180612</v>
      </c>
      <c r="Z90" s="67">
        <f t="shared" si="27"/>
        <v>3172.7101883180612</v>
      </c>
    </row>
    <row r="91" spans="1:26" ht="13.5" customHeight="1" thickBot="1" x14ac:dyDescent="0.3">
      <c r="A91" s="171" t="s">
        <v>53</v>
      </c>
      <c r="B91" s="176">
        <f>D7</f>
        <v>63</v>
      </c>
      <c r="C91" s="167"/>
      <c r="D91" s="238"/>
      <c r="E91" s="66">
        <f>E90+0.25</f>
        <v>3.5</v>
      </c>
      <c r="F91" s="67">
        <f t="shared" si="26"/>
        <v>1058.1737462953424</v>
      </c>
      <c r="G91" s="67">
        <f>G$86-($B$86/$E91)</f>
        <v>1258.1737462953424</v>
      </c>
      <c r="H91" s="67">
        <f t="shared" si="26"/>
        <v>1458.1737462953424</v>
      </c>
      <c r="I91" s="67">
        <f t="shared" si="26"/>
        <v>1658.1737462953424</v>
      </c>
      <c r="J91" s="67">
        <f t="shared" si="26"/>
        <v>1858.1737462953424</v>
      </c>
      <c r="K91" s="67">
        <f t="shared" si="26"/>
        <v>2058.1737462953424</v>
      </c>
      <c r="L91" s="67">
        <f t="shared" si="26"/>
        <v>2258.1737462953424</v>
      </c>
      <c r="M91" s="67">
        <f t="shared" si="26"/>
        <v>2458.1737462953424</v>
      </c>
      <c r="N91" s="67">
        <f>N$86-($B$86/$E91)</f>
        <v>2658.1737462953424</v>
      </c>
      <c r="P91" s="238"/>
      <c r="Q91" s="66">
        <f>Q90+0.25</f>
        <v>3.5</v>
      </c>
      <c r="R91" s="67">
        <f t="shared" si="27"/>
        <v>1793.6594605810569</v>
      </c>
      <c r="S91" s="67">
        <f>S$86-($B$84/$E91)</f>
        <v>1993.6594605810569</v>
      </c>
      <c r="T91" s="67">
        <f t="shared" si="27"/>
        <v>2193.6594605810569</v>
      </c>
      <c r="U91" s="67">
        <f t="shared" si="27"/>
        <v>2393.6594605810569</v>
      </c>
      <c r="V91" s="67">
        <f t="shared" si="27"/>
        <v>2593.6594605810569</v>
      </c>
      <c r="W91" s="67">
        <f t="shared" si="27"/>
        <v>2793.6594605810569</v>
      </c>
      <c r="X91" s="67">
        <f t="shared" si="27"/>
        <v>2993.6594605810569</v>
      </c>
      <c r="Y91" s="67">
        <f t="shared" si="27"/>
        <v>3193.6594605810569</v>
      </c>
      <c r="Z91" s="67">
        <f t="shared" si="27"/>
        <v>3393.6594605810569</v>
      </c>
    </row>
    <row r="92" spans="1:26" ht="13.5" customHeight="1" x14ac:dyDescent="0.25">
      <c r="A92" s="163" t="s">
        <v>54</v>
      </c>
      <c r="B92" s="177">
        <f>B90-B91</f>
        <v>5737</v>
      </c>
      <c r="C92" s="167"/>
    </row>
  </sheetData>
  <sheetProtection selectLockedCells="1"/>
  <mergeCells count="60">
    <mergeCell ref="A82:B82"/>
    <mergeCell ref="A16:B16"/>
    <mergeCell ref="A29:B29"/>
    <mergeCell ref="A42:B42"/>
    <mergeCell ref="A56:B56"/>
    <mergeCell ref="A69:B69"/>
    <mergeCell ref="A17:B17"/>
    <mergeCell ref="A30:B30"/>
    <mergeCell ref="A43:B43"/>
    <mergeCell ref="A57:B57"/>
    <mergeCell ref="A70:B70"/>
    <mergeCell ref="D74:D78"/>
    <mergeCell ref="P74:P78"/>
    <mergeCell ref="D87:D91"/>
    <mergeCell ref="P87:P91"/>
    <mergeCell ref="D83:N83"/>
    <mergeCell ref="P83:Z83"/>
    <mergeCell ref="D85:E85"/>
    <mergeCell ref="P85:Q85"/>
    <mergeCell ref="D86:E86"/>
    <mergeCell ref="P86:Q86"/>
    <mergeCell ref="D70:N70"/>
    <mergeCell ref="P70:Z70"/>
    <mergeCell ref="D72:E72"/>
    <mergeCell ref="P72:Q72"/>
    <mergeCell ref="D73:E73"/>
    <mergeCell ref="P73:Q73"/>
    <mergeCell ref="D59:E59"/>
    <mergeCell ref="P59:Q59"/>
    <mergeCell ref="D60:E60"/>
    <mergeCell ref="P60:Q60"/>
    <mergeCell ref="D61:D65"/>
    <mergeCell ref="P61:P65"/>
    <mergeCell ref="D46:E46"/>
    <mergeCell ref="P46:Q46"/>
    <mergeCell ref="D47:D51"/>
    <mergeCell ref="P47:P51"/>
    <mergeCell ref="D57:N57"/>
    <mergeCell ref="P57:Z57"/>
    <mergeCell ref="P34:P38"/>
    <mergeCell ref="D43:N43"/>
    <mergeCell ref="P43:Z43"/>
    <mergeCell ref="D45:E45"/>
    <mergeCell ref="P45:Q45"/>
    <mergeCell ref="A83:B83"/>
    <mergeCell ref="D17:N17"/>
    <mergeCell ref="P17:Z17"/>
    <mergeCell ref="D19:E19"/>
    <mergeCell ref="P19:Q19"/>
    <mergeCell ref="D20:E20"/>
    <mergeCell ref="P20:Q20"/>
    <mergeCell ref="D21:D25"/>
    <mergeCell ref="P21:P25"/>
    <mergeCell ref="D30:N30"/>
    <mergeCell ref="P30:Z30"/>
    <mergeCell ref="D32:E32"/>
    <mergeCell ref="P32:Q32"/>
    <mergeCell ref="D33:E33"/>
    <mergeCell ref="P33:Q33"/>
    <mergeCell ref="D34:D38"/>
  </mergeCells>
  <conditionalFormatting sqref="F21:N25">
    <cfRule type="cellIs" dxfId="47" priority="59" stopIfTrue="1" operator="lessThan">
      <formula>1</formula>
    </cfRule>
    <cfRule type="cellIs" dxfId="46" priority="58" stopIfTrue="1" operator="greaterThan">
      <formula>1</formula>
    </cfRule>
    <cfRule type="cellIs" dxfId="45" priority="57" stopIfTrue="1" operator="lessThan">
      <formula>1</formula>
    </cfRule>
    <cfRule type="cellIs" dxfId="44" priority="60" stopIfTrue="1" operator="greaterThan">
      <formula>1</formula>
    </cfRule>
  </conditionalFormatting>
  <conditionalFormatting sqref="F34:N38">
    <cfRule type="cellIs" dxfId="43" priority="33" stopIfTrue="1" operator="lessThan">
      <formula>1</formula>
    </cfRule>
    <cfRule type="cellIs" dxfId="42" priority="34" stopIfTrue="1" operator="greaterThan">
      <formula>1</formula>
    </cfRule>
    <cfRule type="cellIs" dxfId="41" priority="35" stopIfTrue="1" operator="lessThan">
      <formula>1</formula>
    </cfRule>
    <cfRule type="cellIs" dxfId="40" priority="36" stopIfTrue="1" operator="greaterThan">
      <formula>1</formula>
    </cfRule>
  </conditionalFormatting>
  <conditionalFormatting sqref="F47:N51">
    <cfRule type="cellIs" dxfId="39" priority="25" stopIfTrue="1" operator="lessThan">
      <formula>1</formula>
    </cfRule>
    <cfRule type="cellIs" dxfId="38" priority="26" stopIfTrue="1" operator="greaterThan">
      <formula>1</formula>
    </cfRule>
    <cfRule type="cellIs" dxfId="37" priority="27" stopIfTrue="1" operator="lessThan">
      <formula>1</formula>
    </cfRule>
    <cfRule type="cellIs" dxfId="36" priority="28" stopIfTrue="1" operator="greaterThan">
      <formula>1</formula>
    </cfRule>
  </conditionalFormatting>
  <conditionalFormatting sqref="F61:N65">
    <cfRule type="cellIs" dxfId="35" priority="44" stopIfTrue="1" operator="greaterThan">
      <formula>1</formula>
    </cfRule>
    <cfRule type="cellIs" dxfId="34" priority="42" stopIfTrue="1" operator="greaterThan">
      <formula>1</formula>
    </cfRule>
    <cfRule type="cellIs" dxfId="33" priority="43" stopIfTrue="1" operator="lessThan">
      <formula>1</formula>
    </cfRule>
    <cfRule type="cellIs" dxfId="32" priority="41" stopIfTrue="1" operator="lessThan">
      <formula>1</formula>
    </cfRule>
  </conditionalFormatting>
  <conditionalFormatting sqref="F74:N78">
    <cfRule type="cellIs" dxfId="31" priority="54" stopIfTrue="1" operator="greaterThan">
      <formula>1</formula>
    </cfRule>
    <cfRule type="cellIs" dxfId="30" priority="56" stopIfTrue="1" operator="greaterThan">
      <formula>1</formula>
    </cfRule>
    <cfRule type="cellIs" dxfId="29" priority="55" stopIfTrue="1" operator="lessThan">
      <formula>1</formula>
    </cfRule>
    <cfRule type="cellIs" dxfId="28" priority="53" stopIfTrue="1" operator="lessThan">
      <formula>1</formula>
    </cfRule>
  </conditionalFormatting>
  <conditionalFormatting sqref="F87:N91">
    <cfRule type="cellIs" dxfId="27" priority="11" stopIfTrue="1" operator="lessThan">
      <formula>1</formula>
    </cfRule>
    <cfRule type="cellIs" dxfId="26" priority="9" stopIfTrue="1" operator="lessThan">
      <formula>1</formula>
    </cfRule>
    <cfRule type="cellIs" dxfId="25" priority="10" stopIfTrue="1" operator="greaterThan">
      <formula>1</formula>
    </cfRule>
    <cfRule type="cellIs" dxfId="24" priority="12" stopIfTrue="1" operator="greaterThan">
      <formula>1</formula>
    </cfRule>
  </conditionalFormatting>
  <conditionalFormatting sqref="R21:Z25">
    <cfRule type="cellIs" dxfId="23" priority="49" stopIfTrue="1" operator="lessThan">
      <formula>1</formula>
    </cfRule>
    <cfRule type="cellIs" dxfId="22" priority="50" stopIfTrue="1" operator="greaterThan">
      <formula>1</formula>
    </cfRule>
    <cfRule type="cellIs" dxfId="21" priority="51" stopIfTrue="1" operator="lessThan">
      <formula>1</formula>
    </cfRule>
    <cfRule type="cellIs" dxfId="20" priority="52" stopIfTrue="1" operator="greaterThan">
      <formula>1</formula>
    </cfRule>
  </conditionalFormatting>
  <conditionalFormatting sqref="R34:Z38">
    <cfRule type="cellIs" dxfId="19" priority="32" stopIfTrue="1" operator="greaterThan">
      <formula>1</formula>
    </cfRule>
    <cfRule type="cellIs" dxfId="18" priority="30" stopIfTrue="1" operator="greaterThan">
      <formula>1</formula>
    </cfRule>
    <cfRule type="cellIs" dxfId="17" priority="29" stopIfTrue="1" operator="lessThan">
      <formula>1</formula>
    </cfRule>
    <cfRule type="cellIs" dxfId="16" priority="31" stopIfTrue="1" operator="lessThan">
      <formula>1</formula>
    </cfRule>
  </conditionalFormatting>
  <conditionalFormatting sqref="R47:Z51">
    <cfRule type="cellIs" dxfId="15" priority="24" stopIfTrue="1" operator="greaterThan">
      <formula>1</formula>
    </cfRule>
    <cfRule type="cellIs" dxfId="14" priority="23" stopIfTrue="1" operator="lessThan">
      <formula>1</formula>
    </cfRule>
    <cfRule type="cellIs" dxfId="13" priority="22" stopIfTrue="1" operator="greaterThan">
      <formula>1</formula>
    </cfRule>
    <cfRule type="cellIs" dxfId="12" priority="21" stopIfTrue="1" operator="lessThan">
      <formula>1</formula>
    </cfRule>
  </conditionalFormatting>
  <conditionalFormatting sqref="R61:Z65">
    <cfRule type="cellIs" dxfId="11" priority="38" stopIfTrue="1" operator="greaterThan">
      <formula>1</formula>
    </cfRule>
    <cfRule type="cellIs" dxfId="10" priority="39" stopIfTrue="1" operator="lessThan">
      <formula>1</formula>
    </cfRule>
    <cfRule type="cellIs" dxfId="9" priority="40" stopIfTrue="1" operator="greaterThan">
      <formula>1</formula>
    </cfRule>
    <cfRule type="cellIs" dxfId="8" priority="37" stopIfTrue="1" operator="lessThan">
      <formula>1</formula>
    </cfRule>
  </conditionalFormatting>
  <conditionalFormatting sqref="R74:Z78">
    <cfRule type="cellIs" dxfId="7" priority="45" stopIfTrue="1" operator="lessThan">
      <formula>1</formula>
    </cfRule>
    <cfRule type="cellIs" dxfId="6" priority="46" stopIfTrue="1" operator="greaterThan">
      <formula>1</formula>
    </cfRule>
    <cfRule type="cellIs" dxfId="5" priority="47" stopIfTrue="1" operator="lessThan">
      <formula>1</formula>
    </cfRule>
    <cfRule type="cellIs" dxfId="4" priority="48" stopIfTrue="1" operator="greaterThan">
      <formula>1</formula>
    </cfRule>
  </conditionalFormatting>
  <conditionalFormatting sqref="R87:Z91">
    <cfRule type="cellIs" dxfId="3" priority="2" stopIfTrue="1" operator="greaterThan">
      <formula>1</formula>
    </cfRule>
    <cfRule type="cellIs" dxfId="2" priority="1" stopIfTrue="1" operator="lessThan">
      <formula>1</formula>
    </cfRule>
    <cfRule type="cellIs" dxfId="1" priority="4" stopIfTrue="1" operator="greaterThan">
      <formula>1</formula>
    </cfRule>
    <cfRule type="cellIs" dxfId="0" priority="3" stopIfTrue="1" operator="lessThan">
      <formula>1</formula>
    </cfRule>
  </conditionalFormatting>
  <dataValidations count="6">
    <dataValidation type="list" allowBlank="1" showInputMessage="1" showErrorMessage="1" sqref="B88" xr:uid="{00000000-0002-0000-0000-000000000000}">
      <formula1>Sorgopbrengspeil</formula1>
    </dataValidation>
    <dataValidation type="list" allowBlank="1" showInputMessage="1" showErrorMessage="1" sqref="B75" xr:uid="{00000000-0002-0000-0000-000001000000}">
      <formula1>Sojaopbrengspeil</formula1>
    </dataValidation>
    <dataValidation type="list" allowBlank="1" showInputMessage="1" showErrorMessage="1" sqref="B62" xr:uid="{00000000-0002-0000-0000-000002000000}">
      <formula1>Sonopbrengspeil</formula1>
    </dataValidation>
    <dataValidation type="list" allowBlank="1" showInputMessage="1" showErrorMessage="1" sqref="B48" xr:uid="{00000000-0002-0000-0000-000003000000}">
      <formula1>BTopbrengspeil</formula1>
    </dataValidation>
    <dataValidation type="list" allowBlank="1" showInputMessage="1" showErrorMessage="1" sqref="B35" xr:uid="{00000000-0002-0000-0000-000004000000}">
      <formula1>RRHpbrengspeil</formula1>
    </dataValidation>
    <dataValidation type="list" allowBlank="1" showInputMessage="1" showErrorMessage="1" sqref="B22" xr:uid="{00000000-0002-0000-0000-000005000000}">
      <formula1>RRLopbrengspeil</formula1>
    </dataValidation>
  </dataValidation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87"/>
  <sheetViews>
    <sheetView tabSelected="1" topLeftCell="A2" zoomScale="85" zoomScaleNormal="85" workbookViewId="0">
      <selection activeCell="F28" sqref="F28"/>
    </sheetView>
  </sheetViews>
  <sheetFormatPr defaultColWidth="9.109375" defaultRowHeight="13.2" x14ac:dyDescent="0.25"/>
  <cols>
    <col min="1" max="1" width="38.88671875" customWidth="1"/>
    <col min="2" max="6" width="14.33203125" customWidth="1"/>
    <col min="7" max="9" width="14.33203125" hidden="1" customWidth="1"/>
    <col min="11" max="11" width="10.88671875" bestFit="1" customWidth="1"/>
  </cols>
  <sheetData>
    <row r="1" spans="1:11" ht="14.4" x14ac:dyDescent="0.3">
      <c r="A1" s="106" t="s">
        <v>152</v>
      </c>
      <c r="B1" s="112"/>
      <c r="C1" s="112"/>
      <c r="D1" s="112"/>
      <c r="E1" s="112"/>
      <c r="F1" s="112"/>
      <c r="G1" s="112"/>
      <c r="H1" s="112"/>
      <c r="I1" s="112"/>
      <c r="J1" s="117"/>
    </row>
    <row r="2" spans="1:11" ht="33" customHeight="1" x14ac:dyDescent="0.3">
      <c r="A2" s="222" t="s">
        <v>93</v>
      </c>
      <c r="B2" s="223" t="s">
        <v>94</v>
      </c>
      <c r="C2" s="223" t="s">
        <v>95</v>
      </c>
      <c r="D2" s="223" t="s">
        <v>96</v>
      </c>
      <c r="E2" s="223" t="s">
        <v>97</v>
      </c>
      <c r="F2" s="223" t="s">
        <v>148</v>
      </c>
      <c r="G2" s="223" t="s">
        <v>98</v>
      </c>
      <c r="H2" s="223" t="s">
        <v>99</v>
      </c>
      <c r="I2" s="223" t="s">
        <v>100</v>
      </c>
      <c r="J2" s="117"/>
    </row>
    <row r="3" spans="1:11" ht="14.4" x14ac:dyDescent="0.3">
      <c r="A3" s="224" t="s">
        <v>101</v>
      </c>
      <c r="B3" s="225"/>
      <c r="C3" s="225"/>
      <c r="D3" s="225"/>
      <c r="E3" s="225"/>
      <c r="F3" s="225"/>
      <c r="G3" s="225"/>
      <c r="H3" s="225"/>
      <c r="I3" s="225"/>
      <c r="J3" s="117"/>
    </row>
    <row r="4" spans="1:11" ht="14.4" x14ac:dyDescent="0.3">
      <c r="A4" s="134" t="s">
        <v>102</v>
      </c>
      <c r="B4" s="135">
        <f>'W-RR mielies Laer opbrengs '!F5</f>
        <v>4</v>
      </c>
      <c r="C4" s="135">
        <f>'W-RR mielies Hoer opbrengs  '!F5</f>
        <v>6</v>
      </c>
      <c r="D4" s="135">
        <f>'W-BT Mielies '!F5</f>
        <v>4.5</v>
      </c>
      <c r="E4" s="135">
        <f>Sonneblom!F5</f>
        <v>1.5</v>
      </c>
      <c r="F4" s="135">
        <f>Sojabone!G5</f>
        <v>2</v>
      </c>
      <c r="G4" s="135">
        <f>Graansorghum!F5</f>
        <v>3</v>
      </c>
      <c r="H4" s="135">
        <f>Grondbone!D12</f>
        <v>1.5</v>
      </c>
      <c r="I4" s="135">
        <f>'Bes-mielies'!G5</f>
        <v>14</v>
      </c>
      <c r="J4" s="117"/>
    </row>
    <row r="5" spans="1:11" s="115" customFormat="1" ht="14.4" x14ac:dyDescent="0.3">
      <c r="A5" s="134" t="s">
        <v>103</v>
      </c>
      <c r="B5" s="130">
        <f>'Pryse + Sensatiwiteitsanali'!B4</f>
        <v>3820</v>
      </c>
      <c r="C5" s="130">
        <f>'Pryse + Sensatiwiteitsanali'!B4</f>
        <v>3820</v>
      </c>
      <c r="D5" s="130">
        <f>C5</f>
        <v>3820</v>
      </c>
      <c r="E5" s="130">
        <f>'Pryse + Sensatiwiteitsanali'!B5</f>
        <v>8300</v>
      </c>
      <c r="F5" s="130">
        <f>'Pryse + Sensatiwiteitsanali'!B6</f>
        <v>8200</v>
      </c>
      <c r="G5" s="130">
        <f>'Pryse + Sensatiwiteitsanali'!B7</f>
        <v>5800</v>
      </c>
      <c r="H5" s="130">
        <f>Grondbone!D10</f>
        <v>14695</v>
      </c>
      <c r="I5" s="130">
        <f>B5</f>
        <v>3820</v>
      </c>
      <c r="J5" s="127"/>
    </row>
    <row r="6" spans="1:11" s="115" customFormat="1" ht="14.4" x14ac:dyDescent="0.3">
      <c r="A6" s="134" t="s">
        <v>104</v>
      </c>
      <c r="B6" s="130">
        <v>420</v>
      </c>
      <c r="C6" s="130">
        <v>420</v>
      </c>
      <c r="D6" s="130">
        <f>C6</f>
        <v>420</v>
      </c>
      <c r="E6" s="130">
        <f>'Pryse + Sensatiwiteitsanali'!D5</f>
        <v>449</v>
      </c>
      <c r="F6" s="130">
        <v>218</v>
      </c>
      <c r="G6" s="130">
        <f>'Pryse + Sensatiwiteitsanali'!D7</f>
        <v>63</v>
      </c>
      <c r="H6" s="130">
        <f>'Pryse + Sensatiwiteitsanali'!D8</f>
        <v>63</v>
      </c>
      <c r="I6" s="130">
        <f>D6</f>
        <v>420</v>
      </c>
      <c r="J6" s="127"/>
    </row>
    <row r="7" spans="1:11" s="115" customFormat="1" ht="15" thickBot="1" x14ac:dyDescent="0.35">
      <c r="A7" s="134" t="s">
        <v>105</v>
      </c>
      <c r="B7" s="107">
        <f>B5-B6</f>
        <v>3400</v>
      </c>
      <c r="C7" s="107">
        <f t="shared" ref="C7:I7" si="0">C5-C6</f>
        <v>3400</v>
      </c>
      <c r="D7" s="107">
        <f t="shared" si="0"/>
        <v>3400</v>
      </c>
      <c r="E7" s="107">
        <f t="shared" si="0"/>
        <v>7851</v>
      </c>
      <c r="F7" s="107">
        <f t="shared" si="0"/>
        <v>7982</v>
      </c>
      <c r="G7" s="107">
        <f t="shared" si="0"/>
        <v>5737</v>
      </c>
      <c r="H7" s="107">
        <f t="shared" si="0"/>
        <v>14632</v>
      </c>
      <c r="I7" s="107">
        <f t="shared" si="0"/>
        <v>3400</v>
      </c>
      <c r="J7" s="127"/>
    </row>
    <row r="8" spans="1:11" ht="15" thickTop="1" x14ac:dyDescent="0.3">
      <c r="A8" s="123" t="s">
        <v>106</v>
      </c>
      <c r="B8" s="136">
        <f>B4*B7</f>
        <v>13600</v>
      </c>
      <c r="C8" s="136">
        <f>C4*C7</f>
        <v>20400</v>
      </c>
      <c r="D8" s="136">
        <f t="shared" ref="D8:I8" si="1">D4*D7</f>
        <v>15300</v>
      </c>
      <c r="E8" s="136">
        <f>E4*E7</f>
        <v>11776.5</v>
      </c>
      <c r="F8" s="136">
        <f>F4*F7</f>
        <v>15964</v>
      </c>
      <c r="G8" s="136">
        <f t="shared" si="1"/>
        <v>17211</v>
      </c>
      <c r="H8" s="136">
        <f>H4*H7</f>
        <v>21948</v>
      </c>
      <c r="I8" s="136">
        <f t="shared" si="1"/>
        <v>47600</v>
      </c>
      <c r="J8" s="117"/>
    </row>
    <row r="9" spans="1:11" ht="14.4" x14ac:dyDescent="0.3">
      <c r="A9" s="134"/>
      <c r="B9" s="137"/>
      <c r="C9" s="137"/>
      <c r="D9" s="137"/>
      <c r="E9" s="137"/>
      <c r="F9" s="137"/>
      <c r="G9" s="137"/>
      <c r="H9" s="137"/>
      <c r="I9" s="137"/>
      <c r="J9" s="117"/>
    </row>
    <row r="10" spans="1:11" ht="14.4" x14ac:dyDescent="0.3">
      <c r="A10" s="224" t="s">
        <v>107</v>
      </c>
      <c r="B10" s="226"/>
      <c r="C10" s="226"/>
      <c r="D10" s="226"/>
      <c r="E10" s="226"/>
      <c r="F10" s="226"/>
      <c r="G10" s="226"/>
      <c r="H10" s="226"/>
      <c r="I10" s="226"/>
      <c r="J10" s="117"/>
    </row>
    <row r="11" spans="1:11" ht="14.4" x14ac:dyDescent="0.3">
      <c r="A11" s="138" t="s">
        <v>7</v>
      </c>
      <c r="B11" s="138">
        <f>'W-RR mielies Laer opbrengs '!F9</f>
        <v>1567.25</v>
      </c>
      <c r="C11" s="138">
        <f>'W-RR mielies Hoer opbrengs  '!F9</f>
        <v>2390.0562500000001</v>
      </c>
      <c r="D11" s="138">
        <f>'W-BT Mielies '!F9</f>
        <v>1998.880625</v>
      </c>
      <c r="E11" s="138">
        <f>Sonneblom!F9</f>
        <v>716.22222222222229</v>
      </c>
      <c r="F11" s="138">
        <f>Sojabone!G9</f>
        <v>1671.82</v>
      </c>
      <c r="G11" s="138">
        <f>Graansorghum!F9</f>
        <v>550</v>
      </c>
      <c r="H11" s="138">
        <f>Grondbone!D16</f>
        <v>1750</v>
      </c>
      <c r="I11" s="138">
        <f>'Bes-mielies'!G9</f>
        <v>7122.0000000000009</v>
      </c>
      <c r="J11" s="117"/>
    </row>
    <row r="12" spans="1:11" ht="14.4" x14ac:dyDescent="0.3">
      <c r="A12" s="138" t="s">
        <v>8</v>
      </c>
      <c r="B12" s="138">
        <f>'W-RR mielies Laer opbrengs '!F10</f>
        <v>3798</v>
      </c>
      <c r="C12" s="138">
        <f>'W-RR mielies Hoer opbrengs  '!F10</f>
        <v>5789.2000000000007</v>
      </c>
      <c r="D12" s="138">
        <f>'W-BT Mielies '!F10</f>
        <v>4293</v>
      </c>
      <c r="E12" s="138">
        <f>Sonneblom!F10</f>
        <v>1418.2</v>
      </c>
      <c r="F12" s="138">
        <f>Sojabone!G10</f>
        <v>2412.1</v>
      </c>
      <c r="G12" s="138">
        <f>Graansorghum!F10</f>
        <v>3579</v>
      </c>
      <c r="H12" s="138">
        <f>Grondbone!D17</f>
        <v>1832.5</v>
      </c>
      <c r="I12" s="138">
        <f>'Bes-mielies'!G10</f>
        <v>14116.660000000002</v>
      </c>
      <c r="J12" s="117"/>
      <c r="K12" s="138"/>
    </row>
    <row r="13" spans="1:11" ht="14.4" x14ac:dyDescent="0.3">
      <c r="A13" s="138" t="s">
        <v>9</v>
      </c>
      <c r="B13" s="138">
        <f>'W-RR mielies Laer opbrengs '!F11</f>
        <v>179.48700000000002</v>
      </c>
      <c r="C13" s="138">
        <f>'W-RR mielies Hoer opbrengs  '!F11</f>
        <v>179.48700000000002</v>
      </c>
      <c r="D13" s="138">
        <f>'W-BT Mielies '!F11</f>
        <v>179.48700000000002</v>
      </c>
      <c r="E13" s="138">
        <f>Sonneblom!F11</f>
        <v>179.48700000000002</v>
      </c>
      <c r="F13" s="138">
        <f>Sojabone!G11</f>
        <v>179.48700000000002</v>
      </c>
      <c r="G13" s="138">
        <f>Graansorghum!F11</f>
        <v>179.48700000000002</v>
      </c>
      <c r="H13" s="138">
        <f>Grondbone!D18</f>
        <v>179.48700000000002</v>
      </c>
      <c r="I13" s="138">
        <f>'Bes-mielies'!G11</f>
        <v>179.48700000000002</v>
      </c>
      <c r="J13" s="117"/>
    </row>
    <row r="14" spans="1:11" ht="14.4" x14ac:dyDescent="0.3">
      <c r="A14" s="138" t="s">
        <v>10</v>
      </c>
      <c r="B14" s="138">
        <f>'W-RR mielies Laer opbrengs '!F12</f>
        <v>1677.4774850000003</v>
      </c>
      <c r="C14" s="138">
        <f>'W-RR mielies Hoer opbrengs  '!F12</f>
        <v>1598.1739850000001</v>
      </c>
      <c r="D14" s="138">
        <f>'W-BT Mielies '!F12</f>
        <v>1696.7494850000003</v>
      </c>
      <c r="E14" s="138">
        <f>Sonneblom!F12</f>
        <v>1668.20975</v>
      </c>
      <c r="F14" s="138">
        <f>Sojabone!G12</f>
        <v>1583.0651900000003</v>
      </c>
      <c r="G14" s="138">
        <f>Graansorghum!F12</f>
        <v>1625.1681199999998</v>
      </c>
      <c r="H14" s="138">
        <f>Grondbone!D19</f>
        <v>1756.0563400000005</v>
      </c>
      <c r="I14" s="138">
        <f>'Bes-mielies'!G12</f>
        <v>1988.2795500000002</v>
      </c>
      <c r="J14" s="117"/>
    </row>
    <row r="15" spans="1:11" ht="14.4" x14ac:dyDescent="0.3">
      <c r="A15" s="138" t="s">
        <v>11</v>
      </c>
      <c r="B15" s="138">
        <f>'W-RR mielies Laer opbrengs '!F13</f>
        <v>786.38982700740007</v>
      </c>
      <c r="C15" s="138">
        <f>'W-RR mielies Hoer opbrengs  '!F13</f>
        <v>802.30034008740017</v>
      </c>
      <c r="D15" s="138">
        <f>'W-BT Mielies '!F13</f>
        <v>790.36745527740015</v>
      </c>
      <c r="E15" s="138">
        <f>Sonneblom!F13</f>
        <v>740.02742245740001</v>
      </c>
      <c r="F15" s="138">
        <f>Sojabone!G13</f>
        <v>722.06974096740009</v>
      </c>
      <c r="G15" s="138">
        <f>Graansorghum!F13</f>
        <v>778.43457046740014</v>
      </c>
      <c r="H15" s="138">
        <f>Grondbone!D20</f>
        <v>907.91795979723906</v>
      </c>
      <c r="I15" s="138">
        <f>'Bes-mielies'!G13</f>
        <v>736.89442639740014</v>
      </c>
      <c r="J15" s="117"/>
    </row>
    <row r="16" spans="1:11" ht="14.4" x14ac:dyDescent="0.3">
      <c r="A16" s="138" t="s">
        <v>12</v>
      </c>
      <c r="B16" s="138">
        <f>'W-RR mielies Laer opbrengs '!F14</f>
        <v>764.27</v>
      </c>
      <c r="C16" s="138">
        <f>'W-RR mielies Hoer opbrengs  '!F14</f>
        <v>823.52</v>
      </c>
      <c r="D16" s="138">
        <f>'W-BT Mielies '!F14</f>
        <v>825.77</v>
      </c>
      <c r="E16" s="138">
        <f>Sonneblom!F14</f>
        <v>882.59725125119985</v>
      </c>
      <c r="F16" s="138">
        <f>Sojabone!G14</f>
        <v>1288.7912200000001</v>
      </c>
      <c r="G16" s="138">
        <f>Graansorghum!F14</f>
        <v>1199.15190033408</v>
      </c>
      <c r="H16" s="138">
        <f>Grondbone!D21</f>
        <v>1006.4357299235842</v>
      </c>
      <c r="I16" s="138">
        <f>'Bes-mielies'!G14</f>
        <v>1355.2874502537215</v>
      </c>
      <c r="J16" s="117"/>
    </row>
    <row r="17" spans="1:19" ht="14.4" x14ac:dyDescent="0.3">
      <c r="A17" s="138" t="s">
        <v>13</v>
      </c>
      <c r="B17" s="138">
        <f>'W-RR mielies Laer opbrengs '!F15</f>
        <v>806.59999999999991</v>
      </c>
      <c r="C17" s="138">
        <f>'W-RR mielies Hoer opbrengs  '!F15</f>
        <v>806.59999999999991</v>
      </c>
      <c r="D17" s="138">
        <f>'W-BT Mielies '!F15</f>
        <v>821.59999999999991</v>
      </c>
      <c r="E17" s="138">
        <f>Sonneblom!F15</f>
        <v>617.90739999999983</v>
      </c>
      <c r="F17" s="138">
        <f>Sojabone!G15</f>
        <v>1591.765704905024</v>
      </c>
      <c r="G17" s="138">
        <f>Graansorghum!F15</f>
        <v>789.26103537684492</v>
      </c>
      <c r="H17" s="138">
        <f>Grondbone!D22</f>
        <v>1108.3053375239997</v>
      </c>
      <c r="I17" s="138">
        <f>'Bes-mielies'!G15</f>
        <v>1062.494929408</v>
      </c>
      <c r="J17" s="117"/>
    </row>
    <row r="18" spans="1:19" ht="14.4" x14ac:dyDescent="0.3">
      <c r="A18" s="138" t="s">
        <v>14</v>
      </c>
      <c r="B18" s="138">
        <f>'W-RR mielies Laer opbrengs '!F16</f>
        <v>265.2</v>
      </c>
      <c r="C18" s="138">
        <f>'W-RR mielies Hoer opbrengs  '!F16</f>
        <v>397.79999999999995</v>
      </c>
      <c r="D18" s="138">
        <f>'W-BT Mielies '!F16</f>
        <v>298.35000000000002</v>
      </c>
      <c r="E18" s="138">
        <f>Sonneblom!F16</f>
        <v>229.17374999999998</v>
      </c>
      <c r="F18" s="138">
        <f>Sojabone!G16</f>
        <v>311.298</v>
      </c>
      <c r="G18" s="138">
        <f>Graansorghum!F16</f>
        <v>364.86449999999996</v>
      </c>
      <c r="H18" s="138">
        <f>Grondbone!D23</f>
        <v>0</v>
      </c>
      <c r="I18" s="138">
        <f>'Bes-mielies'!G16</f>
        <v>0</v>
      </c>
      <c r="J18" s="117"/>
    </row>
    <row r="19" spans="1:19" ht="14.4" hidden="1" x14ac:dyDescent="0.3">
      <c r="A19" s="138" t="s">
        <v>33</v>
      </c>
      <c r="B19" s="138"/>
      <c r="C19" s="138"/>
      <c r="D19" s="138"/>
      <c r="E19" s="138"/>
      <c r="F19" s="138"/>
      <c r="G19" s="138"/>
      <c r="H19" s="138"/>
      <c r="I19" s="138">
        <f>'Bes-mielies'!G17</f>
        <v>8086.3746640000008</v>
      </c>
      <c r="J19" s="117"/>
    </row>
    <row r="20" spans="1:19" ht="14.4" x14ac:dyDescent="0.3">
      <c r="A20" s="138" t="s">
        <v>15</v>
      </c>
      <c r="B20" s="138">
        <f>'W-RR mielies Laer opbrengs '!F17</f>
        <v>1202.9245072949882</v>
      </c>
      <c r="C20" s="138">
        <f>'W-RR mielies Hoer opbrengs  '!F17</f>
        <v>1571.4604205985177</v>
      </c>
      <c r="D20" s="138">
        <f>'W-BT Mielies '!F17</f>
        <v>1335.6819900326354</v>
      </c>
      <c r="E20" s="138">
        <f>Sonneblom!F17</f>
        <v>240.55974089359569</v>
      </c>
      <c r="F20" s="138">
        <f>Sojabone!G17</f>
        <v>561.12036361174762</v>
      </c>
      <c r="G20" s="138">
        <f>Graansorghum!F17</f>
        <v>0</v>
      </c>
      <c r="H20" s="138">
        <f>Grondbone!D24</f>
        <v>0</v>
      </c>
      <c r="I20" s="138">
        <f>'Bes-mielies'!G18</f>
        <v>3842.4725553254389</v>
      </c>
      <c r="J20" s="117"/>
    </row>
    <row r="21" spans="1:19" ht="14.4" hidden="1" x14ac:dyDescent="0.3">
      <c r="A21" s="138" t="s">
        <v>16</v>
      </c>
      <c r="B21" s="138">
        <f>'W-RR mielies Laer opbrengs '!E18</f>
        <v>0</v>
      </c>
      <c r="C21" s="138">
        <f>'W-RR mielies Hoer opbrengs  '!G18</f>
        <v>0</v>
      </c>
      <c r="D21" s="138">
        <f>'W-BT Mielies '!F18</f>
        <v>0</v>
      </c>
      <c r="E21" s="138">
        <f>Sonneblom!F18</f>
        <v>0</v>
      </c>
      <c r="F21" s="138">
        <f>Sojabone!F18</f>
        <v>0</v>
      </c>
      <c r="G21" s="138">
        <f>Graansorghum!F18</f>
        <v>0</v>
      </c>
      <c r="H21" s="138">
        <f>Grondbone!D25</f>
        <v>0</v>
      </c>
      <c r="I21" s="138">
        <f>'Bes-mielies'!F19</f>
        <v>0</v>
      </c>
      <c r="J21" s="117"/>
    </row>
    <row r="22" spans="1:19" ht="14.4" x14ac:dyDescent="0.3">
      <c r="A22" s="138" t="s">
        <v>17</v>
      </c>
      <c r="B22" s="138">
        <f>'W-RR mielies Laer opbrengs '!F19</f>
        <v>380.18400000000003</v>
      </c>
      <c r="C22" s="138">
        <f>'W-RR mielies Hoer opbrengs  '!F19</f>
        <v>570.27600000000007</v>
      </c>
      <c r="D22" s="138">
        <f>'W-BT Mielies '!F19</f>
        <v>449.09235000000001</v>
      </c>
      <c r="E22" s="138">
        <f>Sonneblom!F19</f>
        <v>528.86249999999995</v>
      </c>
      <c r="F22" s="138">
        <f>Sojabone!G19</f>
        <v>1436.76</v>
      </c>
      <c r="G22" s="138">
        <f>Graansorghum!F19</f>
        <v>429.9735</v>
      </c>
      <c r="H22" s="138">
        <f>Grondbone!D26</f>
        <v>0</v>
      </c>
      <c r="I22" s="138">
        <f>'Bes-mielies'!G20</f>
        <v>1471.7640000000001</v>
      </c>
      <c r="J22" s="117"/>
    </row>
    <row r="23" spans="1:19" ht="14.4" hidden="1" x14ac:dyDescent="0.3">
      <c r="A23" s="138" t="s">
        <v>18</v>
      </c>
      <c r="B23" s="138">
        <f>'W-RR mielies Laer opbrengs '!E20</f>
        <v>0</v>
      </c>
      <c r="C23" s="138">
        <f>'W-RR mielies Hoer opbrengs  '!G20</f>
        <v>0</v>
      </c>
      <c r="D23" s="138">
        <f>'W-BT Mielies '!F20</f>
        <v>0</v>
      </c>
      <c r="E23" s="138">
        <f>Sonneblom!F20</f>
        <v>0</v>
      </c>
      <c r="F23" s="138">
        <f>Sojabone!F20</f>
        <v>0</v>
      </c>
      <c r="G23" s="138">
        <f>Graansorghum!F20</f>
        <v>0</v>
      </c>
      <c r="H23" s="138">
        <f>Grondbone!D27</f>
        <v>0</v>
      </c>
      <c r="I23" s="138">
        <f>'Bes-mielies'!F21</f>
        <v>0</v>
      </c>
      <c r="J23" s="117"/>
    </row>
    <row r="24" spans="1:19" ht="14.4" hidden="1" x14ac:dyDescent="0.3">
      <c r="A24" s="138" t="s">
        <v>19</v>
      </c>
      <c r="B24" s="138">
        <f>'W-RR mielies Laer opbrengs '!E21</f>
        <v>0</v>
      </c>
      <c r="C24" s="138">
        <f>'W-RR mielies Hoer opbrengs  '!H21</f>
        <v>0</v>
      </c>
      <c r="D24" s="138">
        <f>'W-BT Mielies '!F21</f>
        <v>0</v>
      </c>
      <c r="E24" s="138">
        <f>Sonneblom!F21</f>
        <v>0</v>
      </c>
      <c r="F24" s="138">
        <f>Sojabone!F21</f>
        <v>0</v>
      </c>
      <c r="G24" s="138">
        <f>Graansorghum!F21</f>
        <v>0</v>
      </c>
      <c r="H24" s="138">
        <f>Grondbone!D28</f>
        <v>1100</v>
      </c>
      <c r="I24" s="138">
        <f>'Bes-mielies'!G22</f>
        <v>0</v>
      </c>
      <c r="J24" s="117"/>
    </row>
    <row r="25" spans="1:19" ht="14.4" hidden="1" x14ac:dyDescent="0.3">
      <c r="A25" s="138" t="s">
        <v>20</v>
      </c>
      <c r="B25" s="138">
        <f>'W-RR mielies Laer opbrengs '!E22</f>
        <v>0</v>
      </c>
      <c r="C25" s="138">
        <f>'W-RR mielies Hoer opbrengs  '!G22</f>
        <v>0</v>
      </c>
      <c r="D25" s="138">
        <f>'W-BT Mielies '!F22</f>
        <v>0</v>
      </c>
      <c r="E25" s="138">
        <f>Sonneblom!F22</f>
        <v>0</v>
      </c>
      <c r="F25" s="138">
        <f>Sojabone!F22</f>
        <v>0</v>
      </c>
      <c r="G25" s="138">
        <f>Graansorghum!F22</f>
        <v>0</v>
      </c>
      <c r="H25" s="138">
        <f>Grondbone!D29</f>
        <v>0</v>
      </c>
      <c r="I25" s="138">
        <f>'Bes-mielies'!F23</f>
        <v>0</v>
      </c>
      <c r="J25" s="117"/>
    </row>
    <row r="26" spans="1:19" ht="14.4" hidden="1" x14ac:dyDescent="0.3">
      <c r="A26" s="138" t="s">
        <v>21</v>
      </c>
      <c r="B26" s="138">
        <f>'W-RR mielies Laer opbrengs '!E23</f>
        <v>0</v>
      </c>
      <c r="C26" s="138">
        <f>'W-RR mielies Hoer opbrengs  '!H23</f>
        <v>0</v>
      </c>
      <c r="D26" s="138">
        <f>'W-BT Mielies '!F23</f>
        <v>0</v>
      </c>
      <c r="E26" s="138">
        <f>Sonneblom!F23</f>
        <v>0</v>
      </c>
      <c r="F26" s="138">
        <f>Sojabone!F23</f>
        <v>0</v>
      </c>
      <c r="G26" s="138">
        <f>Graansorghum!F23</f>
        <v>0</v>
      </c>
      <c r="H26" s="138">
        <f>Grondbone!D30</f>
        <v>350</v>
      </c>
      <c r="I26" s="138">
        <f>'Bes-mielies'!G24</f>
        <v>0</v>
      </c>
      <c r="J26" s="117"/>
    </row>
    <row r="27" spans="1:19" ht="15" thickBot="1" x14ac:dyDescent="0.35">
      <c r="A27" s="138" t="s">
        <v>22</v>
      </c>
      <c r="B27" s="139">
        <f>'W-RR mielies Laer opbrengs '!F24</f>
        <v>671.38224063401526</v>
      </c>
      <c r="C27" s="139">
        <f>'W-RR mielies Hoer opbrengs  '!F24</f>
        <v>877.07134724654759</v>
      </c>
      <c r="D27" s="139">
        <f>'W-BT Mielies '!F24</f>
        <v>745.47751068696471</v>
      </c>
      <c r="E27" s="139">
        <f>Sonneblom!F24</f>
        <v>424.24826341343459</v>
      </c>
      <c r="F27" s="139">
        <f>Sojabone!G24</f>
        <v>690.79878664469516</v>
      </c>
      <c r="G27" s="139">
        <f>Graansorghum!F24</f>
        <v>557.85126178797645</v>
      </c>
      <c r="H27" s="139">
        <f>Grondbone!D31</f>
        <v>566.39126407563333</v>
      </c>
      <c r="I27" s="139">
        <f>'Bes-mielies'!G25</f>
        <v>2347.7507313038432</v>
      </c>
      <c r="J27" s="117"/>
    </row>
    <row r="28" spans="1:19" ht="15" thickTop="1" x14ac:dyDescent="0.3">
      <c r="A28" s="227" t="s">
        <v>108</v>
      </c>
      <c r="B28" s="228">
        <f t="shared" ref="B28:I28" si="2">SUM(B11:B27)</f>
        <v>12099.165059936406</v>
      </c>
      <c r="C28" s="228">
        <f t="shared" si="2"/>
        <v>15805.945342932464</v>
      </c>
      <c r="D28" s="228">
        <f t="shared" si="2"/>
        <v>13434.456415997003</v>
      </c>
      <c r="E28" s="228">
        <f>SUM(E11:E27)</f>
        <v>7645.4953002378534</v>
      </c>
      <c r="F28" s="228">
        <f t="shared" si="2"/>
        <v>12449.076006128867</v>
      </c>
      <c r="G28" s="228">
        <f t="shared" si="2"/>
        <v>10053.191887966301</v>
      </c>
      <c r="H28" s="228">
        <f t="shared" si="2"/>
        <v>10557.093631320457</v>
      </c>
      <c r="I28" s="228">
        <f t="shared" si="2"/>
        <v>42309.465306688413</v>
      </c>
      <c r="J28" s="117"/>
    </row>
    <row r="29" spans="1:19" ht="10.199999999999999" customHeight="1" thickBot="1" x14ac:dyDescent="0.35">
      <c r="A29" s="123"/>
      <c r="B29" s="141"/>
      <c r="C29" s="141"/>
      <c r="D29" s="141"/>
      <c r="E29" s="141"/>
      <c r="F29" s="141"/>
      <c r="G29" s="141"/>
      <c r="H29" s="141"/>
      <c r="I29" s="141"/>
      <c r="J29" s="117"/>
    </row>
    <row r="30" spans="1:19" ht="15" thickTop="1" x14ac:dyDescent="0.3">
      <c r="A30" s="227" t="s">
        <v>109</v>
      </c>
      <c r="B30" s="228">
        <f>'W-RR mielies Laer opbrengs '!D27</f>
        <v>3067.87</v>
      </c>
      <c r="C30" s="228">
        <f>'W-RR mielies Hoer opbrengs  '!D27</f>
        <v>2936.5300000000007</v>
      </c>
      <c r="D30" s="228">
        <f>'W-BT Mielies '!D27</f>
        <v>3102.8200000000006</v>
      </c>
      <c r="E30" s="228">
        <f>Sonneblom!D27</f>
        <v>3063.5100000000007</v>
      </c>
      <c r="F30" s="228">
        <f>Sojabone!D27</f>
        <v>2879.5</v>
      </c>
      <c r="G30" s="228">
        <f>Graansorghum!D27</f>
        <v>2574.2000000000003</v>
      </c>
      <c r="H30" s="228">
        <f>Grondbone!D34</f>
        <v>3216.45</v>
      </c>
      <c r="I30" s="228">
        <f>'Bes-mielies'!D28</f>
        <v>4692.28</v>
      </c>
      <c r="J30" s="117"/>
      <c r="K30" s="132"/>
      <c r="L30" s="132"/>
      <c r="S30" s="115"/>
    </row>
    <row r="31" spans="1:19" ht="10.199999999999999" customHeight="1" x14ac:dyDescent="0.3">
      <c r="A31" s="123"/>
      <c r="B31" s="140"/>
      <c r="C31" s="140"/>
      <c r="D31" s="140"/>
      <c r="E31" s="140"/>
      <c r="F31" s="140"/>
      <c r="G31" s="140"/>
      <c r="H31" s="140"/>
      <c r="I31" s="140"/>
      <c r="J31" s="117"/>
      <c r="S31" s="115"/>
    </row>
    <row r="32" spans="1:19" ht="15" thickBot="1" x14ac:dyDescent="0.35">
      <c r="A32" s="227" t="s">
        <v>110</v>
      </c>
      <c r="B32" s="229">
        <f>B28+B30</f>
        <v>15167.035059936406</v>
      </c>
      <c r="C32" s="229">
        <f t="shared" ref="C32:I32" si="3">C28+C30</f>
        <v>18742.475342932463</v>
      </c>
      <c r="D32" s="229">
        <f t="shared" si="3"/>
        <v>16537.276415997003</v>
      </c>
      <c r="E32" s="229">
        <f t="shared" si="3"/>
        <v>10709.005300237854</v>
      </c>
      <c r="F32" s="229">
        <f t="shared" si="3"/>
        <v>15328.576006128867</v>
      </c>
      <c r="G32" s="229">
        <f t="shared" si="3"/>
        <v>12627.391887966302</v>
      </c>
      <c r="H32" s="229">
        <f t="shared" si="3"/>
        <v>13773.543631320455</v>
      </c>
      <c r="I32" s="229">
        <f t="shared" si="3"/>
        <v>47001.745306688412</v>
      </c>
      <c r="J32" s="117"/>
      <c r="S32" s="115"/>
    </row>
    <row r="33" spans="1:10" ht="10.199999999999999" customHeight="1" thickTop="1" thickBot="1" x14ac:dyDescent="0.35">
      <c r="A33" s="133"/>
      <c r="B33" s="141"/>
      <c r="C33" s="141"/>
      <c r="D33" s="141"/>
      <c r="E33" s="141"/>
      <c r="F33" s="141"/>
      <c r="G33" s="141"/>
      <c r="H33" s="141"/>
      <c r="I33" s="141"/>
      <c r="J33" s="117"/>
    </row>
    <row r="34" spans="1:10" ht="15" thickTop="1" x14ac:dyDescent="0.3">
      <c r="A34" s="110" t="s">
        <v>111</v>
      </c>
      <c r="B34" s="105">
        <f t="shared" ref="B34:I34" si="4">B8-B28</f>
        <v>1500.8349400635943</v>
      </c>
      <c r="C34" s="105">
        <f t="shared" si="4"/>
        <v>4594.054657067536</v>
      </c>
      <c r="D34" s="105">
        <f t="shared" si="4"/>
        <v>1865.5435840029968</v>
      </c>
      <c r="E34" s="105">
        <f t="shared" si="4"/>
        <v>4131.0046997621466</v>
      </c>
      <c r="F34" s="105">
        <f t="shared" si="4"/>
        <v>3514.9239938711326</v>
      </c>
      <c r="G34" s="105">
        <f t="shared" si="4"/>
        <v>7157.8081120336992</v>
      </c>
      <c r="H34" s="105">
        <f t="shared" si="4"/>
        <v>11390.906368679543</v>
      </c>
      <c r="I34" s="105">
        <f t="shared" si="4"/>
        <v>5290.534693311587</v>
      </c>
      <c r="J34" s="117"/>
    </row>
    <row r="35" spans="1:10" ht="14.4" x14ac:dyDescent="0.3">
      <c r="A35" s="110" t="s">
        <v>112</v>
      </c>
      <c r="B35" s="105">
        <f t="shared" ref="B35:I35" si="5">B8-B32</f>
        <v>-1567.0350599364065</v>
      </c>
      <c r="C35" s="105">
        <f t="shared" si="5"/>
        <v>1657.5246570675372</v>
      </c>
      <c r="D35" s="105">
        <f t="shared" si="5"/>
        <v>-1237.2764159970029</v>
      </c>
      <c r="E35" s="105">
        <f t="shared" si="5"/>
        <v>1067.4946997621464</v>
      </c>
      <c r="F35" s="105">
        <f t="shared" si="5"/>
        <v>635.42399387113255</v>
      </c>
      <c r="G35" s="105">
        <f t="shared" si="5"/>
        <v>4583.6081120336985</v>
      </c>
      <c r="H35" s="105">
        <f t="shared" si="5"/>
        <v>8174.4563686795445</v>
      </c>
      <c r="I35" s="105">
        <f t="shared" si="5"/>
        <v>598.2546933115882</v>
      </c>
      <c r="J35" s="117"/>
    </row>
    <row r="36" spans="1:10" ht="14.4" x14ac:dyDescent="0.3">
      <c r="A36" s="110"/>
      <c r="B36" s="105"/>
      <c r="C36" s="105"/>
      <c r="D36" s="105"/>
      <c r="E36" s="105"/>
      <c r="F36" s="105"/>
      <c r="G36" s="105"/>
      <c r="H36" s="105"/>
      <c r="I36" s="105"/>
      <c r="J36" s="117"/>
    </row>
    <row r="37" spans="1:10" ht="45.75" customHeight="1" x14ac:dyDescent="0.25">
      <c r="A37" s="283" t="s">
        <v>123</v>
      </c>
      <c r="B37" s="284"/>
      <c r="C37" s="284"/>
      <c r="D37" s="284"/>
      <c r="E37" s="285"/>
      <c r="F37" s="285"/>
      <c r="G37" s="285"/>
      <c r="H37" s="285"/>
      <c r="I37" s="285"/>
      <c r="J37" s="117"/>
    </row>
    <row r="38" spans="1:10" ht="9.75" customHeight="1" x14ac:dyDescent="0.25">
      <c r="A38" s="124"/>
      <c r="B38" s="124"/>
      <c r="C38" s="124"/>
      <c r="D38" s="124"/>
      <c r="E38" s="122"/>
      <c r="F38" s="122"/>
      <c r="G38" s="122"/>
      <c r="H38" s="122"/>
      <c r="I38" s="122"/>
      <c r="J38" s="117"/>
    </row>
    <row r="39" spans="1:10" x14ac:dyDescent="0.25">
      <c r="A39" s="125"/>
      <c r="B39" s="125"/>
      <c r="C39" s="125"/>
      <c r="D39" s="125"/>
      <c r="E39" s="125"/>
      <c r="F39" s="125"/>
      <c r="G39" s="125"/>
      <c r="H39" s="125"/>
      <c r="I39" s="125"/>
      <c r="J39" s="117"/>
    </row>
    <row r="40" spans="1:10" x14ac:dyDescent="0.25">
      <c r="A40" s="125"/>
      <c r="B40" s="125"/>
      <c r="C40" s="125"/>
      <c r="D40" s="125"/>
      <c r="E40" s="125"/>
      <c r="F40" s="125"/>
      <c r="G40" s="125"/>
      <c r="H40" s="125"/>
      <c r="I40" s="125"/>
      <c r="J40" s="117"/>
    </row>
    <row r="41" spans="1:10" x14ac:dyDescent="0.25">
      <c r="A41" s="125"/>
      <c r="B41" s="125"/>
      <c r="C41" s="125"/>
      <c r="D41" s="125"/>
      <c r="E41" s="125"/>
      <c r="F41" s="125"/>
      <c r="G41" s="125"/>
      <c r="H41" s="125"/>
      <c r="I41" s="125"/>
      <c r="J41" s="117"/>
    </row>
    <row r="42" spans="1:10" x14ac:dyDescent="0.25">
      <c r="A42" s="125"/>
      <c r="B42" s="125"/>
      <c r="C42" s="125"/>
      <c r="D42" s="125"/>
      <c r="E42" s="125"/>
      <c r="F42" s="125"/>
      <c r="G42" s="125"/>
      <c r="H42" s="125"/>
      <c r="I42" s="125"/>
      <c r="J42" s="117"/>
    </row>
    <row r="43" spans="1:10" x14ac:dyDescent="0.25">
      <c r="A43" s="125"/>
      <c r="B43" s="125"/>
      <c r="C43" s="125"/>
      <c r="D43" s="125"/>
      <c r="E43" s="125"/>
      <c r="F43" s="125"/>
      <c r="G43" s="125"/>
      <c r="H43" s="125"/>
      <c r="I43" s="125"/>
      <c r="J43" s="117"/>
    </row>
    <row r="44" spans="1:10" x14ac:dyDescent="0.25">
      <c r="A44" s="125"/>
      <c r="B44" s="125"/>
      <c r="C44" s="125"/>
      <c r="D44" s="125"/>
      <c r="E44" s="125"/>
      <c r="F44" s="125"/>
      <c r="G44" s="125"/>
      <c r="H44" s="125"/>
      <c r="I44" s="125"/>
      <c r="J44" s="117"/>
    </row>
    <row r="45" spans="1:10" x14ac:dyDescent="0.25">
      <c r="A45" s="125"/>
      <c r="B45" s="125"/>
      <c r="C45" s="125"/>
      <c r="D45" s="125"/>
      <c r="E45" s="125"/>
      <c r="F45" s="125"/>
      <c r="G45" s="125"/>
      <c r="H45" s="125"/>
      <c r="I45" s="125"/>
      <c r="J45" s="117"/>
    </row>
    <row r="46" spans="1:10" x14ac:dyDescent="0.25">
      <c r="A46" s="125"/>
      <c r="B46" s="125"/>
      <c r="C46" s="125"/>
      <c r="D46" s="125"/>
      <c r="E46" s="125"/>
      <c r="F46" s="125"/>
      <c r="G46" s="125"/>
      <c r="H46" s="125"/>
      <c r="I46" s="125"/>
      <c r="J46" s="117"/>
    </row>
    <row r="47" spans="1:10" x14ac:dyDescent="0.25">
      <c r="A47" s="125"/>
      <c r="B47" s="125"/>
      <c r="C47" s="125"/>
      <c r="D47" s="125"/>
      <c r="E47" s="125"/>
      <c r="F47" s="125"/>
      <c r="G47" s="125"/>
      <c r="H47" s="125"/>
      <c r="I47" s="125"/>
      <c r="J47" s="117"/>
    </row>
    <row r="48" spans="1:10" x14ac:dyDescent="0.25">
      <c r="A48" s="125"/>
      <c r="B48" s="125"/>
      <c r="C48" s="125"/>
      <c r="D48" s="125"/>
      <c r="E48" s="125"/>
      <c r="F48" s="125"/>
      <c r="G48" s="125"/>
      <c r="H48" s="125"/>
      <c r="I48" s="125"/>
      <c r="J48" s="117"/>
    </row>
    <row r="49" spans="1:10" x14ac:dyDescent="0.25">
      <c r="A49" s="125"/>
      <c r="B49" s="125"/>
      <c r="C49" s="125"/>
      <c r="D49" s="125"/>
      <c r="E49" s="125"/>
      <c r="F49" s="125"/>
      <c r="G49" s="125"/>
      <c r="H49" s="125"/>
      <c r="I49" s="125"/>
      <c r="J49" s="117"/>
    </row>
    <row r="50" spans="1:10" x14ac:dyDescent="0.25">
      <c r="A50" s="125"/>
      <c r="B50" s="125"/>
      <c r="C50" s="125"/>
      <c r="D50" s="125"/>
      <c r="E50" s="125"/>
      <c r="F50" s="125"/>
      <c r="G50" s="125"/>
      <c r="H50" s="125"/>
      <c r="I50" s="125"/>
      <c r="J50" s="117"/>
    </row>
    <row r="51" spans="1:10" x14ac:dyDescent="0.25">
      <c r="A51" s="125"/>
      <c r="B51" s="125"/>
      <c r="C51" s="125"/>
      <c r="D51" s="125"/>
      <c r="E51" s="125"/>
      <c r="F51" s="125"/>
      <c r="G51" s="125"/>
      <c r="H51" s="125"/>
      <c r="I51" s="125"/>
      <c r="J51" s="117"/>
    </row>
    <row r="52" spans="1:10" x14ac:dyDescent="0.25">
      <c r="A52" s="125"/>
      <c r="B52" s="125"/>
      <c r="C52" s="125"/>
      <c r="D52" s="125"/>
      <c r="E52" s="125"/>
      <c r="F52" s="125"/>
      <c r="G52" s="125"/>
      <c r="H52" s="125"/>
      <c r="I52" s="125"/>
      <c r="J52" s="117"/>
    </row>
    <row r="53" spans="1:10" x14ac:dyDescent="0.25">
      <c r="A53" s="125"/>
      <c r="B53" s="125"/>
      <c r="C53" s="125"/>
      <c r="D53" s="125"/>
      <c r="E53" s="125"/>
      <c r="F53" s="125"/>
      <c r="G53" s="125"/>
      <c r="H53" s="125"/>
      <c r="I53" s="125"/>
      <c r="J53" s="117"/>
    </row>
    <row r="54" spans="1:10" x14ac:dyDescent="0.25">
      <c r="A54" s="125"/>
      <c r="B54" s="125"/>
      <c r="C54" s="125"/>
      <c r="D54" s="125"/>
      <c r="E54" s="125"/>
      <c r="F54" s="125"/>
      <c r="G54" s="125"/>
      <c r="H54" s="125"/>
      <c r="I54" s="125"/>
      <c r="J54" s="117"/>
    </row>
    <row r="55" spans="1:10" x14ac:dyDescent="0.25">
      <c r="A55" s="125"/>
      <c r="B55" s="125"/>
      <c r="C55" s="125"/>
      <c r="D55" s="125"/>
      <c r="E55" s="125"/>
      <c r="F55" s="125"/>
      <c r="G55" s="125"/>
      <c r="H55" s="125"/>
      <c r="I55" s="125"/>
      <c r="J55" s="117"/>
    </row>
    <row r="56" spans="1:10" x14ac:dyDescent="0.25">
      <c r="A56" s="125"/>
      <c r="B56" s="125"/>
      <c r="C56" s="125"/>
      <c r="D56" s="125"/>
      <c r="E56" s="125"/>
      <c r="F56" s="125"/>
      <c r="G56" s="125"/>
      <c r="H56" s="125"/>
      <c r="I56" s="125"/>
      <c r="J56" s="117"/>
    </row>
    <row r="57" spans="1:10" x14ac:dyDescent="0.25">
      <c r="A57" s="125"/>
      <c r="B57" s="125"/>
      <c r="C57" s="125"/>
      <c r="D57" s="125"/>
      <c r="E57" s="125"/>
      <c r="F57" s="125"/>
      <c r="G57" s="125"/>
      <c r="H57" s="125"/>
      <c r="I57" s="125"/>
      <c r="J57" s="117"/>
    </row>
    <row r="58" spans="1:10" ht="14.4" x14ac:dyDescent="0.3">
      <c r="A58" s="118" t="s">
        <v>113</v>
      </c>
      <c r="B58" s="126"/>
      <c r="C58" s="126"/>
      <c r="D58" s="126"/>
      <c r="E58" s="126"/>
      <c r="F58" s="126"/>
      <c r="G58" s="126"/>
      <c r="H58" s="126"/>
      <c r="I58" s="126"/>
      <c r="J58" s="117"/>
    </row>
    <row r="59" spans="1:10" ht="27" customHeight="1" thickBot="1" x14ac:dyDescent="0.35">
      <c r="A59" s="111"/>
      <c r="B59" s="129" t="str">
        <f t="shared" ref="B59:I59" si="6">B2</f>
        <v>Maize (lower yield)</v>
      </c>
      <c r="C59" s="129" t="str">
        <f t="shared" si="6"/>
        <v>Maize (higher yield)</v>
      </c>
      <c r="D59" s="129" t="str">
        <f t="shared" si="6"/>
        <v>Maize (Bt)</v>
      </c>
      <c r="E59" s="129" t="str">
        <f t="shared" si="6"/>
        <v>Sunflower</v>
      </c>
      <c r="F59" s="129" t="str">
        <f t="shared" si="6"/>
        <v>Soybean</v>
      </c>
      <c r="G59" s="129" t="str">
        <f t="shared" si="6"/>
        <v>Grain Sorghum</v>
      </c>
      <c r="H59" s="129" t="str">
        <f t="shared" si="6"/>
        <v>Groundnuts</v>
      </c>
      <c r="I59" s="129" t="str">
        <f t="shared" si="6"/>
        <v>Irr-Maize</v>
      </c>
      <c r="J59" s="117"/>
    </row>
    <row r="60" spans="1:10" ht="14.4" x14ac:dyDescent="0.3">
      <c r="A60" s="143" t="s">
        <v>103</v>
      </c>
      <c r="B60" s="119">
        <f t="shared" ref="B60:I60" si="7">B5</f>
        <v>3820</v>
      </c>
      <c r="C60" s="119">
        <f t="shared" si="7"/>
        <v>3820</v>
      </c>
      <c r="D60" s="119">
        <f t="shared" si="7"/>
        <v>3820</v>
      </c>
      <c r="E60" s="119">
        <f t="shared" si="7"/>
        <v>8300</v>
      </c>
      <c r="F60" s="119">
        <f t="shared" si="7"/>
        <v>8200</v>
      </c>
      <c r="G60" s="119">
        <f t="shared" si="7"/>
        <v>5800</v>
      </c>
      <c r="H60" s="119">
        <f t="shared" si="7"/>
        <v>14695</v>
      </c>
      <c r="I60" s="119">
        <f t="shared" si="7"/>
        <v>3820</v>
      </c>
      <c r="J60" s="117"/>
    </row>
    <row r="61" spans="1:10" x14ac:dyDescent="0.25">
      <c r="A61" s="120" t="s">
        <v>114</v>
      </c>
      <c r="B61" s="128">
        <f t="shared" ref="B61:I61" si="8">B4</f>
        <v>4</v>
      </c>
      <c r="C61" s="128">
        <f t="shared" si="8"/>
        <v>6</v>
      </c>
      <c r="D61" s="128">
        <f t="shared" si="8"/>
        <v>4.5</v>
      </c>
      <c r="E61" s="128">
        <f t="shared" si="8"/>
        <v>1.5</v>
      </c>
      <c r="F61" s="128">
        <f t="shared" si="8"/>
        <v>2</v>
      </c>
      <c r="G61" s="128">
        <f t="shared" si="8"/>
        <v>3</v>
      </c>
      <c r="H61" s="128">
        <f t="shared" si="8"/>
        <v>1.5</v>
      </c>
      <c r="I61" s="128">
        <f t="shared" si="8"/>
        <v>14</v>
      </c>
      <c r="J61" s="117"/>
    </row>
    <row r="62" spans="1:10" x14ac:dyDescent="0.25">
      <c r="A62" s="120"/>
      <c r="B62" s="128"/>
      <c r="C62" s="128"/>
      <c r="D62" s="128"/>
      <c r="E62" s="128"/>
      <c r="F62" s="128"/>
      <c r="G62" s="128"/>
      <c r="H62" s="128"/>
      <c r="I62" s="128"/>
      <c r="J62" s="117"/>
    </row>
    <row r="63" spans="1:10" ht="14.4" x14ac:dyDescent="0.3">
      <c r="A63" s="142" t="s">
        <v>101</v>
      </c>
      <c r="B63" s="131"/>
      <c r="C63" s="131"/>
      <c r="D63" s="131"/>
      <c r="E63" s="131"/>
      <c r="F63" s="131"/>
      <c r="G63" s="131"/>
      <c r="H63" s="131"/>
      <c r="I63" s="131"/>
      <c r="J63" s="117"/>
    </row>
    <row r="64" spans="1:10" x14ac:dyDescent="0.25">
      <c r="A64" s="120" t="s">
        <v>115</v>
      </c>
      <c r="B64" s="119">
        <f t="shared" ref="B64:I64" si="9">B7</f>
        <v>3400</v>
      </c>
      <c r="C64" s="119">
        <f t="shared" si="9"/>
        <v>3400</v>
      </c>
      <c r="D64" s="119">
        <f t="shared" si="9"/>
        <v>3400</v>
      </c>
      <c r="E64" s="119">
        <f t="shared" si="9"/>
        <v>7851</v>
      </c>
      <c r="F64" s="119">
        <f t="shared" si="9"/>
        <v>7982</v>
      </c>
      <c r="G64" s="119">
        <f t="shared" si="9"/>
        <v>5737</v>
      </c>
      <c r="H64" s="119">
        <f t="shared" si="9"/>
        <v>14632</v>
      </c>
      <c r="I64" s="119">
        <f t="shared" si="9"/>
        <v>3400</v>
      </c>
      <c r="J64" s="117"/>
    </row>
    <row r="65" spans="1:10" x14ac:dyDescent="0.25">
      <c r="A65" s="120" t="s">
        <v>116</v>
      </c>
      <c r="B65" s="119">
        <f t="shared" ref="B65:I65" si="10">B64/B61</f>
        <v>850</v>
      </c>
      <c r="C65" s="119">
        <f t="shared" si="10"/>
        <v>566.66666666666663</v>
      </c>
      <c r="D65" s="119">
        <f t="shared" si="10"/>
        <v>755.55555555555554</v>
      </c>
      <c r="E65" s="119">
        <f t="shared" si="10"/>
        <v>5234</v>
      </c>
      <c r="F65" s="119">
        <f t="shared" si="10"/>
        <v>3991</v>
      </c>
      <c r="G65" s="119">
        <f t="shared" si="10"/>
        <v>1912.3333333333333</v>
      </c>
      <c r="H65" s="119">
        <f t="shared" si="10"/>
        <v>9754.6666666666661</v>
      </c>
      <c r="I65" s="119">
        <f t="shared" si="10"/>
        <v>242.85714285714286</v>
      </c>
      <c r="J65" s="117"/>
    </row>
    <row r="66" spans="1:10" x14ac:dyDescent="0.25">
      <c r="A66" s="120"/>
      <c r="B66" s="119"/>
      <c r="C66" s="119"/>
      <c r="D66" s="119"/>
      <c r="E66" s="119"/>
      <c r="F66" s="119"/>
      <c r="G66" s="119"/>
      <c r="H66" s="119"/>
      <c r="I66" s="119"/>
      <c r="J66" s="117"/>
    </row>
    <row r="67" spans="1:10" ht="14.4" x14ac:dyDescent="0.3">
      <c r="A67" s="147" t="s">
        <v>124</v>
      </c>
      <c r="B67" s="131"/>
      <c r="C67" s="131"/>
      <c r="D67" s="131"/>
      <c r="E67" s="131"/>
      <c r="F67" s="131"/>
      <c r="G67" s="131"/>
      <c r="H67" s="131"/>
      <c r="I67" s="131"/>
      <c r="J67" s="117"/>
    </row>
    <row r="68" spans="1:10" x14ac:dyDescent="0.25">
      <c r="A68" s="145" t="s">
        <v>125</v>
      </c>
      <c r="B68" s="119">
        <f>B28</f>
        <v>12099.165059936406</v>
      </c>
      <c r="C68" s="119">
        <f t="shared" ref="C68:I68" si="11">C28</f>
        <v>15805.945342932464</v>
      </c>
      <c r="D68" s="119">
        <f t="shared" si="11"/>
        <v>13434.456415997003</v>
      </c>
      <c r="E68" s="119">
        <f t="shared" si="11"/>
        <v>7645.4953002378534</v>
      </c>
      <c r="F68" s="119">
        <f t="shared" si="11"/>
        <v>12449.076006128867</v>
      </c>
      <c r="G68" s="119">
        <f t="shared" si="11"/>
        <v>10053.191887966301</v>
      </c>
      <c r="H68" s="119">
        <f t="shared" si="11"/>
        <v>10557.093631320457</v>
      </c>
      <c r="I68" s="119">
        <f t="shared" si="11"/>
        <v>42309.465306688413</v>
      </c>
      <c r="J68" s="117"/>
    </row>
    <row r="69" spans="1:10" x14ac:dyDescent="0.25">
      <c r="A69" s="145" t="s">
        <v>126</v>
      </c>
      <c r="B69" s="119">
        <f>B68/B61</f>
        <v>3024.7912649841014</v>
      </c>
      <c r="C69" s="119">
        <f t="shared" ref="C69:I69" si="12">C68/C61</f>
        <v>2634.3242238220773</v>
      </c>
      <c r="D69" s="119">
        <f t="shared" si="12"/>
        <v>2985.4347591104452</v>
      </c>
      <c r="E69" s="119">
        <f t="shared" si="12"/>
        <v>5096.9968668252359</v>
      </c>
      <c r="F69" s="119">
        <f t="shared" si="12"/>
        <v>6224.5380030644337</v>
      </c>
      <c r="G69" s="119">
        <f t="shared" si="12"/>
        <v>3351.0639626554334</v>
      </c>
      <c r="H69" s="119">
        <f t="shared" si="12"/>
        <v>7038.0624208803047</v>
      </c>
      <c r="I69" s="119">
        <f t="shared" si="12"/>
        <v>3022.104664763458</v>
      </c>
      <c r="J69" s="117"/>
    </row>
    <row r="70" spans="1:10" x14ac:dyDescent="0.25">
      <c r="A70" s="120"/>
      <c r="B70" s="119"/>
      <c r="C70" s="119"/>
      <c r="D70" s="119"/>
      <c r="E70" s="119"/>
      <c r="F70" s="119"/>
      <c r="G70" s="119"/>
      <c r="H70" s="119"/>
      <c r="I70" s="119"/>
      <c r="J70" s="117"/>
    </row>
    <row r="71" spans="1:10" x14ac:dyDescent="0.25">
      <c r="A71" s="120" t="s">
        <v>117</v>
      </c>
      <c r="B71" s="119">
        <f>B32</f>
        <v>15167.035059936406</v>
      </c>
      <c r="C71" s="119">
        <f t="shared" ref="C71:I71" si="13">C32</f>
        <v>18742.475342932463</v>
      </c>
      <c r="D71" s="119">
        <f t="shared" si="13"/>
        <v>16537.276415997003</v>
      </c>
      <c r="E71" s="119">
        <f t="shared" si="13"/>
        <v>10709.005300237854</v>
      </c>
      <c r="F71" s="119">
        <f t="shared" si="13"/>
        <v>15328.576006128867</v>
      </c>
      <c r="G71" s="119">
        <f t="shared" si="13"/>
        <v>12627.391887966302</v>
      </c>
      <c r="H71" s="119">
        <f t="shared" si="13"/>
        <v>13773.543631320455</v>
      </c>
      <c r="I71" s="119">
        <f t="shared" si="13"/>
        <v>47001.745306688412</v>
      </c>
      <c r="J71" s="117"/>
    </row>
    <row r="72" spans="1:10" x14ac:dyDescent="0.25">
      <c r="A72" s="120" t="s">
        <v>118</v>
      </c>
      <c r="B72" s="119">
        <f>B71/B61</f>
        <v>3791.7587649841016</v>
      </c>
      <c r="C72" s="119">
        <f t="shared" ref="C72:I72" si="14">C71/C61</f>
        <v>3123.745890488744</v>
      </c>
      <c r="D72" s="119">
        <f t="shared" si="14"/>
        <v>3674.9503146660008</v>
      </c>
      <c r="E72" s="119">
        <f t="shared" si="14"/>
        <v>7139.336866825236</v>
      </c>
      <c r="F72" s="119">
        <f t="shared" si="14"/>
        <v>7664.2880030644337</v>
      </c>
      <c r="G72" s="119">
        <f t="shared" si="14"/>
        <v>4209.1306293221005</v>
      </c>
      <c r="H72" s="119">
        <f t="shared" si="14"/>
        <v>9182.362420880303</v>
      </c>
      <c r="I72" s="119">
        <f t="shared" si="14"/>
        <v>3357.2675219063153</v>
      </c>
      <c r="J72" s="117"/>
    </row>
    <row r="73" spans="1:10" x14ac:dyDescent="0.25">
      <c r="A73" s="120"/>
      <c r="B73" s="119"/>
      <c r="C73" s="119"/>
      <c r="D73" s="119"/>
      <c r="E73" s="119"/>
      <c r="F73" s="119"/>
      <c r="G73" s="119"/>
      <c r="H73" s="119"/>
      <c r="I73" s="119"/>
      <c r="J73" s="117"/>
    </row>
    <row r="74" spans="1:10" x14ac:dyDescent="0.25">
      <c r="A74" s="144" t="s">
        <v>127</v>
      </c>
      <c r="B74" s="109"/>
      <c r="C74" s="109"/>
      <c r="D74" s="109"/>
      <c r="E74" s="109"/>
      <c r="F74" s="109"/>
      <c r="G74" s="109"/>
      <c r="H74" s="109"/>
      <c r="I74" s="109"/>
      <c r="J74" s="117"/>
    </row>
    <row r="75" spans="1:10" x14ac:dyDescent="0.25">
      <c r="A75" s="145" t="s">
        <v>128</v>
      </c>
      <c r="B75" s="119">
        <f>B34</f>
        <v>1500.8349400635943</v>
      </c>
      <c r="C75" s="119">
        <f t="shared" ref="C75:I75" si="15">C34</f>
        <v>4594.054657067536</v>
      </c>
      <c r="D75" s="119">
        <f t="shared" si="15"/>
        <v>1865.5435840029968</v>
      </c>
      <c r="E75" s="119">
        <f t="shared" si="15"/>
        <v>4131.0046997621466</v>
      </c>
      <c r="F75" s="119">
        <f t="shared" si="15"/>
        <v>3514.9239938711326</v>
      </c>
      <c r="G75" s="119">
        <f t="shared" si="15"/>
        <v>7157.8081120336992</v>
      </c>
      <c r="H75" s="119">
        <f t="shared" si="15"/>
        <v>11390.906368679543</v>
      </c>
      <c r="I75" s="119">
        <f t="shared" si="15"/>
        <v>5290.534693311587</v>
      </c>
      <c r="J75" s="117"/>
    </row>
    <row r="76" spans="1:10" x14ac:dyDescent="0.25">
      <c r="A76" s="145" t="s">
        <v>129</v>
      </c>
      <c r="B76" s="119">
        <f>B75/B61</f>
        <v>375.20873501589858</v>
      </c>
      <c r="C76" s="119">
        <f t="shared" ref="C76:I76" si="16">C75/C61</f>
        <v>765.67577617792267</v>
      </c>
      <c r="D76" s="119">
        <f t="shared" si="16"/>
        <v>414.56524088955484</v>
      </c>
      <c r="E76" s="119">
        <f t="shared" si="16"/>
        <v>2754.0031331747646</v>
      </c>
      <c r="F76" s="119">
        <f t="shared" si="16"/>
        <v>1757.4619969355663</v>
      </c>
      <c r="G76" s="119">
        <f t="shared" si="16"/>
        <v>2385.9360373445666</v>
      </c>
      <c r="H76" s="119">
        <f t="shared" si="16"/>
        <v>7593.9375791196953</v>
      </c>
      <c r="I76" s="119">
        <f t="shared" si="16"/>
        <v>377.89533523654194</v>
      </c>
      <c r="J76" s="117"/>
    </row>
    <row r="77" spans="1:10" x14ac:dyDescent="0.25">
      <c r="A77" s="120"/>
      <c r="B77" s="119"/>
      <c r="C77" s="119"/>
      <c r="D77" s="119"/>
      <c r="E77" s="119"/>
      <c r="F77" s="119"/>
      <c r="G77" s="119"/>
      <c r="H77" s="119"/>
      <c r="I77" s="119"/>
      <c r="J77" s="117"/>
    </row>
    <row r="78" spans="1:10" x14ac:dyDescent="0.25">
      <c r="A78" s="120" t="s">
        <v>119</v>
      </c>
      <c r="B78" s="119">
        <f>B35</f>
        <v>-1567.0350599364065</v>
      </c>
      <c r="C78" s="119">
        <f t="shared" ref="C78:I78" si="17">C35</f>
        <v>1657.5246570675372</v>
      </c>
      <c r="D78" s="119">
        <f t="shared" si="17"/>
        <v>-1237.2764159970029</v>
      </c>
      <c r="E78" s="119">
        <f t="shared" si="17"/>
        <v>1067.4946997621464</v>
      </c>
      <c r="F78" s="119">
        <f t="shared" si="17"/>
        <v>635.42399387113255</v>
      </c>
      <c r="G78" s="119">
        <f t="shared" si="17"/>
        <v>4583.6081120336985</v>
      </c>
      <c r="H78" s="119">
        <f t="shared" si="17"/>
        <v>8174.4563686795445</v>
      </c>
      <c r="I78" s="119">
        <f t="shared" si="17"/>
        <v>598.2546933115882</v>
      </c>
      <c r="J78" s="117"/>
    </row>
    <row r="79" spans="1:10" x14ac:dyDescent="0.25">
      <c r="A79" s="120" t="s">
        <v>120</v>
      </c>
      <c r="B79" s="119">
        <f t="shared" ref="B79:I79" si="18">B78/B4</f>
        <v>-391.75876498410162</v>
      </c>
      <c r="C79" s="119">
        <f t="shared" si="18"/>
        <v>276.25410951125622</v>
      </c>
      <c r="D79" s="119">
        <f t="shared" si="18"/>
        <v>-274.95031466600062</v>
      </c>
      <c r="E79" s="119">
        <f t="shared" si="18"/>
        <v>711.66313317476431</v>
      </c>
      <c r="F79" s="119">
        <f t="shared" si="18"/>
        <v>317.71199693556628</v>
      </c>
      <c r="G79" s="119">
        <f t="shared" si="18"/>
        <v>1527.8693706778995</v>
      </c>
      <c r="H79" s="119">
        <f t="shared" si="18"/>
        <v>5449.6375791196961</v>
      </c>
      <c r="I79" s="119">
        <f t="shared" si="18"/>
        <v>42.732478093684868</v>
      </c>
      <c r="J79" s="117"/>
    </row>
    <row r="80" spans="1:10" x14ac:dyDescent="0.25">
      <c r="A80" s="120"/>
      <c r="B80" s="119"/>
      <c r="C80" s="119"/>
      <c r="D80" s="119"/>
      <c r="E80" s="119"/>
      <c r="F80" s="119"/>
      <c r="G80" s="119"/>
      <c r="H80" s="119"/>
      <c r="I80" s="119"/>
      <c r="J80" s="117"/>
    </row>
    <row r="81" spans="1:10" ht="14.4" x14ac:dyDescent="0.3">
      <c r="A81" s="146" t="s">
        <v>130</v>
      </c>
      <c r="B81" s="109"/>
      <c r="C81" s="109"/>
      <c r="D81" s="109"/>
      <c r="E81" s="109"/>
      <c r="F81" s="109"/>
      <c r="G81" s="109"/>
      <c r="H81" s="109"/>
      <c r="I81" s="109"/>
      <c r="J81" s="117"/>
    </row>
    <row r="82" spans="1:10" ht="13.8" thickBot="1" x14ac:dyDescent="0.3">
      <c r="A82" s="145" t="s">
        <v>121</v>
      </c>
      <c r="B82" s="108">
        <f>B68/B64</f>
        <v>3.5585779588048254</v>
      </c>
      <c r="C82" s="108">
        <f t="shared" ref="C82:I82" si="19">C68/C64</f>
        <v>4.6488074538036654</v>
      </c>
      <c r="D82" s="108">
        <f t="shared" si="19"/>
        <v>3.9513107105873537</v>
      </c>
      <c r="E82" s="108">
        <f t="shared" si="19"/>
        <v>0.97382439182751923</v>
      </c>
      <c r="F82" s="108">
        <f t="shared" si="19"/>
        <v>1.5596436990890588</v>
      </c>
      <c r="G82" s="108">
        <f t="shared" si="19"/>
        <v>1.7523430169019174</v>
      </c>
      <c r="H82" s="108">
        <f t="shared" si="19"/>
        <v>0.72150721919904703</v>
      </c>
      <c r="I82" s="108">
        <f t="shared" si="19"/>
        <v>12.443960384320121</v>
      </c>
      <c r="J82" s="117"/>
    </row>
    <row r="83" spans="1:10" ht="14.4" thickTop="1" thickBot="1" x14ac:dyDescent="0.3">
      <c r="A83" s="145" t="s">
        <v>122</v>
      </c>
      <c r="B83" s="121">
        <f>B69+B6</f>
        <v>3444.7912649841014</v>
      </c>
      <c r="C83" s="121">
        <f t="shared" ref="C83:I83" si="20">C69+C6</f>
        <v>3054.3242238220773</v>
      </c>
      <c r="D83" s="121">
        <f t="shared" si="20"/>
        <v>3405.4347591104452</v>
      </c>
      <c r="E83" s="121">
        <f t="shared" si="20"/>
        <v>5545.9968668252359</v>
      </c>
      <c r="F83" s="121">
        <f t="shared" si="20"/>
        <v>6442.5380030644337</v>
      </c>
      <c r="G83" s="121">
        <f t="shared" si="20"/>
        <v>3414.0639626554334</v>
      </c>
      <c r="H83" s="121">
        <f t="shared" si="20"/>
        <v>7101.0624208803047</v>
      </c>
      <c r="I83" s="121">
        <f t="shared" si="20"/>
        <v>3442.104664763458</v>
      </c>
      <c r="J83" s="117"/>
    </row>
    <row r="84" spans="1:10" ht="15" thickTop="1" x14ac:dyDescent="0.3">
      <c r="A84" s="146" t="s">
        <v>131</v>
      </c>
      <c r="B84" s="109"/>
      <c r="C84" s="109"/>
      <c r="D84" s="109"/>
      <c r="E84" s="109"/>
      <c r="F84" s="109"/>
      <c r="G84" s="109"/>
      <c r="H84" s="109"/>
      <c r="I84" s="109"/>
      <c r="J84" s="117"/>
    </row>
    <row r="85" spans="1:10" ht="13.8" thickBot="1" x14ac:dyDescent="0.3">
      <c r="A85" s="145" t="s">
        <v>121</v>
      </c>
      <c r="B85" s="108">
        <f>B71/B64</f>
        <v>4.4608926646871785</v>
      </c>
      <c r="C85" s="108">
        <f t="shared" ref="C85:I85" si="21">C71/C64</f>
        <v>5.5124927479213124</v>
      </c>
      <c r="D85" s="108">
        <f t="shared" si="21"/>
        <v>4.8639048282344124</v>
      </c>
      <c r="E85" s="108">
        <f t="shared" si="21"/>
        <v>1.3640307349685203</v>
      </c>
      <c r="F85" s="108">
        <f t="shared" si="21"/>
        <v>1.9203928847568112</v>
      </c>
      <c r="G85" s="108">
        <f t="shared" si="21"/>
        <v>2.2010444287896638</v>
      </c>
      <c r="H85" s="108">
        <f t="shared" si="21"/>
        <v>0.94133020990435046</v>
      </c>
      <c r="I85" s="108">
        <f t="shared" si="21"/>
        <v>13.824042737261298</v>
      </c>
      <c r="J85" s="117"/>
    </row>
    <row r="86" spans="1:10" ht="14.4" thickTop="1" thickBot="1" x14ac:dyDescent="0.3">
      <c r="A86" s="120" t="s">
        <v>122</v>
      </c>
      <c r="B86" s="121">
        <f>B72+B6</f>
        <v>4211.7587649841016</v>
      </c>
      <c r="C86" s="121">
        <f t="shared" ref="C86:I86" si="22">C72+C6</f>
        <v>3543.745890488744</v>
      </c>
      <c r="D86" s="121">
        <f t="shared" si="22"/>
        <v>4094.9503146660008</v>
      </c>
      <c r="E86" s="121">
        <f t="shared" si="22"/>
        <v>7588.336866825236</v>
      </c>
      <c r="F86" s="121">
        <f t="shared" si="22"/>
        <v>7882.2880030644337</v>
      </c>
      <c r="G86" s="121">
        <f t="shared" si="22"/>
        <v>4272.1306293221005</v>
      </c>
      <c r="H86" s="121">
        <f t="shared" si="22"/>
        <v>9245.362420880303</v>
      </c>
      <c r="I86" s="121">
        <f t="shared" si="22"/>
        <v>3777.2675219063153</v>
      </c>
      <c r="J86" s="117"/>
    </row>
    <row r="87" spans="1:10" ht="13.8" thickTop="1" x14ac:dyDescent="0.25"/>
  </sheetData>
  <mergeCells count="1">
    <mergeCell ref="A37:I37"/>
  </mergeCells>
  <conditionalFormatting sqref="B34:I36">
    <cfRule type="colorScale" priority="64">
      <colorScale>
        <cfvo type="min"/>
        <cfvo type="percentile" val="50"/>
        <cfvo type="max"/>
        <color rgb="FFF8696B"/>
        <color rgb="FFFFEB84"/>
        <color rgb="FF63BE7B"/>
      </colorScale>
    </cfRule>
  </conditionalFormatting>
  <conditionalFormatting sqref="E34:I36">
    <cfRule type="colorScale" priority="3">
      <colorScale>
        <cfvo type="min"/>
        <cfvo type="percentile" val="50"/>
        <cfvo type="max"/>
        <color rgb="FFF8696B"/>
        <color rgb="FFFFEB84"/>
        <color rgb="FF63BE7B"/>
      </colorScale>
    </cfRule>
  </conditionalFormatting>
  <conditionalFormatting sqref="E35:I35 B35:D36 B34:I34">
    <cfRule type="colorScale" priority="2">
      <colorScale>
        <cfvo type="min"/>
        <cfvo type="percentile" val="50"/>
        <cfvo type="max"/>
        <color rgb="FFF8696B"/>
        <color rgb="FFFFEB84"/>
        <color rgb="FF63BE7B"/>
      </colorScale>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6"/>
  <sheetViews>
    <sheetView zoomScale="85" zoomScaleNormal="85" zoomScaleSheetLayoutView="90" workbookViewId="0">
      <selection activeCell="D9" sqref="D9:I24"/>
    </sheetView>
  </sheetViews>
  <sheetFormatPr defaultColWidth="9.109375" defaultRowHeight="13.2" x14ac:dyDescent="0.25"/>
  <cols>
    <col min="1" max="1" width="41.6640625" style="1" customWidth="1"/>
    <col min="2" max="2" width="18.33203125" style="1" customWidth="1"/>
    <col min="3" max="3" width="17.33203125" style="1" customWidth="1"/>
    <col min="4" max="4" width="13.109375" style="1" customWidth="1"/>
    <col min="5" max="5" width="14" style="1" customWidth="1"/>
    <col min="6" max="8" width="11.88671875" style="1" customWidth="1"/>
    <col min="9" max="9" width="12.88671875" style="1" bestFit="1" customWidth="1"/>
    <col min="10" max="10" width="12.44140625" style="1" bestFit="1" customWidth="1"/>
    <col min="11" max="15" width="12.6640625" style="1" hidden="1" customWidth="1"/>
    <col min="16" max="26" width="12.6640625" style="1" customWidth="1"/>
    <col min="27" max="16384" width="9.109375" style="1"/>
  </cols>
  <sheetData>
    <row r="1" spans="1:15" ht="31.5" customHeight="1" thickBot="1" x14ac:dyDescent="0.3">
      <c r="A1" s="256" t="s">
        <v>142</v>
      </c>
      <c r="B1" s="257"/>
      <c r="C1" s="257"/>
      <c r="D1" s="257"/>
      <c r="E1" s="258" t="s">
        <v>150</v>
      </c>
      <c r="F1" s="258"/>
      <c r="G1" s="258"/>
      <c r="H1" s="186"/>
      <c r="I1" s="187"/>
    </row>
    <row r="2" spans="1:15" ht="16.2" thickBot="1" x14ac:dyDescent="0.35">
      <c r="A2" s="9"/>
      <c r="B2" s="10"/>
      <c r="C2" s="11"/>
      <c r="D2" s="11"/>
      <c r="E2" s="6"/>
      <c r="F2" s="6"/>
      <c r="G2" s="6"/>
      <c r="H2" s="6"/>
      <c r="I2" s="2"/>
    </row>
    <row r="3" spans="1:15" ht="25.5" customHeight="1" thickBot="1" x14ac:dyDescent="0.3">
      <c r="A3" s="264" t="s">
        <v>3</v>
      </c>
      <c r="B3" s="265"/>
      <c r="C3" s="265"/>
      <c r="D3" s="193"/>
      <c r="E3" s="194">
        <f>'Pryse + Sensatiwiteitsanali'!B26</f>
        <v>3416</v>
      </c>
      <c r="F3" s="193" t="s">
        <v>0</v>
      </c>
      <c r="G3" s="195"/>
      <c r="H3" s="195"/>
      <c r="I3" s="196"/>
    </row>
    <row r="4" spans="1:15" ht="13.8" thickBot="1" x14ac:dyDescent="0.3">
      <c r="A4" s="33"/>
      <c r="B4" s="4"/>
      <c r="C4" s="4"/>
      <c r="D4" s="3"/>
      <c r="E4" s="5"/>
      <c r="F4" s="12"/>
      <c r="G4" s="4"/>
      <c r="H4" s="13"/>
      <c r="I4" s="13"/>
    </row>
    <row r="5" spans="1:15" ht="13.8" thickBot="1" x14ac:dyDescent="0.3">
      <c r="A5" s="34" t="s">
        <v>4</v>
      </c>
      <c r="B5" s="4"/>
      <c r="C5" s="4"/>
      <c r="D5" s="26">
        <v>3</v>
      </c>
      <c r="E5" s="26">
        <v>3.5</v>
      </c>
      <c r="F5" s="26">
        <v>4</v>
      </c>
      <c r="G5" s="26">
        <v>4.5</v>
      </c>
      <c r="H5" s="26">
        <v>5</v>
      </c>
      <c r="I5" s="26">
        <v>5.5</v>
      </c>
      <c r="M5" s="28"/>
      <c r="N5" s="28"/>
    </row>
    <row r="6" spans="1:15" ht="13.8" thickBot="1" x14ac:dyDescent="0.3">
      <c r="A6" s="197" t="s">
        <v>5</v>
      </c>
      <c r="B6" s="198"/>
      <c r="C6" s="199"/>
      <c r="D6" s="200">
        <f>$E$3*D5</f>
        <v>10248</v>
      </c>
      <c r="E6" s="200">
        <f t="shared" ref="E6:I6" si="0">$E$3*E5</f>
        <v>11956</v>
      </c>
      <c r="F6" s="200">
        <f t="shared" si="0"/>
        <v>13664</v>
      </c>
      <c r="G6" s="200">
        <f t="shared" si="0"/>
        <v>15372</v>
      </c>
      <c r="H6" s="200">
        <f t="shared" si="0"/>
        <v>17080</v>
      </c>
      <c r="I6" s="200">
        <f t="shared" si="0"/>
        <v>18788</v>
      </c>
      <c r="M6" s="29"/>
      <c r="N6" s="29"/>
    </row>
    <row r="7" spans="1:15" ht="15" thickBot="1" x14ac:dyDescent="0.35">
      <c r="A7" s="31"/>
      <c r="B7" s="32"/>
      <c r="C7" s="32"/>
      <c r="D7" s="15"/>
      <c r="E7" s="15"/>
      <c r="F7" s="15"/>
      <c r="G7" s="15"/>
      <c r="H7" s="15"/>
      <c r="I7" s="15"/>
      <c r="M7" s="246" t="s">
        <v>77</v>
      </c>
      <c r="N7" s="246"/>
      <c r="O7" s="246"/>
    </row>
    <row r="8" spans="1:15" ht="15" thickBot="1" x14ac:dyDescent="0.35">
      <c r="A8" s="266" t="s">
        <v>6</v>
      </c>
      <c r="B8" s="267"/>
      <c r="C8" s="268"/>
      <c r="D8" s="188"/>
      <c r="E8" s="188"/>
      <c r="F8" s="188"/>
      <c r="G8" s="188"/>
      <c r="H8" s="188"/>
      <c r="I8" s="188"/>
      <c r="M8" s="101" t="s">
        <v>74</v>
      </c>
      <c r="N8" s="101" t="s">
        <v>75</v>
      </c>
      <c r="O8" s="101" t="s">
        <v>76</v>
      </c>
    </row>
    <row r="9" spans="1:15" ht="14.4" x14ac:dyDescent="0.3">
      <c r="A9" s="38" t="s">
        <v>7</v>
      </c>
      <c r="B9" s="39"/>
      <c r="C9" s="39"/>
      <c r="D9" s="114">
        <v>1410.5250000000001</v>
      </c>
      <c r="E9" s="114">
        <v>1410.5250000000001</v>
      </c>
      <c r="F9" s="114">
        <v>1567.25</v>
      </c>
      <c r="G9" s="114">
        <v>1880.7</v>
      </c>
      <c r="H9" s="114">
        <v>1919.8812500000001</v>
      </c>
      <c r="I9" s="114">
        <v>2037.425</v>
      </c>
      <c r="K9" s="18"/>
      <c r="M9" s="102">
        <f>D5</f>
        <v>3</v>
      </c>
      <c r="N9" s="102">
        <f>D25</f>
        <v>10446.875146811537</v>
      </c>
      <c r="O9" s="102">
        <f>D27</f>
        <v>3067.87</v>
      </c>
    </row>
    <row r="10" spans="1:15" ht="14.4" x14ac:dyDescent="0.3">
      <c r="A10" s="35" t="s">
        <v>8</v>
      </c>
      <c r="B10" s="40"/>
      <c r="C10" s="40"/>
      <c r="D10" s="113">
        <v>2789.6000000000004</v>
      </c>
      <c r="E10" s="113">
        <v>3293.8</v>
      </c>
      <c r="F10" s="113">
        <v>3798</v>
      </c>
      <c r="G10" s="113">
        <v>4302.2</v>
      </c>
      <c r="H10" s="113">
        <v>4780.8</v>
      </c>
      <c r="I10" s="113">
        <v>5789.2000000000007</v>
      </c>
      <c r="K10" s="18"/>
      <c r="M10" s="102">
        <f>E5</f>
        <v>3.5</v>
      </c>
      <c r="N10" s="102">
        <f>E25</f>
        <v>11180.293065690146</v>
      </c>
      <c r="O10" s="102">
        <f>E27</f>
        <v>3067.87</v>
      </c>
    </row>
    <row r="11" spans="1:15" ht="14.4" x14ac:dyDescent="0.3">
      <c r="A11" s="35" t="s">
        <v>9</v>
      </c>
      <c r="B11" s="40"/>
      <c r="C11" s="40"/>
      <c r="D11" s="113">
        <v>179.48700000000002</v>
      </c>
      <c r="E11" s="113">
        <v>179.48700000000002</v>
      </c>
      <c r="F11" s="113">
        <v>179.48700000000002</v>
      </c>
      <c r="G11" s="113">
        <v>179.48700000000002</v>
      </c>
      <c r="H11" s="113">
        <v>179.48700000000002</v>
      </c>
      <c r="I11" s="113">
        <v>179.48700000000002</v>
      </c>
      <c r="K11" s="18"/>
      <c r="M11" s="102">
        <f>F5</f>
        <v>4</v>
      </c>
      <c r="N11" s="102">
        <f>F25</f>
        <v>12099.165059936406</v>
      </c>
      <c r="O11" s="102">
        <f>F27</f>
        <v>3067.87</v>
      </c>
    </row>
    <row r="12" spans="1:15" ht="14.4" x14ac:dyDescent="0.3">
      <c r="A12" s="35" t="s">
        <v>10</v>
      </c>
      <c r="B12" s="40"/>
      <c r="C12" s="40"/>
      <c r="D12" s="113">
        <v>1615.5734850000001</v>
      </c>
      <c r="E12" s="113">
        <v>1646.5254850000001</v>
      </c>
      <c r="F12" s="113">
        <v>1677.4774850000003</v>
      </c>
      <c r="G12" s="113">
        <v>1708.4294850000001</v>
      </c>
      <c r="H12" s="113">
        <v>1739.3814850000003</v>
      </c>
      <c r="I12" s="113">
        <v>1770.3334850000001</v>
      </c>
      <c r="K12" s="18"/>
      <c r="M12" s="102">
        <f>G5</f>
        <v>4.5</v>
      </c>
      <c r="N12" s="102">
        <f>G25</f>
        <v>13203.491129550312</v>
      </c>
      <c r="O12" s="102">
        <f>G27</f>
        <v>3067.87</v>
      </c>
    </row>
    <row r="13" spans="1:15" ht="14.4" x14ac:dyDescent="0.3">
      <c r="A13" s="35" t="s">
        <v>11</v>
      </c>
      <c r="B13" s="40"/>
      <c r="C13" s="40"/>
      <c r="D13" s="113">
        <v>778.43457046740014</v>
      </c>
      <c r="E13" s="113">
        <v>782.4121987374001</v>
      </c>
      <c r="F13" s="113">
        <v>786.38982700740007</v>
      </c>
      <c r="G13" s="113">
        <v>790.36745527740015</v>
      </c>
      <c r="H13" s="113">
        <v>794.34508354740012</v>
      </c>
      <c r="I13" s="113">
        <v>798.3227118174002</v>
      </c>
      <c r="K13" s="18"/>
      <c r="M13" s="102">
        <f>H5</f>
        <v>5</v>
      </c>
      <c r="N13" s="102">
        <f>H25</f>
        <v>13952.979861388478</v>
      </c>
      <c r="O13" s="102">
        <f>H27</f>
        <v>3067.87</v>
      </c>
    </row>
    <row r="14" spans="1:15" ht="14.4" x14ac:dyDescent="0.3">
      <c r="A14" s="35" t="s">
        <v>12</v>
      </c>
      <c r="B14" s="40"/>
      <c r="C14" s="40"/>
      <c r="D14" s="113">
        <v>764.27</v>
      </c>
      <c r="E14" s="113">
        <v>764.27</v>
      </c>
      <c r="F14" s="113">
        <v>764.27</v>
      </c>
      <c r="G14" s="113">
        <v>764.27</v>
      </c>
      <c r="H14" s="113">
        <v>764.27</v>
      </c>
      <c r="I14" s="113">
        <v>764.27</v>
      </c>
      <c r="K14" s="18"/>
      <c r="M14" s="102">
        <f>I5</f>
        <v>5.5</v>
      </c>
      <c r="N14" s="102">
        <f>I25</f>
        <v>15422.112645616357</v>
      </c>
      <c r="O14" s="102">
        <f>I27</f>
        <v>3067.87</v>
      </c>
    </row>
    <row r="15" spans="1:15" x14ac:dyDescent="0.25">
      <c r="A15" s="35" t="s">
        <v>13</v>
      </c>
      <c r="B15" s="40"/>
      <c r="C15" s="40"/>
      <c r="D15" s="113">
        <v>806.59999999999991</v>
      </c>
      <c r="E15" s="113">
        <v>806.59999999999991</v>
      </c>
      <c r="F15" s="113">
        <v>806.59999999999991</v>
      </c>
      <c r="G15" s="113">
        <v>806.59999999999991</v>
      </c>
      <c r="H15" s="113">
        <v>806.59999999999991</v>
      </c>
      <c r="I15" s="113">
        <v>806.59999999999991</v>
      </c>
      <c r="K15" s="18"/>
      <c r="M15" s="23"/>
      <c r="N15" s="23"/>
    </row>
    <row r="16" spans="1:15" x14ac:dyDescent="0.25">
      <c r="A16" s="35" t="s">
        <v>14</v>
      </c>
      <c r="B16" s="40"/>
      <c r="C16" s="40"/>
      <c r="D16" s="113">
        <v>198.89999999999998</v>
      </c>
      <c r="E16" s="113">
        <v>232.05</v>
      </c>
      <c r="F16" s="113">
        <v>265.2</v>
      </c>
      <c r="G16" s="113">
        <v>298.35000000000002</v>
      </c>
      <c r="H16" s="113">
        <v>331.5</v>
      </c>
      <c r="I16" s="113">
        <v>364.65000000000003</v>
      </c>
      <c r="K16" s="18"/>
      <c r="M16" s="23"/>
      <c r="N16" s="23"/>
    </row>
    <row r="17" spans="1:14" x14ac:dyDescent="0.25">
      <c r="A17" s="35" t="s">
        <v>15</v>
      </c>
      <c r="B17" s="40"/>
      <c r="C17" s="40"/>
      <c r="D17" s="113">
        <v>1038.6503594667533</v>
      </c>
      <c r="E17" s="113">
        <v>1111.5683157338119</v>
      </c>
      <c r="F17" s="113">
        <v>1202.9245072949882</v>
      </c>
      <c r="G17" s="113">
        <v>1312.7189341502826</v>
      </c>
      <c r="H17" s="113">
        <v>1387.2346845349882</v>
      </c>
      <c r="I17" s="113">
        <v>1533.298964331459</v>
      </c>
      <c r="K17" s="18"/>
      <c r="M17" s="23"/>
      <c r="N17" s="23"/>
    </row>
    <row r="18" spans="1:14" x14ac:dyDescent="0.25">
      <c r="A18" s="35" t="s">
        <v>16</v>
      </c>
      <c r="B18" s="40"/>
      <c r="C18" s="40"/>
      <c r="D18" s="113">
        <v>0</v>
      </c>
      <c r="E18" s="113">
        <v>0</v>
      </c>
      <c r="F18" s="113">
        <v>0</v>
      </c>
      <c r="G18" s="113">
        <v>0</v>
      </c>
      <c r="H18" s="113">
        <v>0</v>
      </c>
      <c r="I18" s="113">
        <v>0</v>
      </c>
      <c r="K18" s="18"/>
      <c r="M18" s="23"/>
      <c r="N18" s="23"/>
    </row>
    <row r="19" spans="1:14" x14ac:dyDescent="0.25">
      <c r="A19" s="35" t="s">
        <v>17</v>
      </c>
      <c r="B19" s="40"/>
      <c r="C19" s="40"/>
      <c r="D19" s="113">
        <v>285.13800000000003</v>
      </c>
      <c r="E19" s="113">
        <v>332.661</v>
      </c>
      <c r="F19" s="113">
        <v>380.18400000000003</v>
      </c>
      <c r="G19" s="113">
        <v>427.70699999999999</v>
      </c>
      <c r="H19" s="113">
        <v>475.23</v>
      </c>
      <c r="I19" s="113">
        <v>522.75300000000004</v>
      </c>
      <c r="K19" s="18"/>
      <c r="M19" s="23"/>
      <c r="N19" s="23"/>
    </row>
    <row r="20" spans="1:14" x14ac:dyDescent="0.25">
      <c r="A20" s="35" t="s">
        <v>18</v>
      </c>
      <c r="B20" s="40"/>
      <c r="C20" s="40"/>
      <c r="D20" s="113">
        <v>0</v>
      </c>
      <c r="E20" s="113">
        <v>0</v>
      </c>
      <c r="F20" s="113">
        <v>0</v>
      </c>
      <c r="G20" s="113">
        <v>0</v>
      </c>
      <c r="H20" s="113">
        <v>0</v>
      </c>
      <c r="I20" s="113">
        <v>0</v>
      </c>
      <c r="K20" s="18"/>
      <c r="M20" s="23"/>
      <c r="N20" s="23"/>
    </row>
    <row r="21" spans="1:14" x14ac:dyDescent="0.25">
      <c r="A21" s="35" t="s">
        <v>19</v>
      </c>
      <c r="B21" s="40"/>
      <c r="C21" s="40"/>
      <c r="D21" s="113">
        <v>0</v>
      </c>
      <c r="E21" s="113">
        <v>0</v>
      </c>
      <c r="F21" s="113">
        <v>0</v>
      </c>
      <c r="G21" s="113">
        <v>0</v>
      </c>
      <c r="H21" s="113">
        <v>0</v>
      </c>
      <c r="I21" s="113">
        <v>0</v>
      </c>
      <c r="K21" s="18"/>
      <c r="M21" s="23"/>
      <c r="N21" s="23"/>
    </row>
    <row r="22" spans="1:14" x14ac:dyDescent="0.25">
      <c r="A22" s="35" t="s">
        <v>20</v>
      </c>
      <c r="B22" s="40"/>
      <c r="C22" s="40"/>
      <c r="D22" s="113">
        <v>0</v>
      </c>
      <c r="E22" s="113">
        <v>0</v>
      </c>
      <c r="F22" s="113">
        <v>0</v>
      </c>
      <c r="G22" s="113">
        <v>0</v>
      </c>
      <c r="H22" s="113">
        <v>0</v>
      </c>
      <c r="I22" s="113">
        <v>0</v>
      </c>
      <c r="K22" s="18"/>
      <c r="M22" s="23"/>
      <c r="N22" s="23"/>
    </row>
    <row r="23" spans="1:14" x14ac:dyDescent="0.25">
      <c r="A23" s="35" t="s">
        <v>21</v>
      </c>
      <c r="B23" s="40"/>
      <c r="C23" s="40"/>
      <c r="D23" s="113">
        <v>0</v>
      </c>
      <c r="E23" s="113">
        <v>0</v>
      </c>
      <c r="F23" s="113">
        <v>0</v>
      </c>
      <c r="G23" s="113">
        <v>0</v>
      </c>
      <c r="H23" s="113">
        <v>0</v>
      </c>
      <c r="I23" s="113">
        <v>0</v>
      </c>
      <c r="K23" s="18"/>
      <c r="M23" s="23"/>
      <c r="N23" s="23"/>
    </row>
    <row r="24" spans="1:14" ht="13.8" thickBot="1" x14ac:dyDescent="0.3">
      <c r="A24" s="35" t="s">
        <v>22</v>
      </c>
      <c r="B24" s="40"/>
      <c r="C24" s="40"/>
      <c r="D24" s="113">
        <v>579.69673187738158</v>
      </c>
      <c r="E24" s="113">
        <v>620.39406621893363</v>
      </c>
      <c r="F24" s="113">
        <v>671.38224063401526</v>
      </c>
      <c r="G24" s="113">
        <v>732.66125512262659</v>
      </c>
      <c r="H24" s="113">
        <v>774.25035830609022</v>
      </c>
      <c r="I24" s="113">
        <v>855.77248446749547</v>
      </c>
      <c r="K24" s="18"/>
      <c r="M24" s="23"/>
      <c r="N24" s="23"/>
    </row>
    <row r="25" spans="1:14" ht="26.25" customHeight="1" thickBot="1" x14ac:dyDescent="0.3">
      <c r="A25" s="243" t="s">
        <v>23</v>
      </c>
      <c r="B25" s="244"/>
      <c r="C25" s="245"/>
      <c r="D25" s="201">
        <f t="shared" ref="D25:I25" si="1">SUM(D9:D24)</f>
        <v>10446.875146811537</v>
      </c>
      <c r="E25" s="201">
        <f t="shared" si="1"/>
        <v>11180.293065690146</v>
      </c>
      <c r="F25" s="201">
        <f t="shared" si="1"/>
        <v>12099.165059936406</v>
      </c>
      <c r="G25" s="201">
        <f t="shared" si="1"/>
        <v>13203.491129550312</v>
      </c>
      <c r="H25" s="201">
        <f t="shared" si="1"/>
        <v>13952.979861388478</v>
      </c>
      <c r="I25" s="201">
        <f t="shared" si="1"/>
        <v>15422.112645616357</v>
      </c>
      <c r="K25" s="18"/>
      <c r="M25" s="28"/>
      <c r="N25" s="28"/>
    </row>
    <row r="26" spans="1:14" ht="13.8" thickBot="1" x14ac:dyDescent="0.3">
      <c r="A26" s="41"/>
      <c r="B26" s="42"/>
      <c r="C26" s="42"/>
      <c r="D26" s="21"/>
      <c r="E26" s="21"/>
      <c r="F26" s="21"/>
      <c r="G26" s="21"/>
      <c r="H26" s="21"/>
      <c r="I26" s="21"/>
      <c r="K26" s="18"/>
    </row>
    <row r="27" spans="1:14" ht="13.8" thickBot="1" x14ac:dyDescent="0.3">
      <c r="A27" s="240" t="s">
        <v>24</v>
      </c>
      <c r="B27" s="241"/>
      <c r="C27" s="242"/>
      <c r="D27" s="202">
        <f>'[2]W-RR mielies Laer opbrengs '!$D$224</f>
        <v>3067.87</v>
      </c>
      <c r="E27" s="203">
        <f>D27</f>
        <v>3067.87</v>
      </c>
      <c r="F27" s="203">
        <f>E27</f>
        <v>3067.87</v>
      </c>
      <c r="G27" s="203">
        <f>F27</f>
        <v>3067.87</v>
      </c>
      <c r="H27" s="203">
        <f>G27</f>
        <v>3067.87</v>
      </c>
      <c r="I27" s="203">
        <f>H27</f>
        <v>3067.87</v>
      </c>
      <c r="K27" s="18"/>
    </row>
    <row r="28" spans="1:14" ht="13.8" thickBot="1" x14ac:dyDescent="0.3">
      <c r="A28" s="41"/>
      <c r="B28" s="42"/>
      <c r="C28" s="42"/>
      <c r="D28" s="21"/>
      <c r="E28" s="21"/>
      <c r="F28" s="21"/>
      <c r="G28" s="21"/>
      <c r="H28" s="21"/>
      <c r="I28" s="21"/>
      <c r="K28" s="18"/>
    </row>
    <row r="29" spans="1:14" ht="27" customHeight="1" thickBot="1" x14ac:dyDescent="0.3">
      <c r="A29" s="243" t="s">
        <v>25</v>
      </c>
      <c r="B29" s="244"/>
      <c r="C29" s="245"/>
      <c r="D29" s="201">
        <f t="shared" ref="D29:I29" si="2">D25+D27</f>
        <v>13514.745146811536</v>
      </c>
      <c r="E29" s="201">
        <f t="shared" si="2"/>
        <v>14248.163065690147</v>
      </c>
      <c r="F29" s="201">
        <f t="shared" si="2"/>
        <v>15167.035059936406</v>
      </c>
      <c r="G29" s="201">
        <f t="shared" si="2"/>
        <v>16271.361129550311</v>
      </c>
      <c r="H29" s="201">
        <f t="shared" si="2"/>
        <v>17020.849861388477</v>
      </c>
      <c r="I29" s="201">
        <f t="shared" si="2"/>
        <v>18489.982645616357</v>
      </c>
      <c r="K29" s="18"/>
    </row>
    <row r="30" spans="1:14" ht="13.8" thickBot="1" x14ac:dyDescent="0.3">
      <c r="A30" s="36"/>
      <c r="B30" s="37"/>
      <c r="C30" s="37"/>
      <c r="D30" s="22"/>
      <c r="E30" s="22"/>
      <c r="F30" s="22"/>
      <c r="G30" s="22"/>
      <c r="H30" s="22"/>
      <c r="I30" s="22"/>
      <c r="K30" s="18"/>
    </row>
    <row r="31" spans="1:14" ht="25.5" customHeight="1" thickBot="1" x14ac:dyDescent="0.3">
      <c r="A31" s="243" t="s">
        <v>26</v>
      </c>
      <c r="B31" s="259"/>
      <c r="C31" s="260"/>
      <c r="D31" s="201">
        <f t="shared" ref="D31:I31" si="3">D29/D5</f>
        <v>4504.9150489371787</v>
      </c>
      <c r="E31" s="201">
        <f t="shared" si="3"/>
        <v>4070.9037330543279</v>
      </c>
      <c r="F31" s="201">
        <f t="shared" si="3"/>
        <v>3791.7587649841016</v>
      </c>
      <c r="G31" s="201">
        <f t="shared" si="3"/>
        <v>3615.8580287889581</v>
      </c>
      <c r="H31" s="201">
        <f t="shared" si="3"/>
        <v>3404.1699722776953</v>
      </c>
      <c r="I31" s="201">
        <f t="shared" si="3"/>
        <v>3361.8150264757014</v>
      </c>
      <c r="K31" s="18"/>
    </row>
    <row r="32" spans="1:14" ht="13.8" thickBot="1" x14ac:dyDescent="0.3">
      <c r="A32" s="31"/>
      <c r="B32" s="32"/>
      <c r="C32" s="32"/>
      <c r="D32" s="22"/>
      <c r="E32" s="22"/>
      <c r="F32" s="22"/>
      <c r="G32" s="22"/>
      <c r="H32" s="22"/>
      <c r="I32" s="22"/>
      <c r="K32" s="18"/>
    </row>
    <row r="33" spans="1:11" ht="13.8" thickBot="1" x14ac:dyDescent="0.3">
      <c r="A33" s="204" t="s">
        <v>27</v>
      </c>
      <c r="B33" s="198"/>
      <c r="C33" s="198"/>
      <c r="D33" s="201">
        <f>'Pryse + Sensatiwiteitsanali'!D4</f>
        <v>404</v>
      </c>
      <c r="E33" s="201">
        <f>$D$33</f>
        <v>404</v>
      </c>
      <c r="F33" s="201">
        <f>$D$33</f>
        <v>404</v>
      </c>
      <c r="G33" s="201">
        <f>$D$33</f>
        <v>404</v>
      </c>
      <c r="H33" s="201">
        <f>$D$33</f>
        <v>404</v>
      </c>
      <c r="I33" s="201">
        <f>$D$33</f>
        <v>404</v>
      </c>
      <c r="K33" s="18"/>
    </row>
    <row r="34" spans="1:11" ht="13.8" thickBot="1" x14ac:dyDescent="0.3">
      <c r="A34" s="31"/>
      <c r="B34" s="32"/>
      <c r="C34" s="32"/>
      <c r="D34" s="22"/>
      <c r="E34" s="22"/>
      <c r="F34" s="22"/>
      <c r="G34" s="22"/>
      <c r="H34" s="22"/>
      <c r="I34" s="22"/>
      <c r="K34" s="18"/>
    </row>
    <row r="35" spans="1:11" ht="27.75" customHeight="1" thickBot="1" x14ac:dyDescent="0.3">
      <c r="A35" s="261" t="s">
        <v>28</v>
      </c>
      <c r="B35" s="262"/>
      <c r="C35" s="263"/>
      <c r="D35" s="189">
        <f t="shared" ref="D35:I35" si="4">D31+D33</f>
        <v>4908.9150489371787</v>
      </c>
      <c r="E35" s="189">
        <f t="shared" si="4"/>
        <v>4474.9037330543279</v>
      </c>
      <c r="F35" s="189">
        <f t="shared" si="4"/>
        <v>4195.7587649841016</v>
      </c>
      <c r="G35" s="189">
        <f t="shared" si="4"/>
        <v>4019.8580287889581</v>
      </c>
      <c r="H35" s="189">
        <f t="shared" si="4"/>
        <v>3808.1699722776953</v>
      </c>
      <c r="I35" s="189">
        <f t="shared" si="4"/>
        <v>3765.8150264757014</v>
      </c>
      <c r="K35" s="18"/>
    </row>
    <row r="36" spans="1:11" ht="13.8" thickBot="1" x14ac:dyDescent="0.3">
      <c r="A36" s="190" t="s">
        <v>29</v>
      </c>
      <c r="B36" s="191"/>
      <c r="C36" s="192"/>
      <c r="D36" s="189">
        <f>'Pryse + Sensatiwiteitsanali'!B4</f>
        <v>3820</v>
      </c>
      <c r="E36" s="189">
        <f>$D$36</f>
        <v>3820</v>
      </c>
      <c r="F36" s="189">
        <f>$D$36</f>
        <v>3820</v>
      </c>
      <c r="G36" s="189">
        <f>$D$36</f>
        <v>3820</v>
      </c>
      <c r="H36" s="189">
        <f>$D$36</f>
        <v>3820</v>
      </c>
      <c r="I36" s="189">
        <f>$D$36</f>
        <v>3820</v>
      </c>
      <c r="K36" s="18"/>
    </row>
    <row r="37" spans="1:11" ht="13.8" thickBot="1" x14ac:dyDescent="0.3"/>
    <row r="38" spans="1:11" customFormat="1" ht="14.4" x14ac:dyDescent="0.3">
      <c r="A38" s="269" t="s">
        <v>143</v>
      </c>
      <c r="B38" s="270"/>
      <c r="C38" s="270"/>
      <c r="D38" s="180">
        <f t="shared" ref="D38:I38" si="5">D6-D25</f>
        <v>-198.87514681153698</v>
      </c>
      <c r="E38" s="181">
        <f t="shared" si="5"/>
        <v>775.70693430985375</v>
      </c>
      <c r="F38" s="180">
        <f t="shared" si="5"/>
        <v>1564.8349400635943</v>
      </c>
      <c r="G38" s="181">
        <f t="shared" si="5"/>
        <v>2168.5088704496884</v>
      </c>
      <c r="H38" s="180">
        <f t="shared" si="5"/>
        <v>3127.0201386115223</v>
      </c>
      <c r="I38" s="182">
        <f t="shared" si="5"/>
        <v>3365.8873543836435</v>
      </c>
    </row>
    <row r="39" spans="1:11" customFormat="1" ht="15" thickBot="1" x14ac:dyDescent="0.35">
      <c r="A39" s="271" t="s">
        <v>144</v>
      </c>
      <c r="B39" s="272"/>
      <c r="C39" s="272"/>
      <c r="D39" s="183">
        <f t="shared" ref="D39:I39" si="6">D6-D29</f>
        <v>-3266.745146811536</v>
      </c>
      <c r="E39" s="184">
        <f t="shared" si="6"/>
        <v>-2292.1630656901471</v>
      </c>
      <c r="F39" s="183">
        <f t="shared" si="6"/>
        <v>-1503.0350599364065</v>
      </c>
      <c r="G39" s="184">
        <f t="shared" si="6"/>
        <v>-899.36112955031058</v>
      </c>
      <c r="H39" s="183">
        <f t="shared" si="6"/>
        <v>59.150138611523289</v>
      </c>
      <c r="I39" s="185">
        <f t="shared" si="6"/>
        <v>298.01735438364267</v>
      </c>
    </row>
    <row r="40" spans="1:11" ht="14.4" x14ac:dyDescent="0.25">
      <c r="A40" s="45" t="s">
        <v>34</v>
      </c>
      <c r="B40" s="46"/>
      <c r="C40" s="46"/>
      <c r="D40" s="46"/>
      <c r="E40" s="46"/>
      <c r="F40" s="46"/>
      <c r="G40" s="46"/>
      <c r="H40" s="47"/>
      <c r="I40" s="44"/>
      <c r="J40" s="44"/>
    </row>
    <row r="41" spans="1:11" ht="14.4" x14ac:dyDescent="0.25">
      <c r="A41" s="48" t="s">
        <v>35</v>
      </c>
      <c r="B41" s="49"/>
      <c r="C41" s="49"/>
      <c r="D41" s="49"/>
      <c r="E41" s="49"/>
      <c r="F41" s="49"/>
      <c r="G41" s="49"/>
      <c r="H41" s="50"/>
      <c r="I41" s="44"/>
      <c r="J41" s="44"/>
    </row>
    <row r="42" spans="1:11" ht="15" thickBot="1" x14ac:dyDescent="0.3">
      <c r="A42" s="51" t="s">
        <v>36</v>
      </c>
      <c r="B42" s="52"/>
      <c r="C42" s="52"/>
      <c r="D42" s="52"/>
      <c r="E42" s="52"/>
      <c r="F42" s="52"/>
      <c r="G42" s="52"/>
      <c r="H42" s="53"/>
      <c r="I42" s="44"/>
      <c r="J42" s="44"/>
    </row>
    <row r="43" spans="1:11" x14ac:dyDescent="0.25">
      <c r="A43" s="247" t="s">
        <v>37</v>
      </c>
      <c r="B43" s="248"/>
      <c r="C43" s="248"/>
      <c r="D43" s="248"/>
      <c r="E43" s="248"/>
      <c r="F43" s="248"/>
      <c r="G43" s="248"/>
      <c r="H43" s="249"/>
    </row>
    <row r="44" spans="1:11" x14ac:dyDescent="0.25">
      <c r="A44" s="250"/>
      <c r="B44" s="251"/>
      <c r="C44" s="251"/>
      <c r="D44" s="251"/>
      <c r="E44" s="251"/>
      <c r="F44" s="251"/>
      <c r="G44" s="251"/>
      <c r="H44" s="252"/>
    </row>
    <row r="45" spans="1:11" x14ac:dyDescent="0.25">
      <c r="A45" s="250"/>
      <c r="B45" s="251"/>
      <c r="C45" s="251"/>
      <c r="D45" s="251"/>
      <c r="E45" s="251"/>
      <c r="F45" s="251"/>
      <c r="G45" s="251"/>
      <c r="H45" s="252"/>
    </row>
    <row r="46" spans="1:11" ht="13.8" thickBot="1" x14ac:dyDescent="0.3">
      <c r="A46" s="253"/>
      <c r="B46" s="254"/>
      <c r="C46" s="254"/>
      <c r="D46" s="254"/>
      <c r="E46" s="254"/>
      <c r="F46" s="254"/>
      <c r="G46" s="254"/>
      <c r="H46" s="255"/>
    </row>
  </sheetData>
  <mergeCells count="13">
    <mergeCell ref="A27:C27"/>
    <mergeCell ref="A29:C29"/>
    <mergeCell ref="M7:O7"/>
    <mergeCell ref="A43:H46"/>
    <mergeCell ref="A1:D1"/>
    <mergeCell ref="E1:G1"/>
    <mergeCell ref="A31:C31"/>
    <mergeCell ref="A35:C35"/>
    <mergeCell ref="A3:C3"/>
    <mergeCell ref="A8:C8"/>
    <mergeCell ref="A25:C25"/>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3" fitToHeight="0" orientation="portrait" r:id="rId1"/>
  <headerFooter alignWithMargins="0">
    <oddHeader>&amp;F</oddHeader>
    <oddFooter>&amp;A&amp;RPage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6"/>
  <sheetViews>
    <sheetView zoomScale="70" zoomScaleNormal="70" workbookViewId="0">
      <selection activeCell="D9" sqref="D9:H24"/>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5" width="12.6640625" style="1" hidden="1" customWidth="1"/>
    <col min="16" max="26" width="12.6640625" style="1" customWidth="1"/>
    <col min="27" max="16384" width="9.109375" style="1"/>
  </cols>
  <sheetData>
    <row r="1" spans="1:15" ht="36" customHeight="1" thickBot="1" x14ac:dyDescent="0.3">
      <c r="A1" s="256" t="s">
        <v>141</v>
      </c>
      <c r="B1" s="257"/>
      <c r="C1" s="257"/>
      <c r="D1" s="257"/>
      <c r="E1" s="258" t="s">
        <v>151</v>
      </c>
      <c r="F1" s="258"/>
      <c r="G1" s="258"/>
      <c r="H1" s="186"/>
      <c r="I1" s="187"/>
    </row>
    <row r="2" spans="1:15" ht="16.2" thickBot="1" x14ac:dyDescent="0.35">
      <c r="A2" s="9"/>
      <c r="B2" s="10"/>
      <c r="C2" s="11"/>
      <c r="D2" s="11"/>
      <c r="E2" s="6"/>
      <c r="F2" s="6"/>
      <c r="G2" s="6"/>
      <c r="H2" s="6"/>
      <c r="I2" s="2"/>
    </row>
    <row r="3" spans="1:15" ht="25.5" customHeight="1" thickBot="1" x14ac:dyDescent="0.3">
      <c r="A3" s="264" t="s">
        <v>3</v>
      </c>
      <c r="B3" s="265"/>
      <c r="C3" s="265"/>
      <c r="D3" s="193"/>
      <c r="E3" s="194">
        <f>'Pryse + Sensatiwiteitsanali'!B26</f>
        <v>3416</v>
      </c>
      <c r="F3" s="193" t="s">
        <v>0</v>
      </c>
      <c r="G3" s="195"/>
      <c r="H3" s="195"/>
      <c r="I3" s="196"/>
    </row>
    <row r="4" spans="1:15" ht="13.8" thickBot="1" x14ac:dyDescent="0.3">
      <c r="A4" s="33"/>
      <c r="B4" s="4"/>
      <c r="C4" s="4"/>
      <c r="D4" s="3"/>
      <c r="E4" s="5"/>
      <c r="F4" s="12"/>
      <c r="G4" s="4"/>
      <c r="H4" s="13"/>
      <c r="I4" s="13"/>
    </row>
    <row r="5" spans="1:15" ht="13.8" thickBot="1" x14ac:dyDescent="0.3">
      <c r="A5" s="34" t="s">
        <v>4</v>
      </c>
      <c r="B5" s="4"/>
      <c r="C5" s="4"/>
      <c r="D5" s="116">
        <v>5</v>
      </c>
      <c r="E5" s="116">
        <v>5.5</v>
      </c>
      <c r="F5" s="116">
        <v>6</v>
      </c>
      <c r="G5" s="116">
        <v>6.5</v>
      </c>
      <c r="H5" s="116">
        <v>7</v>
      </c>
      <c r="I5" s="26"/>
    </row>
    <row r="6" spans="1:15" ht="13.8" thickBot="1" x14ac:dyDescent="0.3">
      <c r="A6" s="197" t="s">
        <v>5</v>
      </c>
      <c r="B6" s="198"/>
      <c r="C6" s="199"/>
      <c r="D6" s="200">
        <f>$E$3*D5</f>
        <v>17080</v>
      </c>
      <c r="E6" s="200">
        <f>$E$3*E5</f>
        <v>18788</v>
      </c>
      <c r="F6" s="200">
        <f>$E$3*F5</f>
        <v>20496</v>
      </c>
      <c r="G6" s="200">
        <f>$E$3*G5</f>
        <v>22204</v>
      </c>
      <c r="H6" s="200">
        <f>$E$3*H5</f>
        <v>23912</v>
      </c>
      <c r="I6" s="200"/>
    </row>
    <row r="7" spans="1:15" ht="15" thickBot="1" x14ac:dyDescent="0.35">
      <c r="A7" s="31"/>
      <c r="B7" s="32"/>
      <c r="C7" s="32"/>
      <c r="D7" s="15"/>
      <c r="E7" s="15"/>
      <c r="F7" s="15"/>
      <c r="G7" s="15"/>
      <c r="H7" s="15"/>
      <c r="I7" s="15"/>
      <c r="M7" s="246" t="s">
        <v>78</v>
      </c>
      <c r="N7" s="246"/>
      <c r="O7" s="246"/>
    </row>
    <row r="8" spans="1:15" ht="15" thickBot="1" x14ac:dyDescent="0.35">
      <c r="A8" s="266" t="s">
        <v>6</v>
      </c>
      <c r="B8" s="267"/>
      <c r="C8" s="268"/>
      <c r="D8" s="188"/>
      <c r="E8" s="188"/>
      <c r="F8" s="188"/>
      <c r="G8" s="188"/>
      <c r="H8" s="188"/>
      <c r="I8" s="188"/>
      <c r="M8" s="101" t="s">
        <v>74</v>
      </c>
      <c r="N8" s="101" t="s">
        <v>75</v>
      </c>
      <c r="O8" s="101" t="s">
        <v>76</v>
      </c>
    </row>
    <row r="9" spans="1:15" ht="14.4" x14ac:dyDescent="0.3">
      <c r="A9" s="38" t="s">
        <v>7</v>
      </c>
      <c r="B9" s="39"/>
      <c r="C9" s="39"/>
      <c r="D9" s="114">
        <v>1919.8812500000001</v>
      </c>
      <c r="E9" s="114">
        <v>2154.96875</v>
      </c>
      <c r="F9" s="114">
        <v>2390.0562500000001</v>
      </c>
      <c r="G9" s="114">
        <v>2625.1437500000002</v>
      </c>
      <c r="H9" s="114">
        <v>2194.15</v>
      </c>
      <c r="I9" s="103"/>
      <c r="M9" s="102">
        <f>D5</f>
        <v>5</v>
      </c>
      <c r="N9" s="102">
        <f>D25</f>
        <v>13801.909782160537</v>
      </c>
      <c r="O9" s="102">
        <f>D27</f>
        <v>2936.5300000000007</v>
      </c>
    </row>
    <row r="10" spans="1:15" ht="14.4" x14ac:dyDescent="0.3">
      <c r="A10" s="35" t="s">
        <v>8</v>
      </c>
      <c r="B10" s="40"/>
      <c r="C10" s="40"/>
      <c r="D10" s="113">
        <v>4780.8</v>
      </c>
      <c r="E10" s="113">
        <v>5285</v>
      </c>
      <c r="F10" s="113">
        <v>5789.2000000000007</v>
      </c>
      <c r="G10" s="113">
        <v>6293.4</v>
      </c>
      <c r="H10" s="113">
        <v>6797.6</v>
      </c>
      <c r="I10" s="104"/>
      <c r="M10" s="102">
        <f>E5</f>
        <v>5.5</v>
      </c>
      <c r="N10" s="102">
        <f>E25</f>
        <v>14803.927562546503</v>
      </c>
      <c r="O10" s="102">
        <f>E27</f>
        <v>2936.5300000000007</v>
      </c>
    </row>
    <row r="11" spans="1:15" ht="14.4" x14ac:dyDescent="0.3">
      <c r="A11" s="35" t="s">
        <v>9</v>
      </c>
      <c r="B11" s="40"/>
      <c r="C11" s="40"/>
      <c r="D11" s="113">
        <v>179.48700000000002</v>
      </c>
      <c r="E11" s="113">
        <v>179.48700000000002</v>
      </c>
      <c r="F11" s="113">
        <v>179.48700000000002</v>
      </c>
      <c r="G11" s="113">
        <v>179.48700000000002</v>
      </c>
      <c r="H11" s="113">
        <v>179.48700000000002</v>
      </c>
      <c r="I11" s="104"/>
      <c r="M11" s="102">
        <f>F5</f>
        <v>6</v>
      </c>
      <c r="N11" s="102">
        <f>F25</f>
        <v>15805.945342932464</v>
      </c>
      <c r="O11" s="102">
        <f>F27</f>
        <v>2936.5300000000007</v>
      </c>
    </row>
    <row r="12" spans="1:15" ht="14.4" x14ac:dyDescent="0.3">
      <c r="A12" s="35" t="s">
        <v>10</v>
      </c>
      <c r="B12" s="40"/>
      <c r="C12" s="40"/>
      <c r="D12" s="113">
        <v>1552.4639850000001</v>
      </c>
      <c r="E12" s="113">
        <v>1575.3189850000001</v>
      </c>
      <c r="F12" s="113">
        <v>1598.1739850000001</v>
      </c>
      <c r="G12" s="113">
        <v>1621.0289850000004</v>
      </c>
      <c r="H12" s="113">
        <v>1643.8839849999999</v>
      </c>
      <c r="I12" s="104"/>
      <c r="M12" s="102">
        <f>G5</f>
        <v>6.5</v>
      </c>
      <c r="N12" s="102">
        <f>G25</f>
        <v>16807.963123318434</v>
      </c>
      <c r="O12" s="102">
        <f>G27</f>
        <v>2936.5300000000007</v>
      </c>
    </row>
    <row r="13" spans="1:15" ht="14.4" x14ac:dyDescent="0.3">
      <c r="A13" s="35" t="s">
        <v>11</v>
      </c>
      <c r="B13" s="40"/>
      <c r="C13" s="40"/>
      <c r="D13" s="113">
        <v>794.34508354740012</v>
      </c>
      <c r="E13" s="113">
        <v>798.3227118174002</v>
      </c>
      <c r="F13" s="113">
        <v>802.30034008740017</v>
      </c>
      <c r="G13" s="113">
        <v>806.27796835740014</v>
      </c>
      <c r="H13" s="113">
        <v>810.25559662740011</v>
      </c>
      <c r="I13" s="104"/>
      <c r="M13" s="102">
        <f>H5</f>
        <v>7</v>
      </c>
      <c r="N13" s="102">
        <f>H25</f>
        <v>17021.801083391892</v>
      </c>
      <c r="O13" s="102">
        <f>H27</f>
        <v>2936.5300000000007</v>
      </c>
    </row>
    <row r="14" spans="1:15" ht="14.4" x14ac:dyDescent="0.3">
      <c r="A14" s="35" t="s">
        <v>12</v>
      </c>
      <c r="B14" s="40"/>
      <c r="C14" s="40"/>
      <c r="D14" s="113">
        <v>823.52</v>
      </c>
      <c r="E14" s="113">
        <v>823.52</v>
      </c>
      <c r="F14" s="113">
        <v>823.52</v>
      </c>
      <c r="G14" s="113">
        <v>823.52</v>
      </c>
      <c r="H14" s="113">
        <v>823.52</v>
      </c>
      <c r="I14" s="104"/>
      <c r="M14" s="102">
        <f>I5</f>
        <v>0</v>
      </c>
      <c r="N14" s="102">
        <f>I25</f>
        <v>0</v>
      </c>
      <c r="O14" s="102">
        <f>I27</f>
        <v>0</v>
      </c>
    </row>
    <row r="15" spans="1:15" x14ac:dyDescent="0.25">
      <c r="A15" s="35" t="s">
        <v>13</v>
      </c>
      <c r="B15" s="40"/>
      <c r="C15" s="40"/>
      <c r="D15" s="113">
        <v>806.59999999999991</v>
      </c>
      <c r="E15" s="113">
        <v>806.59999999999991</v>
      </c>
      <c r="F15" s="113">
        <v>806.59999999999991</v>
      </c>
      <c r="G15" s="113">
        <v>806.59999999999991</v>
      </c>
      <c r="H15" s="113">
        <v>806.59999999999991</v>
      </c>
      <c r="I15" s="104"/>
    </row>
    <row r="16" spans="1:15" x14ac:dyDescent="0.25">
      <c r="A16" s="35" t="s">
        <v>14</v>
      </c>
      <c r="B16" s="40"/>
      <c r="C16" s="40"/>
      <c r="D16" s="113">
        <v>331.5</v>
      </c>
      <c r="E16" s="113">
        <v>364.65000000000003</v>
      </c>
      <c r="F16" s="113">
        <v>397.79999999999995</v>
      </c>
      <c r="G16" s="113">
        <v>430.95</v>
      </c>
      <c r="H16" s="113">
        <v>464.1</v>
      </c>
      <c r="I16" s="104"/>
    </row>
    <row r="17" spans="1:10" x14ac:dyDescent="0.25">
      <c r="A17" s="35" t="s">
        <v>15</v>
      </c>
      <c r="B17" s="40"/>
      <c r="C17" s="40"/>
      <c r="D17" s="113">
        <v>1372.2149786526354</v>
      </c>
      <c r="E17" s="113">
        <v>1471.8376996255768</v>
      </c>
      <c r="F17" s="113">
        <v>1571.4604205985177</v>
      </c>
      <c r="G17" s="113">
        <v>1671.083141571459</v>
      </c>
      <c r="H17" s="113">
        <v>1692.3433625444002</v>
      </c>
      <c r="I17" s="104"/>
    </row>
    <row r="18" spans="1:10" x14ac:dyDescent="0.25">
      <c r="A18" s="35" t="s">
        <v>16</v>
      </c>
      <c r="B18" s="40"/>
      <c r="C18" s="40"/>
      <c r="D18" s="113">
        <v>0</v>
      </c>
      <c r="E18" s="113">
        <v>0</v>
      </c>
      <c r="F18" s="113">
        <v>0</v>
      </c>
      <c r="G18" s="113">
        <v>0</v>
      </c>
      <c r="H18" s="113">
        <v>0</v>
      </c>
      <c r="I18" s="104"/>
    </row>
    <row r="19" spans="1:10" x14ac:dyDescent="0.25">
      <c r="A19" s="35" t="s">
        <v>17</v>
      </c>
      <c r="B19" s="40"/>
      <c r="C19" s="40"/>
      <c r="D19" s="113">
        <v>475.23</v>
      </c>
      <c r="E19" s="113">
        <v>522.75300000000004</v>
      </c>
      <c r="F19" s="113">
        <v>570.27600000000007</v>
      </c>
      <c r="G19" s="113">
        <v>617.79899999999998</v>
      </c>
      <c r="H19" s="113">
        <v>665.322</v>
      </c>
      <c r="I19" s="104"/>
    </row>
    <row r="20" spans="1:10" x14ac:dyDescent="0.25">
      <c r="A20" s="35" t="s">
        <v>18</v>
      </c>
      <c r="B20" s="40"/>
      <c r="C20" s="40"/>
      <c r="D20" s="113">
        <v>0</v>
      </c>
      <c r="E20" s="113">
        <v>0</v>
      </c>
      <c r="F20" s="113">
        <v>0</v>
      </c>
      <c r="G20" s="113">
        <v>0</v>
      </c>
      <c r="H20" s="113">
        <v>0</v>
      </c>
      <c r="I20" s="104"/>
    </row>
    <row r="21" spans="1:10" x14ac:dyDescent="0.25">
      <c r="A21" s="35" t="s">
        <v>19</v>
      </c>
      <c r="B21" s="40"/>
      <c r="C21" s="40"/>
      <c r="D21" s="113">
        <v>0</v>
      </c>
      <c r="E21" s="113">
        <v>0</v>
      </c>
      <c r="F21" s="113">
        <v>0</v>
      </c>
      <c r="G21" s="113">
        <v>0</v>
      </c>
      <c r="H21" s="113">
        <v>0</v>
      </c>
      <c r="I21" s="104"/>
    </row>
    <row r="22" spans="1:10" x14ac:dyDescent="0.25">
      <c r="A22" s="35" t="s">
        <v>20</v>
      </c>
      <c r="B22" s="40"/>
      <c r="C22" s="40"/>
      <c r="D22" s="113">
        <v>0</v>
      </c>
      <c r="E22" s="113">
        <v>0</v>
      </c>
      <c r="F22" s="113">
        <v>0</v>
      </c>
      <c r="G22" s="113">
        <v>0</v>
      </c>
      <c r="H22" s="113">
        <v>0</v>
      </c>
      <c r="I22" s="104"/>
    </row>
    <row r="23" spans="1:10" x14ac:dyDescent="0.25">
      <c r="A23" s="35" t="s">
        <v>21</v>
      </c>
      <c r="B23" s="40"/>
      <c r="C23" s="40"/>
      <c r="D23" s="113">
        <v>0</v>
      </c>
      <c r="E23" s="113">
        <v>0</v>
      </c>
      <c r="F23" s="113">
        <v>0</v>
      </c>
      <c r="G23" s="113">
        <v>0</v>
      </c>
      <c r="H23" s="113">
        <v>0</v>
      </c>
      <c r="I23" s="104"/>
    </row>
    <row r="24" spans="1:10" ht="13.8" thickBot="1" x14ac:dyDescent="0.3">
      <c r="A24" s="35" t="s">
        <v>22</v>
      </c>
      <c r="B24" s="40"/>
      <c r="C24" s="40"/>
      <c r="D24" s="113">
        <v>765.86748496050188</v>
      </c>
      <c r="E24" s="113">
        <v>821.46941610352485</v>
      </c>
      <c r="F24" s="113">
        <v>877.07134724654759</v>
      </c>
      <c r="G24" s="113">
        <v>932.67327838957056</v>
      </c>
      <c r="H24" s="113">
        <v>944.53913922009315</v>
      </c>
      <c r="I24" s="104"/>
    </row>
    <row r="25" spans="1:10" ht="25.5" customHeight="1" thickBot="1" x14ac:dyDescent="0.3">
      <c r="A25" s="243" t="s">
        <v>23</v>
      </c>
      <c r="B25" s="244"/>
      <c r="C25" s="245"/>
      <c r="D25" s="201">
        <f>SUM(D9:D24)</f>
        <v>13801.909782160537</v>
      </c>
      <c r="E25" s="201">
        <f>SUM(E9:E24)</f>
        <v>14803.927562546503</v>
      </c>
      <c r="F25" s="201">
        <f>SUM(F9:F24)</f>
        <v>15805.945342932464</v>
      </c>
      <c r="G25" s="201">
        <f>SUM(G9:G24)</f>
        <v>16807.963123318434</v>
      </c>
      <c r="H25" s="201">
        <f>SUM(H9:H24)</f>
        <v>17021.801083391892</v>
      </c>
      <c r="I25" s="201"/>
    </row>
    <row r="26" spans="1:10" ht="13.8" thickBot="1" x14ac:dyDescent="0.3">
      <c r="A26" s="41"/>
      <c r="B26" s="42"/>
      <c r="C26" s="42"/>
      <c r="D26" s="21"/>
      <c r="E26" s="21"/>
      <c r="F26" s="21"/>
      <c r="G26" s="21"/>
      <c r="H26" s="21"/>
      <c r="I26" s="21"/>
    </row>
    <row r="27" spans="1:10" ht="13.8" thickBot="1" x14ac:dyDescent="0.3">
      <c r="A27" s="240" t="s">
        <v>24</v>
      </c>
      <c r="B27" s="241"/>
      <c r="C27" s="242"/>
      <c r="D27" s="202">
        <f>'[2]W-RR mielies Hoer opbrengs  '!$D$226</f>
        <v>2936.5300000000007</v>
      </c>
      <c r="E27" s="203">
        <f>D27</f>
        <v>2936.5300000000007</v>
      </c>
      <c r="F27" s="203">
        <f>E27</f>
        <v>2936.5300000000007</v>
      </c>
      <c r="G27" s="203">
        <f>F27</f>
        <v>2936.5300000000007</v>
      </c>
      <c r="H27" s="203">
        <f>G27</f>
        <v>2936.5300000000007</v>
      </c>
      <c r="I27" s="203"/>
      <c r="J27" s="17"/>
    </row>
    <row r="28" spans="1:10" ht="13.8" thickBot="1" x14ac:dyDescent="0.3">
      <c r="A28" s="41"/>
      <c r="B28" s="42"/>
      <c r="C28" s="42"/>
      <c r="D28" s="21"/>
      <c r="E28" s="21"/>
      <c r="F28" s="21"/>
      <c r="G28" s="21"/>
      <c r="H28" s="21"/>
      <c r="I28" s="21"/>
    </row>
    <row r="29" spans="1:10" ht="27.75" customHeight="1" thickBot="1" x14ac:dyDescent="0.3">
      <c r="A29" s="243" t="s">
        <v>25</v>
      </c>
      <c r="B29" s="244"/>
      <c r="C29" s="245"/>
      <c r="D29" s="201">
        <f>D25+D27</f>
        <v>16738.439782160538</v>
      </c>
      <c r="E29" s="201">
        <f>E25+E27</f>
        <v>17740.457562546504</v>
      </c>
      <c r="F29" s="201">
        <f>F25+F27</f>
        <v>18742.475342932463</v>
      </c>
      <c r="G29" s="201">
        <f>G25+G27</f>
        <v>19744.493123318432</v>
      </c>
      <c r="H29" s="201">
        <f>H25+H27</f>
        <v>19958.331083391895</v>
      </c>
      <c r="I29" s="201"/>
    </row>
    <row r="30" spans="1:10" ht="13.8" thickBot="1" x14ac:dyDescent="0.3">
      <c r="A30" s="36"/>
      <c r="B30" s="37"/>
      <c r="C30" s="37"/>
      <c r="D30" s="22"/>
      <c r="E30" s="22"/>
      <c r="F30" s="22"/>
      <c r="G30" s="22"/>
      <c r="H30" s="22"/>
      <c r="I30" s="22"/>
    </row>
    <row r="31" spans="1:10" ht="27.75" customHeight="1" thickBot="1" x14ac:dyDescent="0.3">
      <c r="A31" s="243" t="s">
        <v>26</v>
      </c>
      <c r="B31" s="259"/>
      <c r="C31" s="260"/>
      <c r="D31" s="201">
        <f>D29/D5</f>
        <v>3347.6879564321075</v>
      </c>
      <c r="E31" s="201">
        <f>E29/E5</f>
        <v>3225.537738644819</v>
      </c>
      <c r="F31" s="201">
        <f>F29/F5</f>
        <v>3123.745890488744</v>
      </c>
      <c r="G31" s="201">
        <f>G29/G5</f>
        <v>3037.6143266643744</v>
      </c>
      <c r="H31" s="201">
        <f>H29/H5</f>
        <v>2851.1901547702705</v>
      </c>
      <c r="I31" s="201"/>
    </row>
    <row r="32" spans="1:10" ht="13.8" thickBot="1" x14ac:dyDescent="0.3">
      <c r="A32" s="31"/>
      <c r="B32" s="32"/>
      <c r="C32" s="32"/>
      <c r="D32" s="22"/>
      <c r="E32" s="22"/>
      <c r="F32" s="22"/>
      <c r="G32" s="22"/>
      <c r="H32" s="22"/>
      <c r="I32" s="22"/>
    </row>
    <row r="33" spans="1:10" ht="13.8" thickBot="1" x14ac:dyDescent="0.3">
      <c r="A33" s="204" t="s">
        <v>27</v>
      </c>
      <c r="B33" s="198"/>
      <c r="C33" s="198"/>
      <c r="D33" s="201">
        <f>'Pryse + Sensatiwiteitsanali'!D4</f>
        <v>404</v>
      </c>
      <c r="E33" s="201">
        <f>$D$33</f>
        <v>404</v>
      </c>
      <c r="F33" s="201">
        <f>$D$33</f>
        <v>404</v>
      </c>
      <c r="G33" s="201">
        <f>$D$33</f>
        <v>404</v>
      </c>
      <c r="H33" s="201">
        <f>$D$33</f>
        <v>404</v>
      </c>
      <c r="I33" s="201"/>
    </row>
    <row r="34" spans="1:10" ht="13.8" thickBot="1" x14ac:dyDescent="0.3">
      <c r="A34" s="31"/>
      <c r="B34" s="32"/>
      <c r="C34" s="32"/>
      <c r="D34" s="22"/>
      <c r="E34" s="22"/>
      <c r="F34" s="22"/>
      <c r="G34" s="22"/>
      <c r="H34" s="22"/>
      <c r="I34" s="22"/>
    </row>
    <row r="35" spans="1:10" ht="25.5" customHeight="1" thickBot="1" x14ac:dyDescent="0.3">
      <c r="A35" s="261" t="s">
        <v>28</v>
      </c>
      <c r="B35" s="262"/>
      <c r="C35" s="263"/>
      <c r="D35" s="189">
        <f>D31+D33</f>
        <v>3751.6879564321075</v>
      </c>
      <c r="E35" s="189">
        <f>E31+E33</f>
        <v>3629.537738644819</v>
      </c>
      <c r="F35" s="189">
        <f>F31+F33</f>
        <v>3527.745890488744</v>
      </c>
      <c r="G35" s="189">
        <f>G31+G33</f>
        <v>3441.6143266643744</v>
      </c>
      <c r="H35" s="189">
        <f>H31+H33</f>
        <v>3255.1901547702705</v>
      </c>
      <c r="I35" s="189"/>
    </row>
    <row r="36" spans="1:10" ht="13.8" thickBot="1" x14ac:dyDescent="0.3">
      <c r="A36" s="190" t="s">
        <v>29</v>
      </c>
      <c r="B36" s="191"/>
      <c r="C36" s="192"/>
      <c r="D36" s="189">
        <f>'Pryse + Sensatiwiteitsanali'!B4</f>
        <v>3820</v>
      </c>
      <c r="E36" s="189">
        <f>$D$36</f>
        <v>3820</v>
      </c>
      <c r="F36" s="189">
        <f>$D$36</f>
        <v>3820</v>
      </c>
      <c r="G36" s="189">
        <f>$D$36</f>
        <v>3820</v>
      </c>
      <c r="H36" s="189">
        <f>$D$36</f>
        <v>3820</v>
      </c>
      <c r="I36" s="189"/>
    </row>
    <row r="37" spans="1:10" ht="13.8" thickBot="1" x14ac:dyDescent="0.3"/>
    <row r="38" spans="1:10" customFormat="1" ht="14.4" x14ac:dyDescent="0.3">
      <c r="A38" s="269" t="s">
        <v>143</v>
      </c>
      <c r="B38" s="270"/>
      <c r="C38" s="270"/>
      <c r="D38" s="180">
        <f t="shared" ref="D38:G38" si="0">D6-D25</f>
        <v>3278.0902178394626</v>
      </c>
      <c r="E38" s="181">
        <f t="shared" si="0"/>
        <v>3984.0724374534966</v>
      </c>
      <c r="F38" s="180">
        <f t="shared" si="0"/>
        <v>4690.054657067536</v>
      </c>
      <c r="G38" s="181">
        <f t="shared" si="0"/>
        <v>5396.0368766815664</v>
      </c>
      <c r="H38" s="180">
        <f>H6-H25</f>
        <v>6890.1989166081075</v>
      </c>
      <c r="I38" s="182"/>
    </row>
    <row r="39" spans="1:10" customFormat="1" ht="15" thickBot="1" x14ac:dyDescent="0.35">
      <c r="A39" s="271" t="s">
        <v>144</v>
      </c>
      <c r="B39" s="272"/>
      <c r="C39" s="272"/>
      <c r="D39" s="183">
        <f t="shared" ref="D39:H39" si="1">D6-D29</f>
        <v>341.56021783946198</v>
      </c>
      <c r="E39" s="184">
        <f t="shared" si="1"/>
        <v>1047.5424374534959</v>
      </c>
      <c r="F39" s="183">
        <f t="shared" si="1"/>
        <v>1753.5246570675372</v>
      </c>
      <c r="G39" s="184">
        <f t="shared" si="1"/>
        <v>2459.5068766815675</v>
      </c>
      <c r="H39" s="183">
        <f t="shared" si="1"/>
        <v>3953.6689166081051</v>
      </c>
      <c r="I39" s="185"/>
    </row>
    <row r="40" spans="1:10" ht="14.4" x14ac:dyDescent="0.25">
      <c r="A40" s="45" t="s">
        <v>34</v>
      </c>
      <c r="B40" s="46"/>
      <c r="C40" s="46"/>
      <c r="D40" s="46"/>
      <c r="E40" s="46"/>
      <c r="F40" s="46"/>
      <c r="G40" s="46"/>
      <c r="H40" s="47"/>
      <c r="I40" s="44"/>
      <c r="J40" s="44"/>
    </row>
    <row r="41" spans="1:10" ht="14.4" x14ac:dyDescent="0.25">
      <c r="A41" s="48" t="s">
        <v>35</v>
      </c>
      <c r="B41" s="49"/>
      <c r="C41" s="49"/>
      <c r="D41" s="49"/>
      <c r="E41" s="49"/>
      <c r="F41" s="49"/>
      <c r="G41" s="49"/>
      <c r="H41" s="50"/>
      <c r="I41" s="44"/>
      <c r="J41" s="44"/>
    </row>
    <row r="42" spans="1:10" ht="15" thickBot="1" x14ac:dyDescent="0.3">
      <c r="A42" s="51" t="s">
        <v>36</v>
      </c>
      <c r="B42" s="52"/>
      <c r="C42" s="52"/>
      <c r="D42" s="52"/>
      <c r="E42" s="52"/>
      <c r="F42" s="52"/>
      <c r="G42" s="52"/>
      <c r="H42" s="53"/>
      <c r="I42" s="44"/>
      <c r="J42" s="44"/>
    </row>
    <row r="43" spans="1:10" x14ac:dyDescent="0.25">
      <c r="A43" s="247" t="s">
        <v>37</v>
      </c>
      <c r="B43" s="248"/>
      <c r="C43" s="248"/>
      <c r="D43" s="248"/>
      <c r="E43" s="248"/>
      <c r="F43" s="248"/>
      <c r="G43" s="248"/>
      <c r="H43" s="249"/>
    </row>
    <row r="44" spans="1:10" x14ac:dyDescent="0.25">
      <c r="A44" s="250"/>
      <c r="B44" s="251"/>
      <c r="C44" s="251"/>
      <c r="D44" s="251"/>
      <c r="E44" s="251"/>
      <c r="F44" s="251"/>
      <c r="G44" s="251"/>
      <c r="H44" s="252"/>
    </row>
    <row r="45" spans="1:10" x14ac:dyDescent="0.25">
      <c r="A45" s="250"/>
      <c r="B45" s="251"/>
      <c r="C45" s="251"/>
      <c r="D45" s="251"/>
      <c r="E45" s="251"/>
      <c r="F45" s="251"/>
      <c r="G45" s="251"/>
      <c r="H45" s="252"/>
    </row>
    <row r="46" spans="1:10" ht="13.8" thickBot="1" x14ac:dyDescent="0.3">
      <c r="A46" s="253"/>
      <c r="B46" s="254"/>
      <c r="C46" s="254"/>
      <c r="D46" s="254"/>
      <c r="E46" s="254"/>
      <c r="F46" s="254"/>
      <c r="G46" s="254"/>
      <c r="H46" s="255"/>
    </row>
  </sheetData>
  <mergeCells count="13">
    <mergeCell ref="A27:C27"/>
    <mergeCell ref="A29:C29"/>
    <mergeCell ref="M7:O7"/>
    <mergeCell ref="A43:H46"/>
    <mergeCell ref="E1:G1"/>
    <mergeCell ref="A1:D1"/>
    <mergeCell ref="A31:C31"/>
    <mergeCell ref="A35:C35"/>
    <mergeCell ref="A3:C3"/>
    <mergeCell ref="A8:C8"/>
    <mergeCell ref="A25:C25"/>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verticalDpi="300" r:id="rId1"/>
  <headerFooter alignWithMargins="0">
    <oddHeader>&amp;F</oddHeader>
    <oddFooter>&amp;A&amp;RPage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6"/>
  <sheetViews>
    <sheetView zoomScale="80" zoomScaleNormal="80" workbookViewId="0">
      <selection activeCell="D9" sqref="D9:I24"/>
    </sheetView>
  </sheetViews>
  <sheetFormatPr defaultColWidth="9.109375" defaultRowHeight="13.2" x14ac:dyDescent="0.25"/>
  <cols>
    <col min="1" max="1" width="41.6640625" style="1" customWidth="1"/>
    <col min="2" max="2" width="14.6640625" style="1" customWidth="1"/>
    <col min="3" max="3" width="20.44140625" style="1" customWidth="1"/>
    <col min="4" max="4" width="16.6640625" style="1" customWidth="1"/>
    <col min="5" max="5" width="14.44140625" style="1" customWidth="1"/>
    <col min="6" max="9" width="14.33203125" style="1" customWidth="1"/>
    <col min="10" max="10" width="14.44140625" style="1" customWidth="1"/>
    <col min="11" max="15" width="12.6640625" style="1" hidden="1" customWidth="1"/>
    <col min="16" max="26" width="12.6640625" style="1" customWidth="1"/>
    <col min="27" max="16384" width="9.109375" style="1"/>
  </cols>
  <sheetData>
    <row r="1" spans="1:15" ht="33.75" customHeight="1" thickBot="1" x14ac:dyDescent="0.3">
      <c r="A1" s="256" t="s">
        <v>132</v>
      </c>
      <c r="B1" s="257"/>
      <c r="C1" s="257"/>
      <c r="D1" s="257"/>
      <c r="E1" s="258" t="s">
        <v>150</v>
      </c>
      <c r="F1" s="258"/>
      <c r="G1" s="258"/>
      <c r="H1" s="186"/>
      <c r="I1" s="187"/>
    </row>
    <row r="2" spans="1:15" ht="16.2" thickBot="1" x14ac:dyDescent="0.35">
      <c r="A2" s="9"/>
      <c r="B2" s="10"/>
      <c r="C2" s="11"/>
      <c r="D2" s="11"/>
      <c r="E2" s="6"/>
      <c r="F2" s="6"/>
      <c r="G2" s="6"/>
      <c r="H2" s="6"/>
      <c r="I2" s="2"/>
    </row>
    <row r="3" spans="1:15" ht="27.75" customHeight="1" thickBot="1" x14ac:dyDescent="0.3">
      <c r="A3" s="264" t="s">
        <v>3</v>
      </c>
      <c r="B3" s="265"/>
      <c r="C3" s="265"/>
      <c r="D3" s="193"/>
      <c r="E3" s="194">
        <f>'Pryse + Sensatiwiteitsanali'!B26</f>
        <v>3416</v>
      </c>
      <c r="F3" s="193" t="s">
        <v>0</v>
      </c>
      <c r="G3" s="195"/>
      <c r="H3" s="195"/>
      <c r="I3" s="196"/>
    </row>
    <row r="4" spans="1:15" ht="13.8" thickBot="1" x14ac:dyDescent="0.3">
      <c r="A4" s="33"/>
      <c r="B4" s="4"/>
      <c r="C4" s="4"/>
      <c r="D4" s="3"/>
      <c r="E4" s="5"/>
      <c r="F4" s="12"/>
      <c r="G4" s="4"/>
      <c r="H4" s="13"/>
      <c r="I4" s="13"/>
    </row>
    <row r="5" spans="1:15" ht="13.8" thickBot="1" x14ac:dyDescent="0.3">
      <c r="A5" s="34" t="s">
        <v>4</v>
      </c>
      <c r="B5" s="4"/>
      <c r="C5" s="4"/>
      <c r="D5" s="26">
        <v>3.5</v>
      </c>
      <c r="E5" s="26">
        <v>4</v>
      </c>
      <c r="F5" s="26">
        <v>4.5</v>
      </c>
      <c r="G5" s="26">
        <v>5</v>
      </c>
      <c r="H5" s="26">
        <v>6</v>
      </c>
      <c r="I5" s="26">
        <v>7</v>
      </c>
      <c r="K5" s="28"/>
      <c r="L5" s="28"/>
    </row>
    <row r="6" spans="1:15" ht="13.8" thickBot="1" x14ac:dyDescent="0.3">
      <c r="A6" s="197" t="s">
        <v>5</v>
      </c>
      <c r="B6" s="198"/>
      <c r="C6" s="199"/>
      <c r="D6" s="200">
        <f t="shared" ref="D6:I6" si="0">$E$3*D5</f>
        <v>11956</v>
      </c>
      <c r="E6" s="200">
        <f t="shared" si="0"/>
        <v>13664</v>
      </c>
      <c r="F6" s="200">
        <f t="shared" si="0"/>
        <v>15372</v>
      </c>
      <c r="G6" s="200">
        <f t="shared" si="0"/>
        <v>17080</v>
      </c>
      <c r="H6" s="200">
        <f t="shared" si="0"/>
        <v>20496</v>
      </c>
      <c r="I6" s="200">
        <f t="shared" si="0"/>
        <v>23912</v>
      </c>
      <c r="K6" s="29"/>
      <c r="L6" s="29"/>
    </row>
    <row r="7" spans="1:15" ht="15" thickBot="1" x14ac:dyDescent="0.35">
      <c r="A7" s="31"/>
      <c r="B7" s="32"/>
      <c r="C7" s="32"/>
      <c r="D7" s="15"/>
      <c r="E7" s="15"/>
      <c r="F7" s="15"/>
      <c r="G7" s="15"/>
      <c r="H7" s="15"/>
      <c r="I7" s="15"/>
      <c r="K7" s="30"/>
      <c r="L7" s="30"/>
      <c r="M7" s="246" t="s">
        <v>79</v>
      </c>
      <c r="N7" s="246"/>
      <c r="O7" s="246"/>
    </row>
    <row r="8" spans="1:15" ht="25.5" customHeight="1" thickBot="1" x14ac:dyDescent="0.35">
      <c r="A8" s="266" t="s">
        <v>6</v>
      </c>
      <c r="B8" s="267"/>
      <c r="C8" s="268"/>
      <c r="D8" s="188"/>
      <c r="E8" s="188"/>
      <c r="F8" s="188"/>
      <c r="G8" s="188"/>
      <c r="H8" s="188"/>
      <c r="I8" s="188"/>
      <c r="M8" s="101" t="s">
        <v>74</v>
      </c>
      <c r="N8" s="101" t="s">
        <v>75</v>
      </c>
      <c r="O8" s="101" t="s">
        <v>76</v>
      </c>
    </row>
    <row r="9" spans="1:15" ht="14.4" x14ac:dyDescent="0.3">
      <c r="A9" s="38" t="s">
        <v>7</v>
      </c>
      <c r="B9" s="39"/>
      <c r="C9" s="39"/>
      <c r="D9" s="114">
        <v>1786.2337500000001</v>
      </c>
      <c r="E9" s="114">
        <v>1871.2925000000002</v>
      </c>
      <c r="F9" s="114">
        <v>1998.880625</v>
      </c>
      <c r="G9" s="114">
        <v>2126.46875</v>
      </c>
      <c r="H9" s="114">
        <v>2126.46875</v>
      </c>
      <c r="I9" s="114">
        <v>2296.5862500000003</v>
      </c>
      <c r="K9" s="23"/>
      <c r="L9" s="23"/>
      <c r="M9" s="102">
        <f>D5</f>
        <v>3.5</v>
      </c>
      <c r="N9" s="102">
        <f>D25</f>
        <v>11710.370216234265</v>
      </c>
      <c r="O9" s="102">
        <f>D27</f>
        <v>3102.8200000000006</v>
      </c>
    </row>
    <row r="10" spans="1:15" ht="14.4" x14ac:dyDescent="0.3">
      <c r="A10" s="35" t="s">
        <v>8</v>
      </c>
      <c r="B10" s="40"/>
      <c r="C10" s="40"/>
      <c r="D10" s="113">
        <v>3284.6000000000004</v>
      </c>
      <c r="E10" s="113">
        <v>3788.8</v>
      </c>
      <c r="F10" s="113">
        <v>4293</v>
      </c>
      <c r="G10" s="113">
        <v>4797.2000000000007</v>
      </c>
      <c r="H10" s="113">
        <v>5814.8</v>
      </c>
      <c r="I10" s="113">
        <v>6823.2000000000007</v>
      </c>
      <c r="K10" s="23"/>
      <c r="L10" s="23"/>
      <c r="M10" s="102">
        <f>E5</f>
        <v>4</v>
      </c>
      <c r="N10" s="102">
        <f>E25</f>
        <v>12547.250623767288</v>
      </c>
      <c r="O10" s="102">
        <f>E27</f>
        <v>3102.8200000000006</v>
      </c>
    </row>
    <row r="11" spans="1:15" ht="14.4" x14ac:dyDescent="0.3">
      <c r="A11" s="35" t="s">
        <v>9</v>
      </c>
      <c r="B11" s="40"/>
      <c r="C11" s="40"/>
      <c r="D11" s="113">
        <v>179.48700000000002</v>
      </c>
      <c r="E11" s="113">
        <v>179.48700000000002</v>
      </c>
      <c r="F11" s="113">
        <v>179.48700000000002</v>
      </c>
      <c r="G11" s="113">
        <v>179.48700000000002</v>
      </c>
      <c r="H11" s="113">
        <v>179.48700000000002</v>
      </c>
      <c r="I11" s="113">
        <v>179.48700000000002</v>
      </c>
      <c r="K11" s="23"/>
      <c r="L11" s="23"/>
      <c r="M11" s="102">
        <f>F5</f>
        <v>4.5</v>
      </c>
      <c r="N11" s="102">
        <f>F25</f>
        <v>13434.456415997003</v>
      </c>
      <c r="O11" s="102">
        <f>F27</f>
        <v>3102.8200000000006</v>
      </c>
    </row>
    <row r="12" spans="1:15" ht="14.4" x14ac:dyDescent="0.3">
      <c r="A12" s="35" t="s">
        <v>10</v>
      </c>
      <c r="B12" s="40"/>
      <c r="C12" s="40"/>
      <c r="D12" s="113">
        <v>1634.8454850000003</v>
      </c>
      <c r="E12" s="113">
        <v>1665.7974850000001</v>
      </c>
      <c r="F12" s="113">
        <v>1696.7494850000003</v>
      </c>
      <c r="G12" s="113">
        <v>1727.701485</v>
      </c>
      <c r="H12" s="113">
        <v>1777.9254850000002</v>
      </c>
      <c r="I12" s="113">
        <v>1828.1494850000004</v>
      </c>
      <c r="K12" s="23"/>
      <c r="L12" s="23"/>
      <c r="M12" s="102">
        <f>G5</f>
        <v>5</v>
      </c>
      <c r="N12" s="102">
        <f>G25</f>
        <v>14321.662208226715</v>
      </c>
      <c r="O12" s="102">
        <f>G27</f>
        <v>3102.8200000000006</v>
      </c>
    </row>
    <row r="13" spans="1:15" ht="14.4" x14ac:dyDescent="0.3">
      <c r="A13" s="35" t="s">
        <v>11</v>
      </c>
      <c r="B13" s="40"/>
      <c r="C13" s="40"/>
      <c r="D13" s="113">
        <v>782.4121987374001</v>
      </c>
      <c r="E13" s="113">
        <v>786.38982700740007</v>
      </c>
      <c r="F13" s="113">
        <v>790.36745527740015</v>
      </c>
      <c r="G13" s="113">
        <v>794.34508354740012</v>
      </c>
      <c r="H13" s="113">
        <v>802.30034008740017</v>
      </c>
      <c r="I13" s="113">
        <v>810.25559662740011</v>
      </c>
      <c r="K13" s="23"/>
      <c r="L13" s="23"/>
      <c r="M13" s="102">
        <f>H5</f>
        <v>6</v>
      </c>
      <c r="N13" s="102">
        <f>H25</f>
        <v>15791.186878623643</v>
      </c>
      <c r="O13" s="102">
        <f>H27</f>
        <v>3102.8200000000006</v>
      </c>
    </row>
    <row r="14" spans="1:15" ht="14.4" x14ac:dyDescent="0.3">
      <c r="A14" s="35" t="s">
        <v>12</v>
      </c>
      <c r="B14" s="40"/>
      <c r="C14" s="40"/>
      <c r="D14" s="113">
        <v>825.77</v>
      </c>
      <c r="E14" s="113">
        <v>825.77</v>
      </c>
      <c r="F14" s="113">
        <v>825.77</v>
      </c>
      <c r="G14" s="113">
        <v>825.77</v>
      </c>
      <c r="H14" s="113">
        <v>825.77</v>
      </c>
      <c r="I14" s="113">
        <v>825.77</v>
      </c>
      <c r="K14" s="23"/>
      <c r="L14" s="23"/>
      <c r="M14" s="102">
        <f>I5</f>
        <v>7</v>
      </c>
      <c r="N14" s="102">
        <f>I25</f>
        <v>17451.126646630863</v>
      </c>
      <c r="O14" s="102">
        <f>I27</f>
        <v>3102.8200000000006</v>
      </c>
    </row>
    <row r="15" spans="1:15" x14ac:dyDescent="0.25">
      <c r="A15" s="35" t="s">
        <v>13</v>
      </c>
      <c r="B15" s="40"/>
      <c r="C15" s="40"/>
      <c r="D15" s="113">
        <v>821.59999999999991</v>
      </c>
      <c r="E15" s="113">
        <v>821.59999999999991</v>
      </c>
      <c r="F15" s="113">
        <v>821.59999999999991</v>
      </c>
      <c r="G15" s="113">
        <v>821.59999999999991</v>
      </c>
      <c r="H15" s="113">
        <v>821.59999999999991</v>
      </c>
      <c r="I15" s="113">
        <v>821.59999999999991</v>
      </c>
      <c r="K15" s="23"/>
      <c r="L15" s="23"/>
    </row>
    <row r="16" spans="1:15" x14ac:dyDescent="0.25">
      <c r="A16" s="35" t="s">
        <v>14</v>
      </c>
      <c r="B16" s="40"/>
      <c r="C16" s="40"/>
      <c r="D16" s="113">
        <v>232.05</v>
      </c>
      <c r="E16" s="113">
        <v>265.2</v>
      </c>
      <c r="F16" s="113">
        <v>298.35000000000002</v>
      </c>
      <c r="G16" s="113">
        <v>331.5</v>
      </c>
      <c r="H16" s="113">
        <v>397.79999999999995</v>
      </c>
      <c r="I16" s="113">
        <v>464.1</v>
      </c>
      <c r="K16" s="23"/>
      <c r="L16" s="23"/>
    </row>
    <row r="17" spans="1:12" x14ac:dyDescent="0.25">
      <c r="A17" s="35" t="s">
        <v>15</v>
      </c>
      <c r="B17" s="40"/>
      <c r="C17" s="40"/>
      <c r="D17" s="113">
        <v>1164.2697039691059</v>
      </c>
      <c r="E17" s="113">
        <v>1247.4741190596942</v>
      </c>
      <c r="F17" s="113">
        <v>1335.6819900326354</v>
      </c>
      <c r="G17" s="113">
        <v>1423.8898610055767</v>
      </c>
      <c r="H17" s="113">
        <v>1569.9931029514589</v>
      </c>
      <c r="I17" s="113">
        <v>1735.0278154855764</v>
      </c>
      <c r="K17" s="23"/>
      <c r="L17" s="23"/>
    </row>
    <row r="18" spans="1:12" x14ac:dyDescent="0.25">
      <c r="A18" s="35" t="s">
        <v>16</v>
      </c>
      <c r="B18" s="40"/>
      <c r="C18" s="40"/>
      <c r="D18" s="113">
        <v>0</v>
      </c>
      <c r="E18" s="113">
        <v>0</v>
      </c>
      <c r="F18" s="113">
        <v>0</v>
      </c>
      <c r="G18" s="113">
        <v>0</v>
      </c>
      <c r="H18" s="113">
        <v>0</v>
      </c>
      <c r="I18" s="113">
        <v>0</v>
      </c>
      <c r="K18" s="23"/>
      <c r="L18" s="23"/>
    </row>
    <row r="19" spans="1:12" x14ac:dyDescent="0.25">
      <c r="A19" s="35" t="s">
        <v>17</v>
      </c>
      <c r="B19" s="40"/>
      <c r="C19" s="40"/>
      <c r="D19" s="113">
        <v>349.29405000000003</v>
      </c>
      <c r="E19" s="113">
        <v>399.19320000000005</v>
      </c>
      <c r="F19" s="113">
        <v>449.09235000000001</v>
      </c>
      <c r="G19" s="113">
        <v>498.99150000000003</v>
      </c>
      <c r="H19" s="113">
        <v>598.78980000000013</v>
      </c>
      <c r="I19" s="113">
        <v>698.58810000000005</v>
      </c>
      <c r="K19" s="23"/>
      <c r="L19" s="23"/>
    </row>
    <row r="20" spans="1:12" x14ac:dyDescent="0.25">
      <c r="A20" s="35" t="s">
        <v>18</v>
      </c>
      <c r="B20" s="40"/>
      <c r="C20" s="40"/>
      <c r="D20" s="113">
        <v>0</v>
      </c>
      <c r="E20" s="113">
        <v>0</v>
      </c>
      <c r="F20" s="113">
        <v>0</v>
      </c>
      <c r="G20" s="113">
        <v>0</v>
      </c>
      <c r="H20" s="113">
        <v>0</v>
      </c>
      <c r="I20" s="113">
        <v>0</v>
      </c>
      <c r="K20" s="23"/>
      <c r="L20" s="23"/>
    </row>
    <row r="21" spans="1:12" x14ac:dyDescent="0.25">
      <c r="A21" s="35" t="s">
        <v>19</v>
      </c>
      <c r="B21" s="40"/>
      <c r="C21" s="40"/>
      <c r="D21" s="113">
        <v>0</v>
      </c>
      <c r="E21" s="113">
        <v>0</v>
      </c>
      <c r="F21" s="113">
        <v>0</v>
      </c>
      <c r="G21" s="113">
        <v>0</v>
      </c>
      <c r="H21" s="113">
        <v>0</v>
      </c>
      <c r="I21" s="113">
        <v>0</v>
      </c>
      <c r="K21" s="23"/>
      <c r="L21" s="23"/>
    </row>
    <row r="22" spans="1:12" x14ac:dyDescent="0.25">
      <c r="A22" s="35" t="s">
        <v>20</v>
      </c>
      <c r="B22" s="40"/>
      <c r="C22" s="40"/>
      <c r="D22" s="113">
        <v>0</v>
      </c>
      <c r="E22" s="113">
        <v>0</v>
      </c>
      <c r="F22" s="113">
        <v>0</v>
      </c>
      <c r="G22" s="113">
        <v>0</v>
      </c>
      <c r="H22" s="113">
        <v>0</v>
      </c>
      <c r="I22" s="113">
        <v>0</v>
      </c>
      <c r="K22" s="23"/>
      <c r="L22" s="23"/>
    </row>
    <row r="23" spans="1:12" x14ac:dyDescent="0.25">
      <c r="A23" s="35" t="s">
        <v>21</v>
      </c>
      <c r="B23" s="40"/>
      <c r="C23" s="40"/>
      <c r="D23" s="113">
        <v>0</v>
      </c>
      <c r="E23" s="113">
        <v>0</v>
      </c>
      <c r="F23" s="113">
        <v>0</v>
      </c>
      <c r="G23" s="113">
        <v>0</v>
      </c>
      <c r="H23" s="113">
        <v>0</v>
      </c>
      <c r="I23" s="113">
        <v>0</v>
      </c>
      <c r="K23" s="23"/>
      <c r="L23" s="23"/>
    </row>
    <row r="24" spans="1:12" ht="13.8" thickBot="1" x14ac:dyDescent="0.3">
      <c r="A24" s="35" t="s">
        <v>22</v>
      </c>
      <c r="B24" s="40"/>
      <c r="C24" s="40"/>
      <c r="D24" s="113">
        <v>649.8080285277573</v>
      </c>
      <c r="E24" s="113">
        <v>696.24649270019165</v>
      </c>
      <c r="F24" s="113">
        <v>745.47751068696471</v>
      </c>
      <c r="G24" s="113">
        <v>794.70852867373731</v>
      </c>
      <c r="H24" s="113">
        <v>876.252400584783</v>
      </c>
      <c r="I24" s="113">
        <v>968.3623995178873</v>
      </c>
      <c r="K24" s="23"/>
      <c r="L24" s="23"/>
    </row>
    <row r="25" spans="1:12" ht="25.5" customHeight="1" thickBot="1" x14ac:dyDescent="0.3">
      <c r="A25" s="243" t="s">
        <v>23</v>
      </c>
      <c r="B25" s="244"/>
      <c r="C25" s="245"/>
      <c r="D25" s="201">
        <f t="shared" ref="D25:I25" si="1">SUM(D9:D24)</f>
        <v>11710.370216234265</v>
      </c>
      <c r="E25" s="201">
        <f t="shared" si="1"/>
        <v>12547.250623767288</v>
      </c>
      <c r="F25" s="201">
        <f t="shared" si="1"/>
        <v>13434.456415997003</v>
      </c>
      <c r="G25" s="201">
        <f t="shared" si="1"/>
        <v>14321.662208226715</v>
      </c>
      <c r="H25" s="201">
        <f t="shared" si="1"/>
        <v>15791.186878623643</v>
      </c>
      <c r="I25" s="201">
        <f t="shared" si="1"/>
        <v>17451.126646630863</v>
      </c>
      <c r="K25" s="28"/>
      <c r="L25" s="28"/>
    </row>
    <row r="26" spans="1:12" ht="13.8" thickBot="1" x14ac:dyDescent="0.3">
      <c r="A26" s="41"/>
      <c r="B26" s="42"/>
      <c r="C26" s="42"/>
      <c r="D26" s="21"/>
      <c r="E26" s="21"/>
      <c r="F26" s="21"/>
      <c r="G26" s="21"/>
      <c r="H26" s="21"/>
      <c r="I26" s="21"/>
    </row>
    <row r="27" spans="1:12" ht="13.8" thickBot="1" x14ac:dyDescent="0.3">
      <c r="A27" s="240" t="s">
        <v>24</v>
      </c>
      <c r="B27" s="241"/>
      <c r="C27" s="242"/>
      <c r="D27" s="202">
        <f>'[2]W-BT Mielies '!$D$224</f>
        <v>3102.8200000000006</v>
      </c>
      <c r="E27" s="203">
        <f>D27</f>
        <v>3102.8200000000006</v>
      </c>
      <c r="F27" s="203">
        <f>E27</f>
        <v>3102.8200000000006</v>
      </c>
      <c r="G27" s="203">
        <f>F27</f>
        <v>3102.8200000000006</v>
      </c>
      <c r="H27" s="203">
        <f>G27</f>
        <v>3102.8200000000006</v>
      </c>
      <c r="I27" s="203">
        <f>H27</f>
        <v>3102.8200000000006</v>
      </c>
      <c r="J27" s="17"/>
    </row>
    <row r="28" spans="1:12" ht="13.8" thickBot="1" x14ac:dyDescent="0.3">
      <c r="A28" s="41"/>
      <c r="B28" s="42"/>
      <c r="C28" s="42"/>
      <c r="D28" s="21"/>
      <c r="E28" s="21"/>
      <c r="F28" s="21"/>
      <c r="G28" s="21"/>
      <c r="H28" s="21"/>
      <c r="I28" s="21"/>
    </row>
    <row r="29" spans="1:12" ht="25.5" customHeight="1" thickBot="1" x14ac:dyDescent="0.3">
      <c r="A29" s="243" t="s">
        <v>25</v>
      </c>
      <c r="B29" s="244"/>
      <c r="C29" s="245"/>
      <c r="D29" s="201">
        <f t="shared" ref="D29:I29" si="2">D25+D27</f>
        <v>14813.190216234267</v>
      </c>
      <c r="E29" s="201">
        <f t="shared" si="2"/>
        <v>15650.070623767289</v>
      </c>
      <c r="F29" s="201">
        <f t="shared" si="2"/>
        <v>16537.276415997003</v>
      </c>
      <c r="G29" s="201">
        <f t="shared" si="2"/>
        <v>17424.482208226716</v>
      </c>
      <c r="H29" s="201">
        <f t="shared" si="2"/>
        <v>18894.006878623644</v>
      </c>
      <c r="I29" s="201">
        <f t="shared" si="2"/>
        <v>20553.946646630862</v>
      </c>
    </row>
    <row r="30" spans="1:12" ht="13.8" thickBot="1" x14ac:dyDescent="0.3">
      <c r="A30" s="36"/>
      <c r="B30" s="37"/>
      <c r="C30" s="37"/>
      <c r="D30" s="22"/>
      <c r="E30" s="22"/>
      <c r="F30" s="22"/>
      <c r="G30" s="22"/>
      <c r="H30" s="22"/>
      <c r="I30" s="22"/>
    </row>
    <row r="31" spans="1:12" ht="25.5" customHeight="1" thickBot="1" x14ac:dyDescent="0.3">
      <c r="A31" s="243" t="s">
        <v>26</v>
      </c>
      <c r="B31" s="259"/>
      <c r="C31" s="260"/>
      <c r="D31" s="201">
        <f t="shared" ref="D31:I31" si="3">D29/D5</f>
        <v>4232.3400617812194</v>
      </c>
      <c r="E31" s="201">
        <f t="shared" si="3"/>
        <v>3912.5176559418223</v>
      </c>
      <c r="F31" s="201">
        <f t="shared" si="3"/>
        <v>3674.9503146660008</v>
      </c>
      <c r="G31" s="201">
        <f t="shared" si="3"/>
        <v>3484.8964416453432</v>
      </c>
      <c r="H31" s="201">
        <f t="shared" si="3"/>
        <v>3149.0011464372742</v>
      </c>
      <c r="I31" s="201">
        <f t="shared" si="3"/>
        <v>2936.2780923758373</v>
      </c>
    </row>
    <row r="32" spans="1:12" ht="13.8" thickBot="1" x14ac:dyDescent="0.3">
      <c r="A32" s="31"/>
      <c r="B32" s="32"/>
      <c r="C32" s="32"/>
      <c r="D32" s="22"/>
      <c r="E32" s="22"/>
      <c r="F32" s="22"/>
      <c r="G32" s="22"/>
      <c r="H32" s="22"/>
      <c r="I32" s="22"/>
    </row>
    <row r="33" spans="1:10" ht="13.8" thickBot="1" x14ac:dyDescent="0.3">
      <c r="A33" s="204" t="s">
        <v>27</v>
      </c>
      <c r="B33" s="198"/>
      <c r="C33" s="198"/>
      <c r="D33" s="201">
        <f>'Pryse + Sensatiwiteitsanali'!D4</f>
        <v>404</v>
      </c>
      <c r="E33" s="201">
        <f>$D$33</f>
        <v>404</v>
      </c>
      <c r="F33" s="201">
        <f>$D$33</f>
        <v>404</v>
      </c>
      <c r="G33" s="201">
        <f>$D$33</f>
        <v>404</v>
      </c>
      <c r="H33" s="201">
        <f>$D$33</f>
        <v>404</v>
      </c>
      <c r="I33" s="201">
        <f>$D$33</f>
        <v>404</v>
      </c>
    </row>
    <row r="34" spans="1:10" ht="13.8" thickBot="1" x14ac:dyDescent="0.3">
      <c r="A34" s="31"/>
      <c r="B34" s="32"/>
      <c r="C34" s="32"/>
      <c r="D34" s="22"/>
      <c r="E34" s="22"/>
      <c r="F34" s="22"/>
      <c r="G34" s="22"/>
      <c r="H34" s="22"/>
      <c r="I34" s="22"/>
    </row>
    <row r="35" spans="1:10" ht="27.75" customHeight="1" thickBot="1" x14ac:dyDescent="0.3">
      <c r="A35" s="261" t="s">
        <v>28</v>
      </c>
      <c r="B35" s="262"/>
      <c r="C35" s="263"/>
      <c r="D35" s="189">
        <f t="shared" ref="D35:I35" si="4">D31+D33</f>
        <v>4636.3400617812194</v>
      </c>
      <c r="E35" s="189">
        <f t="shared" si="4"/>
        <v>4316.5176559418223</v>
      </c>
      <c r="F35" s="189">
        <f t="shared" si="4"/>
        <v>4078.9503146660008</v>
      </c>
      <c r="G35" s="189">
        <f t="shared" si="4"/>
        <v>3888.8964416453432</v>
      </c>
      <c r="H35" s="189">
        <f t="shared" si="4"/>
        <v>3553.0011464372742</v>
      </c>
      <c r="I35" s="189">
        <f t="shared" si="4"/>
        <v>3340.2780923758373</v>
      </c>
    </row>
    <row r="36" spans="1:10" ht="13.8" thickBot="1" x14ac:dyDescent="0.3">
      <c r="A36" s="190" t="s">
        <v>29</v>
      </c>
      <c r="B36" s="191"/>
      <c r="C36" s="192"/>
      <c r="D36" s="189">
        <f>'Pryse + Sensatiwiteitsanali'!B4</f>
        <v>3820</v>
      </c>
      <c r="E36" s="189">
        <f>$D$36</f>
        <v>3820</v>
      </c>
      <c r="F36" s="189">
        <f>$D$36</f>
        <v>3820</v>
      </c>
      <c r="G36" s="189">
        <f>$D$36</f>
        <v>3820</v>
      </c>
      <c r="H36" s="189">
        <f>$D$36</f>
        <v>3820</v>
      </c>
      <c r="I36" s="189">
        <f>$D$36</f>
        <v>3820</v>
      </c>
    </row>
    <row r="37" spans="1:10" ht="13.8" thickBot="1" x14ac:dyDescent="0.3"/>
    <row r="38" spans="1:10" customFormat="1" ht="14.4" x14ac:dyDescent="0.3">
      <c r="A38" s="269" t="s">
        <v>143</v>
      </c>
      <c r="B38" s="270"/>
      <c r="C38" s="270"/>
      <c r="D38" s="180">
        <f t="shared" ref="D38:I38" si="5">D6-D25</f>
        <v>245.62978376573483</v>
      </c>
      <c r="E38" s="181">
        <f t="shared" si="5"/>
        <v>1116.7493762327122</v>
      </c>
      <c r="F38" s="180">
        <f t="shared" si="5"/>
        <v>1937.5435840029968</v>
      </c>
      <c r="G38" s="181">
        <f t="shared" si="5"/>
        <v>2758.3377917732851</v>
      </c>
      <c r="H38" s="180">
        <f t="shared" si="5"/>
        <v>4704.8131213763572</v>
      </c>
      <c r="I38" s="182">
        <f t="shared" si="5"/>
        <v>6460.8733533691375</v>
      </c>
    </row>
    <row r="39" spans="1:10" customFormat="1" ht="15" thickBot="1" x14ac:dyDescent="0.35">
      <c r="A39" s="271" t="s">
        <v>144</v>
      </c>
      <c r="B39" s="272"/>
      <c r="C39" s="272"/>
      <c r="D39" s="183">
        <f t="shared" ref="D39:I39" si="6">D6-D29</f>
        <v>-2857.1902162342667</v>
      </c>
      <c r="E39" s="184">
        <f t="shared" si="6"/>
        <v>-1986.0706237672894</v>
      </c>
      <c r="F39" s="183">
        <f t="shared" si="6"/>
        <v>-1165.2764159970029</v>
      </c>
      <c r="G39" s="184">
        <f t="shared" si="6"/>
        <v>-344.48220822671647</v>
      </c>
      <c r="H39" s="183">
        <f t="shared" si="6"/>
        <v>1601.9931213763557</v>
      </c>
      <c r="I39" s="185">
        <f t="shared" si="6"/>
        <v>3358.0533533691378</v>
      </c>
    </row>
    <row r="40" spans="1:10" ht="14.4" x14ac:dyDescent="0.25">
      <c r="A40" s="45" t="s">
        <v>34</v>
      </c>
      <c r="B40" s="46"/>
      <c r="C40" s="46"/>
      <c r="D40" s="46"/>
      <c r="E40" s="46"/>
      <c r="F40" s="46"/>
      <c r="G40" s="46"/>
      <c r="H40" s="47"/>
      <c r="I40" s="44"/>
      <c r="J40" s="44"/>
    </row>
    <row r="41" spans="1:10" ht="14.4" x14ac:dyDescent="0.25">
      <c r="A41" s="48" t="s">
        <v>35</v>
      </c>
      <c r="B41" s="49"/>
      <c r="C41" s="49"/>
      <c r="D41" s="49"/>
      <c r="E41" s="49"/>
      <c r="F41" s="49"/>
      <c r="G41" s="49"/>
      <c r="H41" s="50"/>
      <c r="I41" s="44"/>
      <c r="J41" s="44"/>
    </row>
    <row r="42" spans="1:10" ht="15" thickBot="1" x14ac:dyDescent="0.3">
      <c r="A42" s="51" t="s">
        <v>36</v>
      </c>
      <c r="B42" s="52"/>
      <c r="C42" s="52"/>
      <c r="D42" s="52"/>
      <c r="E42" s="52"/>
      <c r="F42" s="52"/>
      <c r="G42" s="52"/>
      <c r="H42" s="53"/>
      <c r="I42" s="44"/>
      <c r="J42" s="44"/>
    </row>
    <row r="43" spans="1:10" x14ac:dyDescent="0.25">
      <c r="A43" s="247" t="s">
        <v>37</v>
      </c>
      <c r="B43" s="248"/>
      <c r="C43" s="248"/>
      <c r="D43" s="248"/>
      <c r="E43" s="248"/>
      <c r="F43" s="248"/>
      <c r="G43" s="248"/>
      <c r="H43" s="249"/>
    </row>
    <row r="44" spans="1:10" x14ac:dyDescent="0.25">
      <c r="A44" s="250"/>
      <c r="B44" s="251"/>
      <c r="C44" s="251"/>
      <c r="D44" s="251"/>
      <c r="E44" s="251"/>
      <c r="F44" s="251"/>
      <c r="G44" s="251"/>
      <c r="H44" s="252"/>
    </row>
    <row r="45" spans="1:10" x14ac:dyDescent="0.25">
      <c r="A45" s="250"/>
      <c r="B45" s="251"/>
      <c r="C45" s="251"/>
      <c r="D45" s="251"/>
      <c r="E45" s="251"/>
      <c r="F45" s="251"/>
      <c r="G45" s="251"/>
      <c r="H45" s="252"/>
    </row>
    <row r="46" spans="1:10" ht="13.8" thickBot="1" x14ac:dyDescent="0.3">
      <c r="A46" s="253"/>
      <c r="B46" s="254"/>
      <c r="C46" s="254"/>
      <c r="D46" s="254"/>
      <c r="E46" s="254"/>
      <c r="F46" s="254"/>
      <c r="G46" s="254"/>
      <c r="H46" s="255"/>
    </row>
  </sheetData>
  <mergeCells count="13">
    <mergeCell ref="A27:C27"/>
    <mergeCell ref="A29:C29"/>
    <mergeCell ref="M7:O7"/>
    <mergeCell ref="A43:H46"/>
    <mergeCell ref="A1:D1"/>
    <mergeCell ref="E1:G1"/>
    <mergeCell ref="A31:C31"/>
    <mergeCell ref="A35:C35"/>
    <mergeCell ref="A3:C3"/>
    <mergeCell ref="A8:C8"/>
    <mergeCell ref="A25:C25"/>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verticalDpi="300" r:id="rId1"/>
  <headerFooter alignWithMargins="0">
    <oddHeader>&amp;F</oddHeader>
    <oddFooter>&amp;A&amp;RPage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2"/>
  <sheetViews>
    <sheetView zoomScale="85" zoomScaleNormal="85" workbookViewId="0">
      <selection activeCell="D9" sqref="D9:I24"/>
    </sheetView>
  </sheetViews>
  <sheetFormatPr defaultColWidth="9.109375" defaultRowHeight="13.2" x14ac:dyDescent="0.25"/>
  <cols>
    <col min="1" max="1" width="41.6640625" style="1" customWidth="1"/>
    <col min="2" max="2" width="15.6640625" style="1" customWidth="1"/>
    <col min="3" max="3" width="17.33203125" style="1" customWidth="1"/>
    <col min="4" max="4" width="13.88671875" style="1" customWidth="1"/>
    <col min="5" max="9" width="14.33203125" style="1" customWidth="1"/>
    <col min="10" max="10" width="14.44140625" style="1" customWidth="1"/>
    <col min="11" max="12" width="12.6640625" style="1" customWidth="1"/>
    <col min="13" max="15" width="12.6640625" style="1" hidden="1" customWidth="1"/>
    <col min="16" max="26" width="12.6640625" style="1" customWidth="1"/>
    <col min="27" max="16384" width="9.109375" style="1"/>
  </cols>
  <sheetData>
    <row r="1" spans="1:15" ht="31.5" customHeight="1" thickBot="1" x14ac:dyDescent="0.3">
      <c r="A1" s="256" t="s">
        <v>1</v>
      </c>
      <c r="B1" s="257"/>
      <c r="C1" s="257"/>
      <c r="D1" s="257"/>
      <c r="E1" s="258" t="s">
        <v>150</v>
      </c>
      <c r="F1" s="258"/>
      <c r="G1" s="258"/>
      <c r="H1" s="186"/>
      <c r="I1" s="187"/>
    </row>
    <row r="2" spans="1:15" ht="16.2" thickBot="1" x14ac:dyDescent="0.35">
      <c r="A2" s="9"/>
      <c r="B2" s="10"/>
      <c r="C2" s="11"/>
      <c r="D2" s="11"/>
      <c r="E2" s="6"/>
      <c r="F2" s="6"/>
      <c r="G2" s="6"/>
      <c r="H2" s="6"/>
      <c r="I2" s="2"/>
    </row>
    <row r="3" spans="1:15" ht="25.5" customHeight="1" thickBot="1" x14ac:dyDescent="0.3">
      <c r="A3" s="264" t="s">
        <v>3</v>
      </c>
      <c r="B3" s="265"/>
      <c r="C3" s="265"/>
      <c r="D3" s="193"/>
      <c r="E3" s="194">
        <f>'Pryse + Sensatiwiteitsanali'!B66</f>
        <v>7851</v>
      </c>
      <c r="F3" s="193" t="s">
        <v>0</v>
      </c>
      <c r="G3" s="195"/>
      <c r="H3" s="195"/>
      <c r="I3" s="196"/>
    </row>
    <row r="4" spans="1:15" ht="13.8" thickBot="1" x14ac:dyDescent="0.3">
      <c r="A4" s="33"/>
      <c r="B4" s="4"/>
      <c r="C4" s="4"/>
      <c r="D4" s="3"/>
      <c r="E4" s="5"/>
      <c r="F4" s="12"/>
      <c r="G4" s="4"/>
      <c r="H4" s="13"/>
      <c r="I4" s="13"/>
    </row>
    <row r="5" spans="1:15" ht="13.8" thickBot="1" x14ac:dyDescent="0.3">
      <c r="A5" s="34" t="s">
        <v>4</v>
      </c>
      <c r="B5" s="4"/>
      <c r="C5" s="4"/>
      <c r="D5" s="26">
        <v>1</v>
      </c>
      <c r="E5" s="26">
        <v>1.25</v>
      </c>
      <c r="F5" s="26">
        <v>1.5</v>
      </c>
      <c r="G5" s="26">
        <v>1.75</v>
      </c>
      <c r="H5" s="26">
        <v>2</v>
      </c>
      <c r="I5" s="26">
        <v>2.5</v>
      </c>
    </row>
    <row r="6" spans="1:15" ht="13.8" thickBot="1" x14ac:dyDescent="0.3">
      <c r="A6" s="197" t="s">
        <v>5</v>
      </c>
      <c r="B6" s="198"/>
      <c r="C6" s="199"/>
      <c r="D6" s="200">
        <f t="shared" ref="D6:I6" si="0">$E$3*D5</f>
        <v>7851</v>
      </c>
      <c r="E6" s="200">
        <f t="shared" si="0"/>
        <v>9813.75</v>
      </c>
      <c r="F6" s="200">
        <f t="shared" si="0"/>
        <v>11776.5</v>
      </c>
      <c r="G6" s="200">
        <f t="shared" si="0"/>
        <v>13739.25</v>
      </c>
      <c r="H6" s="200">
        <f t="shared" si="0"/>
        <v>15702</v>
      </c>
      <c r="I6" s="200">
        <f t="shared" si="0"/>
        <v>19627.5</v>
      </c>
    </row>
    <row r="7" spans="1:15" ht="15" thickBot="1" x14ac:dyDescent="0.35">
      <c r="A7" s="31"/>
      <c r="B7" s="32"/>
      <c r="C7" s="32"/>
      <c r="D7" s="15"/>
      <c r="E7" s="15"/>
      <c r="F7" s="15"/>
      <c r="G7" s="15"/>
      <c r="H7" s="15"/>
      <c r="I7" s="15"/>
      <c r="M7" s="246" t="s">
        <v>80</v>
      </c>
      <c r="N7" s="246"/>
      <c r="O7" s="246"/>
    </row>
    <row r="8" spans="1:15" ht="15" thickBot="1" x14ac:dyDescent="0.35">
      <c r="A8" s="266" t="s">
        <v>6</v>
      </c>
      <c r="B8" s="267"/>
      <c r="C8" s="268"/>
      <c r="D8" s="188"/>
      <c r="E8" s="188"/>
      <c r="F8" s="188"/>
      <c r="G8" s="188"/>
      <c r="H8" s="188"/>
      <c r="I8" s="188"/>
      <c r="M8" s="101" t="s">
        <v>74</v>
      </c>
      <c r="N8" s="101" t="s">
        <v>75</v>
      </c>
      <c r="O8" s="101" t="s">
        <v>76</v>
      </c>
    </row>
    <row r="9" spans="1:15" ht="12" customHeight="1" x14ac:dyDescent="0.3">
      <c r="A9" s="38" t="s">
        <v>7</v>
      </c>
      <c r="B9" s="39"/>
      <c r="C9" s="39"/>
      <c r="D9" s="114">
        <v>626.69444444444446</v>
      </c>
      <c r="E9" s="114">
        <v>671.45833333333337</v>
      </c>
      <c r="F9" s="114">
        <v>716.22222222222229</v>
      </c>
      <c r="G9" s="114">
        <v>760.9861111111112</v>
      </c>
      <c r="H9" s="114">
        <v>805.75</v>
      </c>
      <c r="I9" s="114">
        <v>805.75</v>
      </c>
      <c r="K9" s="18"/>
      <c r="M9" s="102">
        <f>D5</f>
        <v>1</v>
      </c>
      <c r="N9" s="102">
        <f>D25</f>
        <v>6720.362995429643</v>
      </c>
      <c r="O9" s="102">
        <f>D27</f>
        <v>3063.5100000000007</v>
      </c>
    </row>
    <row r="10" spans="1:15" ht="12" customHeight="1" x14ac:dyDescent="0.3">
      <c r="A10" s="35" t="s">
        <v>8</v>
      </c>
      <c r="B10" s="40"/>
      <c r="C10" s="40"/>
      <c r="D10" s="113">
        <v>981.59999999999991</v>
      </c>
      <c r="E10" s="113">
        <v>1199.9000000000001</v>
      </c>
      <c r="F10" s="113">
        <v>1418.2</v>
      </c>
      <c r="G10" s="113">
        <v>1645.7</v>
      </c>
      <c r="H10" s="113">
        <v>1873.1999999999998</v>
      </c>
      <c r="I10" s="113">
        <v>2328.1999999999998</v>
      </c>
      <c r="K10" s="18"/>
      <c r="M10" s="102">
        <f>E5</f>
        <v>1.25</v>
      </c>
      <c r="N10" s="102">
        <f>E25</f>
        <v>7182.9291478337482</v>
      </c>
      <c r="O10" s="102">
        <f>E27</f>
        <v>3063.5100000000007</v>
      </c>
    </row>
    <row r="11" spans="1:15" ht="12" customHeight="1" x14ac:dyDescent="0.3">
      <c r="A11" s="35" t="s">
        <v>9</v>
      </c>
      <c r="B11" s="40"/>
      <c r="C11" s="40"/>
      <c r="D11" s="113">
        <v>179.48700000000002</v>
      </c>
      <c r="E11" s="113">
        <v>179.48700000000002</v>
      </c>
      <c r="F11" s="113">
        <v>179.48700000000002</v>
      </c>
      <c r="G11" s="113">
        <v>179.48700000000002</v>
      </c>
      <c r="H11" s="113">
        <v>179.48700000000002</v>
      </c>
      <c r="I11" s="113">
        <v>179.48700000000002</v>
      </c>
      <c r="K11" s="18"/>
      <c r="M11" s="102">
        <f>F5</f>
        <v>1.5</v>
      </c>
      <c r="N11" s="102">
        <f>F25</f>
        <v>7645.4953002378534</v>
      </c>
      <c r="O11" s="102">
        <f>F27</f>
        <v>3063.5100000000007</v>
      </c>
    </row>
    <row r="12" spans="1:15" ht="12" customHeight="1" x14ac:dyDescent="0.3">
      <c r="A12" s="35" t="s">
        <v>10</v>
      </c>
      <c r="B12" s="40"/>
      <c r="C12" s="40"/>
      <c r="D12" s="113">
        <v>1606.3057500000002</v>
      </c>
      <c r="E12" s="113">
        <v>1637.2577500000002</v>
      </c>
      <c r="F12" s="113">
        <v>1668.20975</v>
      </c>
      <c r="G12" s="113">
        <v>1699.1617500000002</v>
      </c>
      <c r="H12" s="113">
        <v>1730.11375</v>
      </c>
      <c r="I12" s="113">
        <v>1780.3377500000001</v>
      </c>
      <c r="K12" s="18"/>
      <c r="M12" s="102">
        <f>G5</f>
        <v>1.75</v>
      </c>
      <c r="N12" s="102">
        <f>G25</f>
        <v>8118.1376176068579</v>
      </c>
      <c r="O12" s="102">
        <f>G27</f>
        <v>3063.5100000000007</v>
      </c>
    </row>
    <row r="13" spans="1:15" ht="12" customHeight="1" x14ac:dyDescent="0.3">
      <c r="A13" s="35" t="s">
        <v>11</v>
      </c>
      <c r="B13" s="40"/>
      <c r="C13" s="40"/>
      <c r="D13" s="113">
        <v>736.04979418740004</v>
      </c>
      <c r="E13" s="113">
        <v>738.03860832240002</v>
      </c>
      <c r="F13" s="113">
        <v>740.02742245740001</v>
      </c>
      <c r="G13" s="113">
        <v>742.01623659239999</v>
      </c>
      <c r="H13" s="113">
        <v>744.00505072740009</v>
      </c>
      <c r="I13" s="113">
        <v>747.98267899740006</v>
      </c>
      <c r="K13" s="18"/>
      <c r="M13" s="102">
        <f>H5</f>
        <v>2</v>
      </c>
      <c r="N13" s="102">
        <f>H25</f>
        <v>8590.7799349758625</v>
      </c>
      <c r="O13" s="102">
        <f>H27</f>
        <v>3063.5100000000007</v>
      </c>
    </row>
    <row r="14" spans="1:15" ht="12" customHeight="1" x14ac:dyDescent="0.3">
      <c r="A14" s="35" t="s">
        <v>12</v>
      </c>
      <c r="B14" s="40"/>
      <c r="C14" s="40"/>
      <c r="D14" s="113">
        <v>882.59725125119985</v>
      </c>
      <c r="E14" s="113">
        <v>882.59725125119985</v>
      </c>
      <c r="F14" s="113">
        <v>882.59725125119985</v>
      </c>
      <c r="G14" s="113">
        <v>882.59725125119985</v>
      </c>
      <c r="H14" s="113">
        <v>882.59725125119985</v>
      </c>
      <c r="I14" s="113">
        <v>882.59725125119985</v>
      </c>
      <c r="K14" s="18"/>
      <c r="M14" s="102">
        <f>I5</f>
        <v>2.5</v>
      </c>
      <c r="N14" s="102">
        <f>I25</f>
        <v>9425.2182366030102</v>
      </c>
      <c r="O14" s="102">
        <f>I27</f>
        <v>3063.5100000000007</v>
      </c>
    </row>
    <row r="15" spans="1:15" ht="12" customHeight="1" x14ac:dyDescent="0.25">
      <c r="A15" s="35" t="s">
        <v>13</v>
      </c>
      <c r="B15" s="40"/>
      <c r="C15" s="40"/>
      <c r="D15" s="113">
        <v>617.90739999999983</v>
      </c>
      <c r="E15" s="113">
        <v>617.90739999999983</v>
      </c>
      <c r="F15" s="113">
        <v>617.90739999999983</v>
      </c>
      <c r="G15" s="113">
        <v>617.90739999999983</v>
      </c>
      <c r="H15" s="113">
        <v>617.90739999999983</v>
      </c>
      <c r="I15" s="113">
        <v>617.90739999999983</v>
      </c>
      <c r="K15" s="18"/>
    </row>
    <row r="16" spans="1:15" ht="12" customHeight="1" x14ac:dyDescent="0.25">
      <c r="A16" s="35" t="s">
        <v>14</v>
      </c>
      <c r="B16" s="40"/>
      <c r="C16" s="40"/>
      <c r="D16" s="113">
        <v>152.7825</v>
      </c>
      <c r="E16" s="113">
        <v>190.97812500000001</v>
      </c>
      <c r="F16" s="113">
        <v>229.17374999999998</v>
      </c>
      <c r="G16" s="113">
        <v>267.36937499999999</v>
      </c>
      <c r="H16" s="113">
        <v>305.565</v>
      </c>
      <c r="I16" s="113">
        <v>381.95625000000001</v>
      </c>
      <c r="K16" s="18"/>
    </row>
    <row r="17" spans="1:11" ht="12" customHeight="1" x14ac:dyDescent="0.25">
      <c r="A17" s="35" t="s">
        <v>15</v>
      </c>
      <c r="B17" s="40"/>
      <c r="C17" s="40"/>
      <c r="D17" s="113">
        <v>211.4511509595944</v>
      </c>
      <c r="E17" s="113">
        <v>226.00544592659506</v>
      </c>
      <c r="F17" s="113">
        <v>240.55974089359569</v>
      </c>
      <c r="G17" s="113">
        <v>255.43107478848401</v>
      </c>
      <c r="H17" s="113">
        <v>270.30240868337228</v>
      </c>
      <c r="I17" s="113">
        <v>296.55738023830531</v>
      </c>
      <c r="K17" s="18"/>
    </row>
    <row r="18" spans="1:11" ht="12" customHeight="1" x14ac:dyDescent="0.25">
      <c r="A18" s="35" t="s">
        <v>16</v>
      </c>
      <c r="B18" s="40"/>
      <c r="C18" s="40"/>
      <c r="D18" s="113">
        <v>0</v>
      </c>
      <c r="E18" s="113">
        <v>0</v>
      </c>
      <c r="F18" s="113">
        <v>0</v>
      </c>
      <c r="G18" s="113">
        <v>0</v>
      </c>
      <c r="H18" s="113">
        <v>0</v>
      </c>
      <c r="I18" s="113">
        <v>0</v>
      </c>
      <c r="K18" s="18"/>
    </row>
    <row r="19" spans="1:11" ht="12" customHeight="1" x14ac:dyDescent="0.25">
      <c r="A19" s="35" t="s">
        <v>17</v>
      </c>
      <c r="B19" s="40"/>
      <c r="C19" s="40"/>
      <c r="D19" s="113">
        <v>352.57499999999999</v>
      </c>
      <c r="E19" s="113">
        <v>440.71875</v>
      </c>
      <c r="F19" s="113">
        <v>528.86249999999995</v>
      </c>
      <c r="G19" s="113">
        <v>617.00625000000002</v>
      </c>
      <c r="H19" s="113">
        <v>705.15</v>
      </c>
      <c r="I19" s="113">
        <v>881.4375</v>
      </c>
      <c r="K19" s="18"/>
    </row>
    <row r="20" spans="1:11" ht="12" customHeight="1" x14ac:dyDescent="0.25">
      <c r="A20" s="35" t="s">
        <v>18</v>
      </c>
      <c r="B20" s="40"/>
      <c r="C20" s="40"/>
      <c r="D20" s="113">
        <v>0</v>
      </c>
      <c r="E20" s="113">
        <v>0</v>
      </c>
      <c r="F20" s="113">
        <v>0</v>
      </c>
      <c r="G20" s="113">
        <v>0</v>
      </c>
      <c r="H20" s="113">
        <v>0</v>
      </c>
      <c r="I20" s="113">
        <v>0</v>
      </c>
      <c r="K20" s="18"/>
    </row>
    <row r="21" spans="1:11" ht="12" customHeight="1" x14ac:dyDescent="0.25">
      <c r="A21" s="35" t="s">
        <v>19</v>
      </c>
      <c r="B21" s="40"/>
      <c r="C21" s="40"/>
      <c r="D21" s="113">
        <v>0</v>
      </c>
      <c r="E21" s="113">
        <v>0</v>
      </c>
      <c r="F21" s="113">
        <v>0</v>
      </c>
      <c r="G21" s="113">
        <v>0</v>
      </c>
      <c r="H21" s="113">
        <v>0</v>
      </c>
      <c r="I21" s="113">
        <v>0</v>
      </c>
      <c r="K21" s="18"/>
    </row>
    <row r="22" spans="1:11" ht="12" customHeight="1" x14ac:dyDescent="0.25">
      <c r="A22" s="35" t="s">
        <v>20</v>
      </c>
      <c r="B22" s="40"/>
      <c r="C22" s="40"/>
      <c r="D22" s="113">
        <v>0</v>
      </c>
      <c r="E22" s="113">
        <v>0</v>
      </c>
      <c r="F22" s="113">
        <v>0</v>
      </c>
      <c r="G22" s="113">
        <v>0</v>
      </c>
      <c r="H22" s="113">
        <v>0</v>
      </c>
      <c r="I22" s="113">
        <v>0</v>
      </c>
      <c r="K22" s="18"/>
    </row>
    <row r="23" spans="1:11" x14ac:dyDescent="0.25">
      <c r="A23" s="35" t="s">
        <v>21</v>
      </c>
      <c r="B23" s="40"/>
      <c r="C23" s="40"/>
      <c r="D23" s="113">
        <v>0</v>
      </c>
      <c r="E23" s="113">
        <v>0</v>
      </c>
      <c r="F23" s="113">
        <v>0</v>
      </c>
      <c r="G23" s="113">
        <v>0</v>
      </c>
      <c r="H23" s="113">
        <v>0</v>
      </c>
      <c r="I23" s="113">
        <v>0</v>
      </c>
      <c r="K23" s="18"/>
    </row>
    <row r="24" spans="1:11" ht="13.8" thickBot="1" x14ac:dyDescent="0.3">
      <c r="A24" s="35" t="s">
        <v>22</v>
      </c>
      <c r="B24" s="40"/>
      <c r="C24" s="40"/>
      <c r="D24" s="113">
        <v>372.91270458700501</v>
      </c>
      <c r="E24" s="113">
        <v>398.58048400021977</v>
      </c>
      <c r="F24" s="113">
        <v>424.24826341343459</v>
      </c>
      <c r="G24" s="113">
        <v>450.4751688636627</v>
      </c>
      <c r="H24" s="113">
        <v>476.70207431389076</v>
      </c>
      <c r="I24" s="113">
        <v>523.00502611610568</v>
      </c>
      <c r="K24" s="18"/>
    </row>
    <row r="25" spans="1:11" ht="24.75" customHeight="1" thickBot="1" x14ac:dyDescent="0.3">
      <c r="A25" s="243" t="s">
        <v>23</v>
      </c>
      <c r="B25" s="244"/>
      <c r="C25" s="245"/>
      <c r="D25" s="201">
        <f t="shared" ref="D25:I25" si="1">SUM(D9:D24)</f>
        <v>6720.362995429643</v>
      </c>
      <c r="E25" s="201">
        <f t="shared" si="1"/>
        <v>7182.9291478337482</v>
      </c>
      <c r="F25" s="201">
        <f t="shared" si="1"/>
        <v>7645.4953002378534</v>
      </c>
      <c r="G25" s="201">
        <f t="shared" si="1"/>
        <v>8118.1376176068579</v>
      </c>
      <c r="H25" s="201">
        <f t="shared" si="1"/>
        <v>8590.7799349758625</v>
      </c>
      <c r="I25" s="201">
        <f t="shared" si="1"/>
        <v>9425.2182366030102</v>
      </c>
      <c r="K25" s="18"/>
    </row>
    <row r="26" spans="1:11" ht="13.8" thickBot="1" x14ac:dyDescent="0.3">
      <c r="A26" s="41"/>
      <c r="B26" s="42"/>
      <c r="C26" s="42"/>
      <c r="D26" s="21"/>
      <c r="E26" s="21"/>
      <c r="F26" s="21"/>
      <c r="G26" s="21"/>
      <c r="H26" s="21"/>
      <c r="I26" s="21"/>
    </row>
    <row r="27" spans="1:11" ht="13.8" thickBot="1" x14ac:dyDescent="0.3">
      <c r="A27" s="240" t="s">
        <v>24</v>
      </c>
      <c r="B27" s="241"/>
      <c r="C27" s="242"/>
      <c r="D27" s="202">
        <f>[2]Sonneblom!$D$222</f>
        <v>3063.5100000000007</v>
      </c>
      <c r="E27" s="203">
        <f>D27</f>
        <v>3063.5100000000007</v>
      </c>
      <c r="F27" s="203">
        <f>E27</f>
        <v>3063.5100000000007</v>
      </c>
      <c r="G27" s="203">
        <f>F27</f>
        <v>3063.5100000000007</v>
      </c>
      <c r="H27" s="203">
        <f>G27</f>
        <v>3063.5100000000007</v>
      </c>
      <c r="I27" s="203">
        <f>H27</f>
        <v>3063.5100000000007</v>
      </c>
      <c r="J27" s="17"/>
    </row>
    <row r="28" spans="1:11" ht="13.8" thickBot="1" x14ac:dyDescent="0.3">
      <c r="A28" s="41"/>
      <c r="B28" s="42"/>
      <c r="C28" s="42"/>
      <c r="D28" s="21"/>
      <c r="E28" s="21"/>
      <c r="F28" s="21"/>
      <c r="G28" s="21"/>
      <c r="H28" s="21"/>
      <c r="I28" s="21"/>
    </row>
    <row r="29" spans="1:11" ht="28.5" customHeight="1" thickBot="1" x14ac:dyDescent="0.3">
      <c r="A29" s="243" t="s">
        <v>25</v>
      </c>
      <c r="B29" s="244"/>
      <c r="C29" s="245"/>
      <c r="D29" s="201">
        <f t="shared" ref="D29:I29" si="2">D25+D27</f>
        <v>9783.8729954296432</v>
      </c>
      <c r="E29" s="201">
        <f t="shared" si="2"/>
        <v>10246.439147833749</v>
      </c>
      <c r="F29" s="201">
        <f t="shared" si="2"/>
        <v>10709.005300237854</v>
      </c>
      <c r="G29" s="201">
        <f t="shared" si="2"/>
        <v>11181.647617606859</v>
      </c>
      <c r="H29" s="201">
        <f t="shared" si="2"/>
        <v>11654.289934975863</v>
      </c>
      <c r="I29" s="201">
        <f t="shared" si="2"/>
        <v>12488.72823660301</v>
      </c>
    </row>
    <row r="30" spans="1:11" ht="13.8" thickBot="1" x14ac:dyDescent="0.3">
      <c r="A30" s="36"/>
      <c r="B30" s="37"/>
      <c r="C30" s="37"/>
      <c r="D30" s="22"/>
      <c r="E30" s="22"/>
      <c r="F30" s="22"/>
      <c r="G30" s="22"/>
      <c r="H30" s="22"/>
      <c r="I30" s="22"/>
    </row>
    <row r="31" spans="1:11" ht="27.75" customHeight="1" thickBot="1" x14ac:dyDescent="0.3">
      <c r="A31" s="243" t="s">
        <v>26</v>
      </c>
      <c r="B31" s="259"/>
      <c r="C31" s="260"/>
      <c r="D31" s="201">
        <f t="shared" ref="D31:I31" si="3">D29/D5</f>
        <v>9783.8729954296432</v>
      </c>
      <c r="E31" s="201">
        <f t="shared" si="3"/>
        <v>8197.1513182669987</v>
      </c>
      <c r="F31" s="201">
        <f t="shared" si="3"/>
        <v>7139.336866825236</v>
      </c>
      <c r="G31" s="201">
        <f t="shared" si="3"/>
        <v>6389.5129243467763</v>
      </c>
      <c r="H31" s="201">
        <f t="shared" si="3"/>
        <v>5827.1449674879314</v>
      </c>
      <c r="I31" s="201">
        <f t="shared" si="3"/>
        <v>4995.4912946412041</v>
      </c>
    </row>
    <row r="32" spans="1:11" ht="13.8" thickBot="1" x14ac:dyDescent="0.3">
      <c r="A32" s="31"/>
      <c r="B32" s="32"/>
      <c r="C32" s="32"/>
      <c r="D32" s="22"/>
      <c r="E32" s="22"/>
      <c r="F32" s="22"/>
      <c r="G32" s="22"/>
      <c r="H32" s="22"/>
      <c r="I32" s="22"/>
    </row>
    <row r="33" spans="1:10" ht="13.8" thickBot="1" x14ac:dyDescent="0.3">
      <c r="A33" s="204" t="s">
        <v>27</v>
      </c>
      <c r="B33" s="198"/>
      <c r="C33" s="198"/>
      <c r="D33" s="201">
        <f>'Pryse + Sensatiwiteitsanali'!D5</f>
        <v>449</v>
      </c>
      <c r="E33" s="201">
        <f>$D$33</f>
        <v>449</v>
      </c>
      <c r="F33" s="201">
        <f>$D$33</f>
        <v>449</v>
      </c>
      <c r="G33" s="201">
        <f>$D$33</f>
        <v>449</v>
      </c>
      <c r="H33" s="201">
        <f>$D$33</f>
        <v>449</v>
      </c>
      <c r="I33" s="201">
        <f>$D$33</f>
        <v>449</v>
      </c>
    </row>
    <row r="34" spans="1:10" ht="13.8" thickBot="1" x14ac:dyDescent="0.3">
      <c r="A34" s="31"/>
      <c r="B34" s="32"/>
      <c r="C34" s="32"/>
      <c r="D34" s="22"/>
      <c r="E34" s="22"/>
      <c r="F34" s="22"/>
      <c r="G34" s="22"/>
      <c r="H34" s="22"/>
      <c r="I34" s="22"/>
    </row>
    <row r="35" spans="1:10" ht="24.75" customHeight="1" thickBot="1" x14ac:dyDescent="0.3">
      <c r="A35" s="261" t="s">
        <v>28</v>
      </c>
      <c r="B35" s="262"/>
      <c r="C35" s="263"/>
      <c r="D35" s="189">
        <f t="shared" ref="D35:I35" si="4">D31+D33</f>
        <v>10232.872995429643</v>
      </c>
      <c r="E35" s="189">
        <f t="shared" si="4"/>
        <v>8646.1513182669987</v>
      </c>
      <c r="F35" s="189">
        <f t="shared" si="4"/>
        <v>7588.336866825236</v>
      </c>
      <c r="G35" s="189">
        <f t="shared" si="4"/>
        <v>6838.5129243467763</v>
      </c>
      <c r="H35" s="189">
        <f t="shared" si="4"/>
        <v>6276.1449674879314</v>
      </c>
      <c r="I35" s="189">
        <f t="shared" si="4"/>
        <v>5444.4912946412041</v>
      </c>
    </row>
    <row r="36" spans="1:10" ht="13.8" thickBot="1" x14ac:dyDescent="0.3">
      <c r="A36" s="190" t="s">
        <v>29</v>
      </c>
      <c r="B36" s="191"/>
      <c r="C36" s="192"/>
      <c r="D36" s="189">
        <f>'Pryse + Sensatiwiteitsanali'!B5</f>
        <v>8300</v>
      </c>
      <c r="E36" s="189">
        <f>$D$36</f>
        <v>8300</v>
      </c>
      <c r="F36" s="189">
        <f>$D$36</f>
        <v>8300</v>
      </c>
      <c r="G36" s="189">
        <f>$D$36</f>
        <v>8300</v>
      </c>
      <c r="H36" s="189">
        <f>$D$36</f>
        <v>8300</v>
      </c>
      <c r="I36" s="189">
        <f>$D$36</f>
        <v>8300</v>
      </c>
    </row>
    <row r="37" spans="1:10" ht="13.8" thickBot="1" x14ac:dyDescent="0.3"/>
    <row r="38" spans="1:10" customFormat="1" ht="14.4" x14ac:dyDescent="0.3">
      <c r="A38" s="269" t="s">
        <v>143</v>
      </c>
      <c r="B38" s="270"/>
      <c r="C38" s="270"/>
      <c r="D38" s="180">
        <f t="shared" ref="D38:I38" si="5">D6-D25</f>
        <v>1130.637004570357</v>
      </c>
      <c r="E38" s="181">
        <f t="shared" si="5"/>
        <v>2630.8208521662518</v>
      </c>
      <c r="F38" s="180">
        <f t="shared" si="5"/>
        <v>4131.0046997621466</v>
      </c>
      <c r="G38" s="181">
        <f t="shared" si="5"/>
        <v>5621.1123823931421</v>
      </c>
      <c r="H38" s="180">
        <f t="shared" si="5"/>
        <v>7111.2200650241375</v>
      </c>
      <c r="I38" s="182">
        <f t="shared" si="5"/>
        <v>10202.28176339699</v>
      </c>
    </row>
    <row r="39" spans="1:10" customFormat="1" ht="15" thickBot="1" x14ac:dyDescent="0.35">
      <c r="A39" s="271" t="s">
        <v>144</v>
      </c>
      <c r="B39" s="272"/>
      <c r="C39" s="272"/>
      <c r="D39" s="183">
        <f t="shared" ref="D39:I39" si="6">D6-D29</f>
        <v>-1932.8729954296432</v>
      </c>
      <c r="E39" s="184">
        <f t="shared" si="6"/>
        <v>-432.6891478337493</v>
      </c>
      <c r="F39" s="183">
        <f t="shared" si="6"/>
        <v>1067.4946997621464</v>
      </c>
      <c r="G39" s="184">
        <f t="shared" si="6"/>
        <v>2557.6023823931409</v>
      </c>
      <c r="H39" s="183">
        <f t="shared" si="6"/>
        <v>4047.7100650241373</v>
      </c>
      <c r="I39" s="185">
        <f t="shared" si="6"/>
        <v>7138.7717633969896</v>
      </c>
    </row>
    <row r="40" spans="1:10" ht="14.4" x14ac:dyDescent="0.25">
      <c r="A40" s="45" t="s">
        <v>34</v>
      </c>
      <c r="B40" s="46"/>
      <c r="C40" s="46"/>
      <c r="D40" s="46"/>
      <c r="E40" s="46"/>
      <c r="F40" s="46"/>
      <c r="G40" s="46"/>
      <c r="H40" s="47"/>
      <c r="I40" s="44"/>
      <c r="J40" s="44"/>
    </row>
    <row r="41" spans="1:10" ht="14.4" x14ac:dyDescent="0.25">
      <c r="A41" s="48" t="s">
        <v>35</v>
      </c>
      <c r="B41" s="49"/>
      <c r="C41" s="49"/>
      <c r="D41" s="49"/>
      <c r="E41" s="49"/>
      <c r="F41" s="49"/>
      <c r="G41" s="49"/>
      <c r="H41" s="50"/>
      <c r="I41" s="44"/>
      <c r="J41" s="44"/>
    </row>
    <row r="42" spans="1:10" ht="15" thickBot="1" x14ac:dyDescent="0.3">
      <c r="A42" s="51" t="s">
        <v>36</v>
      </c>
      <c r="B42" s="52"/>
      <c r="C42" s="52"/>
      <c r="D42" s="52"/>
      <c r="E42" s="52"/>
      <c r="F42" s="52"/>
      <c r="G42" s="52"/>
      <c r="H42" s="53"/>
      <c r="I42" s="44"/>
      <c r="J42" s="44"/>
    </row>
  </sheetData>
  <mergeCells count="12">
    <mergeCell ref="A38:C38"/>
    <mergeCell ref="A39:C39"/>
    <mergeCell ref="M7:O7"/>
    <mergeCell ref="A1:D1"/>
    <mergeCell ref="E1:G1"/>
    <mergeCell ref="A31:C31"/>
    <mergeCell ref="A35:C35"/>
    <mergeCell ref="A3:C3"/>
    <mergeCell ref="A8:C8"/>
    <mergeCell ref="A25:C25"/>
    <mergeCell ref="A27:C27"/>
    <mergeCell ref="A29:C2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1" fitToHeight="0" orientation="portrait" r:id="rId1"/>
  <headerFooter alignWithMargins="0">
    <oddHeader>&amp;F</oddHeader>
    <oddFooter>&amp;A&amp;RPage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2"/>
  <sheetViews>
    <sheetView zoomScale="85" zoomScaleNormal="85" workbookViewId="0">
      <selection activeCell="K20" sqref="K20"/>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2" width="12.6640625" style="1" customWidth="1"/>
    <col min="13" max="15" width="12.6640625" style="1" hidden="1" customWidth="1"/>
    <col min="16" max="26" width="12.6640625" style="1" customWidth="1"/>
    <col min="27" max="16384" width="9.109375" style="1"/>
  </cols>
  <sheetData>
    <row r="1" spans="1:15" ht="31.5" customHeight="1" thickBot="1" x14ac:dyDescent="0.3">
      <c r="A1" s="256" t="s">
        <v>39</v>
      </c>
      <c r="B1" s="257"/>
      <c r="C1" s="257"/>
      <c r="D1" s="257"/>
      <c r="E1" s="258" t="s">
        <v>150</v>
      </c>
      <c r="F1" s="258"/>
      <c r="G1" s="258"/>
      <c r="H1" s="186"/>
      <c r="I1" s="187"/>
    </row>
    <row r="2" spans="1:15" ht="16.2" thickBot="1" x14ac:dyDescent="0.35">
      <c r="A2" s="9"/>
      <c r="B2" s="10"/>
      <c r="C2" s="11"/>
      <c r="D2" s="11"/>
      <c r="E2" s="6"/>
      <c r="F2" s="6"/>
      <c r="G2" s="6"/>
      <c r="H2" s="6"/>
      <c r="I2" s="2"/>
    </row>
    <row r="3" spans="1:15" ht="26.25" customHeight="1" thickBot="1" x14ac:dyDescent="0.3">
      <c r="A3" s="243" t="s">
        <v>3</v>
      </c>
      <c r="B3" s="259"/>
      <c r="C3" s="259"/>
      <c r="D3" s="193"/>
      <c r="E3" s="194">
        <f>'Pryse + Sensatiwiteitsanali'!B79</f>
        <v>7866</v>
      </c>
      <c r="F3" s="193" t="s">
        <v>0</v>
      </c>
      <c r="G3" s="195"/>
      <c r="H3" s="195"/>
      <c r="I3" s="196"/>
    </row>
    <row r="4" spans="1:15" ht="13.8" thickBot="1" x14ac:dyDescent="0.3">
      <c r="A4" s="34"/>
      <c r="B4" s="43"/>
      <c r="C4" s="43"/>
      <c r="D4" s="3"/>
      <c r="E4" s="5"/>
      <c r="F4" s="12"/>
      <c r="G4" s="4"/>
      <c r="H4" s="13"/>
      <c r="I4" s="13"/>
    </row>
    <row r="5" spans="1:15" ht="13.8" thickBot="1" x14ac:dyDescent="0.3">
      <c r="A5" s="34" t="s">
        <v>4</v>
      </c>
      <c r="B5" s="43"/>
      <c r="C5" s="43"/>
      <c r="D5" s="27">
        <v>1.25</v>
      </c>
      <c r="E5" s="27">
        <v>1.5</v>
      </c>
      <c r="F5" s="27">
        <v>1.75</v>
      </c>
      <c r="G5" s="27">
        <v>2</v>
      </c>
      <c r="H5" s="27">
        <v>2.25</v>
      </c>
      <c r="I5" s="26">
        <v>0</v>
      </c>
    </row>
    <row r="6" spans="1:15" ht="13.8" thickBot="1" x14ac:dyDescent="0.3">
      <c r="A6" s="197" t="s">
        <v>5</v>
      </c>
      <c r="B6" s="208"/>
      <c r="C6" s="209"/>
      <c r="D6" s="200">
        <f t="shared" ref="D6:I6" si="0">$E$3*D5</f>
        <v>9832.5</v>
      </c>
      <c r="E6" s="200">
        <f t="shared" si="0"/>
        <v>11799</v>
      </c>
      <c r="F6" s="200">
        <f t="shared" si="0"/>
        <v>13765.5</v>
      </c>
      <c r="G6" s="200">
        <f t="shared" si="0"/>
        <v>15732</v>
      </c>
      <c r="H6" s="200">
        <f t="shared" si="0"/>
        <v>17698.5</v>
      </c>
      <c r="I6" s="200">
        <f t="shared" si="0"/>
        <v>0</v>
      </c>
    </row>
    <row r="7" spans="1:15" ht="15" thickBot="1" x14ac:dyDescent="0.35">
      <c r="A7" s="36"/>
      <c r="B7" s="37"/>
      <c r="C7" s="37"/>
      <c r="D7" s="15"/>
      <c r="E7" s="15"/>
      <c r="F7" s="15"/>
      <c r="G7" s="15"/>
      <c r="H7" s="15"/>
      <c r="I7" s="15"/>
      <c r="M7" s="246" t="s">
        <v>81</v>
      </c>
      <c r="N7" s="246"/>
      <c r="O7" s="246"/>
    </row>
    <row r="8" spans="1:15" ht="25.5" customHeight="1" thickBot="1" x14ac:dyDescent="0.35">
      <c r="A8" s="266" t="s">
        <v>6</v>
      </c>
      <c r="B8" s="267"/>
      <c r="C8" s="268"/>
      <c r="D8" s="188"/>
      <c r="E8" s="188"/>
      <c r="F8" s="188"/>
      <c r="G8" s="188"/>
      <c r="H8" s="188"/>
      <c r="I8" s="188"/>
      <c r="M8" s="101" t="s">
        <v>74</v>
      </c>
      <c r="N8" s="101" t="s">
        <v>75</v>
      </c>
      <c r="O8" s="101" t="s">
        <v>76</v>
      </c>
    </row>
    <row r="9" spans="1:15" ht="12" customHeight="1" x14ac:dyDescent="0.3">
      <c r="A9" s="38" t="s">
        <v>7</v>
      </c>
      <c r="B9" s="39"/>
      <c r="C9" s="39"/>
      <c r="D9" s="114">
        <v>1671.82</v>
      </c>
      <c r="E9" s="114">
        <v>1671.82</v>
      </c>
      <c r="F9" s="114">
        <v>1671.82</v>
      </c>
      <c r="G9" s="114">
        <v>1671.82</v>
      </c>
      <c r="H9" s="114">
        <v>1671.82</v>
      </c>
      <c r="I9" s="19">
        <v>0</v>
      </c>
      <c r="M9" s="102">
        <f>D5</f>
        <v>1.25</v>
      </c>
      <c r="N9" s="102">
        <f>D25</f>
        <v>10814.679656540155</v>
      </c>
      <c r="O9" s="102">
        <f>D27</f>
        <v>2879.5</v>
      </c>
    </row>
    <row r="10" spans="1:15" ht="12" customHeight="1" x14ac:dyDescent="0.3">
      <c r="A10" s="35" t="s">
        <v>8</v>
      </c>
      <c r="B10" s="40"/>
      <c r="C10" s="40"/>
      <c r="D10" s="113">
        <v>1667.5</v>
      </c>
      <c r="E10" s="113">
        <v>1915.6999999999998</v>
      </c>
      <c r="F10" s="113">
        <v>2163.9</v>
      </c>
      <c r="G10" s="113">
        <v>2412.1</v>
      </c>
      <c r="H10" s="113">
        <v>2660.2999999999997</v>
      </c>
      <c r="I10" s="20">
        <v>0</v>
      </c>
      <c r="M10" s="102">
        <f>E5</f>
        <v>1.5</v>
      </c>
      <c r="N10" s="102">
        <f>E25</f>
        <v>11359.478439736391</v>
      </c>
      <c r="O10" s="102">
        <f>E27</f>
        <v>2879.5</v>
      </c>
    </row>
    <row r="11" spans="1:15" ht="12" customHeight="1" x14ac:dyDescent="0.3">
      <c r="A11" s="35" t="s">
        <v>9</v>
      </c>
      <c r="B11" s="40"/>
      <c r="C11" s="40"/>
      <c r="D11" s="113">
        <v>179.48700000000002</v>
      </c>
      <c r="E11" s="113">
        <v>179.48700000000002</v>
      </c>
      <c r="F11" s="113">
        <v>179.48700000000002</v>
      </c>
      <c r="G11" s="113">
        <v>179.48700000000002</v>
      </c>
      <c r="H11" s="113">
        <v>179.48700000000002</v>
      </c>
      <c r="I11" s="20">
        <v>0</v>
      </c>
      <c r="M11" s="102">
        <f>F5</f>
        <v>1.75</v>
      </c>
      <c r="N11" s="102">
        <f>F25</f>
        <v>11904.277222932629</v>
      </c>
      <c r="O11" s="102">
        <f>F27</f>
        <v>2879.5</v>
      </c>
    </row>
    <row r="12" spans="1:15" ht="12" customHeight="1" x14ac:dyDescent="0.3">
      <c r="A12" s="35" t="s">
        <v>10</v>
      </c>
      <c r="B12" s="40"/>
      <c r="C12" s="40"/>
      <c r="D12" s="113">
        <v>1519.1171900000004</v>
      </c>
      <c r="E12" s="113">
        <v>1540.4331900000002</v>
      </c>
      <c r="F12" s="113">
        <v>1561.7491900000002</v>
      </c>
      <c r="G12" s="113">
        <v>1583.0651900000003</v>
      </c>
      <c r="H12" s="113">
        <v>1604.3811900000003</v>
      </c>
      <c r="I12" s="20">
        <v>0</v>
      </c>
      <c r="M12" s="102">
        <f>G5</f>
        <v>2</v>
      </c>
      <c r="N12" s="102">
        <f>G25</f>
        <v>12449.076006128867</v>
      </c>
      <c r="O12" s="102">
        <f>G27</f>
        <v>2879.5</v>
      </c>
    </row>
    <row r="13" spans="1:15" ht="12" customHeight="1" x14ac:dyDescent="0.3">
      <c r="A13" s="35" t="s">
        <v>11</v>
      </c>
      <c r="B13" s="40"/>
      <c r="C13" s="40"/>
      <c r="D13" s="113">
        <v>716.10329856240014</v>
      </c>
      <c r="E13" s="113">
        <v>718.09211269740013</v>
      </c>
      <c r="F13" s="113">
        <v>720.08092683240011</v>
      </c>
      <c r="G13" s="113">
        <v>722.06974096740009</v>
      </c>
      <c r="H13" s="113">
        <v>724.05855510240008</v>
      </c>
      <c r="I13" s="20">
        <v>0</v>
      </c>
      <c r="M13" s="102">
        <f>H5</f>
        <v>2.25</v>
      </c>
      <c r="N13" s="102">
        <f>H25</f>
        <v>12993.874789325104</v>
      </c>
      <c r="O13" s="102">
        <f>H27</f>
        <v>2879.5</v>
      </c>
    </row>
    <row r="14" spans="1:15" ht="12" customHeight="1" x14ac:dyDescent="0.3">
      <c r="A14" s="35" t="s">
        <v>12</v>
      </c>
      <c r="B14" s="40"/>
      <c r="C14" s="40"/>
      <c r="D14" s="113">
        <v>1288.7912200000001</v>
      </c>
      <c r="E14" s="113">
        <v>1288.7912200000001</v>
      </c>
      <c r="F14" s="113">
        <v>1288.7912200000001</v>
      </c>
      <c r="G14" s="113">
        <v>1288.7912200000001</v>
      </c>
      <c r="H14" s="113">
        <v>1288.7912200000001</v>
      </c>
      <c r="I14" s="20">
        <v>0</v>
      </c>
      <c r="M14" s="102">
        <f>I5</f>
        <v>0</v>
      </c>
      <c r="N14" s="102">
        <f>I25</f>
        <v>0</v>
      </c>
      <c r="O14" s="102">
        <f>I27</f>
        <v>0</v>
      </c>
    </row>
    <row r="15" spans="1:15" ht="12" customHeight="1" x14ac:dyDescent="0.25">
      <c r="A15" s="35" t="s">
        <v>13</v>
      </c>
      <c r="B15" s="40"/>
      <c r="C15" s="40"/>
      <c r="D15" s="113">
        <v>1591.765704905024</v>
      </c>
      <c r="E15" s="113">
        <v>1591.765704905024</v>
      </c>
      <c r="F15" s="113">
        <v>1591.765704905024</v>
      </c>
      <c r="G15" s="113">
        <v>1591.765704905024</v>
      </c>
      <c r="H15" s="113">
        <v>1591.765704905024</v>
      </c>
      <c r="I15" s="20">
        <v>0</v>
      </c>
    </row>
    <row r="16" spans="1:15" ht="12" customHeight="1" x14ac:dyDescent="0.25">
      <c r="A16" s="35" t="s">
        <v>14</v>
      </c>
      <c r="B16" s="40"/>
      <c r="C16" s="40"/>
      <c r="D16" s="113">
        <v>194.56125</v>
      </c>
      <c r="E16" s="113">
        <v>233.47349999999997</v>
      </c>
      <c r="F16" s="113">
        <v>272.38575000000003</v>
      </c>
      <c r="G16" s="113">
        <v>311.298</v>
      </c>
      <c r="H16" s="113">
        <v>350.21024999999997</v>
      </c>
      <c r="I16" s="20">
        <v>0</v>
      </c>
    </row>
    <row r="17" spans="1:10" ht="12" customHeight="1" x14ac:dyDescent="0.25">
      <c r="A17" s="35" t="s">
        <v>15</v>
      </c>
      <c r="B17" s="40"/>
      <c r="C17" s="40"/>
      <c r="D17" s="113">
        <v>487.45280197782137</v>
      </c>
      <c r="E17" s="113">
        <v>512.00865585579675</v>
      </c>
      <c r="F17" s="113">
        <v>536.56450973377218</v>
      </c>
      <c r="G17" s="113">
        <v>561.12036361174762</v>
      </c>
      <c r="H17" s="113">
        <v>585.67621748972317</v>
      </c>
      <c r="I17" s="20">
        <v>0</v>
      </c>
    </row>
    <row r="18" spans="1:10" ht="12" customHeight="1" x14ac:dyDescent="0.25">
      <c r="A18" s="35" t="s">
        <v>16</v>
      </c>
      <c r="B18" s="40"/>
      <c r="C18" s="40"/>
      <c r="D18" s="113">
        <v>0</v>
      </c>
      <c r="E18" s="113">
        <v>0</v>
      </c>
      <c r="F18" s="113">
        <v>0</v>
      </c>
      <c r="G18" s="113">
        <v>0</v>
      </c>
      <c r="H18" s="113">
        <v>0</v>
      </c>
      <c r="I18" s="20">
        <v>0</v>
      </c>
    </row>
    <row r="19" spans="1:10" ht="12" customHeight="1" x14ac:dyDescent="0.25">
      <c r="A19" s="35" t="s">
        <v>17</v>
      </c>
      <c r="B19" s="40"/>
      <c r="C19" s="40"/>
      <c r="D19" s="113">
        <v>897.97500000000002</v>
      </c>
      <c r="E19" s="113">
        <v>1077.57</v>
      </c>
      <c r="F19" s="113">
        <v>1257.165</v>
      </c>
      <c r="G19" s="113">
        <v>1436.76</v>
      </c>
      <c r="H19" s="113">
        <v>1616.355</v>
      </c>
      <c r="I19" s="20">
        <v>0</v>
      </c>
    </row>
    <row r="20" spans="1:10" ht="12" customHeight="1" x14ac:dyDescent="0.25">
      <c r="A20" s="35" t="s">
        <v>18</v>
      </c>
      <c r="B20" s="40"/>
      <c r="C20" s="40"/>
      <c r="D20" s="113">
        <v>0</v>
      </c>
      <c r="E20" s="113">
        <v>0</v>
      </c>
      <c r="F20" s="113">
        <v>0</v>
      </c>
      <c r="G20" s="113">
        <v>0</v>
      </c>
      <c r="H20" s="113">
        <v>0</v>
      </c>
      <c r="I20" s="20">
        <v>0</v>
      </c>
    </row>
    <row r="21" spans="1:10" ht="12" customHeight="1" x14ac:dyDescent="0.25">
      <c r="A21" s="35" t="s">
        <v>19</v>
      </c>
      <c r="B21" s="40"/>
      <c r="C21" s="40"/>
      <c r="D21" s="113">
        <v>0</v>
      </c>
      <c r="E21" s="113">
        <v>0</v>
      </c>
      <c r="F21" s="113">
        <v>0</v>
      </c>
      <c r="G21" s="113">
        <v>0</v>
      </c>
      <c r="H21" s="113">
        <v>0</v>
      </c>
      <c r="I21" s="20">
        <v>0</v>
      </c>
    </row>
    <row r="22" spans="1:10" ht="12" customHeight="1" x14ac:dyDescent="0.25">
      <c r="A22" s="35" t="s">
        <v>20</v>
      </c>
      <c r="B22" s="40"/>
      <c r="C22" s="40"/>
      <c r="D22" s="113">
        <v>0</v>
      </c>
      <c r="E22" s="113">
        <v>0</v>
      </c>
      <c r="F22" s="113">
        <v>0</v>
      </c>
      <c r="G22" s="113">
        <v>0</v>
      </c>
      <c r="H22" s="113">
        <v>0</v>
      </c>
      <c r="I22" s="20">
        <v>0</v>
      </c>
    </row>
    <row r="23" spans="1:10" x14ac:dyDescent="0.25">
      <c r="A23" s="35" t="s">
        <v>21</v>
      </c>
      <c r="B23" s="40"/>
      <c r="C23" s="40"/>
      <c r="D23" s="113">
        <v>0</v>
      </c>
      <c r="E23" s="113">
        <v>0</v>
      </c>
      <c r="F23" s="113">
        <v>0</v>
      </c>
      <c r="G23" s="113">
        <v>0</v>
      </c>
      <c r="H23" s="113">
        <v>0</v>
      </c>
      <c r="I23" s="20">
        <v>0</v>
      </c>
    </row>
    <row r="24" spans="1:10" ht="13.8" thickBot="1" x14ac:dyDescent="0.3">
      <c r="A24" s="35" t="s">
        <v>22</v>
      </c>
      <c r="B24" s="40"/>
      <c r="C24" s="40"/>
      <c r="D24" s="113">
        <v>600.10619109490824</v>
      </c>
      <c r="E24" s="113">
        <v>630.33705627817028</v>
      </c>
      <c r="F24" s="113">
        <v>660.56792146143277</v>
      </c>
      <c r="G24" s="113">
        <v>690.79878664469516</v>
      </c>
      <c r="H24" s="113">
        <v>721.02965182795731</v>
      </c>
      <c r="I24" s="20">
        <v>0</v>
      </c>
    </row>
    <row r="25" spans="1:10" ht="27.75" customHeight="1" thickBot="1" x14ac:dyDescent="0.3">
      <c r="A25" s="243" t="s">
        <v>23</v>
      </c>
      <c r="B25" s="244"/>
      <c r="C25" s="245"/>
      <c r="D25" s="201">
        <f>SUM(D9:D24)</f>
        <v>10814.679656540155</v>
      </c>
      <c r="E25" s="201">
        <f>SUM(E9:E24)</f>
        <v>11359.478439736391</v>
      </c>
      <c r="F25" s="201">
        <f>SUM(F9:F24)</f>
        <v>11904.277222932629</v>
      </c>
      <c r="G25" s="201">
        <f>SUM(G9:G24)</f>
        <v>12449.076006128867</v>
      </c>
      <c r="H25" s="201">
        <f>SUM(H9:H24)</f>
        <v>12993.874789325104</v>
      </c>
      <c r="I25" s="201">
        <v>0</v>
      </c>
    </row>
    <row r="26" spans="1:10" ht="13.8" thickBot="1" x14ac:dyDescent="0.3">
      <c r="A26" s="41"/>
      <c r="B26" s="42"/>
      <c r="C26" s="42"/>
      <c r="D26" s="21"/>
      <c r="E26" s="21"/>
      <c r="F26" s="21"/>
      <c r="G26" s="21"/>
      <c r="H26" s="21"/>
      <c r="I26" s="21"/>
    </row>
    <row r="27" spans="1:10" ht="13.8" thickBot="1" x14ac:dyDescent="0.3">
      <c r="A27" s="240" t="s">
        <v>24</v>
      </c>
      <c r="B27" s="241"/>
      <c r="C27" s="242"/>
      <c r="D27" s="202">
        <f>[2]Sojabone!$D$224</f>
        <v>2879.5</v>
      </c>
      <c r="E27" s="203">
        <f>D27</f>
        <v>2879.5</v>
      </c>
      <c r="F27" s="203">
        <f>E27</f>
        <v>2879.5</v>
      </c>
      <c r="G27" s="203">
        <f>F27</f>
        <v>2879.5</v>
      </c>
      <c r="H27" s="203">
        <f>G27</f>
        <v>2879.5</v>
      </c>
      <c r="I27" s="203"/>
      <c r="J27" s="17"/>
    </row>
    <row r="28" spans="1:10" ht="13.8" thickBot="1" x14ac:dyDescent="0.3">
      <c r="A28" s="41"/>
      <c r="B28" s="42"/>
      <c r="C28" s="42"/>
      <c r="D28" s="21"/>
      <c r="E28" s="21"/>
      <c r="F28" s="21"/>
      <c r="G28" s="21"/>
      <c r="H28" s="21"/>
      <c r="I28" s="21"/>
    </row>
    <row r="29" spans="1:10" ht="26.25" customHeight="1" thickBot="1" x14ac:dyDescent="0.3">
      <c r="A29" s="243" t="s">
        <v>25</v>
      </c>
      <c r="B29" s="244"/>
      <c r="C29" s="245"/>
      <c r="D29" s="201">
        <f>D25+D27</f>
        <v>13694.179656540155</v>
      </c>
      <c r="E29" s="201">
        <f>E25+E27</f>
        <v>14238.978439736391</v>
      </c>
      <c r="F29" s="201">
        <f>F25+F27</f>
        <v>14783.777222932629</v>
      </c>
      <c r="G29" s="201">
        <f>G25+G27</f>
        <v>15328.576006128867</v>
      </c>
      <c r="H29" s="201">
        <f>H25+H27</f>
        <v>15873.374789325104</v>
      </c>
      <c r="I29" s="201">
        <v>0</v>
      </c>
    </row>
    <row r="30" spans="1:10" ht="13.8" thickBot="1" x14ac:dyDescent="0.3">
      <c r="A30" s="36"/>
      <c r="B30" s="37"/>
      <c r="C30" s="37"/>
      <c r="D30" s="22"/>
      <c r="E30" s="22"/>
      <c r="F30" s="22"/>
      <c r="G30" s="22"/>
      <c r="H30" s="22"/>
      <c r="I30" s="22"/>
    </row>
    <row r="31" spans="1:10" ht="28.5" customHeight="1" thickBot="1" x14ac:dyDescent="0.3">
      <c r="A31" s="243" t="s">
        <v>26</v>
      </c>
      <c r="B31" s="259"/>
      <c r="C31" s="260"/>
      <c r="D31" s="201">
        <f>D29/D5</f>
        <v>10955.343725232124</v>
      </c>
      <c r="E31" s="201">
        <f>E29/E5</f>
        <v>9492.6522931575946</v>
      </c>
      <c r="F31" s="201">
        <f>F29/F5</f>
        <v>8447.8726988186445</v>
      </c>
      <c r="G31" s="201">
        <f>G29/G5</f>
        <v>7664.2880030644337</v>
      </c>
      <c r="H31" s="201">
        <f>H29/H5</f>
        <v>7054.8332397000459</v>
      </c>
      <c r="I31" s="201">
        <v>0</v>
      </c>
    </row>
    <row r="32" spans="1:10" ht="13.8" thickBot="1" x14ac:dyDescent="0.3">
      <c r="A32" s="36"/>
      <c r="B32" s="37"/>
      <c r="C32" s="37"/>
      <c r="D32" s="22"/>
      <c r="E32" s="22"/>
      <c r="F32" s="22"/>
      <c r="G32" s="22"/>
      <c r="H32" s="22"/>
      <c r="I32" s="22"/>
    </row>
    <row r="33" spans="1:10" ht="13.8" thickBot="1" x14ac:dyDescent="0.3">
      <c r="A33" s="197" t="s">
        <v>27</v>
      </c>
      <c r="B33" s="208"/>
      <c r="C33" s="208"/>
      <c r="D33" s="201">
        <f>'Pryse + Sensatiwiteitsanali'!D6</f>
        <v>334</v>
      </c>
      <c r="E33" s="201">
        <f>$D$33</f>
        <v>334</v>
      </c>
      <c r="F33" s="201">
        <f>$D$33</f>
        <v>334</v>
      </c>
      <c r="G33" s="201">
        <f>$D$33</f>
        <v>334</v>
      </c>
      <c r="H33" s="201">
        <f>$D$33</f>
        <v>334</v>
      </c>
      <c r="I33" s="201">
        <v>0</v>
      </c>
    </row>
    <row r="34" spans="1:10" ht="13.8" thickBot="1" x14ac:dyDescent="0.3">
      <c r="A34" s="36"/>
      <c r="B34" s="37"/>
      <c r="C34" s="37"/>
      <c r="D34" s="22"/>
      <c r="E34" s="22"/>
      <c r="F34" s="22"/>
      <c r="G34" s="22"/>
      <c r="H34" s="22"/>
      <c r="I34" s="22"/>
    </row>
    <row r="35" spans="1:10" ht="26.25" customHeight="1" thickBot="1" x14ac:dyDescent="0.3">
      <c r="A35" s="273" t="s">
        <v>28</v>
      </c>
      <c r="B35" s="274"/>
      <c r="C35" s="275"/>
      <c r="D35" s="189">
        <f>D31+D33</f>
        <v>11289.343725232124</v>
      </c>
      <c r="E35" s="189">
        <f>E31+E33</f>
        <v>9826.6522931575946</v>
      </c>
      <c r="F35" s="189">
        <f>F31+F33</f>
        <v>8781.8726988186445</v>
      </c>
      <c r="G35" s="189">
        <f>G31+G33</f>
        <v>7998.2880030644337</v>
      </c>
      <c r="H35" s="189">
        <f>H31+H33</f>
        <v>7388.8332397000459</v>
      </c>
      <c r="I35" s="189">
        <v>0</v>
      </c>
    </row>
    <row r="36" spans="1:10" ht="13.8" thickBot="1" x14ac:dyDescent="0.3">
      <c r="A36" s="205" t="s">
        <v>29</v>
      </c>
      <c r="B36" s="206"/>
      <c r="C36" s="207"/>
      <c r="D36" s="189">
        <f>'Pryse + Sensatiwiteitsanali'!B6</f>
        <v>8200</v>
      </c>
      <c r="E36" s="189">
        <f>$D$36</f>
        <v>8200</v>
      </c>
      <c r="F36" s="189">
        <f>$D$36</f>
        <v>8200</v>
      </c>
      <c r="G36" s="189">
        <f>$D$36</f>
        <v>8200</v>
      </c>
      <c r="H36" s="189">
        <f>$D$36</f>
        <v>8200</v>
      </c>
      <c r="I36" s="189">
        <v>0</v>
      </c>
    </row>
    <row r="37" spans="1:10" ht="13.8" thickBot="1" x14ac:dyDescent="0.3"/>
    <row r="38" spans="1:10" customFormat="1" ht="14.4" x14ac:dyDescent="0.3">
      <c r="A38" s="269" t="s">
        <v>143</v>
      </c>
      <c r="B38" s="270"/>
      <c r="C38" s="270"/>
      <c r="D38" s="180">
        <f t="shared" ref="D38:H38" si="1">D6-D25</f>
        <v>-982.17965654015461</v>
      </c>
      <c r="E38" s="181">
        <f t="shared" si="1"/>
        <v>439.52156026360899</v>
      </c>
      <c r="F38" s="180">
        <f t="shared" si="1"/>
        <v>1861.2227770673708</v>
      </c>
      <c r="G38" s="181">
        <f t="shared" si="1"/>
        <v>3282.9239938711326</v>
      </c>
      <c r="H38" s="180">
        <f t="shared" si="1"/>
        <v>4704.6252106748962</v>
      </c>
      <c r="I38" s="182"/>
    </row>
    <row r="39" spans="1:10" customFormat="1" ht="15" thickBot="1" x14ac:dyDescent="0.35">
      <c r="A39" s="271" t="s">
        <v>144</v>
      </c>
      <c r="B39" s="272"/>
      <c r="C39" s="272"/>
      <c r="D39" s="183">
        <f t="shared" ref="D39:H39" si="2">D6-D29</f>
        <v>-3861.6796565401546</v>
      </c>
      <c r="E39" s="184">
        <f t="shared" si="2"/>
        <v>-2439.978439736391</v>
      </c>
      <c r="F39" s="183">
        <f t="shared" si="2"/>
        <v>-1018.2772229326292</v>
      </c>
      <c r="G39" s="184">
        <f t="shared" si="2"/>
        <v>403.42399387113255</v>
      </c>
      <c r="H39" s="183">
        <f t="shared" si="2"/>
        <v>1825.1252106748962</v>
      </c>
      <c r="I39" s="185"/>
    </row>
    <row r="40" spans="1:10" ht="14.4" x14ac:dyDescent="0.25">
      <c r="A40" s="45" t="s">
        <v>34</v>
      </c>
      <c r="B40" s="46"/>
      <c r="C40" s="46"/>
      <c r="D40" s="46"/>
      <c r="E40" s="46"/>
      <c r="F40" s="46"/>
      <c r="G40" s="46"/>
      <c r="H40" s="47"/>
      <c r="I40" s="44"/>
      <c r="J40" s="44"/>
    </row>
    <row r="41" spans="1:10" ht="14.4" x14ac:dyDescent="0.25">
      <c r="A41" s="48" t="s">
        <v>35</v>
      </c>
      <c r="B41" s="49"/>
      <c r="C41" s="49"/>
      <c r="D41" s="49"/>
      <c r="E41" s="49"/>
      <c r="F41" s="49"/>
      <c r="G41" s="49"/>
      <c r="H41" s="50"/>
      <c r="I41" s="44"/>
      <c r="J41" s="44"/>
    </row>
    <row r="42" spans="1:10" ht="15" thickBot="1" x14ac:dyDescent="0.3">
      <c r="A42" s="51" t="s">
        <v>36</v>
      </c>
      <c r="B42" s="52"/>
      <c r="C42" s="52"/>
      <c r="D42" s="52"/>
      <c r="E42" s="52"/>
      <c r="F42" s="52"/>
      <c r="G42" s="52"/>
      <c r="H42" s="53"/>
      <c r="I42" s="44"/>
      <c r="J42" s="44"/>
    </row>
  </sheetData>
  <mergeCells count="12">
    <mergeCell ref="A38:C38"/>
    <mergeCell ref="A39:C39"/>
    <mergeCell ref="M7:O7"/>
    <mergeCell ref="A1:D1"/>
    <mergeCell ref="E1:G1"/>
    <mergeCell ref="A31:C31"/>
    <mergeCell ref="A35:C35"/>
    <mergeCell ref="A3:C3"/>
    <mergeCell ref="A8:C8"/>
    <mergeCell ref="A25:C25"/>
    <mergeCell ref="A27:C27"/>
    <mergeCell ref="A29:C29"/>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scale="56" fitToHeight="0" orientation="portrait" r:id="rId1"/>
  <headerFooter>
    <oddHeader>&amp;F</oddHeader>
    <oddFooter>&amp;A&amp;RPage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2"/>
  <sheetViews>
    <sheetView zoomScale="85" zoomScaleNormal="85" workbookViewId="0">
      <selection activeCell="D9" sqref="D9:H24"/>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2" width="12.6640625" style="1" customWidth="1"/>
    <col min="13" max="15" width="12.6640625" style="1" hidden="1" customWidth="1"/>
    <col min="16" max="26" width="12.6640625" style="1" customWidth="1"/>
    <col min="27" max="16384" width="9.109375" style="1"/>
  </cols>
  <sheetData>
    <row r="1" spans="1:15" ht="29.25" customHeight="1" thickBot="1" x14ac:dyDescent="0.3">
      <c r="A1" s="256" t="s">
        <v>2</v>
      </c>
      <c r="B1" s="257"/>
      <c r="C1" s="257"/>
      <c r="D1" s="257"/>
      <c r="E1" s="258" t="s">
        <v>150</v>
      </c>
      <c r="F1" s="258"/>
      <c r="G1" s="258"/>
      <c r="H1" s="186"/>
      <c r="I1" s="187"/>
    </row>
    <row r="2" spans="1:15" ht="16.2" thickBot="1" x14ac:dyDescent="0.35">
      <c r="A2" s="9"/>
      <c r="B2" s="10"/>
      <c r="C2" s="11"/>
      <c r="D2" s="11"/>
      <c r="E2" s="6"/>
      <c r="F2" s="6"/>
      <c r="G2" s="6"/>
      <c r="H2" s="6"/>
      <c r="I2" s="2"/>
    </row>
    <row r="3" spans="1:15" ht="27.75" customHeight="1" thickBot="1" x14ac:dyDescent="0.3">
      <c r="A3" s="243" t="s">
        <v>3</v>
      </c>
      <c r="B3" s="259"/>
      <c r="C3" s="259"/>
      <c r="D3" s="193"/>
      <c r="E3" s="194">
        <f>'Pryse + Sensatiwiteitsanali'!B92</f>
        <v>5737</v>
      </c>
      <c r="F3" s="193" t="s">
        <v>0</v>
      </c>
      <c r="G3" s="195"/>
      <c r="H3" s="195"/>
      <c r="I3" s="196"/>
    </row>
    <row r="4" spans="1:15" ht="13.8" thickBot="1" x14ac:dyDescent="0.3">
      <c r="A4" s="34"/>
      <c r="B4" s="43"/>
      <c r="C4" s="43"/>
      <c r="D4" s="3"/>
      <c r="E4" s="5"/>
      <c r="F4" s="12"/>
      <c r="G4" s="4"/>
      <c r="H4" s="13"/>
      <c r="I4" s="13"/>
    </row>
    <row r="5" spans="1:15" ht="13.8" thickBot="1" x14ac:dyDescent="0.3">
      <c r="A5" s="34" t="s">
        <v>4</v>
      </c>
      <c r="B5" s="43"/>
      <c r="C5" s="43"/>
      <c r="D5" s="24">
        <v>2</v>
      </c>
      <c r="E5" s="24">
        <v>2.5</v>
      </c>
      <c r="F5" s="24">
        <v>3</v>
      </c>
      <c r="G5" s="24">
        <v>3.5</v>
      </c>
      <c r="H5" s="24">
        <v>4</v>
      </c>
      <c r="I5" s="14"/>
    </row>
    <row r="6" spans="1:15" ht="13.8" thickBot="1" x14ac:dyDescent="0.3">
      <c r="A6" s="197" t="s">
        <v>5</v>
      </c>
      <c r="B6" s="208"/>
      <c r="C6" s="209"/>
      <c r="D6" s="200">
        <f t="shared" ref="D6:I6" si="0">$E$3*D5</f>
        <v>11474</v>
      </c>
      <c r="E6" s="200">
        <f t="shared" si="0"/>
        <v>14342.5</v>
      </c>
      <c r="F6" s="200">
        <f t="shared" si="0"/>
        <v>17211</v>
      </c>
      <c r="G6" s="200">
        <f t="shared" si="0"/>
        <v>20079.5</v>
      </c>
      <c r="H6" s="200">
        <f t="shared" si="0"/>
        <v>22948</v>
      </c>
      <c r="I6" s="200">
        <f t="shared" si="0"/>
        <v>0</v>
      </c>
    </row>
    <row r="7" spans="1:15" ht="15" thickBot="1" x14ac:dyDescent="0.35">
      <c r="A7" s="36"/>
      <c r="B7" s="37"/>
      <c r="C7" s="37"/>
      <c r="D7" s="25"/>
      <c r="E7" s="15"/>
      <c r="F7" s="15"/>
      <c r="G7" s="15"/>
      <c r="H7" s="15"/>
      <c r="I7" s="15"/>
      <c r="M7" s="246" t="s">
        <v>82</v>
      </c>
      <c r="N7" s="246"/>
      <c r="O7" s="246"/>
    </row>
    <row r="8" spans="1:15" ht="15" thickBot="1" x14ac:dyDescent="0.35">
      <c r="A8" s="266" t="s">
        <v>6</v>
      </c>
      <c r="B8" s="267"/>
      <c r="C8" s="268"/>
      <c r="D8" s="210"/>
      <c r="E8" s="188"/>
      <c r="F8" s="188"/>
      <c r="G8" s="188"/>
      <c r="H8" s="188"/>
      <c r="I8" s="188"/>
      <c r="M8" s="101" t="s">
        <v>74</v>
      </c>
      <c r="N8" s="101" t="s">
        <v>75</v>
      </c>
      <c r="O8" s="101" t="s">
        <v>76</v>
      </c>
    </row>
    <row r="9" spans="1:15" ht="12" customHeight="1" x14ac:dyDescent="0.3">
      <c r="A9" s="38" t="s">
        <v>7</v>
      </c>
      <c r="B9" s="39"/>
      <c r="C9" s="39"/>
      <c r="D9" s="114">
        <v>450</v>
      </c>
      <c r="E9" s="114">
        <v>500</v>
      </c>
      <c r="F9" s="114">
        <v>550</v>
      </c>
      <c r="G9" s="114">
        <v>600</v>
      </c>
      <c r="H9" s="114">
        <v>700</v>
      </c>
      <c r="I9" s="19"/>
      <c r="M9" s="102">
        <f>D5</f>
        <v>2</v>
      </c>
      <c r="N9" s="102">
        <f>D25</f>
        <v>8329.7530726045788</v>
      </c>
      <c r="O9" s="102">
        <f>D27</f>
        <v>2574.2000000000003</v>
      </c>
    </row>
    <row r="10" spans="1:15" ht="12" customHeight="1" x14ac:dyDescent="0.3">
      <c r="A10" s="35" t="s">
        <v>8</v>
      </c>
      <c r="B10" s="40"/>
      <c r="C10" s="40"/>
      <c r="D10" s="113">
        <v>2386.0000000000005</v>
      </c>
      <c r="E10" s="113">
        <v>2982.5</v>
      </c>
      <c r="F10" s="113">
        <v>3579</v>
      </c>
      <c r="G10" s="113">
        <v>4175.5</v>
      </c>
      <c r="H10" s="113">
        <v>4772.0000000000009</v>
      </c>
      <c r="I10" s="20"/>
      <c r="M10" s="102">
        <f>E5</f>
        <v>2.5</v>
      </c>
      <c r="N10" s="102">
        <f>E25</f>
        <v>8962.8214422854398</v>
      </c>
      <c r="O10" s="102">
        <f>E27</f>
        <v>2574.2000000000003</v>
      </c>
    </row>
    <row r="11" spans="1:15" ht="12" customHeight="1" x14ac:dyDescent="0.3">
      <c r="A11" s="35" t="s">
        <v>9</v>
      </c>
      <c r="B11" s="40"/>
      <c r="C11" s="40"/>
      <c r="D11" s="113">
        <v>179.48700000000002</v>
      </c>
      <c r="E11" s="113">
        <v>179.48700000000002</v>
      </c>
      <c r="F11" s="113">
        <v>179.48700000000002</v>
      </c>
      <c r="G11" s="113">
        <v>179.48700000000002</v>
      </c>
      <c r="H11" s="113">
        <v>179.48700000000002</v>
      </c>
      <c r="I11" s="20"/>
      <c r="M11" s="102">
        <f>F5</f>
        <v>3</v>
      </c>
      <c r="N11" s="102">
        <f>F25</f>
        <v>10053.191887966301</v>
      </c>
      <c r="O11" s="102">
        <f>F27</f>
        <v>2574.2000000000003</v>
      </c>
    </row>
    <row r="12" spans="1:15" ht="12" customHeight="1" x14ac:dyDescent="0.3">
      <c r="A12" s="35" t="s">
        <v>10</v>
      </c>
      <c r="B12" s="40"/>
      <c r="C12" s="40"/>
      <c r="D12" s="113">
        <v>1563.26412</v>
      </c>
      <c r="E12" s="113">
        <v>1378.2529199999999</v>
      </c>
      <c r="F12" s="113">
        <v>1625.1681199999998</v>
      </c>
      <c r="G12" s="113">
        <v>1656.12012</v>
      </c>
      <c r="H12" s="113">
        <v>1687.0721199999998</v>
      </c>
      <c r="I12" s="20"/>
      <c r="M12" s="102">
        <f>G5</f>
        <v>3.5</v>
      </c>
      <c r="N12" s="102">
        <f>G25</f>
        <v>10914.911295647164</v>
      </c>
      <c r="O12" s="102">
        <f>G27</f>
        <v>2574.2000000000003</v>
      </c>
    </row>
    <row r="13" spans="1:15" ht="12" customHeight="1" x14ac:dyDescent="0.3">
      <c r="A13" s="35" t="s">
        <v>11</v>
      </c>
      <c r="B13" s="40"/>
      <c r="C13" s="40"/>
      <c r="D13" s="113">
        <v>770.4793139274002</v>
      </c>
      <c r="E13" s="113">
        <v>774.45694219740017</v>
      </c>
      <c r="F13" s="113">
        <v>778.43457046740014</v>
      </c>
      <c r="G13" s="113">
        <v>782.4121987374001</v>
      </c>
      <c r="H13" s="113">
        <v>786.38982700740007</v>
      </c>
      <c r="I13" s="20"/>
      <c r="M13" s="102">
        <f>H5</f>
        <v>4</v>
      </c>
      <c r="N13" s="102">
        <f>H25</f>
        <v>11829.568203328028</v>
      </c>
      <c r="O13" s="102">
        <f>H27</f>
        <v>2574.2000000000003</v>
      </c>
    </row>
    <row r="14" spans="1:15" ht="12" customHeight="1" x14ac:dyDescent="0.3">
      <c r="A14" s="35" t="s">
        <v>12</v>
      </c>
      <c r="B14" s="40"/>
      <c r="C14" s="40"/>
      <c r="D14" s="113">
        <v>1199.15190033408</v>
      </c>
      <c r="E14" s="113">
        <v>1199.15190033408</v>
      </c>
      <c r="F14" s="113">
        <v>1199.15190033408</v>
      </c>
      <c r="G14" s="113">
        <v>1199.15190033408</v>
      </c>
      <c r="H14" s="113">
        <v>1199.15190033408</v>
      </c>
      <c r="I14" s="20"/>
      <c r="M14" s="102">
        <f>I5</f>
        <v>0</v>
      </c>
      <c r="N14" s="102">
        <f>I25</f>
        <v>0</v>
      </c>
      <c r="O14" s="102">
        <f>I27</f>
        <v>0</v>
      </c>
    </row>
    <row r="15" spans="1:15" ht="12" customHeight="1" x14ac:dyDescent="0.25">
      <c r="A15" s="35" t="s">
        <v>13</v>
      </c>
      <c r="B15" s="40"/>
      <c r="C15" s="40"/>
      <c r="D15" s="113">
        <v>789.26103537684492</v>
      </c>
      <c r="E15" s="113">
        <v>789.26103537684492</v>
      </c>
      <c r="F15" s="113">
        <v>789.26103537684492</v>
      </c>
      <c r="G15" s="113">
        <v>789.26103537684492</v>
      </c>
      <c r="H15" s="113">
        <v>789.26103537684492</v>
      </c>
      <c r="I15" s="20"/>
    </row>
    <row r="16" spans="1:15" ht="12" customHeight="1" x14ac:dyDescent="0.25">
      <c r="A16" s="35" t="s">
        <v>14</v>
      </c>
      <c r="B16" s="40"/>
      <c r="C16" s="40"/>
      <c r="D16" s="113">
        <v>243.24299999999999</v>
      </c>
      <c r="E16" s="113">
        <v>304.05375000000004</v>
      </c>
      <c r="F16" s="113">
        <v>364.86449999999996</v>
      </c>
      <c r="G16" s="113">
        <v>425.67525000000006</v>
      </c>
      <c r="H16" s="113">
        <v>486.48599999999999</v>
      </c>
      <c r="I16" s="20"/>
    </row>
    <row r="17" spans="1:10" ht="12" customHeight="1" x14ac:dyDescent="0.25">
      <c r="A17" s="35" t="s">
        <v>15</v>
      </c>
      <c r="B17" s="40"/>
      <c r="C17" s="40"/>
      <c r="D17" s="113">
        <v>0</v>
      </c>
      <c r="E17" s="113">
        <v>0</v>
      </c>
      <c r="F17" s="113">
        <v>0</v>
      </c>
      <c r="G17" s="113">
        <v>0</v>
      </c>
      <c r="H17" s="113">
        <v>0</v>
      </c>
      <c r="I17" s="20"/>
    </row>
    <row r="18" spans="1:10" ht="12" customHeight="1" x14ac:dyDescent="0.25">
      <c r="A18" s="35" t="s">
        <v>16</v>
      </c>
      <c r="B18" s="40"/>
      <c r="C18" s="40"/>
      <c r="D18" s="113">
        <v>0</v>
      </c>
      <c r="E18" s="113">
        <v>0</v>
      </c>
      <c r="F18" s="113">
        <v>0</v>
      </c>
      <c r="G18" s="113">
        <v>0</v>
      </c>
      <c r="H18" s="113">
        <v>0</v>
      </c>
      <c r="I18" s="20"/>
    </row>
    <row r="19" spans="1:10" ht="12" customHeight="1" x14ac:dyDescent="0.25">
      <c r="A19" s="35" t="s">
        <v>17</v>
      </c>
      <c r="B19" s="40"/>
      <c r="C19" s="40"/>
      <c r="D19" s="113">
        <v>286.649</v>
      </c>
      <c r="E19" s="113">
        <v>358.31124999999997</v>
      </c>
      <c r="F19" s="113">
        <v>429.9735</v>
      </c>
      <c r="G19" s="113">
        <v>501.63574999999997</v>
      </c>
      <c r="H19" s="113">
        <v>573.298</v>
      </c>
      <c r="I19" s="20"/>
    </row>
    <row r="20" spans="1:10" ht="12" customHeight="1" x14ac:dyDescent="0.25">
      <c r="A20" s="35" t="s">
        <v>18</v>
      </c>
      <c r="B20" s="40"/>
      <c r="C20" s="40"/>
      <c r="D20" s="113">
        <v>0</v>
      </c>
      <c r="E20" s="113">
        <v>0</v>
      </c>
      <c r="F20" s="113">
        <v>0</v>
      </c>
      <c r="G20" s="113">
        <v>0</v>
      </c>
      <c r="H20" s="113">
        <v>0</v>
      </c>
      <c r="I20" s="20"/>
    </row>
    <row r="21" spans="1:10" ht="12" customHeight="1" x14ac:dyDescent="0.25">
      <c r="A21" s="35" t="s">
        <v>19</v>
      </c>
      <c r="B21" s="40"/>
      <c r="C21" s="40"/>
      <c r="D21" s="113">
        <v>0</v>
      </c>
      <c r="E21" s="113">
        <v>0</v>
      </c>
      <c r="F21" s="113">
        <v>0</v>
      </c>
      <c r="G21" s="113">
        <v>0</v>
      </c>
      <c r="H21" s="113">
        <v>0</v>
      </c>
      <c r="I21" s="20"/>
    </row>
    <row r="22" spans="1:10" ht="12" customHeight="1" x14ac:dyDescent="0.25">
      <c r="A22" s="35" t="s">
        <v>20</v>
      </c>
      <c r="B22" s="40"/>
      <c r="C22" s="40"/>
      <c r="D22" s="113">
        <v>0</v>
      </c>
      <c r="E22" s="113">
        <v>0</v>
      </c>
      <c r="F22" s="113">
        <v>0</v>
      </c>
      <c r="G22" s="113">
        <v>0</v>
      </c>
      <c r="H22" s="113">
        <v>0</v>
      </c>
      <c r="I22" s="20"/>
    </row>
    <row r="23" spans="1:10" x14ac:dyDescent="0.25">
      <c r="A23" s="35" t="s">
        <v>21</v>
      </c>
      <c r="B23" s="40"/>
      <c r="C23" s="40"/>
      <c r="D23" s="113">
        <v>0</v>
      </c>
      <c r="E23" s="113">
        <v>0</v>
      </c>
      <c r="F23" s="113">
        <v>0</v>
      </c>
      <c r="G23" s="113">
        <v>0</v>
      </c>
      <c r="H23" s="113">
        <v>0</v>
      </c>
      <c r="I23" s="20"/>
    </row>
    <row r="24" spans="1:10" ht="13.8" thickBot="1" x14ac:dyDescent="0.3">
      <c r="A24" s="35" t="s">
        <v>22</v>
      </c>
      <c r="B24" s="40"/>
      <c r="C24" s="40"/>
      <c r="D24" s="113">
        <v>462.21770296625164</v>
      </c>
      <c r="E24" s="113">
        <v>497.34664437711416</v>
      </c>
      <c r="F24" s="113">
        <v>557.85126178797645</v>
      </c>
      <c r="G24" s="113">
        <v>605.66804119883898</v>
      </c>
      <c r="H24" s="113">
        <v>656.42232060970161</v>
      </c>
      <c r="I24" s="20"/>
    </row>
    <row r="25" spans="1:10" ht="29.25" customHeight="1" thickBot="1" x14ac:dyDescent="0.3">
      <c r="A25" s="243" t="s">
        <v>23</v>
      </c>
      <c r="B25" s="244"/>
      <c r="C25" s="245"/>
      <c r="D25" s="201">
        <f>SUM(D9:D24)</f>
        <v>8329.7530726045788</v>
      </c>
      <c r="E25" s="201">
        <f>SUM(E9:E24)</f>
        <v>8962.8214422854398</v>
      </c>
      <c r="F25" s="201">
        <f>SUM(F9:F24)</f>
        <v>10053.191887966301</v>
      </c>
      <c r="G25" s="201">
        <f>SUM(G9:G24)</f>
        <v>10914.911295647164</v>
      </c>
      <c r="H25" s="201">
        <f>SUM(H9:H24)</f>
        <v>11829.568203328028</v>
      </c>
      <c r="I25" s="212"/>
    </row>
    <row r="26" spans="1:10" ht="13.8" thickBot="1" x14ac:dyDescent="0.3">
      <c r="A26" s="41"/>
      <c r="B26" s="42"/>
      <c r="C26" s="42"/>
      <c r="D26" s="21"/>
      <c r="E26" s="16"/>
      <c r="F26" s="16"/>
      <c r="G26" s="16"/>
      <c r="H26" s="16"/>
      <c r="I26" s="16"/>
    </row>
    <row r="27" spans="1:10" ht="13.8" thickBot="1" x14ac:dyDescent="0.3">
      <c r="A27" s="240" t="s">
        <v>24</v>
      </c>
      <c r="B27" s="241"/>
      <c r="C27" s="242"/>
      <c r="D27" s="202">
        <v>2574.2000000000003</v>
      </c>
      <c r="E27" s="203">
        <f>D27</f>
        <v>2574.2000000000003</v>
      </c>
      <c r="F27" s="203">
        <f>E27</f>
        <v>2574.2000000000003</v>
      </c>
      <c r="G27" s="203">
        <f>F27</f>
        <v>2574.2000000000003</v>
      </c>
      <c r="H27" s="203">
        <f>G27</f>
        <v>2574.2000000000003</v>
      </c>
      <c r="I27" s="213"/>
      <c r="J27" s="17"/>
    </row>
    <row r="28" spans="1:10" ht="13.8" thickBot="1" x14ac:dyDescent="0.3">
      <c r="A28" s="41"/>
      <c r="B28" s="42"/>
      <c r="C28" s="42"/>
      <c r="D28" s="21"/>
      <c r="E28" s="16"/>
      <c r="F28" s="16"/>
      <c r="G28" s="16"/>
      <c r="H28" s="16"/>
      <c r="I28" s="16"/>
    </row>
    <row r="29" spans="1:10" ht="25.5" customHeight="1" thickBot="1" x14ac:dyDescent="0.3">
      <c r="A29" s="243" t="s">
        <v>25</v>
      </c>
      <c r="B29" s="244"/>
      <c r="C29" s="245"/>
      <c r="D29" s="201">
        <f>D25+D27</f>
        <v>10903.95307260458</v>
      </c>
      <c r="E29" s="201">
        <f>E25+E27</f>
        <v>11537.021442285441</v>
      </c>
      <c r="F29" s="201">
        <f>F25+F27</f>
        <v>12627.391887966302</v>
      </c>
      <c r="G29" s="201">
        <f>G25+G27</f>
        <v>13489.111295647164</v>
      </c>
      <c r="H29" s="201">
        <f>H25+H27</f>
        <v>14403.768203328029</v>
      </c>
      <c r="I29" s="201"/>
    </row>
    <row r="30" spans="1:10" ht="12" customHeight="1" thickBot="1" x14ac:dyDescent="0.3">
      <c r="A30" s="36"/>
      <c r="B30" s="37"/>
      <c r="C30" s="37"/>
      <c r="D30" s="22"/>
      <c r="E30" s="22"/>
      <c r="F30" s="22"/>
      <c r="G30" s="22"/>
      <c r="H30" s="22"/>
      <c r="I30" s="22"/>
    </row>
    <row r="31" spans="1:10" ht="24.75" customHeight="1" thickBot="1" x14ac:dyDescent="0.3">
      <c r="A31" s="243" t="s">
        <v>26</v>
      </c>
      <c r="B31" s="259"/>
      <c r="C31" s="260"/>
      <c r="D31" s="201">
        <f>D29/D5</f>
        <v>5451.9765363022898</v>
      </c>
      <c r="E31" s="201">
        <f>E29/E5</f>
        <v>4614.8085769141762</v>
      </c>
      <c r="F31" s="201">
        <f>F29/F5</f>
        <v>4209.1306293221005</v>
      </c>
      <c r="G31" s="201">
        <f>G29/G5</f>
        <v>3854.0317987563326</v>
      </c>
      <c r="H31" s="201">
        <f>H29/H5</f>
        <v>3600.9420508320072</v>
      </c>
      <c r="I31" s="201"/>
    </row>
    <row r="32" spans="1:10" ht="13.8" thickBot="1" x14ac:dyDescent="0.3">
      <c r="A32" s="36"/>
      <c r="B32" s="37"/>
      <c r="C32" s="37"/>
      <c r="D32" s="22"/>
      <c r="E32" s="7"/>
      <c r="F32" s="7"/>
      <c r="G32" s="7"/>
      <c r="H32" s="7"/>
      <c r="I32" s="7"/>
    </row>
    <row r="33" spans="1:10" ht="14.25" customHeight="1" thickBot="1" x14ac:dyDescent="0.3">
      <c r="A33" s="197" t="s">
        <v>27</v>
      </c>
      <c r="B33" s="208"/>
      <c r="C33" s="208"/>
      <c r="D33" s="201">
        <f>'Pryse + Sensatiwiteitsanali'!D7</f>
        <v>63</v>
      </c>
      <c r="E33" s="201">
        <f>$D$33</f>
        <v>63</v>
      </c>
      <c r="F33" s="201">
        <f>$D$33</f>
        <v>63</v>
      </c>
      <c r="G33" s="201">
        <f>$D$33</f>
        <v>63</v>
      </c>
      <c r="H33" s="201">
        <f>$D$33</f>
        <v>63</v>
      </c>
      <c r="I33" s="201"/>
    </row>
    <row r="34" spans="1:10" ht="13.8" thickBot="1" x14ac:dyDescent="0.3">
      <c r="A34" s="36"/>
      <c r="B34" s="37"/>
      <c r="C34" s="37"/>
      <c r="D34" s="22"/>
      <c r="E34" s="22"/>
      <c r="F34" s="22"/>
      <c r="G34" s="22"/>
      <c r="H34" s="22"/>
      <c r="I34" s="22"/>
    </row>
    <row r="35" spans="1:10" ht="24.75" customHeight="1" thickBot="1" x14ac:dyDescent="0.3">
      <c r="A35" s="273" t="s">
        <v>28</v>
      </c>
      <c r="B35" s="274"/>
      <c r="C35" s="275"/>
      <c r="D35" s="189">
        <f>D31+D33</f>
        <v>5514.9765363022898</v>
      </c>
      <c r="E35" s="189">
        <f>E31+E33</f>
        <v>4677.8085769141762</v>
      </c>
      <c r="F35" s="189">
        <f>F31+F33</f>
        <v>4272.1306293221005</v>
      </c>
      <c r="G35" s="189">
        <f>G31+G33</f>
        <v>3917.0317987563326</v>
      </c>
      <c r="H35" s="189">
        <f>H31+H33</f>
        <v>3663.9420508320072</v>
      </c>
      <c r="I35" s="189"/>
    </row>
    <row r="36" spans="1:10" ht="13.8" thickBot="1" x14ac:dyDescent="0.3">
      <c r="A36" s="205" t="s">
        <v>29</v>
      </c>
      <c r="B36" s="206"/>
      <c r="C36" s="207"/>
      <c r="D36" s="189">
        <f>'Pryse + Sensatiwiteitsanali'!B7</f>
        <v>5800</v>
      </c>
      <c r="E36" s="189">
        <f>$D$36</f>
        <v>5800</v>
      </c>
      <c r="F36" s="189">
        <f>$D$36</f>
        <v>5800</v>
      </c>
      <c r="G36" s="189">
        <f>$D$36</f>
        <v>5800</v>
      </c>
      <c r="H36" s="189">
        <f>$D$36</f>
        <v>5800</v>
      </c>
      <c r="I36" s="211"/>
    </row>
    <row r="37" spans="1:10" ht="13.8" thickBot="1" x14ac:dyDescent="0.3"/>
    <row r="38" spans="1:10" customFormat="1" ht="14.4" x14ac:dyDescent="0.3">
      <c r="A38" s="269" t="s">
        <v>143</v>
      </c>
      <c r="B38" s="270"/>
      <c r="C38" s="270"/>
      <c r="D38" s="180">
        <f t="shared" ref="D38:I38" si="1">D6-D25</f>
        <v>3144.2469273954212</v>
      </c>
      <c r="E38" s="181">
        <f t="shared" si="1"/>
        <v>5379.6785577145602</v>
      </c>
      <c r="F38" s="180">
        <f t="shared" si="1"/>
        <v>7157.8081120336992</v>
      </c>
      <c r="G38" s="181">
        <f t="shared" si="1"/>
        <v>9164.5887043528364</v>
      </c>
      <c r="H38" s="180">
        <f t="shared" si="1"/>
        <v>11118.431796671972</v>
      </c>
      <c r="I38" s="182">
        <f t="shared" si="1"/>
        <v>0</v>
      </c>
    </row>
    <row r="39" spans="1:10" customFormat="1" ht="15" thickBot="1" x14ac:dyDescent="0.35">
      <c r="A39" s="271" t="s">
        <v>144</v>
      </c>
      <c r="B39" s="272"/>
      <c r="C39" s="272"/>
      <c r="D39" s="183">
        <f t="shared" ref="D39:I39" si="2">D6-D29</f>
        <v>570.04692739542043</v>
      </c>
      <c r="E39" s="184">
        <f t="shared" si="2"/>
        <v>2805.4785577145594</v>
      </c>
      <c r="F39" s="183">
        <f t="shared" si="2"/>
        <v>4583.6081120336985</v>
      </c>
      <c r="G39" s="184">
        <f t="shared" si="2"/>
        <v>6590.3887043528357</v>
      </c>
      <c r="H39" s="183">
        <f t="shared" si="2"/>
        <v>8544.2317966719711</v>
      </c>
      <c r="I39" s="185">
        <f t="shared" si="2"/>
        <v>0</v>
      </c>
    </row>
    <row r="40" spans="1:10" ht="14.4" x14ac:dyDescent="0.25">
      <c r="A40" s="45" t="s">
        <v>34</v>
      </c>
      <c r="B40" s="46"/>
      <c r="C40" s="46"/>
      <c r="D40" s="46"/>
      <c r="E40" s="46"/>
      <c r="F40" s="46"/>
      <c r="G40" s="46"/>
      <c r="H40" s="47"/>
      <c r="I40" s="44"/>
      <c r="J40" s="44"/>
    </row>
    <row r="41" spans="1:10" ht="14.4" x14ac:dyDescent="0.25">
      <c r="A41" s="48" t="s">
        <v>35</v>
      </c>
      <c r="B41" s="49"/>
      <c r="C41" s="49"/>
      <c r="D41" s="49"/>
      <c r="E41" s="49"/>
      <c r="F41" s="49"/>
      <c r="G41" s="49"/>
      <c r="H41" s="50"/>
      <c r="I41" s="44"/>
      <c r="J41" s="44"/>
    </row>
    <row r="42" spans="1:10" ht="15" thickBot="1" x14ac:dyDescent="0.3">
      <c r="A42" s="51" t="s">
        <v>36</v>
      </c>
      <c r="B42" s="52"/>
      <c r="C42" s="52"/>
      <c r="D42" s="52"/>
      <c r="E42" s="52"/>
      <c r="F42" s="52"/>
      <c r="G42" s="52"/>
      <c r="H42" s="53"/>
      <c r="I42" s="44"/>
      <c r="J42" s="44"/>
    </row>
  </sheetData>
  <mergeCells count="12">
    <mergeCell ref="A38:C38"/>
    <mergeCell ref="A39:C39"/>
    <mergeCell ref="M7:O7"/>
    <mergeCell ref="A1:D1"/>
    <mergeCell ref="E1:G1"/>
    <mergeCell ref="A31:C31"/>
    <mergeCell ref="A35:C35"/>
    <mergeCell ref="A3:C3"/>
    <mergeCell ref="A8:C8"/>
    <mergeCell ref="A25:C25"/>
    <mergeCell ref="A27:C27"/>
    <mergeCell ref="A29:C2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verticalDpi="300" r:id="rId1"/>
  <headerFooter alignWithMargins="0">
    <oddHeader>&amp;F</oddHeader>
    <oddFooter>&amp;A&amp;RPage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0"/>
  <sheetViews>
    <sheetView zoomScale="85" zoomScaleNormal="85" workbookViewId="0">
      <selection activeCell="L15" sqref="L15"/>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26" width="12.6640625" style="1" customWidth="1"/>
    <col min="27" max="16384" width="9.109375" style="1"/>
  </cols>
  <sheetData>
    <row r="1" spans="1:9" ht="30.75" customHeight="1" thickBot="1" x14ac:dyDescent="0.3">
      <c r="A1" s="256" t="s">
        <v>38</v>
      </c>
      <c r="B1" s="257"/>
      <c r="C1" s="257"/>
      <c r="D1" s="257"/>
      <c r="E1" s="258" t="s">
        <v>150</v>
      </c>
      <c r="F1" s="258"/>
      <c r="G1" s="258"/>
      <c r="H1" s="186"/>
      <c r="I1" s="187"/>
    </row>
    <row r="2" spans="1:9" ht="16.2" thickBot="1" x14ac:dyDescent="0.35">
      <c r="A2" s="9"/>
      <c r="B2" s="10"/>
      <c r="C2" s="11"/>
      <c r="D2" s="11"/>
      <c r="E2" s="2"/>
      <c r="F2" s="6"/>
      <c r="G2" s="6"/>
      <c r="H2" s="6"/>
      <c r="I2" s="2"/>
    </row>
    <row r="3" spans="1:9" s="89" customFormat="1" ht="39.75" customHeight="1" thickBot="1" x14ac:dyDescent="0.3">
      <c r="A3" s="214" t="s">
        <v>57</v>
      </c>
      <c r="B3" s="215"/>
      <c r="C3" s="215"/>
      <c r="D3" s="216" t="s">
        <v>58</v>
      </c>
      <c r="E3" s="217" t="s">
        <v>59</v>
      </c>
      <c r="F3" s="215"/>
      <c r="G3" s="215"/>
      <c r="H3" s="215"/>
      <c r="I3" s="215"/>
    </row>
    <row r="4" spans="1:9" s="89" customFormat="1" x14ac:dyDescent="0.25">
      <c r="A4" s="90" t="s">
        <v>135</v>
      </c>
      <c r="B4" s="91"/>
      <c r="C4" s="91"/>
      <c r="D4" s="92">
        <f>'Pryse + Sensatiwiteitsanali'!B8</f>
        <v>19000</v>
      </c>
      <c r="E4" s="93">
        <v>0.2</v>
      </c>
      <c r="F4" s="92"/>
      <c r="G4" s="92"/>
      <c r="H4" s="92"/>
      <c r="I4" s="94"/>
    </row>
    <row r="5" spans="1:9" s="89" customFormat="1" x14ac:dyDescent="0.25">
      <c r="A5" s="90" t="s">
        <v>136</v>
      </c>
      <c r="B5" s="91"/>
      <c r="C5" s="91"/>
      <c r="D5" s="92">
        <f>'Pryse + Sensatiwiteitsanali'!B9</f>
        <v>17000</v>
      </c>
      <c r="E5" s="93">
        <v>0.35</v>
      </c>
      <c r="F5" s="92"/>
      <c r="G5" s="92"/>
      <c r="H5" s="92"/>
      <c r="I5" s="94"/>
    </row>
    <row r="6" spans="1:9" s="89" customFormat="1" x14ac:dyDescent="0.25">
      <c r="A6" s="95" t="s">
        <v>60</v>
      </c>
      <c r="B6" s="91"/>
      <c r="C6" s="91"/>
      <c r="D6" s="92">
        <f>'Pryse + Sensatiwiteitsanali'!B10</f>
        <v>14500</v>
      </c>
      <c r="E6" s="93">
        <v>0.3</v>
      </c>
      <c r="F6" s="92"/>
      <c r="G6" s="92"/>
      <c r="H6" s="92"/>
      <c r="I6" s="94"/>
    </row>
    <row r="7" spans="1:9" s="89" customFormat="1" x14ac:dyDescent="0.25">
      <c r="A7" s="95" t="s">
        <v>61</v>
      </c>
      <c r="B7" s="91"/>
      <c r="C7" s="91"/>
      <c r="D7" s="92">
        <f>'Pryse + Sensatiwiteitsanali'!B11</f>
        <v>4700</v>
      </c>
      <c r="E7" s="93">
        <v>0.1</v>
      </c>
      <c r="F7" s="92"/>
      <c r="G7" s="92"/>
      <c r="H7" s="92"/>
      <c r="I7" s="94"/>
    </row>
    <row r="8" spans="1:9" s="89" customFormat="1" x14ac:dyDescent="0.25">
      <c r="A8" s="95" t="s">
        <v>62</v>
      </c>
      <c r="B8" s="91"/>
      <c r="C8" s="91"/>
      <c r="D8" s="92">
        <f>'Pryse + Sensatiwiteitsanali'!B12</f>
        <v>2500</v>
      </c>
      <c r="E8" s="93">
        <v>0.05</v>
      </c>
      <c r="F8" s="92"/>
      <c r="G8" s="92"/>
      <c r="H8" s="92"/>
      <c r="I8" s="94"/>
    </row>
    <row r="9" spans="1:9" s="89" customFormat="1" ht="13.8" thickBot="1" x14ac:dyDescent="0.3">
      <c r="A9" s="96" t="s">
        <v>63</v>
      </c>
      <c r="B9" s="97"/>
      <c r="C9" s="97"/>
      <c r="D9" s="92">
        <f>'Pryse + Sensatiwiteitsanali'!B13</f>
        <v>2100</v>
      </c>
      <c r="E9" s="99"/>
      <c r="F9" s="98"/>
      <c r="G9" s="98"/>
      <c r="H9" s="98"/>
      <c r="I9" s="100"/>
    </row>
    <row r="10" spans="1:9" s="89" customFormat="1" ht="15" customHeight="1" thickBot="1" x14ac:dyDescent="0.3">
      <c r="A10" s="264" t="s">
        <v>64</v>
      </c>
      <c r="B10" s="282"/>
      <c r="C10" s="282"/>
      <c r="D10" s="218">
        <f>(D4*E4)+(D5*E5)+(D6*E6)+(D7*E7)+(D8*E8)</f>
        <v>14695</v>
      </c>
      <c r="E10" s="219" t="s">
        <v>0</v>
      </c>
      <c r="F10" s="219"/>
      <c r="G10" s="220"/>
      <c r="H10" s="220"/>
      <c r="I10" s="215"/>
    </row>
    <row r="11" spans="1:9" ht="13.8" thickBot="1" x14ac:dyDescent="0.3">
      <c r="A11" s="34"/>
      <c r="B11" s="43"/>
      <c r="C11" s="43"/>
      <c r="D11" s="178"/>
      <c r="E11" s="179"/>
      <c r="F11" s="12"/>
      <c r="G11" s="4"/>
      <c r="H11" s="13"/>
      <c r="I11" s="13"/>
    </row>
    <row r="12" spans="1:9" ht="13.8" thickBot="1" x14ac:dyDescent="0.3">
      <c r="A12" s="34" t="s">
        <v>4</v>
      </c>
      <c r="B12" s="43"/>
      <c r="C12" s="43"/>
      <c r="D12" s="26">
        <v>1.5</v>
      </c>
      <c r="E12" s="26">
        <v>0</v>
      </c>
      <c r="F12" s="26">
        <v>0</v>
      </c>
      <c r="G12" s="26">
        <v>0</v>
      </c>
      <c r="H12" s="26">
        <v>0</v>
      </c>
      <c r="I12" s="26">
        <v>0</v>
      </c>
    </row>
    <row r="13" spans="1:9" ht="13.8" thickBot="1" x14ac:dyDescent="0.3">
      <c r="A13" s="197" t="s">
        <v>5</v>
      </c>
      <c r="B13" s="208"/>
      <c r="C13" s="209"/>
      <c r="D13" s="200">
        <f>(D10*D12)+(D9*D12)</f>
        <v>25192.5</v>
      </c>
      <c r="E13" s="200">
        <v>0</v>
      </c>
      <c r="F13" s="200">
        <v>0</v>
      </c>
      <c r="G13" s="200">
        <v>0</v>
      </c>
      <c r="H13" s="200">
        <v>0</v>
      </c>
      <c r="I13" s="200">
        <v>0</v>
      </c>
    </row>
    <row r="14" spans="1:9" ht="13.8" thickBot="1" x14ac:dyDescent="0.3">
      <c r="A14" s="36"/>
      <c r="B14" s="37"/>
      <c r="C14" s="37"/>
      <c r="D14" s="15"/>
      <c r="E14" s="15"/>
      <c r="F14" s="15"/>
      <c r="G14" s="15"/>
      <c r="H14" s="15"/>
      <c r="I14" s="15"/>
    </row>
    <row r="15" spans="1:9" ht="28.5" customHeight="1" thickBot="1" x14ac:dyDescent="0.3">
      <c r="A15" s="266" t="s">
        <v>6</v>
      </c>
      <c r="B15" s="267"/>
      <c r="C15" s="268"/>
      <c r="D15" s="188"/>
      <c r="E15" s="188"/>
      <c r="F15" s="188"/>
      <c r="G15" s="188"/>
      <c r="H15" s="188"/>
      <c r="I15" s="188"/>
    </row>
    <row r="16" spans="1:9" x14ac:dyDescent="0.25">
      <c r="A16" s="38" t="s">
        <v>7</v>
      </c>
      <c r="B16" s="39"/>
      <c r="C16" s="39"/>
      <c r="D16" s="114">
        <v>1750</v>
      </c>
      <c r="E16" s="19">
        <v>0</v>
      </c>
      <c r="F16" s="19">
        <v>0</v>
      </c>
      <c r="G16" s="19">
        <v>0</v>
      </c>
      <c r="H16" s="19">
        <v>0</v>
      </c>
      <c r="I16" s="19">
        <v>0</v>
      </c>
    </row>
    <row r="17" spans="1:9" x14ac:dyDescent="0.25">
      <c r="A17" s="35" t="s">
        <v>8</v>
      </c>
      <c r="B17" s="40"/>
      <c r="C17" s="40"/>
      <c r="D17" s="113">
        <v>1832.5</v>
      </c>
      <c r="E17" s="20">
        <v>0</v>
      </c>
      <c r="F17" s="20">
        <v>0</v>
      </c>
      <c r="G17" s="20">
        <v>0</v>
      </c>
      <c r="H17" s="20">
        <v>0</v>
      </c>
      <c r="I17" s="20">
        <v>0</v>
      </c>
    </row>
    <row r="18" spans="1:9" x14ac:dyDescent="0.25">
      <c r="A18" s="35" t="s">
        <v>9</v>
      </c>
      <c r="B18" s="40"/>
      <c r="C18" s="40"/>
      <c r="D18" s="113">
        <v>179.48700000000002</v>
      </c>
      <c r="E18" s="20">
        <v>0</v>
      </c>
      <c r="F18" s="20">
        <v>0</v>
      </c>
      <c r="G18" s="20">
        <v>0</v>
      </c>
      <c r="H18" s="20">
        <v>0</v>
      </c>
      <c r="I18" s="20">
        <v>0</v>
      </c>
    </row>
    <row r="19" spans="1:9" x14ac:dyDescent="0.25">
      <c r="A19" s="35" t="s">
        <v>10</v>
      </c>
      <c r="B19" s="40"/>
      <c r="C19" s="40"/>
      <c r="D19" s="113">
        <v>1756.0563400000005</v>
      </c>
      <c r="E19" s="20">
        <v>0</v>
      </c>
      <c r="F19" s="20">
        <v>0</v>
      </c>
      <c r="G19" s="20">
        <v>0</v>
      </c>
      <c r="H19" s="20">
        <v>0</v>
      </c>
      <c r="I19" s="20">
        <v>0</v>
      </c>
    </row>
    <row r="20" spans="1:9" x14ac:dyDescent="0.25">
      <c r="A20" s="35" t="s">
        <v>11</v>
      </c>
      <c r="B20" s="40"/>
      <c r="C20" s="40"/>
      <c r="D20" s="113">
        <v>907.91795979723906</v>
      </c>
      <c r="E20" s="20">
        <v>0</v>
      </c>
      <c r="F20" s="20">
        <v>0</v>
      </c>
      <c r="G20" s="20">
        <v>0</v>
      </c>
      <c r="H20" s="20">
        <v>0</v>
      </c>
      <c r="I20" s="20">
        <v>0</v>
      </c>
    </row>
    <row r="21" spans="1:9" x14ac:dyDescent="0.25">
      <c r="A21" s="35" t="s">
        <v>12</v>
      </c>
      <c r="B21" s="40"/>
      <c r="C21" s="40"/>
      <c r="D21" s="113">
        <v>1006.4357299235842</v>
      </c>
      <c r="E21" s="20">
        <v>0</v>
      </c>
      <c r="F21" s="20">
        <v>0</v>
      </c>
      <c r="G21" s="20">
        <v>0</v>
      </c>
      <c r="H21" s="20">
        <v>0</v>
      </c>
      <c r="I21" s="20">
        <v>0</v>
      </c>
    </row>
    <row r="22" spans="1:9" x14ac:dyDescent="0.25">
      <c r="A22" s="35" t="s">
        <v>13</v>
      </c>
      <c r="B22" s="40"/>
      <c r="C22" s="40"/>
      <c r="D22" s="113">
        <v>1108.3053375239997</v>
      </c>
      <c r="E22" s="20">
        <v>0</v>
      </c>
      <c r="F22" s="20">
        <v>0</v>
      </c>
      <c r="G22" s="20">
        <v>0</v>
      </c>
      <c r="H22" s="20">
        <v>0</v>
      </c>
      <c r="I22" s="20">
        <v>0</v>
      </c>
    </row>
    <row r="23" spans="1:9" x14ac:dyDescent="0.25">
      <c r="A23" s="35" t="s">
        <v>14</v>
      </c>
      <c r="B23" s="40"/>
      <c r="C23" s="40"/>
      <c r="D23" s="113">
        <v>0</v>
      </c>
      <c r="E23" s="20">
        <v>0</v>
      </c>
      <c r="F23" s="20">
        <v>0</v>
      </c>
      <c r="G23" s="20">
        <v>0</v>
      </c>
      <c r="H23" s="20">
        <v>0</v>
      </c>
      <c r="I23" s="20">
        <v>0</v>
      </c>
    </row>
    <row r="24" spans="1:9" x14ac:dyDescent="0.25">
      <c r="A24" s="35" t="s">
        <v>15</v>
      </c>
      <c r="B24" s="40"/>
      <c r="C24" s="40"/>
      <c r="D24" s="113">
        <v>0</v>
      </c>
      <c r="E24" s="20">
        <v>0</v>
      </c>
      <c r="F24" s="20">
        <v>0</v>
      </c>
      <c r="G24" s="20">
        <v>0</v>
      </c>
      <c r="H24" s="20">
        <v>0</v>
      </c>
      <c r="I24" s="20">
        <v>0</v>
      </c>
    </row>
    <row r="25" spans="1:9" x14ac:dyDescent="0.25">
      <c r="A25" s="35" t="s">
        <v>16</v>
      </c>
      <c r="B25" s="40"/>
      <c r="C25" s="40"/>
      <c r="D25" s="113">
        <v>0</v>
      </c>
      <c r="E25" s="20">
        <v>0</v>
      </c>
      <c r="F25" s="20">
        <v>0</v>
      </c>
      <c r="G25" s="20">
        <v>0</v>
      </c>
      <c r="H25" s="20">
        <v>0</v>
      </c>
      <c r="I25" s="20">
        <v>0</v>
      </c>
    </row>
    <row r="26" spans="1:9" x14ac:dyDescent="0.25">
      <c r="A26" s="35" t="s">
        <v>17</v>
      </c>
      <c r="B26" s="40"/>
      <c r="C26" s="40"/>
      <c r="D26" s="113">
        <v>0</v>
      </c>
      <c r="E26" s="20">
        <v>0</v>
      </c>
      <c r="F26" s="20">
        <v>0</v>
      </c>
      <c r="G26" s="20">
        <v>0</v>
      </c>
      <c r="H26" s="20">
        <v>0</v>
      </c>
      <c r="I26" s="20">
        <v>0</v>
      </c>
    </row>
    <row r="27" spans="1:9" x14ac:dyDescent="0.25">
      <c r="A27" s="35" t="s">
        <v>18</v>
      </c>
      <c r="B27" s="40"/>
      <c r="C27" s="40"/>
      <c r="D27" s="113">
        <v>0</v>
      </c>
      <c r="E27" s="20">
        <v>0</v>
      </c>
      <c r="F27" s="20">
        <v>0</v>
      </c>
      <c r="G27" s="20">
        <v>0</v>
      </c>
      <c r="H27" s="20">
        <v>0</v>
      </c>
      <c r="I27" s="20">
        <v>0</v>
      </c>
    </row>
    <row r="28" spans="1:9" x14ac:dyDescent="0.25">
      <c r="A28" s="35" t="s">
        <v>19</v>
      </c>
      <c r="B28" s="40"/>
      <c r="C28" s="40"/>
      <c r="D28" s="113">
        <v>1100</v>
      </c>
      <c r="E28" s="20">
        <v>0</v>
      </c>
      <c r="F28" s="20">
        <v>0</v>
      </c>
      <c r="G28" s="20">
        <v>0</v>
      </c>
      <c r="H28" s="20">
        <v>0</v>
      </c>
      <c r="I28" s="20">
        <v>0</v>
      </c>
    </row>
    <row r="29" spans="1:9" x14ac:dyDescent="0.25">
      <c r="A29" s="35" t="s">
        <v>20</v>
      </c>
      <c r="B29" s="40"/>
      <c r="C29" s="40"/>
      <c r="D29" s="113">
        <v>0</v>
      </c>
      <c r="E29" s="20">
        <v>0</v>
      </c>
      <c r="F29" s="20">
        <v>0</v>
      </c>
      <c r="G29" s="20">
        <v>0</v>
      </c>
      <c r="H29" s="20">
        <v>0</v>
      </c>
      <c r="I29" s="20">
        <v>0</v>
      </c>
    </row>
    <row r="30" spans="1:9" x14ac:dyDescent="0.25">
      <c r="A30" s="35" t="s">
        <v>21</v>
      </c>
      <c r="B30" s="40"/>
      <c r="C30" s="40"/>
      <c r="D30" s="113">
        <v>350</v>
      </c>
      <c r="E30" s="20">
        <v>0</v>
      </c>
      <c r="F30" s="20">
        <v>0</v>
      </c>
      <c r="G30" s="20">
        <v>0</v>
      </c>
      <c r="H30" s="20">
        <v>0</v>
      </c>
      <c r="I30" s="20">
        <v>0</v>
      </c>
    </row>
    <row r="31" spans="1:9" ht="13.8" thickBot="1" x14ac:dyDescent="0.3">
      <c r="A31" s="35" t="s">
        <v>22</v>
      </c>
      <c r="B31" s="40"/>
      <c r="C31" s="40"/>
      <c r="D31" s="113">
        <v>566.39126407563333</v>
      </c>
      <c r="E31" s="20">
        <v>0</v>
      </c>
      <c r="F31" s="20">
        <v>0</v>
      </c>
      <c r="G31" s="20">
        <v>0</v>
      </c>
      <c r="H31" s="20">
        <v>0</v>
      </c>
      <c r="I31" s="20">
        <v>0</v>
      </c>
    </row>
    <row r="32" spans="1:9" ht="27.75" customHeight="1" thickBot="1" x14ac:dyDescent="0.3">
      <c r="A32" s="243" t="s">
        <v>23</v>
      </c>
      <c r="B32" s="244"/>
      <c r="C32" s="245"/>
      <c r="D32" s="201">
        <f>SUM(D16:D31)</f>
        <v>10557.093631320457</v>
      </c>
      <c r="E32" s="221"/>
      <c r="F32" s="201">
        <v>0</v>
      </c>
      <c r="G32" s="201">
        <v>0</v>
      </c>
      <c r="H32" s="201">
        <v>0</v>
      </c>
      <c r="I32" s="201">
        <v>0</v>
      </c>
    </row>
    <row r="33" spans="1:10" ht="13.8" thickBot="1" x14ac:dyDescent="0.3">
      <c r="A33" s="41"/>
      <c r="B33" s="42"/>
      <c r="C33" s="42"/>
      <c r="D33" s="21"/>
      <c r="E33" s="21"/>
      <c r="F33" s="21"/>
      <c r="G33" s="21"/>
      <c r="H33" s="21"/>
      <c r="I33" s="21"/>
    </row>
    <row r="34" spans="1:10" ht="13.5" customHeight="1" thickBot="1" x14ac:dyDescent="0.3">
      <c r="A34" s="240" t="s">
        <v>24</v>
      </c>
      <c r="B34" s="241"/>
      <c r="C34" s="242"/>
      <c r="D34" s="202">
        <f>[2]Grondbone!$D$224</f>
        <v>3216.45</v>
      </c>
      <c r="E34" s="201">
        <v>0</v>
      </c>
      <c r="F34" s="201">
        <v>0</v>
      </c>
      <c r="G34" s="201">
        <v>0</v>
      </c>
      <c r="H34" s="201">
        <v>0</v>
      </c>
      <c r="I34" s="201">
        <v>0</v>
      </c>
      <c r="J34" s="17"/>
    </row>
    <row r="35" spans="1:10" ht="13.8" thickBot="1" x14ac:dyDescent="0.3">
      <c r="A35" s="41"/>
      <c r="B35" s="42"/>
      <c r="C35" s="42"/>
      <c r="D35" s="21"/>
      <c r="E35" s="21"/>
      <c r="F35" s="21"/>
      <c r="G35" s="21"/>
      <c r="H35" s="21"/>
      <c r="I35" s="21"/>
    </row>
    <row r="36" spans="1:10" ht="26.25" customHeight="1" thickBot="1" x14ac:dyDescent="0.3">
      <c r="A36" s="243" t="s">
        <v>25</v>
      </c>
      <c r="B36" s="244"/>
      <c r="C36" s="245"/>
      <c r="D36" s="201">
        <f>D32+D34</f>
        <v>13773.543631320455</v>
      </c>
      <c r="E36" s="201">
        <v>0</v>
      </c>
      <c r="F36" s="201">
        <v>0</v>
      </c>
      <c r="G36" s="201">
        <v>0</v>
      </c>
      <c r="H36" s="201">
        <v>0</v>
      </c>
      <c r="I36" s="201">
        <v>0</v>
      </c>
    </row>
    <row r="37" spans="1:10" ht="13.8" thickBot="1" x14ac:dyDescent="0.3">
      <c r="A37" s="36"/>
      <c r="B37" s="37"/>
      <c r="C37" s="37"/>
      <c r="D37" s="22"/>
      <c r="E37" s="22"/>
      <c r="F37" s="22"/>
      <c r="G37" s="22"/>
      <c r="H37" s="22"/>
      <c r="I37" s="22"/>
    </row>
    <row r="38" spans="1:10" ht="27.75" customHeight="1" thickBot="1" x14ac:dyDescent="0.3">
      <c r="A38" s="243" t="s">
        <v>26</v>
      </c>
      <c r="B38" s="244"/>
      <c r="C38" s="245"/>
      <c r="D38" s="201">
        <f>D36/D12</f>
        <v>9182.362420880303</v>
      </c>
      <c r="E38" s="201">
        <v>0</v>
      </c>
      <c r="F38" s="201">
        <v>0</v>
      </c>
      <c r="G38" s="201">
        <v>0</v>
      </c>
      <c r="H38" s="201">
        <v>0</v>
      </c>
      <c r="I38" s="201">
        <v>0</v>
      </c>
    </row>
    <row r="39" spans="1:10" ht="13.8" thickBot="1" x14ac:dyDescent="0.3">
      <c r="A39" s="36"/>
      <c r="B39" s="37"/>
      <c r="C39" s="37"/>
      <c r="D39" s="22"/>
      <c r="E39" s="22"/>
      <c r="F39" s="22"/>
      <c r="G39" s="22"/>
      <c r="H39" s="22"/>
      <c r="I39" s="22"/>
    </row>
    <row r="40" spans="1:10" ht="13.8" thickBot="1" x14ac:dyDescent="0.3">
      <c r="A40" s="197" t="s">
        <v>27</v>
      </c>
      <c r="B40" s="208"/>
      <c r="C40" s="208"/>
      <c r="D40" s="201">
        <v>63</v>
      </c>
      <c r="E40" s="201">
        <v>0</v>
      </c>
      <c r="F40" s="201">
        <v>0</v>
      </c>
      <c r="G40" s="201">
        <v>0</v>
      </c>
      <c r="H40" s="201">
        <v>0</v>
      </c>
      <c r="I40" s="201">
        <v>0</v>
      </c>
    </row>
    <row r="41" spans="1:10" ht="13.8" thickBot="1" x14ac:dyDescent="0.3">
      <c r="A41" s="36"/>
      <c r="B41" s="37"/>
      <c r="C41" s="37"/>
      <c r="D41" s="22"/>
      <c r="E41" s="22"/>
      <c r="F41" s="22"/>
      <c r="G41" s="22"/>
      <c r="H41" s="22"/>
      <c r="I41" s="22"/>
    </row>
    <row r="42" spans="1:10" ht="13.5" customHeight="1" thickBot="1" x14ac:dyDescent="0.3">
      <c r="A42" s="273" t="s">
        <v>30</v>
      </c>
      <c r="B42" s="280"/>
      <c r="C42" s="281"/>
      <c r="D42" s="189">
        <f>D38+D40</f>
        <v>9245.362420880303</v>
      </c>
      <c r="E42" s="189">
        <v>0</v>
      </c>
      <c r="F42" s="189">
        <v>0</v>
      </c>
      <c r="G42" s="189">
        <v>0</v>
      </c>
      <c r="H42" s="189">
        <v>0</v>
      </c>
      <c r="I42" s="189">
        <v>0</v>
      </c>
    </row>
    <row r="43" spans="1:10" ht="13.8" thickBot="1" x14ac:dyDescent="0.3">
      <c r="A43" s="205" t="s">
        <v>31</v>
      </c>
      <c r="B43" s="206"/>
      <c r="C43" s="207"/>
      <c r="D43" s="189">
        <f>'Pryse + Sensatiwiteitsanali'!B8</f>
        <v>19000</v>
      </c>
      <c r="E43" s="189">
        <v>0</v>
      </c>
      <c r="F43" s="189">
        <v>0</v>
      </c>
      <c r="G43" s="189">
        <v>0</v>
      </c>
      <c r="H43" s="189">
        <v>0</v>
      </c>
      <c r="I43" s="189">
        <v>0</v>
      </c>
    </row>
    <row r="44" spans="1:10" ht="13.8" thickBot="1" x14ac:dyDescent="0.3">
      <c r="A44" s="205" t="s">
        <v>32</v>
      </c>
      <c r="B44" s="206"/>
      <c r="C44" s="207"/>
      <c r="D44" s="189">
        <f>D10</f>
        <v>14695</v>
      </c>
      <c r="E44" s="189"/>
      <c r="F44" s="189"/>
      <c r="G44" s="189"/>
      <c r="H44" s="189"/>
      <c r="I44" s="189"/>
    </row>
    <row r="45" spans="1:10" ht="13.8" thickBot="1" x14ac:dyDescent="0.3"/>
    <row r="46" spans="1:10" customFormat="1" ht="14.4" x14ac:dyDescent="0.3">
      <c r="A46" s="269" t="s">
        <v>143</v>
      </c>
      <c r="B46" s="276"/>
      <c r="C46" s="277"/>
      <c r="D46" s="180">
        <f>D13-D32</f>
        <v>14635.406368679543</v>
      </c>
      <c r="E46" s="180"/>
      <c r="F46" s="180"/>
      <c r="G46" s="181"/>
      <c r="H46" s="180"/>
      <c r="I46" s="182"/>
    </row>
    <row r="47" spans="1:10" customFormat="1" ht="15" thickBot="1" x14ac:dyDescent="0.35">
      <c r="A47" s="271" t="s">
        <v>144</v>
      </c>
      <c r="B47" s="278"/>
      <c r="C47" s="279"/>
      <c r="D47" s="183">
        <f>D13-D36</f>
        <v>11418.956368679545</v>
      </c>
      <c r="E47" s="183"/>
      <c r="F47" s="183"/>
      <c r="G47" s="184"/>
      <c r="H47" s="183"/>
      <c r="I47" s="185"/>
    </row>
    <row r="48" spans="1:10" ht="14.4" x14ac:dyDescent="0.25">
      <c r="A48" s="45" t="s">
        <v>34</v>
      </c>
      <c r="B48" s="46"/>
      <c r="C48" s="46"/>
      <c r="D48" s="46"/>
      <c r="E48" s="46"/>
      <c r="F48" s="46"/>
      <c r="G48" s="46"/>
      <c r="H48" s="47"/>
      <c r="I48" s="44"/>
      <c r="J48" s="44"/>
    </row>
    <row r="49" spans="1:10" ht="14.4" x14ac:dyDescent="0.25">
      <c r="A49" s="48" t="s">
        <v>35</v>
      </c>
      <c r="B49" s="49"/>
      <c r="C49" s="49"/>
      <c r="D49" s="49"/>
      <c r="E49" s="49"/>
      <c r="F49" s="49"/>
      <c r="G49" s="49"/>
      <c r="H49" s="50"/>
      <c r="I49" s="44"/>
      <c r="J49" s="44"/>
    </row>
    <row r="50" spans="1:10" ht="15" thickBot="1" x14ac:dyDescent="0.3">
      <c r="A50" s="51" t="s">
        <v>36</v>
      </c>
      <c r="B50" s="52"/>
      <c r="C50" s="52"/>
      <c r="D50" s="52"/>
      <c r="E50" s="52"/>
      <c r="F50" s="52"/>
      <c r="G50" s="52"/>
      <c r="H50" s="53"/>
      <c r="I50" s="44"/>
      <c r="J50" s="44"/>
    </row>
  </sheetData>
  <mergeCells count="11">
    <mergeCell ref="A46:C46"/>
    <mergeCell ref="A47:C47"/>
    <mergeCell ref="A1:D1"/>
    <mergeCell ref="E1:G1"/>
    <mergeCell ref="A38:C38"/>
    <mergeCell ref="A42:C42"/>
    <mergeCell ref="A15:C15"/>
    <mergeCell ref="A32:C32"/>
    <mergeCell ref="A34:C34"/>
    <mergeCell ref="A36:C36"/>
    <mergeCell ref="A10:C10"/>
  </mergeCells>
  <conditionalFormatting sqref="D46:I47">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paperSize="9" scale="60" fitToHeight="0" orientation="portrait" r:id="rId1"/>
  <headerFooter>
    <oddHeader>&amp;F</oddHeader>
    <oddFooter>&amp;A&amp;RPage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7"/>
  <sheetViews>
    <sheetView zoomScale="70" zoomScaleNormal="70" workbookViewId="0">
      <selection activeCell="K21" sqref="K21"/>
    </sheetView>
  </sheetViews>
  <sheetFormatPr defaultColWidth="9.109375" defaultRowHeight="13.2" x14ac:dyDescent="0.25"/>
  <cols>
    <col min="1" max="1" width="42.88671875" style="1" customWidth="1"/>
    <col min="2" max="2" width="15.6640625" style="1" bestFit="1" customWidth="1"/>
    <col min="3" max="4" width="14.44140625" style="1" customWidth="1"/>
    <col min="5" max="5" width="16.33203125" style="1" customWidth="1"/>
    <col min="6" max="9" width="14.33203125" style="1" customWidth="1"/>
    <col min="10" max="10" width="14.44140625" style="1" customWidth="1"/>
    <col min="11" max="11" width="12.6640625" style="1" customWidth="1"/>
    <col min="12" max="26" width="12.6640625" style="1" hidden="1" customWidth="1"/>
    <col min="27" max="27" width="0" style="1" hidden="1" customWidth="1"/>
    <col min="28" max="16384" width="9.109375" style="1"/>
  </cols>
  <sheetData>
    <row r="1" spans="1:9" ht="32.25" customHeight="1" thickBot="1" x14ac:dyDescent="0.3">
      <c r="A1" s="256" t="s">
        <v>40</v>
      </c>
      <c r="B1" s="257"/>
      <c r="C1" s="257"/>
      <c r="D1" s="257"/>
      <c r="E1" s="258" t="s">
        <v>150</v>
      </c>
      <c r="F1" s="258"/>
      <c r="G1" s="258"/>
      <c r="H1" s="186"/>
      <c r="I1" s="187"/>
    </row>
    <row r="2" spans="1:9" ht="16.2" thickBot="1" x14ac:dyDescent="0.35">
      <c r="A2" s="9"/>
      <c r="B2" s="10"/>
      <c r="C2" s="11"/>
      <c r="D2" s="11"/>
      <c r="E2" s="6"/>
      <c r="F2" s="6"/>
      <c r="G2" s="6"/>
      <c r="H2" s="6"/>
      <c r="I2" s="2"/>
    </row>
    <row r="3" spans="1:9" ht="39.75" customHeight="1" thickBot="1" x14ac:dyDescent="0.3">
      <c r="A3" s="243" t="s">
        <v>3</v>
      </c>
      <c r="B3" s="259"/>
      <c r="C3" s="259"/>
      <c r="D3" s="193"/>
      <c r="E3" s="194">
        <f>'Pryse + Sensatiwiteitsanali'!B26</f>
        <v>3416</v>
      </c>
      <c r="F3" s="193" t="s">
        <v>0</v>
      </c>
      <c r="G3" s="195"/>
      <c r="H3" s="195"/>
      <c r="I3" s="196"/>
    </row>
    <row r="4" spans="1:9" ht="13.8" thickBot="1" x14ac:dyDescent="0.3">
      <c r="A4" s="34"/>
      <c r="B4" s="43"/>
      <c r="C4" s="43"/>
      <c r="D4" s="3"/>
      <c r="E4" s="5"/>
      <c r="F4" s="12"/>
      <c r="G4" s="4"/>
      <c r="H4" s="13"/>
      <c r="I4" s="13"/>
    </row>
    <row r="5" spans="1:9" ht="13.8" thickBot="1" x14ac:dyDescent="0.3">
      <c r="A5" s="34" t="s">
        <v>4</v>
      </c>
      <c r="B5" s="43"/>
      <c r="C5" s="43"/>
      <c r="D5" s="26">
        <v>8</v>
      </c>
      <c r="E5" s="26">
        <v>10</v>
      </c>
      <c r="F5" s="26">
        <v>12</v>
      </c>
      <c r="G5" s="26">
        <v>14</v>
      </c>
      <c r="H5" s="26">
        <v>16</v>
      </c>
      <c r="I5" s="26">
        <v>18</v>
      </c>
    </row>
    <row r="6" spans="1:9" ht="13.8" thickBot="1" x14ac:dyDescent="0.3">
      <c r="A6" s="197" t="s">
        <v>5</v>
      </c>
      <c r="B6" s="208"/>
      <c r="C6" s="209"/>
      <c r="D6" s="200">
        <f t="shared" ref="D6:I6" si="0">$E$3*D5</f>
        <v>27328</v>
      </c>
      <c r="E6" s="200">
        <f t="shared" si="0"/>
        <v>34160</v>
      </c>
      <c r="F6" s="200">
        <f t="shared" si="0"/>
        <v>40992</v>
      </c>
      <c r="G6" s="200">
        <f t="shared" si="0"/>
        <v>47824</v>
      </c>
      <c r="H6" s="200">
        <f t="shared" si="0"/>
        <v>54656</v>
      </c>
      <c r="I6" s="200">
        <f t="shared" si="0"/>
        <v>61488</v>
      </c>
    </row>
    <row r="7" spans="1:9" ht="13.8" thickBot="1" x14ac:dyDescent="0.3">
      <c r="A7" s="36"/>
      <c r="B7" s="37"/>
      <c r="C7" s="37"/>
      <c r="D7" s="25"/>
      <c r="E7" s="25"/>
      <c r="F7" s="25"/>
      <c r="G7" s="25"/>
      <c r="H7" s="25"/>
      <c r="I7" s="25"/>
    </row>
    <row r="8" spans="1:9" ht="27.75" customHeight="1" thickBot="1" x14ac:dyDescent="0.3">
      <c r="A8" s="266" t="s">
        <v>6</v>
      </c>
      <c r="B8" s="267"/>
      <c r="C8" s="268"/>
      <c r="D8" s="210"/>
      <c r="E8" s="210"/>
      <c r="F8" s="210"/>
      <c r="G8" s="210"/>
      <c r="H8" s="210"/>
      <c r="I8" s="210"/>
    </row>
    <row r="9" spans="1:9" x14ac:dyDescent="0.25">
      <c r="A9" s="38" t="s">
        <v>7</v>
      </c>
      <c r="B9" s="39"/>
      <c r="C9" s="39"/>
      <c r="D9" s="114">
        <v>4896.375</v>
      </c>
      <c r="E9" s="114">
        <v>5786.625</v>
      </c>
      <c r="F9" s="114">
        <v>6676.8750000000009</v>
      </c>
      <c r="G9" s="114">
        <v>7122.0000000000009</v>
      </c>
      <c r="H9" s="114">
        <v>7122.0000000000009</v>
      </c>
      <c r="I9" s="114">
        <v>7122.0000000000009</v>
      </c>
    </row>
    <row r="10" spans="1:9" x14ac:dyDescent="0.25">
      <c r="A10" s="35" t="s">
        <v>8</v>
      </c>
      <c r="B10" s="40"/>
      <c r="C10" s="40"/>
      <c r="D10" s="113">
        <v>8204.7200000000012</v>
      </c>
      <c r="E10" s="113">
        <v>10183.9</v>
      </c>
      <c r="F10" s="113">
        <v>12163.080000000002</v>
      </c>
      <c r="G10" s="113">
        <v>14116.660000000002</v>
      </c>
      <c r="H10" s="113">
        <v>16095.84</v>
      </c>
      <c r="I10" s="113">
        <v>18075.02</v>
      </c>
    </row>
    <row r="11" spans="1:9" x14ac:dyDescent="0.25">
      <c r="A11" s="35" t="s">
        <v>9</v>
      </c>
      <c r="B11" s="40"/>
      <c r="C11" s="40"/>
      <c r="D11" s="113">
        <v>179.48700000000002</v>
      </c>
      <c r="E11" s="113">
        <v>179.48700000000002</v>
      </c>
      <c r="F11" s="113">
        <v>179.48700000000002</v>
      </c>
      <c r="G11" s="113">
        <v>179.48700000000002</v>
      </c>
      <c r="H11" s="113">
        <v>179.48700000000002</v>
      </c>
      <c r="I11" s="113">
        <v>179.48700000000002</v>
      </c>
    </row>
    <row r="12" spans="1:9" x14ac:dyDescent="0.25">
      <c r="A12" s="35" t="s">
        <v>10</v>
      </c>
      <c r="B12" s="40"/>
      <c r="C12" s="40"/>
      <c r="D12" s="113">
        <v>1721.9755500000001</v>
      </c>
      <c r="E12" s="113">
        <v>1810.7435500000001</v>
      </c>
      <c r="F12" s="113">
        <v>1899.5115500000002</v>
      </c>
      <c r="G12" s="113">
        <v>1988.2795500000002</v>
      </c>
      <c r="H12" s="113">
        <v>2077.0475500000002</v>
      </c>
      <c r="I12" s="113">
        <v>2165.8155500000003</v>
      </c>
    </row>
    <row r="13" spans="1:9" x14ac:dyDescent="0.25">
      <c r="A13" s="35" t="s">
        <v>11</v>
      </c>
      <c r="B13" s="40"/>
      <c r="C13" s="40"/>
      <c r="D13" s="113">
        <v>687.66288715740018</v>
      </c>
      <c r="E13" s="113">
        <v>704.07340023740016</v>
      </c>
      <c r="F13" s="113">
        <v>720.48391331740015</v>
      </c>
      <c r="G13" s="113">
        <v>736.89442639740014</v>
      </c>
      <c r="H13" s="113">
        <v>753.30493947740013</v>
      </c>
      <c r="I13" s="113">
        <v>769.71545255740011</v>
      </c>
    </row>
    <row r="14" spans="1:9" x14ac:dyDescent="0.25">
      <c r="A14" s="35" t="s">
        <v>12</v>
      </c>
      <c r="B14" s="40"/>
      <c r="C14" s="40"/>
      <c r="D14" s="113">
        <v>1355.2874502537215</v>
      </c>
      <c r="E14" s="113">
        <v>1355.2874502537215</v>
      </c>
      <c r="F14" s="113">
        <v>1355.2874502537215</v>
      </c>
      <c r="G14" s="113">
        <v>1355.2874502537215</v>
      </c>
      <c r="H14" s="113">
        <v>1355.2874502537215</v>
      </c>
      <c r="I14" s="113">
        <v>1355.2874502537215</v>
      </c>
    </row>
    <row r="15" spans="1:9" x14ac:dyDescent="0.25">
      <c r="A15" s="35" t="s">
        <v>13</v>
      </c>
      <c r="B15" s="40"/>
      <c r="C15" s="40"/>
      <c r="D15" s="113">
        <v>1062.494929408</v>
      </c>
      <c r="E15" s="113">
        <v>1062.494929408</v>
      </c>
      <c r="F15" s="113">
        <v>1062.494929408</v>
      </c>
      <c r="G15" s="113">
        <v>1062.494929408</v>
      </c>
      <c r="H15" s="113">
        <v>1062.494929408</v>
      </c>
      <c r="I15" s="113">
        <v>1062.494929408</v>
      </c>
    </row>
    <row r="16" spans="1:9" x14ac:dyDescent="0.25">
      <c r="A16" s="35" t="s">
        <v>14</v>
      </c>
      <c r="B16" s="40"/>
      <c r="C16" s="40"/>
      <c r="D16" s="113">
        <v>0</v>
      </c>
      <c r="E16" s="113">
        <v>0</v>
      </c>
      <c r="F16" s="113">
        <v>0</v>
      </c>
      <c r="G16" s="113">
        <v>0</v>
      </c>
      <c r="H16" s="113">
        <v>0</v>
      </c>
      <c r="I16" s="113">
        <v>0</v>
      </c>
    </row>
    <row r="17" spans="1:10" x14ac:dyDescent="0.25">
      <c r="A17" s="35" t="s">
        <v>33</v>
      </c>
      <c r="B17" s="40"/>
      <c r="C17" s="40"/>
      <c r="D17" s="113">
        <v>8086.3746640000008</v>
      </c>
      <c r="E17" s="113">
        <v>8086.3746640000008</v>
      </c>
      <c r="F17" s="113">
        <v>8086.3746640000008</v>
      </c>
      <c r="G17" s="113">
        <v>8086.3746640000008</v>
      </c>
      <c r="H17" s="113">
        <v>8086.3746640000008</v>
      </c>
      <c r="I17" s="113">
        <v>8086.3746640000008</v>
      </c>
    </row>
    <row r="18" spans="1:10" x14ac:dyDescent="0.25">
      <c r="A18" s="35" t="s">
        <v>15</v>
      </c>
      <c r="B18" s="40"/>
      <c r="C18" s="40"/>
      <c r="D18" s="113">
        <v>2876.104838385013</v>
      </c>
      <c r="E18" s="113">
        <v>3214.9197865850128</v>
      </c>
      <c r="F18" s="113">
        <v>3553.7347347850136</v>
      </c>
      <c r="G18" s="113">
        <v>3842.4725553254389</v>
      </c>
      <c r="H18" s="113">
        <v>4086.580056716929</v>
      </c>
      <c r="I18" s="113">
        <v>4330.6875581084178</v>
      </c>
    </row>
    <row r="19" spans="1:10" x14ac:dyDescent="0.25">
      <c r="A19" s="35" t="s">
        <v>16</v>
      </c>
      <c r="B19" s="40"/>
      <c r="C19" s="40"/>
      <c r="D19" s="113">
        <v>0</v>
      </c>
      <c r="E19" s="113">
        <v>0</v>
      </c>
      <c r="F19" s="113">
        <v>0</v>
      </c>
      <c r="G19" s="113">
        <v>0</v>
      </c>
      <c r="H19" s="113">
        <v>0</v>
      </c>
      <c r="I19" s="113">
        <v>0</v>
      </c>
    </row>
    <row r="20" spans="1:10" x14ac:dyDescent="0.25">
      <c r="A20" s="35" t="s">
        <v>17</v>
      </c>
      <c r="B20" s="40"/>
      <c r="C20" s="40"/>
      <c r="D20" s="113">
        <v>841.00800000000004</v>
      </c>
      <c r="E20" s="113">
        <v>1051.26</v>
      </c>
      <c r="F20" s="113">
        <v>1261.5119999999999</v>
      </c>
      <c r="G20" s="113">
        <v>1471.7640000000001</v>
      </c>
      <c r="H20" s="113">
        <v>1682.0160000000001</v>
      </c>
      <c r="I20" s="113">
        <v>1892.268</v>
      </c>
    </row>
    <row r="21" spans="1:10" x14ac:dyDescent="0.25">
      <c r="A21" s="35" t="s">
        <v>18</v>
      </c>
      <c r="B21" s="40"/>
      <c r="C21" s="40"/>
      <c r="D21" s="113">
        <v>0</v>
      </c>
      <c r="E21" s="113">
        <v>0</v>
      </c>
      <c r="F21" s="113">
        <v>0</v>
      </c>
      <c r="G21" s="113">
        <v>0</v>
      </c>
      <c r="H21" s="113">
        <v>0</v>
      </c>
      <c r="I21" s="113">
        <v>0</v>
      </c>
    </row>
    <row r="22" spans="1:10" s="8" customFormat="1" x14ac:dyDescent="0.25">
      <c r="A22" s="35" t="s">
        <v>19</v>
      </c>
      <c r="B22" s="40"/>
      <c r="C22" s="40"/>
      <c r="D22" s="113">
        <v>0</v>
      </c>
      <c r="E22" s="113">
        <v>0</v>
      </c>
      <c r="F22" s="113">
        <v>0</v>
      </c>
      <c r="G22" s="113">
        <v>0</v>
      </c>
      <c r="H22" s="113">
        <v>0</v>
      </c>
      <c r="I22" s="113">
        <v>0</v>
      </c>
      <c r="J22" s="1"/>
    </row>
    <row r="23" spans="1:10" s="8" customFormat="1" x14ac:dyDescent="0.25">
      <c r="A23" s="35" t="s">
        <v>20</v>
      </c>
      <c r="B23" s="40"/>
      <c r="C23" s="40"/>
      <c r="D23" s="113">
        <v>0</v>
      </c>
      <c r="E23" s="113">
        <v>0</v>
      </c>
      <c r="F23" s="113">
        <v>0</v>
      </c>
      <c r="G23" s="113">
        <v>0</v>
      </c>
      <c r="H23" s="113">
        <v>0</v>
      </c>
      <c r="I23" s="113">
        <v>0</v>
      </c>
      <c r="J23" s="1"/>
    </row>
    <row r="24" spans="1:10" s="8" customFormat="1" x14ac:dyDescent="0.25">
      <c r="A24" s="35" t="s">
        <v>21</v>
      </c>
      <c r="B24" s="40"/>
      <c r="C24" s="40"/>
      <c r="D24" s="113">
        <v>0</v>
      </c>
      <c r="E24" s="113">
        <v>0</v>
      </c>
      <c r="F24" s="113">
        <v>0</v>
      </c>
      <c r="G24" s="113">
        <v>0</v>
      </c>
      <c r="H24" s="113">
        <v>0</v>
      </c>
      <c r="I24" s="113">
        <v>0</v>
      </c>
      <c r="J24" s="1"/>
    </row>
    <row r="25" spans="1:10" s="8" customFormat="1" ht="13.8" thickBot="1" x14ac:dyDescent="0.3">
      <c r="A25" s="35" t="s">
        <v>22</v>
      </c>
      <c r="B25" s="40"/>
      <c r="C25" s="40"/>
      <c r="D25" s="113">
        <v>1757.3000562532427</v>
      </c>
      <c r="E25" s="113">
        <v>1964.3159896034433</v>
      </c>
      <c r="F25" s="113">
        <v>2171.3319229536432</v>
      </c>
      <c r="G25" s="113">
        <v>2347.7507313038432</v>
      </c>
      <c r="H25" s="113">
        <v>2496.9004146540433</v>
      </c>
      <c r="I25" s="113">
        <v>2646.050098004243</v>
      </c>
      <c r="J25" s="1"/>
    </row>
    <row r="26" spans="1:10" s="8" customFormat="1" ht="26.25" customHeight="1" thickBot="1" x14ac:dyDescent="0.3">
      <c r="A26" s="243" t="s">
        <v>23</v>
      </c>
      <c r="B26" s="244"/>
      <c r="C26" s="245"/>
      <c r="D26" s="201">
        <f t="shared" ref="D26:I26" si="1">SUM(D9:D25)</f>
        <v>31668.790375457382</v>
      </c>
      <c r="E26" s="201">
        <f t="shared" si="1"/>
        <v>35399.481770087579</v>
      </c>
      <c r="F26" s="201">
        <f t="shared" si="1"/>
        <v>39130.173164717788</v>
      </c>
      <c r="G26" s="201">
        <f t="shared" si="1"/>
        <v>42309.465306688413</v>
      </c>
      <c r="H26" s="201">
        <f t="shared" si="1"/>
        <v>44997.333004510103</v>
      </c>
      <c r="I26" s="201">
        <f t="shared" si="1"/>
        <v>47685.200702331786</v>
      </c>
      <c r="J26" s="1"/>
    </row>
    <row r="27" spans="1:10" s="8" customFormat="1" ht="13.8" thickBot="1" x14ac:dyDescent="0.3">
      <c r="A27" s="41"/>
      <c r="B27" s="42"/>
      <c r="C27" s="42"/>
      <c r="D27" s="21"/>
      <c r="E27" s="21"/>
      <c r="F27" s="21"/>
      <c r="G27" s="21"/>
      <c r="H27" s="21"/>
      <c r="I27" s="21"/>
      <c r="J27" s="1"/>
    </row>
    <row r="28" spans="1:10" ht="13.8" thickBot="1" x14ac:dyDescent="0.3">
      <c r="A28" s="240" t="s">
        <v>24</v>
      </c>
      <c r="B28" s="241"/>
      <c r="C28" s="242"/>
      <c r="D28" s="202">
        <f>'[2]Bes-mielies'!$D$226</f>
        <v>4692.28</v>
      </c>
      <c r="E28" s="203">
        <f>D28</f>
        <v>4692.28</v>
      </c>
      <c r="F28" s="203">
        <f>E28</f>
        <v>4692.28</v>
      </c>
      <c r="G28" s="203">
        <f>F28</f>
        <v>4692.28</v>
      </c>
      <c r="H28" s="203">
        <f>G28</f>
        <v>4692.28</v>
      </c>
      <c r="I28" s="203">
        <f>H28</f>
        <v>4692.28</v>
      </c>
      <c r="J28" s="17"/>
    </row>
    <row r="29" spans="1:10" ht="13.8" thickBot="1" x14ac:dyDescent="0.3">
      <c r="A29" s="41"/>
      <c r="B29" s="42"/>
      <c r="C29" s="42"/>
      <c r="D29" s="21"/>
      <c r="E29" s="21"/>
      <c r="F29" s="21"/>
      <c r="G29" s="21"/>
      <c r="H29" s="21"/>
      <c r="I29" s="21"/>
    </row>
    <row r="30" spans="1:10" ht="26.25" customHeight="1" thickBot="1" x14ac:dyDescent="0.3">
      <c r="A30" s="243" t="s">
        <v>25</v>
      </c>
      <c r="B30" s="244"/>
      <c r="C30" s="245"/>
      <c r="D30" s="201">
        <f t="shared" ref="D30:I30" si="2">D26+D28</f>
        <v>36361.070375457384</v>
      </c>
      <c r="E30" s="201">
        <f t="shared" si="2"/>
        <v>40091.761770087578</v>
      </c>
      <c r="F30" s="201">
        <f t="shared" si="2"/>
        <v>43822.453164717786</v>
      </c>
      <c r="G30" s="201">
        <f t="shared" si="2"/>
        <v>47001.745306688412</v>
      </c>
      <c r="H30" s="201">
        <f t="shared" si="2"/>
        <v>49689.613004510102</v>
      </c>
      <c r="I30" s="201">
        <f t="shared" si="2"/>
        <v>52377.480702331784</v>
      </c>
    </row>
    <row r="31" spans="1:10" ht="13.8" thickBot="1" x14ac:dyDescent="0.3">
      <c r="A31" s="36"/>
      <c r="B31" s="37"/>
      <c r="C31" s="37"/>
      <c r="D31" s="22"/>
      <c r="E31" s="22"/>
      <c r="F31" s="22"/>
      <c r="G31" s="22"/>
      <c r="H31" s="22"/>
      <c r="I31" s="22"/>
    </row>
    <row r="32" spans="1:10" ht="26.25" customHeight="1" thickBot="1" x14ac:dyDescent="0.3">
      <c r="A32" s="243" t="s">
        <v>26</v>
      </c>
      <c r="B32" s="259"/>
      <c r="C32" s="260"/>
      <c r="D32" s="201">
        <f t="shared" ref="D32:I32" si="3">D30/D5</f>
        <v>4545.133796932173</v>
      </c>
      <c r="E32" s="201">
        <f t="shared" si="3"/>
        <v>4009.1761770087578</v>
      </c>
      <c r="F32" s="201">
        <f t="shared" si="3"/>
        <v>3651.8710970598154</v>
      </c>
      <c r="G32" s="201">
        <f t="shared" si="3"/>
        <v>3357.2675219063153</v>
      </c>
      <c r="H32" s="201">
        <f t="shared" si="3"/>
        <v>3105.6008127818814</v>
      </c>
      <c r="I32" s="201">
        <f t="shared" si="3"/>
        <v>2909.8600390184324</v>
      </c>
    </row>
    <row r="33" spans="1:10" ht="13.8" thickBot="1" x14ac:dyDescent="0.3">
      <c r="A33" s="36"/>
      <c r="B33" s="37"/>
      <c r="C33" s="37"/>
      <c r="D33" s="22"/>
      <c r="E33" s="22"/>
      <c r="F33" s="22"/>
      <c r="G33" s="22"/>
      <c r="H33" s="22"/>
      <c r="I33" s="22"/>
    </row>
    <row r="34" spans="1:10" ht="13.8" thickBot="1" x14ac:dyDescent="0.3">
      <c r="A34" s="197" t="s">
        <v>27</v>
      </c>
      <c r="B34" s="208"/>
      <c r="C34" s="208"/>
      <c r="D34" s="201">
        <f>'Pryse + Sensatiwiteitsanali'!D4</f>
        <v>404</v>
      </c>
      <c r="E34" s="201">
        <f>$D$34</f>
        <v>404</v>
      </c>
      <c r="F34" s="201">
        <f>$D$34</f>
        <v>404</v>
      </c>
      <c r="G34" s="201">
        <f>$D$34</f>
        <v>404</v>
      </c>
      <c r="H34" s="201">
        <f>$D$34</f>
        <v>404</v>
      </c>
      <c r="I34" s="201">
        <f>$D$34</f>
        <v>404</v>
      </c>
    </row>
    <row r="35" spans="1:10" ht="13.8" thickBot="1" x14ac:dyDescent="0.3">
      <c r="A35" s="36"/>
      <c r="B35" s="37"/>
      <c r="C35" s="37"/>
      <c r="D35" s="22"/>
      <c r="E35" s="22"/>
      <c r="F35" s="22"/>
      <c r="G35" s="22"/>
      <c r="H35" s="22"/>
      <c r="I35" s="22"/>
    </row>
    <row r="36" spans="1:10" ht="23.25" customHeight="1" thickBot="1" x14ac:dyDescent="0.3">
      <c r="A36" s="273" t="s">
        <v>28</v>
      </c>
      <c r="B36" s="274"/>
      <c r="C36" s="275"/>
      <c r="D36" s="189">
        <f t="shared" ref="D36:I36" si="4">D32+D34</f>
        <v>4949.133796932173</v>
      </c>
      <c r="E36" s="189">
        <f t="shared" si="4"/>
        <v>4413.1761770087578</v>
      </c>
      <c r="F36" s="189">
        <f t="shared" si="4"/>
        <v>4055.8710970598154</v>
      </c>
      <c r="G36" s="189">
        <f t="shared" si="4"/>
        <v>3761.2675219063153</v>
      </c>
      <c r="H36" s="189">
        <f t="shared" si="4"/>
        <v>3509.6008127818814</v>
      </c>
      <c r="I36" s="189">
        <f t="shared" si="4"/>
        <v>3313.8600390184324</v>
      </c>
    </row>
    <row r="37" spans="1:10" ht="13.8" thickBot="1" x14ac:dyDescent="0.3">
      <c r="A37" s="205" t="s">
        <v>29</v>
      </c>
      <c r="B37" s="206"/>
      <c r="C37" s="207"/>
      <c r="D37" s="189">
        <f>'Pryse + Sensatiwiteitsanali'!B4</f>
        <v>3820</v>
      </c>
      <c r="E37" s="189">
        <f>$D$37</f>
        <v>3820</v>
      </c>
      <c r="F37" s="189">
        <v>3000</v>
      </c>
      <c r="G37" s="189">
        <v>3000</v>
      </c>
      <c r="H37" s="189">
        <v>3000</v>
      </c>
      <c r="I37" s="189">
        <v>3000</v>
      </c>
    </row>
    <row r="38" spans="1:10" ht="13.8" thickBot="1" x14ac:dyDescent="0.3"/>
    <row r="39" spans="1:10" customFormat="1" ht="14.4" x14ac:dyDescent="0.3">
      <c r="A39" s="269" t="s">
        <v>143</v>
      </c>
      <c r="B39" s="276"/>
      <c r="C39" s="277"/>
      <c r="D39" s="180">
        <f>D6-D26</f>
        <v>-4340.7903754573817</v>
      </c>
      <c r="E39" s="180">
        <f>E6-E26</f>
        <v>-1239.4817700875792</v>
      </c>
      <c r="F39" s="180">
        <f>F6-F26</f>
        <v>1861.8268352822124</v>
      </c>
      <c r="G39" s="180">
        <f t="shared" ref="G39:I39" si="5">G6-G26</f>
        <v>5514.534693311587</v>
      </c>
      <c r="H39" s="180">
        <f t="shared" si="5"/>
        <v>9658.6669954898971</v>
      </c>
      <c r="I39" s="180">
        <f t="shared" si="5"/>
        <v>13802.799297668214</v>
      </c>
    </row>
    <row r="40" spans="1:10" customFormat="1" ht="15" thickBot="1" x14ac:dyDescent="0.35">
      <c r="A40" s="271" t="s">
        <v>144</v>
      </c>
      <c r="B40" s="278"/>
      <c r="C40" s="279"/>
      <c r="D40" s="183">
        <f>D6-D30</f>
        <v>-9033.0703754573842</v>
      </c>
      <c r="E40" s="183">
        <f>E6-E30</f>
        <v>-5931.761770087578</v>
      </c>
      <c r="F40" s="183">
        <f>F6-F30</f>
        <v>-2830.4531647177864</v>
      </c>
      <c r="G40" s="183">
        <f t="shared" ref="G40:I40" si="6">G6-G30</f>
        <v>822.2546933115882</v>
      </c>
      <c r="H40" s="183">
        <f t="shared" si="6"/>
        <v>4966.3869954898983</v>
      </c>
      <c r="I40" s="183">
        <f t="shared" si="6"/>
        <v>9110.5192976682156</v>
      </c>
    </row>
    <row r="41" spans="1:10" ht="14.4" x14ac:dyDescent="0.25">
      <c r="A41" s="45" t="s">
        <v>34</v>
      </c>
      <c r="B41" s="46"/>
      <c r="C41" s="46"/>
      <c r="D41" s="46"/>
      <c r="E41" s="46"/>
      <c r="F41" s="46"/>
      <c r="G41" s="46"/>
      <c r="H41" s="47"/>
      <c r="I41" s="44"/>
      <c r="J41" s="44"/>
    </row>
    <row r="42" spans="1:10" ht="14.4" x14ac:dyDescent="0.25">
      <c r="A42" s="48" t="s">
        <v>35</v>
      </c>
      <c r="B42" s="49"/>
      <c r="C42" s="49"/>
      <c r="D42" s="49"/>
      <c r="E42" s="49"/>
      <c r="F42" s="49"/>
      <c r="G42" s="49"/>
      <c r="H42" s="50"/>
      <c r="I42" s="44"/>
      <c r="J42" s="44"/>
    </row>
    <row r="43" spans="1:10" ht="15" thickBot="1" x14ac:dyDescent="0.3">
      <c r="A43" s="51" t="s">
        <v>36</v>
      </c>
      <c r="B43" s="52"/>
      <c r="C43" s="52"/>
      <c r="D43" s="52"/>
      <c r="E43" s="52"/>
      <c r="F43" s="52"/>
      <c r="G43" s="52"/>
      <c r="H43" s="53"/>
      <c r="I43" s="44"/>
      <c r="J43" s="44"/>
    </row>
    <row r="44" spans="1:10" x14ac:dyDescent="0.25">
      <c r="A44" s="247" t="s">
        <v>37</v>
      </c>
      <c r="B44" s="248"/>
      <c r="C44" s="248"/>
      <c r="D44" s="248"/>
      <c r="E44" s="248"/>
      <c r="F44" s="248"/>
      <c r="G44" s="248"/>
      <c r="H44" s="249"/>
    </row>
    <row r="45" spans="1:10" x14ac:dyDescent="0.25">
      <c r="A45" s="250"/>
      <c r="B45" s="251"/>
      <c r="C45" s="251"/>
      <c r="D45" s="251"/>
      <c r="E45" s="251"/>
      <c r="F45" s="251"/>
      <c r="G45" s="251"/>
      <c r="H45" s="252"/>
    </row>
    <row r="46" spans="1:10" x14ac:dyDescent="0.25">
      <c r="A46" s="250"/>
      <c r="B46" s="251"/>
      <c r="C46" s="251"/>
      <c r="D46" s="251"/>
      <c r="E46" s="251"/>
      <c r="F46" s="251"/>
      <c r="G46" s="251"/>
      <c r="H46" s="252"/>
    </row>
    <row r="47" spans="1:10" ht="13.8" thickBot="1" x14ac:dyDescent="0.3">
      <c r="A47" s="253"/>
      <c r="B47" s="254"/>
      <c r="C47" s="254"/>
      <c r="D47" s="254"/>
      <c r="E47" s="254"/>
      <c r="F47" s="254"/>
      <c r="G47" s="254"/>
      <c r="H47" s="255"/>
    </row>
  </sheetData>
  <mergeCells count="12">
    <mergeCell ref="A44:H47"/>
    <mergeCell ref="A1:D1"/>
    <mergeCell ref="E1:G1"/>
    <mergeCell ref="A36:C36"/>
    <mergeCell ref="A3:C3"/>
    <mergeCell ref="A8:C8"/>
    <mergeCell ref="A26:C26"/>
    <mergeCell ref="A28:C28"/>
    <mergeCell ref="A30:C30"/>
    <mergeCell ref="A32:C32"/>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1" fitToHeight="0" orientation="portrait" verticalDpi="300" r:id="rId1"/>
  <headerFooter alignWithMargins="0">
    <oddHeader>&amp;F</oddHeader>
    <oddFooter>&amp;A&amp;RPage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8" ma:contentTypeDescription="Create a new document." ma:contentTypeScope="" ma:versionID="67044263fe21af9ac3a1d12f29ca5c88">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271ee2a5c7b3bc834aebdb2261501666"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1FEC93-6801-41ED-8C47-7DDA3A68BD3C}">
  <ds:schemaRefs>
    <ds:schemaRef ds:uri="http://schemas.microsoft.com/sharepoint/v3/contenttype/forms"/>
  </ds:schemaRefs>
</ds:datastoreItem>
</file>

<file path=customXml/itemProps2.xml><?xml version="1.0" encoding="utf-8"?>
<ds:datastoreItem xmlns:ds="http://schemas.openxmlformats.org/officeDocument/2006/customXml" ds:itemID="{0C8E82B7-1571-46C7-A951-94BE145F8682}">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customXml/itemProps3.xml><?xml version="1.0" encoding="utf-8"?>
<ds:datastoreItem xmlns:ds="http://schemas.openxmlformats.org/officeDocument/2006/customXml" ds:itemID="{2A27C4FE-94EC-4313-BE22-5577F9A47DB4}">
  <ds:schemaRefs>
    <ds:schemaRef ds:uri="http://schemas.microsoft.com/office/2006/metadata/longProperties"/>
  </ds:schemaRefs>
</ds:datastoreItem>
</file>

<file path=customXml/itemProps4.xml><?xml version="1.0" encoding="utf-8"?>
<ds:datastoreItem xmlns:ds="http://schemas.openxmlformats.org/officeDocument/2006/customXml" ds:itemID="{C9ED40D4-D844-4ACD-8645-B2B1B8C10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Pryse + Sensatiwiteitsanali</vt:lpstr>
      <vt:lpstr>W-RR mielies Laer opbrengs </vt:lpstr>
      <vt:lpstr>W-RR mielies Hoer opbrengs  </vt:lpstr>
      <vt:lpstr>W-BT Mielies </vt:lpstr>
      <vt:lpstr>Sonneblom</vt:lpstr>
      <vt:lpstr>Sojabone</vt:lpstr>
      <vt:lpstr>Graansorghum</vt:lpstr>
      <vt:lpstr>Grondbone</vt:lpstr>
      <vt:lpstr>Bes-mielies</vt:lpstr>
      <vt:lpstr>Crop Comparison</vt:lpstr>
      <vt:lpstr>BTopbrengspeil</vt:lpstr>
      <vt:lpstr>'Bes-mielies'!Print_Area</vt:lpstr>
      <vt:lpstr>Graansorghum!Print_Area</vt:lpstr>
      <vt:lpstr>Grondbone!Print_Area</vt:lpstr>
      <vt:lpstr>Sojabone!Print_Area</vt:lpstr>
      <vt:lpstr>Sonneblom!Print_Area</vt:lpstr>
      <vt:lpstr>'W-BT Mielies '!Print_Area</vt:lpstr>
      <vt:lpstr>'W-RR mielies Hoer opbrengs  '!Print_Area</vt:lpstr>
      <vt:lpstr>'W-RR mielies Laer opbrengs '!Print_Area</vt:lpstr>
      <vt:lpstr>RRHpbrengspeil</vt:lpstr>
      <vt:lpstr>RRLopbrengspeil</vt:lpstr>
      <vt:lpstr>RRopbrengspeil</vt:lpstr>
      <vt:lpstr>Sojaopbrengspeil</vt:lpstr>
      <vt:lpstr>Sonopbrengspeil</vt:lpstr>
      <vt:lpstr>Sorgopbrengspeil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Christiaan Vercueil</cp:lastModifiedBy>
  <cp:lastPrinted>2017-07-31T12:10:53Z</cp:lastPrinted>
  <dcterms:created xsi:type="dcterms:W3CDTF">2007-01-09T12:07:13Z</dcterms:created>
  <dcterms:modified xsi:type="dcterms:W3CDTF">2024-07-24T12:43:51Z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16553000.0000000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