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omer gewas streke/Somer begrotings/2023-24/"/>
    </mc:Choice>
  </mc:AlternateContent>
  <xr:revisionPtr revIDLastSave="149" documentId="13_ncr:1_{5710D3D1-AB4C-42D0-B3A2-45F52ADA4962}" xr6:coauthVersionLast="47" xr6:coauthVersionMax="47" xr10:uidLastSave="{D52DFB26-321E-4296-98B2-5941B7B05059}"/>
  <bookViews>
    <workbookView xWindow="28680" yWindow="-120" windowWidth="24240" windowHeight="13020" tabRatio="919" activeTab="6" xr2:uid="{00000000-000D-0000-FFFF-FFFF00000000}"/>
  </bookViews>
  <sheets>
    <sheet name="Pryse + Sensatiwiteitsanalise" sheetId="38" r:id="rId1"/>
    <sheet name="W-Mielie " sheetId="2" r:id="rId2"/>
    <sheet name="W-BT Mielies" sheetId="22" r:id="rId3"/>
    <sheet name="Sonneblom" sheetId="20" r:id="rId4"/>
    <sheet name="Sojabone" sheetId="34" r:id="rId5"/>
    <sheet name="Bes-mielies" sheetId="10" r:id="rId6"/>
    <sheet name="Crop Comparison" sheetId="39" r:id="rId7"/>
  </sheets>
  <externalReferences>
    <externalReference r:id="rId8"/>
    <externalReference r:id="rId9"/>
    <externalReference r:id="rId10"/>
  </externalReferences>
  <definedNames>
    <definedName name="Obrengspeil">'W-BT Mielies'!$K$9:$K$14</definedName>
    <definedName name="_xlnm.Print_Area" localSheetId="5">'Bes-mielies'!$A$1:$I$47</definedName>
    <definedName name="_xlnm.Print_Area" localSheetId="4">Sojabone!$A$1:$I$42</definedName>
    <definedName name="_xlnm.Print_Area" localSheetId="3">Sonneblom!$A$1:$I$42</definedName>
    <definedName name="_xlnm.Print_Area" localSheetId="2">'W-BT Mielies'!$A$1:$I$46</definedName>
    <definedName name="_xlnm.Print_Area" localSheetId="1">'W-Mielie '!$A$1:$I$46</definedName>
    <definedName name="RRLopbrengspeil">'[1]W-RR mielies Laer opbrengs '!$M$9:$M$14</definedName>
    <definedName name="Sojaopbrengspeil">Sojabone!$K$9:$K$12</definedName>
    <definedName name="Sonopbrengspeil">Sonneblom!$K$9:$K$13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39" l="1"/>
  <c r="D27" i="39"/>
  <c r="D22" i="39"/>
  <c r="D20" i="39"/>
  <c r="D12" i="39"/>
  <c r="D13" i="39"/>
  <c r="D14" i="39"/>
  <c r="D15" i="39"/>
  <c r="D16" i="39"/>
  <c r="D17" i="39"/>
  <c r="D18" i="39"/>
  <c r="D11" i="39"/>
  <c r="D28" i="39" l="1"/>
  <c r="B6" i="38" l="1"/>
  <c r="B5" i="38"/>
  <c r="B4" i="38"/>
  <c r="D4" i="39" l="1"/>
  <c r="B38" i="38" l="1"/>
  <c r="B25" i="38"/>
  <c r="B12" i="38"/>
  <c r="F27" i="39" l="1"/>
  <c r="F26" i="39"/>
  <c r="F25" i="39"/>
  <c r="F24" i="39"/>
  <c r="F21" i="39"/>
  <c r="F18" i="39"/>
  <c r="F17" i="39"/>
  <c r="F15" i="39"/>
  <c r="F14" i="39"/>
  <c r="F13" i="39"/>
  <c r="F12" i="39"/>
  <c r="F11" i="39"/>
  <c r="F25" i="34"/>
  <c r="G25" i="34"/>
  <c r="D25" i="34"/>
  <c r="L9" i="34" s="1"/>
  <c r="E25" i="34"/>
  <c r="L10" i="34" s="1"/>
  <c r="M9" i="22"/>
  <c r="C27" i="39"/>
  <c r="C25" i="39"/>
  <c r="C23" i="39"/>
  <c r="C21" i="39"/>
  <c r="C18" i="39"/>
  <c r="C14" i="39"/>
  <c r="C12" i="39"/>
  <c r="D25" i="22"/>
  <c r="D33" i="2"/>
  <c r="E33" i="2" s="1"/>
  <c r="D25" i="2"/>
  <c r="B21" i="39"/>
  <c r="B18" i="39"/>
  <c r="B14" i="39"/>
  <c r="B12" i="39"/>
  <c r="I25" i="2"/>
  <c r="B11" i="39"/>
  <c r="E30" i="39"/>
  <c r="F16" i="39"/>
  <c r="F19" i="39"/>
  <c r="F20" i="39"/>
  <c r="F22" i="39"/>
  <c r="F23" i="39"/>
  <c r="F4" i="39"/>
  <c r="F61" i="39"/>
  <c r="E12" i="39"/>
  <c r="B13" i="39"/>
  <c r="C13" i="39"/>
  <c r="E13" i="39"/>
  <c r="E14" i="39"/>
  <c r="B15" i="39"/>
  <c r="C15" i="39"/>
  <c r="E15" i="39"/>
  <c r="B16" i="39"/>
  <c r="C16" i="39"/>
  <c r="E16" i="39"/>
  <c r="B17" i="39"/>
  <c r="C17" i="39"/>
  <c r="E17" i="39"/>
  <c r="E18" i="39"/>
  <c r="B20" i="39"/>
  <c r="C20" i="39"/>
  <c r="E20" i="39"/>
  <c r="E21" i="39"/>
  <c r="E22" i="39"/>
  <c r="E23" i="39"/>
  <c r="E24" i="39"/>
  <c r="E25" i="39"/>
  <c r="E26" i="39"/>
  <c r="E11" i="39"/>
  <c r="E4" i="39"/>
  <c r="E61" i="39" s="1"/>
  <c r="D61" i="39"/>
  <c r="C11" i="39"/>
  <c r="C4" i="39"/>
  <c r="C61" i="39" s="1"/>
  <c r="B4" i="39"/>
  <c r="B61" i="39" s="1"/>
  <c r="E6" i="39"/>
  <c r="E5" i="39"/>
  <c r="E60" i="39" s="1"/>
  <c r="D6" i="39"/>
  <c r="D5" i="39"/>
  <c r="D60" i="39" s="1"/>
  <c r="B6" i="39"/>
  <c r="B5" i="39"/>
  <c r="F2" i="39"/>
  <c r="F59" i="39"/>
  <c r="E2" i="39"/>
  <c r="E59" i="39" s="1"/>
  <c r="D2" i="39"/>
  <c r="D59" i="39" s="1"/>
  <c r="C2" i="39"/>
  <c r="C59" i="39" s="1"/>
  <c r="B2" i="39"/>
  <c r="B59" i="39"/>
  <c r="E27" i="34"/>
  <c r="M10" i="34" s="1"/>
  <c r="L13" i="34"/>
  <c r="K13" i="34"/>
  <c r="K12" i="34"/>
  <c r="K11" i="34"/>
  <c r="K10" i="34"/>
  <c r="M9" i="34"/>
  <c r="K9" i="34"/>
  <c r="L14" i="20"/>
  <c r="K14" i="20"/>
  <c r="K13" i="20"/>
  <c r="K12" i="20"/>
  <c r="K11" i="20"/>
  <c r="K10" i="20"/>
  <c r="K9" i="20"/>
  <c r="K14" i="22"/>
  <c r="K13" i="22"/>
  <c r="K12" i="22"/>
  <c r="K11" i="22"/>
  <c r="K10" i="22"/>
  <c r="K9" i="22"/>
  <c r="D33" i="34"/>
  <c r="F33" i="34" s="1"/>
  <c r="D36" i="34"/>
  <c r="F36" i="34" s="1"/>
  <c r="D36" i="20"/>
  <c r="E36" i="20" s="1"/>
  <c r="D33" i="20"/>
  <c r="G33" i="20" s="1"/>
  <c r="E25" i="20"/>
  <c r="F25" i="20"/>
  <c r="L11" i="20" s="1"/>
  <c r="G25" i="20"/>
  <c r="L12" i="20" s="1"/>
  <c r="H25" i="20"/>
  <c r="D25" i="20"/>
  <c r="E25" i="22"/>
  <c r="F25" i="22"/>
  <c r="G25" i="22"/>
  <c r="L12" i="22" s="1"/>
  <c r="H25" i="22"/>
  <c r="I25" i="22"/>
  <c r="L14" i="22" s="1"/>
  <c r="D36" i="22"/>
  <c r="I36" i="22" s="1"/>
  <c r="D33" i="22"/>
  <c r="F33" i="22" s="1"/>
  <c r="D36" i="2"/>
  <c r="G36" i="2" s="1"/>
  <c r="E25" i="2"/>
  <c r="F25" i="2"/>
  <c r="G25" i="2"/>
  <c r="B11" i="38" s="1"/>
  <c r="H25" i="2"/>
  <c r="D37" i="10"/>
  <c r="E37" i="10" s="1"/>
  <c r="D34" i="10"/>
  <c r="E26" i="10"/>
  <c r="F26" i="10"/>
  <c r="D26" i="10"/>
  <c r="B44" i="38"/>
  <c r="B43" i="38"/>
  <c r="J38" i="38" s="1"/>
  <c r="J39" i="38" s="1"/>
  <c r="B41" i="38"/>
  <c r="E42" i="38" s="1"/>
  <c r="B31" i="38"/>
  <c r="B18" i="38"/>
  <c r="B30" i="38"/>
  <c r="B17" i="38"/>
  <c r="B19" i="38" s="1"/>
  <c r="E16" i="38"/>
  <c r="E15" i="38" s="1"/>
  <c r="E14" i="38" s="1"/>
  <c r="Q16" i="38"/>
  <c r="Q17" i="38" s="1"/>
  <c r="Q18" i="38" s="1"/>
  <c r="E29" i="38"/>
  <c r="Q29" i="38" s="1"/>
  <c r="Q28" i="38" s="1"/>
  <c r="Q27" i="38" s="1"/>
  <c r="E28" i="38"/>
  <c r="E27" i="38" s="1"/>
  <c r="M13" i="34"/>
  <c r="M14" i="20"/>
  <c r="E17" i="38"/>
  <c r="E18" i="38"/>
  <c r="F33" i="2"/>
  <c r="G33" i="2"/>
  <c r="H33" i="2"/>
  <c r="E28" i="39" l="1"/>
  <c r="E32" i="39" s="1"/>
  <c r="E71" i="39" s="1"/>
  <c r="C5" i="39"/>
  <c r="C60" i="39" s="1"/>
  <c r="B7" i="39"/>
  <c r="B8" i="39" s="1"/>
  <c r="L11" i="34"/>
  <c r="B37" i="38"/>
  <c r="L13" i="20"/>
  <c r="B24" i="38"/>
  <c r="J12" i="38"/>
  <c r="I12" i="38" s="1"/>
  <c r="H12" i="38" s="1"/>
  <c r="G12" i="38" s="1"/>
  <c r="E36" i="34"/>
  <c r="H36" i="20"/>
  <c r="G36" i="20"/>
  <c r="I33" i="2"/>
  <c r="D29" i="34"/>
  <c r="D31" i="34" s="1"/>
  <c r="D35" i="34" s="1"/>
  <c r="M10" i="20"/>
  <c r="E29" i="20"/>
  <c r="E31" i="20" s="1"/>
  <c r="M9" i="20"/>
  <c r="D30" i="39"/>
  <c r="D29" i="20"/>
  <c r="D31" i="20" s="1"/>
  <c r="D35" i="20" s="1"/>
  <c r="E33" i="20"/>
  <c r="H33" i="20"/>
  <c r="F33" i="20"/>
  <c r="F36" i="20"/>
  <c r="D68" i="39"/>
  <c r="D82" i="39" s="1"/>
  <c r="E29" i="22"/>
  <c r="E31" i="22" s="1"/>
  <c r="C30" i="39"/>
  <c r="D29" i="22"/>
  <c r="D31" i="22" s="1"/>
  <c r="D35" i="22" s="1"/>
  <c r="C26" i="39"/>
  <c r="C22" i="39"/>
  <c r="C24" i="39"/>
  <c r="L10" i="22"/>
  <c r="F29" i="2"/>
  <c r="F31" i="2" s="1"/>
  <c r="F35" i="2" s="1"/>
  <c r="B24" i="39"/>
  <c r="B22" i="39"/>
  <c r="B27" i="39"/>
  <c r="B23" i="39"/>
  <c r="B25" i="39"/>
  <c r="F28" i="39"/>
  <c r="L9" i="20"/>
  <c r="G33" i="34"/>
  <c r="E33" i="34"/>
  <c r="B45" i="38"/>
  <c r="E3" i="34" s="1"/>
  <c r="G6" i="34" s="1"/>
  <c r="G36" i="34"/>
  <c r="D7" i="39"/>
  <c r="D8" i="39" s="1"/>
  <c r="E3" i="10"/>
  <c r="F6" i="10" s="1"/>
  <c r="F39" i="10" s="1"/>
  <c r="E3" i="2"/>
  <c r="H6" i="2" s="1"/>
  <c r="E3" i="22"/>
  <c r="D6" i="22" s="1"/>
  <c r="D38" i="22" s="1"/>
  <c r="B60" i="39"/>
  <c r="F5" i="39"/>
  <c r="F60" i="39" s="1"/>
  <c r="F37" i="10"/>
  <c r="G36" i="22"/>
  <c r="L9" i="22"/>
  <c r="F36" i="22"/>
  <c r="H36" i="22"/>
  <c r="E36" i="2"/>
  <c r="C6" i="39"/>
  <c r="E41" i="38"/>
  <c r="E40" i="38" s="1"/>
  <c r="E43" i="38"/>
  <c r="E44" i="38" s="1"/>
  <c r="Q42" i="38"/>
  <c r="F34" i="10"/>
  <c r="E34" i="10"/>
  <c r="I33" i="22"/>
  <c r="G33" i="22"/>
  <c r="E33" i="22"/>
  <c r="B32" i="38"/>
  <c r="E3" i="20" s="1"/>
  <c r="J25" i="38"/>
  <c r="E29" i="34"/>
  <c r="E31" i="34" s="1"/>
  <c r="H33" i="22"/>
  <c r="Q30" i="38"/>
  <c r="Q31" i="38" s="1"/>
  <c r="E7" i="39"/>
  <c r="E8" i="39" s="1"/>
  <c r="L11" i="22"/>
  <c r="L13" i="22"/>
  <c r="L10" i="20"/>
  <c r="V38" i="38"/>
  <c r="I38" i="38"/>
  <c r="K38" i="38"/>
  <c r="F27" i="34"/>
  <c r="L12" i="34"/>
  <c r="F6" i="39"/>
  <c r="H36" i="2"/>
  <c r="E30" i="38"/>
  <c r="E31" i="38" s="1"/>
  <c r="Q15" i="38"/>
  <c r="Q14" i="38" s="1"/>
  <c r="E36" i="22"/>
  <c r="F36" i="2"/>
  <c r="I36" i="2"/>
  <c r="M11" i="20"/>
  <c r="H13" i="38" l="1"/>
  <c r="E68" i="39"/>
  <c r="E69" i="39" s="1"/>
  <c r="E83" i="39" s="1"/>
  <c r="C7" i="39"/>
  <c r="C8" i="39" s="1"/>
  <c r="C28" i="39"/>
  <c r="C68" i="39" s="1"/>
  <c r="C82" i="39" s="1"/>
  <c r="D6" i="2"/>
  <c r="D38" i="2" s="1"/>
  <c r="F6" i="22"/>
  <c r="F38" i="22" s="1"/>
  <c r="E35" i="20"/>
  <c r="I13" i="38"/>
  <c r="K12" i="38"/>
  <c r="L12" i="38" s="1"/>
  <c r="J13" i="38"/>
  <c r="V12" i="38"/>
  <c r="U12" i="38" s="1"/>
  <c r="F68" i="39"/>
  <c r="F69" i="39" s="1"/>
  <c r="F83" i="39" s="1"/>
  <c r="D32" i="39"/>
  <c r="D71" i="39" s="1"/>
  <c r="D72" i="39" s="1"/>
  <c r="D86" i="39" s="1"/>
  <c r="D69" i="39"/>
  <c r="D83" i="39" s="1"/>
  <c r="E35" i="34"/>
  <c r="F29" i="20"/>
  <c r="F31" i="20" s="1"/>
  <c r="F35" i="20" s="1"/>
  <c r="E35" i="22"/>
  <c r="M10" i="22"/>
  <c r="G29" i="2"/>
  <c r="G31" i="2" s="1"/>
  <c r="G35" i="2" s="1"/>
  <c r="E29" i="2"/>
  <c r="E31" i="2" s="1"/>
  <c r="E35" i="2" s="1"/>
  <c r="B26" i="39"/>
  <c r="B28" i="39" s="1"/>
  <c r="I6" i="10"/>
  <c r="D39" i="22"/>
  <c r="D6" i="10"/>
  <c r="D39" i="10" s="1"/>
  <c r="G6" i="10"/>
  <c r="E6" i="10"/>
  <c r="H6" i="10"/>
  <c r="G6" i="22"/>
  <c r="G38" i="22" s="1"/>
  <c r="F7" i="39"/>
  <c r="F8" i="39" s="1"/>
  <c r="H6" i="22"/>
  <c r="H38" i="22" s="1"/>
  <c r="F6" i="2"/>
  <c r="F38" i="2" s="1"/>
  <c r="I6" i="22"/>
  <c r="I38" i="22" s="1"/>
  <c r="F6" i="34"/>
  <c r="F38" i="34" s="1"/>
  <c r="E6" i="34"/>
  <c r="E39" i="34" s="1"/>
  <c r="H6" i="34"/>
  <c r="D6" i="34"/>
  <c r="D38" i="34" s="1"/>
  <c r="I6" i="34"/>
  <c r="E6" i="2"/>
  <c r="D64" i="39"/>
  <c r="D34" i="39"/>
  <c r="D75" i="39" s="1"/>
  <c r="D76" i="39" s="1"/>
  <c r="I6" i="2"/>
  <c r="I38" i="2" s="1"/>
  <c r="G6" i="2"/>
  <c r="G38" i="2" s="1"/>
  <c r="E6" i="22"/>
  <c r="E38" i="22" s="1"/>
  <c r="H38" i="2"/>
  <c r="G38" i="34"/>
  <c r="C64" i="39"/>
  <c r="C65" i="39" s="1"/>
  <c r="I25" i="38"/>
  <c r="K25" i="38"/>
  <c r="J26" i="38"/>
  <c r="V25" i="38"/>
  <c r="B64" i="39"/>
  <c r="B65" i="39" s="1"/>
  <c r="D6" i="20"/>
  <c r="H6" i="20"/>
  <c r="E6" i="20"/>
  <c r="I6" i="20"/>
  <c r="F6" i="20"/>
  <c r="G6" i="20"/>
  <c r="I29" i="2"/>
  <c r="H29" i="2"/>
  <c r="H31" i="2" s="1"/>
  <c r="H35" i="2" s="1"/>
  <c r="F12" i="38"/>
  <c r="F13" i="38" s="1"/>
  <c r="G13" i="38"/>
  <c r="E72" i="39"/>
  <c r="E86" i="39" s="1"/>
  <c r="H38" i="38"/>
  <c r="I39" i="38"/>
  <c r="E64" i="39"/>
  <c r="E65" i="39" s="1"/>
  <c r="V39" i="38"/>
  <c r="W38" i="38"/>
  <c r="U38" i="38"/>
  <c r="K39" i="38"/>
  <c r="L38" i="38"/>
  <c r="Q43" i="38"/>
  <c r="Q44" i="38" s="1"/>
  <c r="Q41" i="38"/>
  <c r="Q40" i="38" s="1"/>
  <c r="M11" i="22"/>
  <c r="M11" i="34"/>
  <c r="B39" i="38" s="1"/>
  <c r="F29" i="34"/>
  <c r="F31" i="34" s="1"/>
  <c r="F35" i="34" s="1"/>
  <c r="G27" i="34"/>
  <c r="E82" i="39" l="1"/>
  <c r="W12" i="38"/>
  <c r="W13" i="38" s="1"/>
  <c r="F64" i="39"/>
  <c r="F65" i="39" s="1"/>
  <c r="F34" i="39"/>
  <c r="F75" i="39" s="1"/>
  <c r="F76" i="39" s="1"/>
  <c r="C69" i="39"/>
  <c r="C83" i="39" s="1"/>
  <c r="C32" i="39"/>
  <c r="C71" i="39" s="1"/>
  <c r="C72" i="39" s="1"/>
  <c r="C86" i="39" s="1"/>
  <c r="V13" i="38"/>
  <c r="V15" i="38" s="1"/>
  <c r="K13" i="38"/>
  <c r="F82" i="39"/>
  <c r="D35" i="39"/>
  <c r="D78" i="39" s="1"/>
  <c r="D79" i="39" s="1"/>
  <c r="E39" i="10"/>
  <c r="E39" i="2"/>
  <c r="D39" i="34"/>
  <c r="E38" i="34"/>
  <c r="M12" i="20"/>
  <c r="G29" i="20"/>
  <c r="G31" i="20" s="1"/>
  <c r="G35" i="20" s="1"/>
  <c r="F29" i="22"/>
  <c r="B68" i="39"/>
  <c r="B82" i="39" s="1"/>
  <c r="E39" i="22"/>
  <c r="F39" i="2"/>
  <c r="G39" i="2"/>
  <c r="E38" i="2"/>
  <c r="D65" i="39"/>
  <c r="D85" i="39"/>
  <c r="L13" i="38"/>
  <c r="M12" i="38"/>
  <c r="H39" i="2"/>
  <c r="G38" i="20"/>
  <c r="F39" i="20"/>
  <c r="F38" i="20"/>
  <c r="H38" i="20"/>
  <c r="I31" i="2"/>
  <c r="I35" i="2" s="1"/>
  <c r="I39" i="2"/>
  <c r="F39" i="34"/>
  <c r="D39" i="20"/>
  <c r="D38" i="20"/>
  <c r="E39" i="20"/>
  <c r="E38" i="20"/>
  <c r="V43" i="38"/>
  <c r="V42" i="38"/>
  <c r="V44" i="38"/>
  <c r="V41" i="38"/>
  <c r="V40" i="38"/>
  <c r="L25" i="38"/>
  <c r="K26" i="38"/>
  <c r="K44" i="38"/>
  <c r="K42" i="38"/>
  <c r="K41" i="38"/>
  <c r="K40" i="38"/>
  <c r="K43" i="38"/>
  <c r="E34" i="39"/>
  <c r="E75" i="39" s="1"/>
  <c r="E76" i="39" s="1"/>
  <c r="E35" i="39"/>
  <c r="E78" i="39" s="1"/>
  <c r="E79" i="39" s="1"/>
  <c r="I26" i="38"/>
  <c r="H25" i="38"/>
  <c r="U13" i="38"/>
  <c r="T12" i="38"/>
  <c r="I43" i="38"/>
  <c r="I44" i="38"/>
  <c r="I42" i="38"/>
  <c r="I40" i="38"/>
  <c r="I41" i="38"/>
  <c r="G38" i="38"/>
  <c r="H39" i="38"/>
  <c r="C34" i="39"/>
  <c r="C75" i="39" s="1"/>
  <c r="C76" i="39" s="1"/>
  <c r="J43" i="38"/>
  <c r="J41" i="38"/>
  <c r="J44" i="38"/>
  <c r="J40" i="38"/>
  <c r="J42" i="38"/>
  <c r="U25" i="38"/>
  <c r="W25" i="38"/>
  <c r="V26" i="38"/>
  <c r="M12" i="34"/>
  <c r="G29" i="34"/>
  <c r="U39" i="38"/>
  <c r="T38" i="38"/>
  <c r="B34" i="39"/>
  <c r="B75" i="39" s="1"/>
  <c r="B76" i="39" s="1"/>
  <c r="M38" i="38"/>
  <c r="L39" i="38"/>
  <c r="X38" i="38"/>
  <c r="W39" i="38"/>
  <c r="E85" i="39"/>
  <c r="X12" i="38" l="1"/>
  <c r="V14" i="38"/>
  <c r="V16" i="38"/>
  <c r="V18" i="38"/>
  <c r="C85" i="39"/>
  <c r="C35" i="39"/>
  <c r="C78" i="39" s="1"/>
  <c r="C79" i="39" s="1"/>
  <c r="V17" i="38"/>
  <c r="B69" i="39"/>
  <c r="B83" i="39" s="1"/>
  <c r="G39" i="20"/>
  <c r="H29" i="20"/>
  <c r="M13" i="20"/>
  <c r="B26" i="38" s="1"/>
  <c r="I28" i="38" s="1"/>
  <c r="G29" i="22"/>
  <c r="G31" i="22" s="1"/>
  <c r="G35" i="22" s="1"/>
  <c r="F31" i="22"/>
  <c r="F35" i="22" s="1"/>
  <c r="F39" i="22"/>
  <c r="M12" i="22"/>
  <c r="B13" i="38" s="1"/>
  <c r="F16" i="38" s="1"/>
  <c r="M13" i="38"/>
  <c r="N12" i="38"/>
  <c r="N13" i="38" s="1"/>
  <c r="G31" i="34"/>
  <c r="G35" i="34" s="1"/>
  <c r="G39" i="34"/>
  <c r="M13" i="22"/>
  <c r="H29" i="22"/>
  <c r="S38" i="38"/>
  <c r="T39" i="38"/>
  <c r="L40" i="38"/>
  <c r="L42" i="38"/>
  <c r="L44" i="38"/>
  <c r="L41" i="38"/>
  <c r="L43" i="38"/>
  <c r="M39" i="38"/>
  <c r="N38" i="38"/>
  <c r="N39" i="38" s="1"/>
  <c r="H42" i="38"/>
  <c r="H44" i="38"/>
  <c r="H41" i="38"/>
  <c r="H40" i="38"/>
  <c r="H43" i="38"/>
  <c r="U42" i="38"/>
  <c r="U41" i="38"/>
  <c r="U43" i="38"/>
  <c r="U44" i="38"/>
  <c r="U40" i="38"/>
  <c r="Y12" i="38"/>
  <c r="X13" i="38"/>
  <c r="U17" i="38"/>
  <c r="U18" i="38"/>
  <c r="U16" i="38"/>
  <c r="U15" i="38"/>
  <c r="U14" i="38"/>
  <c r="G39" i="38"/>
  <c r="F38" i="38"/>
  <c r="F39" i="38" s="1"/>
  <c r="W14" i="38"/>
  <c r="W17" i="38"/>
  <c r="W18" i="38"/>
  <c r="W15" i="38"/>
  <c r="W16" i="38"/>
  <c r="S12" i="38"/>
  <c r="T13" i="38"/>
  <c r="W42" i="38"/>
  <c r="W44" i="38"/>
  <c r="W40" i="38"/>
  <c r="W43" i="38"/>
  <c r="W41" i="38"/>
  <c r="H26" i="38"/>
  <c r="G25" i="38"/>
  <c r="W26" i="38"/>
  <c r="X25" i="38"/>
  <c r="M25" i="38"/>
  <c r="L26" i="38"/>
  <c r="U26" i="38"/>
  <c r="T25" i="38"/>
  <c r="Y38" i="38"/>
  <c r="X39" i="38"/>
  <c r="V29" i="38"/>
  <c r="V30" i="38"/>
  <c r="V28" i="38"/>
  <c r="V31" i="38"/>
  <c r="V27" i="38"/>
  <c r="G39" i="22" l="1"/>
  <c r="J28" i="38"/>
  <c r="J31" i="38"/>
  <c r="J30" i="38"/>
  <c r="J29" i="38"/>
  <c r="J27" i="38"/>
  <c r="I31" i="38"/>
  <c r="K31" i="38"/>
  <c r="K27" i="38"/>
  <c r="H31" i="20"/>
  <c r="H35" i="20" s="1"/>
  <c r="H39" i="20"/>
  <c r="K30" i="38"/>
  <c r="I30" i="38"/>
  <c r="I27" i="38"/>
  <c r="I29" i="38"/>
  <c r="K28" i="38"/>
  <c r="K29" i="38"/>
  <c r="K14" i="38"/>
  <c r="I15" i="38"/>
  <c r="H14" i="38"/>
  <c r="H17" i="38"/>
  <c r="K18" i="38"/>
  <c r="M17" i="38"/>
  <c r="I17" i="38"/>
  <c r="K16" i="38"/>
  <c r="L18" i="38"/>
  <c r="J14" i="38"/>
  <c r="F18" i="38"/>
  <c r="L15" i="38"/>
  <c r="J15" i="38"/>
  <c r="G15" i="38"/>
  <c r="K15" i="38"/>
  <c r="J18" i="38"/>
  <c r="L16" i="38"/>
  <c r="J17" i="38"/>
  <c r="H16" i="38"/>
  <c r="I16" i="38"/>
  <c r="J16" i="38"/>
  <c r="N18" i="38"/>
  <c r="G16" i="38"/>
  <c r="N16" i="38"/>
  <c r="I18" i="38"/>
  <c r="F17" i="38"/>
  <c r="F15" i="38"/>
  <c r="H18" i="38"/>
  <c r="L17" i="38"/>
  <c r="F14" i="38"/>
  <c r="G17" i="38"/>
  <c r="H15" i="38"/>
  <c r="I14" i="38"/>
  <c r="G18" i="38"/>
  <c r="K17" i="38"/>
  <c r="L14" i="38"/>
  <c r="G14" i="38"/>
  <c r="N14" i="38"/>
  <c r="N15" i="38"/>
  <c r="M18" i="38"/>
  <c r="M15" i="38"/>
  <c r="M16" i="38"/>
  <c r="M14" i="38"/>
  <c r="N17" i="38"/>
  <c r="H31" i="22"/>
  <c r="H35" i="22" s="1"/>
  <c r="H39" i="22"/>
  <c r="N41" i="38"/>
  <c r="N44" i="38"/>
  <c r="N42" i="38"/>
  <c r="N43" i="38"/>
  <c r="N40" i="38"/>
  <c r="Y25" i="38"/>
  <c r="X26" i="38"/>
  <c r="M41" i="38"/>
  <c r="M40" i="38"/>
  <c r="M44" i="38"/>
  <c r="M42" i="38"/>
  <c r="M43" i="38"/>
  <c r="X40" i="38"/>
  <c r="X44" i="38"/>
  <c r="X41" i="38"/>
  <c r="X43" i="38"/>
  <c r="X42" i="38"/>
  <c r="W28" i="38"/>
  <c r="W27" i="38"/>
  <c r="W29" i="38"/>
  <c r="W31" i="38"/>
  <c r="W30" i="38"/>
  <c r="F42" i="38"/>
  <c r="F41" i="38"/>
  <c r="F40" i="38"/>
  <c r="F44" i="38"/>
  <c r="F43" i="38"/>
  <c r="T44" i="38"/>
  <c r="T42" i="38"/>
  <c r="T41" i="38"/>
  <c r="T40" i="38"/>
  <c r="T43" i="38"/>
  <c r="L30" i="38"/>
  <c r="L31" i="38"/>
  <c r="L27" i="38"/>
  <c r="L29" i="38"/>
  <c r="L28" i="38"/>
  <c r="F25" i="38"/>
  <c r="F26" i="38" s="1"/>
  <c r="G26" i="38"/>
  <c r="S13" i="38"/>
  <c r="R12" i="38"/>
  <c r="R13" i="38" s="1"/>
  <c r="X15" i="38"/>
  <c r="X16" i="38"/>
  <c r="X14" i="38"/>
  <c r="X18" i="38"/>
  <c r="X17" i="38"/>
  <c r="T17" i="38"/>
  <c r="T14" i="38"/>
  <c r="T15" i="38"/>
  <c r="T16" i="38"/>
  <c r="T18" i="38"/>
  <c r="H27" i="38"/>
  <c r="H29" i="38"/>
  <c r="H28" i="38"/>
  <c r="H31" i="38"/>
  <c r="H30" i="38"/>
  <c r="T26" i="38"/>
  <c r="S25" i="38"/>
  <c r="Y13" i="38"/>
  <c r="Z12" i="38"/>
  <c r="Z13" i="38" s="1"/>
  <c r="I29" i="22"/>
  <c r="M14" i="22"/>
  <c r="M26" i="38"/>
  <c r="N25" i="38"/>
  <c r="N26" i="38" s="1"/>
  <c r="Y39" i="38"/>
  <c r="Z38" i="38"/>
  <c r="Z39" i="38" s="1"/>
  <c r="G43" i="38"/>
  <c r="G41" i="38"/>
  <c r="G44" i="38"/>
  <c r="G40" i="38"/>
  <c r="G42" i="38"/>
  <c r="R38" i="38"/>
  <c r="R39" i="38" s="1"/>
  <c r="S39" i="38"/>
  <c r="U31" i="38"/>
  <c r="U28" i="38"/>
  <c r="U30" i="38"/>
  <c r="U27" i="38"/>
  <c r="U29" i="38"/>
  <c r="I31" i="22" l="1"/>
  <c r="I35" i="22" s="1"/>
  <c r="I39" i="22"/>
  <c r="N30" i="38"/>
  <c r="N28" i="38"/>
  <c r="N27" i="38"/>
  <c r="N29" i="38"/>
  <c r="N31" i="38"/>
  <c r="F28" i="38"/>
  <c r="F27" i="38"/>
  <c r="F29" i="38"/>
  <c r="F31" i="38"/>
  <c r="F30" i="38"/>
  <c r="Y26" i="38"/>
  <c r="Z25" i="38"/>
  <c r="Z26" i="38" s="1"/>
  <c r="R41" i="38"/>
  <c r="R44" i="38"/>
  <c r="R42" i="38"/>
  <c r="R40" i="38"/>
  <c r="R43" i="38"/>
  <c r="G27" i="38"/>
  <c r="G30" i="38"/>
  <c r="G29" i="38"/>
  <c r="G28" i="38"/>
  <c r="G31" i="38"/>
  <c r="X27" i="38"/>
  <c r="X31" i="38"/>
  <c r="X28" i="38"/>
  <c r="X30" i="38"/>
  <c r="X29" i="38"/>
  <c r="Y15" i="38"/>
  <c r="Y17" i="38"/>
  <c r="Y16" i="38"/>
  <c r="Y14" i="38"/>
  <c r="Y18" i="38"/>
  <c r="M28" i="38"/>
  <c r="M31" i="38"/>
  <c r="M27" i="38"/>
  <c r="M30" i="38"/>
  <c r="M29" i="38"/>
  <c r="Z16" i="38"/>
  <c r="Z18" i="38"/>
  <c r="Z17" i="38"/>
  <c r="Z14" i="38"/>
  <c r="Z15" i="38"/>
  <c r="Z44" i="38"/>
  <c r="Z43" i="38"/>
  <c r="Z41" i="38"/>
  <c r="Z42" i="38"/>
  <c r="Z40" i="38"/>
  <c r="S26" i="38"/>
  <c r="R25" i="38"/>
  <c r="R26" i="38" s="1"/>
  <c r="S18" i="38"/>
  <c r="S14" i="38"/>
  <c r="S15" i="38"/>
  <c r="S17" i="38"/>
  <c r="S16" i="38"/>
  <c r="S40" i="38"/>
  <c r="S43" i="38"/>
  <c r="S44" i="38"/>
  <c r="S41" i="38"/>
  <c r="S42" i="38"/>
  <c r="Y42" i="38"/>
  <c r="Y44" i="38"/>
  <c r="Y41" i="38"/>
  <c r="Y40" i="38"/>
  <c r="Y43" i="38"/>
  <c r="T30" i="38"/>
  <c r="T28" i="38"/>
  <c r="T29" i="38"/>
  <c r="T31" i="38"/>
  <c r="T27" i="38"/>
  <c r="R14" i="38"/>
  <c r="R15" i="38"/>
  <c r="R18" i="38"/>
  <c r="R17" i="38"/>
  <c r="R16" i="38"/>
  <c r="Z30" i="38" l="1"/>
  <c r="Z29" i="38"/>
  <c r="Z27" i="38"/>
  <c r="Z28" i="38"/>
  <c r="Z31" i="38"/>
  <c r="Y27" i="38"/>
  <c r="Y28" i="38"/>
  <c r="Y30" i="38"/>
  <c r="Y29" i="38"/>
  <c r="Y31" i="38"/>
  <c r="S31" i="38"/>
  <c r="S28" i="38"/>
  <c r="S27" i="38"/>
  <c r="S30" i="38"/>
  <c r="S29" i="38"/>
  <c r="R27" i="38"/>
  <c r="R29" i="38"/>
  <c r="R31" i="38"/>
  <c r="R28" i="38"/>
  <c r="R30" i="38"/>
  <c r="D28" i="10" l="1"/>
  <c r="D27" i="2"/>
  <c r="D29" i="2" l="1"/>
  <c r="B30" i="39"/>
  <c r="B32" i="39" s="1"/>
  <c r="D30" i="10"/>
  <c r="E28" i="10"/>
  <c r="F30" i="39"/>
  <c r="F32" i="39" s="1"/>
  <c r="D40" i="10" l="1"/>
  <c r="D32" i="10"/>
  <c r="D36" i="10" s="1"/>
  <c r="B71" i="39"/>
  <c r="B35" i="39"/>
  <c r="B78" i="39" s="1"/>
  <c r="B79" i="39" s="1"/>
  <c r="F71" i="39"/>
  <c r="F35" i="39"/>
  <c r="F78" i="39" s="1"/>
  <c r="F79" i="39" s="1"/>
  <c r="F28" i="10"/>
  <c r="F30" i="10" s="1"/>
  <c r="E30" i="10"/>
  <c r="D39" i="2"/>
  <c r="D31" i="2"/>
  <c r="D35" i="2" s="1"/>
  <c r="F85" i="39" l="1"/>
  <c r="F72" i="39"/>
  <c r="F86" i="39" s="1"/>
  <c r="E32" i="10"/>
  <c r="E36" i="10" s="1"/>
  <c r="E40" i="10"/>
  <c r="B72" i="39"/>
  <c r="B86" i="39" s="1"/>
  <c r="B85" i="39"/>
  <c r="F32" i="10"/>
  <c r="F36" i="10" s="1"/>
  <c r="F4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<sst xmlns="http://schemas.openxmlformats.org/spreadsheetml/2006/main" count="308" uniqueCount="112">
  <si>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</si>
  <si>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</si>
  <si>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</si>
  <si>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</si>
  <si>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</si>
  <si>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</si>
  <si>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</si>
  <si>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</si>
  <si>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</si>
  <si>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</si>
  <si>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</si>
  <si>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</si>
  <si>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</si>
  <si>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</si>
  <si>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droëland SOJABONE vir die                                                    Producer price framework for dry land SOYBEANS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</si>
  <si>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</si>
  <si>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</si>
  <si>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</si>
  <si>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</si>
  <si>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</si>
  <si>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</si>
  <si>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</si>
  <si>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</si>
  <si>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</si>
  <si>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</si>
  <si>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</si>
  <si>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</si>
  <si>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</si>
  <si>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</si>
  <si>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</si>
  <si>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</si>
  <si>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</si>
  <si>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</si>
  <si>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</si>
  <si>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</si>
  <si>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</si>
  <si>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</si>
  <si>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</si>
  <si>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</si>
  <si>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</si>
  <si>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</si>
  <si>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</si>
  <si>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</si>
  <si>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</si>
  <si>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</si>
  <si>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</si>
  <si>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</si>
  <si>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droëland WIT BT MIELIES vir die                                                              Producer price framework for dry land WHITE BT MAIZE for the</t>
  </si>
  <si>
    <t>Datum opgedateer / Date updated</t>
  </si>
  <si>
    <t>OOS FS / EASTERN FS</t>
  </si>
  <si>
    <t>Total deductions (R/ton)</t>
  </si>
  <si>
    <t>SONNEBLOM / SUNFLOWER</t>
  </si>
  <si>
    <t>SOJABONE / SOYBEANS</t>
  </si>
  <si>
    <t>BT MIELIES / BT MAIZE</t>
  </si>
  <si>
    <t>Opbrengspeil</t>
  </si>
  <si>
    <t>Lopende koste</t>
  </si>
  <si>
    <t>Oorhoofse koste</t>
  </si>
  <si>
    <t>BTMielies</t>
  </si>
  <si>
    <t>Sonneblom</t>
  </si>
  <si>
    <t>Sojabone</t>
  </si>
  <si>
    <t>Produsent prys raming vir droëland SONNEBLOM vir die                                                                 Producer price framework for dry land SUNFLOWER for the</t>
  </si>
  <si>
    <t>MIELIES: SENSITIWITEITSANALISE - TOTALE KOSTES ( DIREKTE KOSTE + VASTE KOSTE) R/ton</t>
  </si>
  <si>
    <t>SONNEBLOM: SENSITIWITEITSANALISE - TOTALE KOSTES ( DIREKTE KOSTE + VASTE KOSTE) R/ton</t>
  </si>
  <si>
    <t>SOJABONE: SENSITIWITEITSANALISE - TOTALE KOSTES ( DIREKTE KOSTE + VASTE KOSTE) R/ton</t>
  </si>
  <si>
    <t>MIELIES: SENSITIWITEITSANALISE - DIREKTE KOSTE R/ton</t>
  </si>
  <si>
    <t>SONNEBLOM: SENSITIWITEITSANALISE - DIREKTE KOSTE R/ton</t>
  </si>
  <si>
    <t>SOJABONE: SENSITIWITEITSANALISE - DIREKTE KOSTE R/ton</t>
  </si>
  <si>
    <t>Produsent prys raming vir BESPROEIING MIELIES vir die  /                                                                        Producer price framework for IRRIGATION MAIZE for the</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</si>
  <si>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</si>
  <si>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</si>
  <si>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</si>
  <si>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</si>
  <si>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</si>
  <si>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</si>
  <si>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</si>
  <si>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</si>
  <si>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</si>
  <si>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</si>
  <si>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</si>
  <si>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</si>
  <si>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</si>
  <si>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</si>
  <si>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</si>
  <si>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</si>
  <si>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</si>
  <si>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</si>
  <si>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</si>
  <si>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</si>
  <si>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</si>
  <si>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</si>
  <si>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</si>
  <si>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</si>
  <si>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t>BREAK-EVEN &amp; PROFITABILITY (ONLY variable cost)</t>
  </si>
  <si>
    <t>BREAK-EVEN &amp; PROFITABILITY (variable &amp; fixed cost)</t>
  </si>
  <si>
    <t xml:space="preserve">2) EXPENDITURES </t>
  </si>
  <si>
    <t>Total variable cost (R/ha)</t>
  </si>
  <si>
    <t>Total variable cost (R/ton)</t>
  </si>
  <si>
    <t>3) MARGIN</t>
  </si>
  <si>
    <t>Gross margin (R/ha)</t>
  </si>
  <si>
    <t>Gross margin (R/ton)</t>
  </si>
  <si>
    <t>Produsent prys raming vir droëland WIT KONVENSIONELE MIELIES vir die                                                  Producer price framework for dry land WHITE CONVENTIONAL MAIZE for the</t>
  </si>
  <si>
    <t>SAFEX Jul'21 WM 1 prys/price  (R/ton)</t>
  </si>
  <si>
    <t>SAFEX Mei'21 Sun prys/price  (R/ton)</t>
  </si>
  <si>
    <t>SAFEX Mei'121 Soy prys/price  (R/ton)</t>
  </si>
  <si>
    <t>BRUTO MARGE / GROSS MARGIN  (R/ha)</t>
  </si>
  <si>
    <t>NETTO MARGE / NETT MARGIN  (R/ha)</t>
  </si>
  <si>
    <t>PRODUKSIEJAAR   2023-24                     PRODUCTION YEAR 2023-24</t>
  </si>
  <si>
    <t>2023-24 season</t>
  </si>
  <si>
    <r>
      <rPr>
        <b/>
        <sz val="11"/>
        <color indexed="30"/>
        <rFont val="Calibri"/>
        <family val="2"/>
      </rPr>
      <t>EASTERN FREE STATE</t>
    </r>
    <r>
      <rPr>
        <b/>
        <sz val="11"/>
        <color indexed="8"/>
        <rFont val="Calibri"/>
        <family val="2"/>
      </rPr>
      <t xml:space="preserve"> INCOME &amp; COST BUDGETS - SUMMER CROPS 2023/24</t>
    </r>
  </si>
  <si>
    <t>Mielies / Maize- Jul 24</t>
  </si>
  <si>
    <t>Sonneblom / Sunflower- Mei 24</t>
  </si>
  <si>
    <t>Sojabone / Soybeans- Mei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</si>
</sst>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_ * #,##0.0_ ;_ * \-#,##0.0_ ;_ * &quot;-&quot;?_ ;_ @_ "/>
    <numFmt numFmtId="170" formatCode="_ * #,##0_ ;_ * \-#,##0_ ;_ * &quot;-&quot;??_ ;_ @_ "/>
    <numFmt numFmtId="171" formatCode="0.0"/>
    <numFmt numFmtId="172" formatCode="_(&quot;$&quot;* #,##0.00_);_(&quot;$&quot;* \(#,##0.00\);_(&quot;$&quot;* &quot;-&quot;??_);_(@_)"/>
    <numFmt numFmtId="173" formatCode="&quot;R&quot;\ #,##0"/>
    <numFmt numFmtId="174" formatCode="&quot;R&quot;\ #,##0.00"/>
    <numFmt numFmtId="175" formatCode="_ [$R-1C09]\ * #,##0.00_ ;_ [$R-1C09]\ * \-#,##0.00_ ;_ [$R-1C09]\ * &quot;-&quot;??_ ;_ @_ "/>
    <numFmt numFmtId="176" formatCode="_ * #,##0.0_ ;_ * \-#,##0.0_ ;_ * &quot;-&quot;??_ ;_ @_ "/>
  </numFmts>
  <fonts count="34"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8"/>
      <name val="Arial"/>
      <family val="2"/>
    </font>
    <font>
      <sz val="10"/>
      <name val="Segoe UI"/>
      <family val="2"/>
    </font>
    <font>
      <sz val="10"/>
      <name val="Arial Black"/>
      <family val="2"/>
    </font>
    <font>
      <b/>
      <sz val="11"/>
      <name val="Arial"/>
      <family val="2"/>
    </font>
    <font>
      <sz val="10"/>
      <name val="Arial"/>
      <family val="2"/>
    </font>
    <font>
      <b/>
      <sz val="11"/>
      <name val="Calibri"/>
      <family val="2"/>
    </font>
    <font>
      <sz val="11"/>
      <name val="Calibri"/>
      <family val="2"/>
    </font>
    <font>
      <b/>
      <sz val="9"/>
      <color indexed="81"/>
      <name val="Tahoma"/>
      <family val="2"/>
    </font>
    <font>
      <sz val="9"/>
      <color indexed="81"/>
      <name val="Tahoma"/>
      <family val="2"/>
    </font>
    <font>
      <u/>
      <sz val="7.5"/>
      <color indexed="12"/>
      <name val="Arial"/>
      <family val="2"/>
    </font>
    <font>
      <sz val="11"/>
      <color indexed="8"/>
      <name val="Calibri"/>
      <family val="2"/>
    </font>
    <font>
      <sz val="11"/>
      <name val="Times New Roman"/>
      <family val="1"/>
    </font>
    <font>
      <b/>
      <sz val="11"/>
      <color indexed="8"/>
      <name val="Calibri"/>
      <family val="2"/>
    </font>
    <font>
      <b/>
      <sz val="11"/>
      <color indexed="30"/>
      <name val="Calibri"/>
      <family val="2"/>
    </font>
    <font>
      <sz val="10"/>
      <color theme="1"/>
      <name val="Arial"/>
      <family val="2"/>
    </font>
    <font>
      <sz val="11"/>
      <color theme="1"/>
      <name val="Calibri"/>
      <family val="2"/>
      <scheme val="minor"/>
    </font>
    <font>
      <b/>
      <sz val="10"/>
      <color theme="1"/>
      <name val="Arial"/>
      <family val="2"/>
    </font>
    <font>
      <b/>
      <sz val="10"/>
      <color rgb="FFFF0000"/>
      <name val="Arial"/>
      <family val="2"/>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3">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theme="0" tint="-0.14999847407452621"/>
        <bgColor indexed="9"/>
      </patternFill>
    </fill>
  </fills>
  <borders count="47">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3">
    <xf numFmtId="0" fontId="0" fillId="0" borderId="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64" fontId="2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xf numFmtId="0" fontId="9" fillId="0" borderId="0"/>
    <xf numFmtId="0" fontId="9" fillId="0" borderId="0"/>
    <xf numFmtId="0" fontId="9" fillId="0" borderId="0"/>
    <xf numFmtId="0" fontId="3" fillId="0" borderId="0"/>
    <xf numFmtId="0" fontId="3" fillId="0" borderId="0"/>
    <xf numFmtId="0" fontId="10" fillId="0" borderId="0"/>
    <xf numFmtId="0" fontId="9" fillId="0" borderId="0"/>
    <xf numFmtId="0" fontId="23" fillId="0" borderId="0"/>
    <xf numFmtId="0" fontId="23" fillId="0" borderId="0"/>
    <xf numFmtId="0" fontId="3" fillId="0" borderId="0"/>
    <xf numFmtId="0" fontId="23" fillId="0" borderId="0"/>
    <xf numFmtId="0" fontId="23" fillId="0" borderId="0"/>
    <xf numFmtId="0" fontId="20" fillId="0" borderId="0"/>
    <xf numFmtId="0" fontId="3" fillId="0" borderId="0"/>
    <xf numFmtId="0" fontId="3" fillId="0" borderId="0"/>
    <xf numFmtId="0" fontId="24" fillId="0" borderId="0"/>
    <xf numFmtId="0" fontId="23" fillId="0" borderId="0"/>
    <xf numFmtId="0" fontId="23" fillId="0" borderId="0"/>
    <xf numFmtId="0" fontId="3" fillId="0" borderId="0"/>
    <xf numFmtId="0" fontId="23" fillId="0" borderId="0"/>
    <xf numFmtId="0" fontId="23" fillId="0" borderId="0"/>
    <xf numFmtId="0" fontId="3" fillId="0" borderId="0"/>
    <xf numFmtId="0" fontId="23" fillId="0" borderId="0"/>
    <xf numFmtId="0" fontId="23" fillId="0" borderId="0"/>
    <xf numFmtId="0" fontId="3" fillId="0" borderId="0"/>
    <xf numFmtId="0" fontId="24" fillId="0" borderId="0"/>
    <xf numFmtId="0" fontId="9" fillId="0" borderId="0"/>
    <xf numFmtId="0" fontId="9" fillId="0" borderId="0"/>
    <xf numFmtId="0" fontId="24" fillId="0" borderId="0"/>
    <xf numFmtId="0" fontId="3" fillId="0" borderId="0"/>
    <xf numFmtId="0" fontId="9" fillId="0" borderId="0"/>
    <xf numFmtId="0" fontId="9" fillId="0" borderId="0"/>
    <xf numFmtId="0" fontId="1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cellStyleXfs>
  <cellXfs count="255">
    <xf numFmtId="0" fontId="0" fillId="0" borderId="0" xfId="0"/>
    <xf numFmtId="0" fontId="3" fillId="0" borderId="0" xfId="0" applyFont="1" applyProtection="1">
      <protection hidden="1"/>
    </xf>
    <xf numFmtId="0" fontId="2" fillId="2" borderId="1" xfId="0" applyFont="1" applyFill="1" applyBorder="1" applyProtection="1">
      <protection hidden="1"/>
    </xf>
    <xf numFmtId="0" fontId="3" fillId="0" borderId="2" xfId="0" applyFont="1" applyBorder="1" applyProtection="1">
      <protection hidden="1"/>
    </xf>
    <xf numFmtId="0" fontId="3" fillId="3" borderId="3" xfId="0" applyFont="1" applyFill="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4" xfId="0" applyFont="1" applyBorder="1" applyProtection="1">
      <protection hidden="1"/>
    </xf>
    <xf numFmtId="166" fontId="3" fillId="0" borderId="0" xfId="0" applyNumberFormat="1" applyFont="1" applyProtection="1">
      <protection hidden="1"/>
    </xf>
    <xf numFmtId="0" fontId="2" fillId="2" borderId="3" xfId="0" applyFont="1" applyFill="1" applyBorder="1" applyProtection="1">
      <protection hidden="1"/>
    </xf>
    <xf numFmtId="0" fontId="6" fillId="0" borderId="5" xfId="0" applyFont="1" applyBorder="1" applyAlignment="1" applyProtection="1">
      <alignment horizontal="left"/>
      <protection hidden="1"/>
    </xf>
    <xf numFmtId="0" fontId="6" fillId="0" borderId="4" xfId="0" applyFont="1" applyBorder="1" applyAlignment="1" applyProtection="1">
      <alignment horizontal="left"/>
      <protection hidden="1"/>
    </xf>
    <xf numFmtId="0" fontId="7" fillId="0" borderId="4" xfId="0" applyFont="1" applyBorder="1" applyProtection="1">
      <protection hidden="1"/>
    </xf>
    <xf numFmtId="0" fontId="3" fillId="3" borderId="1" xfId="0" applyFont="1" applyFill="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168" fontId="2" fillId="4" borderId="6" xfId="0" applyNumberFormat="1" applyFont="1" applyFill="1" applyBorder="1" applyAlignment="1" applyProtection="1">
      <alignment horizontal="right"/>
      <protection hidden="1"/>
    </xf>
    <xf numFmtId="0" fontId="3" fillId="3" borderId="6" xfId="0" applyFont="1" applyFill="1" applyBorder="1" applyProtection="1">
      <protection hidden="1"/>
    </xf>
    <xf numFmtId="166" fontId="2" fillId="0" borderId="0" xfId="0" applyNumberFormat="1" applyFont="1" applyProtection="1">
      <protection hidden="1"/>
    </xf>
    <xf numFmtId="0" fontId="2" fillId="3" borderId="1" xfId="0" applyFont="1" applyFill="1" applyBorder="1" applyProtection="1">
      <protection hidden="1"/>
    </xf>
    <xf numFmtId="165" fontId="2" fillId="0" borderId="7" xfId="0" applyNumberFormat="1" applyFont="1" applyBorder="1" applyProtection="1">
      <protection hidden="1"/>
    </xf>
    <xf numFmtId="165" fontId="2" fillId="0" borderId="8" xfId="0" applyNumberFormat="1" applyFont="1" applyBorder="1" applyProtection="1">
      <protection hidden="1"/>
    </xf>
    <xf numFmtId="165" fontId="2" fillId="5" borderId="6" xfId="0" applyNumberFormat="1" applyFont="1" applyFill="1" applyBorder="1" applyProtection="1">
      <protection hidden="1"/>
    </xf>
    <xf numFmtId="165" fontId="2" fillId="4" borderId="9" xfId="0" applyNumberFormat="1" applyFont="1" applyFill="1" applyBorder="1" applyProtection="1">
      <protection hidden="1"/>
    </xf>
    <xf numFmtId="165" fontId="2" fillId="3" borderId="6" xfId="0" applyNumberFormat="1" applyFont="1" applyFill="1" applyBorder="1" applyProtection="1">
      <protection hidden="1"/>
    </xf>
    <xf numFmtId="165" fontId="2" fillId="0" borderId="9" xfId="0" applyNumberFormat="1" applyFont="1" applyBorder="1" applyProtection="1">
      <protection hidden="1"/>
    </xf>
    <xf numFmtId="165" fontId="3" fillId="0" borderId="0" xfId="0" applyNumberFormat="1" applyFont="1" applyProtection="1">
      <protection hidden="1"/>
    </xf>
    <xf numFmtId="165" fontId="2" fillId="5" borderId="6" xfId="0" applyNumberFormat="1" applyFont="1" applyFill="1" applyBorder="1" applyAlignment="1" applyProtection="1">
      <alignment horizontal="right"/>
      <protection hidden="1"/>
    </xf>
    <xf numFmtId="165" fontId="2" fillId="0" borderId="0" xfId="0" applyNumberFormat="1" applyFont="1" applyProtection="1">
      <protection hidden="1"/>
    </xf>
    <xf numFmtId="165" fontId="2" fillId="0" borderId="10" xfId="0" applyNumberFormat="1" applyFont="1" applyBorder="1" applyProtection="1">
      <protection hidden="1"/>
    </xf>
    <xf numFmtId="165" fontId="2" fillId="3" borderId="1" xfId="0" applyNumberFormat="1" applyFont="1" applyFill="1" applyBorder="1" applyAlignment="1" applyProtection="1">
      <alignment horizontal="left"/>
      <protection hidden="1"/>
    </xf>
    <xf numFmtId="165" fontId="2" fillId="4" borderId="6" xfId="0" applyNumberFormat="1" applyFont="1" applyFill="1" applyBorder="1" applyAlignment="1" applyProtection="1">
      <alignment horizontal="right"/>
      <protection hidden="1"/>
    </xf>
    <xf numFmtId="165" fontId="3" fillId="3" borderId="6" xfId="0" applyNumberFormat="1" applyFont="1" applyFill="1" applyBorder="1" applyProtection="1">
      <protection hidden="1"/>
    </xf>
    <xf numFmtId="169" fontId="2" fillId="4" borderId="6" xfId="0" applyNumberFormat="1" applyFont="1" applyFill="1" applyBorder="1" applyProtection="1">
      <protection hidden="1"/>
    </xf>
    <xf numFmtId="169" fontId="2" fillId="4" borderId="3" xfId="0" applyNumberFormat="1" applyFont="1" applyFill="1" applyBorder="1" applyProtection="1">
      <protection hidden="1"/>
    </xf>
    <xf numFmtId="168" fontId="2" fillId="4" borderId="3" xfId="0" applyNumberFormat="1" applyFont="1" applyFill="1" applyBorder="1" applyAlignment="1" applyProtection="1">
      <alignment horizontal="right"/>
      <protection hidden="1"/>
    </xf>
    <xf numFmtId="165" fontId="2" fillId="0" borderId="11" xfId="0" applyNumberFormat="1" applyFont="1" applyBorder="1" applyProtection="1">
      <protection hidden="1"/>
    </xf>
    <xf numFmtId="165" fontId="2" fillId="0" borderId="12" xfId="0" applyNumberFormat="1" applyFont="1" applyBorder="1" applyProtection="1">
      <protection hidden="1"/>
    </xf>
    <xf numFmtId="165" fontId="2" fillId="5" borderId="3" xfId="0" applyNumberFormat="1" applyFont="1" applyFill="1" applyBorder="1" applyProtection="1">
      <protection hidden="1"/>
    </xf>
    <xf numFmtId="165" fontId="2" fillId="4" borderId="10" xfId="0" applyNumberFormat="1" applyFont="1" applyFill="1" applyBorder="1" applyProtection="1">
      <protection hidden="1"/>
    </xf>
    <xf numFmtId="165" fontId="2" fillId="3" borderId="3" xfId="0" applyNumberFormat="1" applyFont="1" applyFill="1" applyBorder="1" applyProtection="1">
      <protection hidden="1"/>
    </xf>
    <xf numFmtId="0" fontId="2" fillId="0" borderId="3" xfId="0" applyFont="1" applyBorder="1" applyAlignment="1" applyProtection="1">
      <alignment horizontal="left"/>
      <protection hidden="1"/>
    </xf>
    <xf numFmtId="0" fontId="3" fillId="0" borderId="0" xfId="67"/>
    <xf numFmtId="0" fontId="3" fillId="0" borderId="0" xfId="32"/>
    <xf numFmtId="0" fontId="3" fillId="0" borderId="13" xfId="67" applyBorder="1" applyAlignment="1">
      <alignment horizontal="center" vertical="center" wrapText="1"/>
    </xf>
    <xf numFmtId="0" fontId="3" fillId="0" borderId="1" xfId="67" applyBorder="1" applyAlignment="1">
      <alignment horizontal="center" vertical="center" wrapText="1"/>
    </xf>
    <xf numFmtId="0" fontId="26" fillId="4" borderId="6" xfId="67" applyFont="1" applyFill="1" applyBorder="1" applyAlignment="1">
      <alignment horizontal="center" vertical="center"/>
    </xf>
    <xf numFmtId="0" fontId="25" fillId="4" borderId="6" xfId="67" applyFont="1" applyFill="1" applyBorder="1" applyAlignment="1">
      <alignment horizontal="center" vertical="center"/>
    </xf>
    <xf numFmtId="0" fontId="26" fillId="4" borderId="1" xfId="67" applyFont="1" applyFill="1" applyBorder="1" applyAlignment="1">
      <alignment horizontal="center" vertical="center"/>
    </xf>
    <xf numFmtId="0" fontId="2" fillId="4" borderId="6" xfId="67" applyFont="1" applyFill="1" applyBorder="1" applyAlignment="1">
      <alignment horizontal="center" vertical="center"/>
    </xf>
    <xf numFmtId="173" fontId="26" fillId="4" borderId="6" xfId="67" applyNumberFormat="1" applyFont="1" applyFill="1" applyBorder="1" applyAlignment="1">
      <alignment horizontal="center" vertical="center"/>
    </xf>
    <xf numFmtId="0" fontId="2" fillId="0" borderId="14" xfId="67" applyFont="1" applyBorder="1" applyAlignment="1">
      <alignment horizontal="center" vertical="center"/>
    </xf>
    <xf numFmtId="173" fontId="26" fillId="0" borderId="14" xfId="67" applyNumberFormat="1" applyFont="1" applyBorder="1" applyAlignment="1">
      <alignment horizontal="center" vertical="center"/>
    </xf>
    <xf numFmtId="0" fontId="26" fillId="0" borderId="14" xfId="67" applyFont="1" applyBorder="1" applyAlignment="1">
      <alignment horizontal="center" vertical="center"/>
    </xf>
    <xf numFmtId="171" fontId="2" fillId="0" borderId="13" xfId="67" applyNumberFormat="1" applyFont="1" applyBorder="1" applyAlignment="1">
      <alignment horizontal="center" vertical="center"/>
    </xf>
    <xf numFmtId="1" fontId="2" fillId="7" borderId="15" xfId="67" applyNumberFormat="1" applyFont="1" applyFill="1" applyBorder="1" applyAlignment="1">
      <alignment horizontal="center" vertical="center"/>
    </xf>
    <xf numFmtId="1" fontId="2" fillId="7" borderId="16" xfId="67" applyNumberFormat="1" applyFont="1" applyFill="1" applyBorder="1" applyAlignment="1">
      <alignment horizontal="center" vertical="center"/>
    </xf>
    <xf numFmtId="1" fontId="2" fillId="8" borderId="16" xfId="67" applyNumberFormat="1" applyFont="1" applyFill="1" applyBorder="1" applyAlignment="1">
      <alignment horizontal="center" vertical="center"/>
    </xf>
    <xf numFmtId="1" fontId="2" fillId="8" borderId="17" xfId="67" applyNumberFormat="1" applyFont="1" applyFill="1" applyBorder="1" applyAlignment="1">
      <alignment horizontal="center" vertical="center"/>
    </xf>
    <xf numFmtId="1" fontId="2" fillId="7" borderId="18" xfId="67" applyNumberFormat="1" applyFont="1" applyFill="1" applyBorder="1" applyAlignment="1">
      <alignment horizontal="center" vertical="center"/>
    </xf>
    <xf numFmtId="1" fontId="2" fillId="7" borderId="19" xfId="67" applyNumberFormat="1" applyFont="1" applyFill="1" applyBorder="1" applyAlignment="1">
      <alignment horizontal="center" vertical="center"/>
    </xf>
    <xf numFmtId="1" fontId="2" fillId="8" borderId="19" xfId="67" applyNumberFormat="1" applyFont="1" applyFill="1" applyBorder="1" applyAlignment="1">
      <alignment horizontal="center" vertical="center"/>
    </xf>
    <xf numFmtId="1" fontId="2" fillId="8" borderId="20" xfId="67" applyNumberFormat="1" applyFont="1" applyFill="1" applyBorder="1" applyAlignment="1">
      <alignment horizontal="center" vertical="center"/>
    </xf>
    <xf numFmtId="171" fontId="26" fillId="0" borderId="13" xfId="67" applyNumberFormat="1" applyFont="1" applyBorder="1" applyAlignment="1">
      <alignment horizontal="center" vertical="center"/>
    </xf>
    <xf numFmtId="1" fontId="2" fillId="7" borderId="21" xfId="67" applyNumberFormat="1" applyFont="1" applyFill="1" applyBorder="1" applyAlignment="1">
      <alignment horizontal="center" vertical="center"/>
    </xf>
    <xf numFmtId="1" fontId="2" fillId="7" borderId="22" xfId="67" applyNumberFormat="1" applyFont="1" applyFill="1" applyBorder="1" applyAlignment="1">
      <alignment horizontal="center" vertical="center"/>
    </xf>
    <xf numFmtId="1" fontId="2" fillId="8" borderId="22" xfId="67" applyNumberFormat="1" applyFont="1" applyFill="1" applyBorder="1" applyAlignment="1">
      <alignment horizontal="center" vertical="center"/>
    </xf>
    <xf numFmtId="1" fontId="2" fillId="8" borderId="23" xfId="67" applyNumberFormat="1" applyFont="1" applyFill="1" applyBorder="1" applyAlignment="1">
      <alignment horizontal="center" vertical="center"/>
    </xf>
    <xf numFmtId="0" fontId="11" fillId="0" borderId="0" xfId="67" applyFont="1" applyAlignment="1">
      <alignment horizontal="center" vertical="center" textRotation="90" wrapText="1"/>
    </xf>
    <xf numFmtId="171" fontId="11" fillId="0" borderId="0" xfId="67" applyNumberFormat="1" applyFont="1" applyAlignment="1">
      <alignment horizontal="center" vertical="center"/>
    </xf>
    <xf numFmtId="1" fontId="11" fillId="0" borderId="0" xfId="67" applyNumberFormat="1" applyFont="1" applyAlignment="1">
      <alignment horizontal="center" vertical="center"/>
    </xf>
    <xf numFmtId="170" fontId="2" fillId="4" borderId="6" xfId="67" applyNumberFormat="1" applyFont="1" applyFill="1" applyBorder="1" applyAlignment="1">
      <alignment horizontal="center" vertical="center"/>
    </xf>
    <xf numFmtId="170" fontId="25" fillId="4" borderId="6" xfId="67" applyNumberFormat="1" applyFont="1" applyFill="1" applyBorder="1" applyAlignment="1">
      <alignment horizontal="center" vertical="center"/>
    </xf>
    <xf numFmtId="170" fontId="26" fillId="4" borderId="6" xfId="67" applyNumberFormat="1" applyFont="1" applyFill="1" applyBorder="1" applyAlignment="1">
      <alignment horizontal="center" vertical="center"/>
    </xf>
    <xf numFmtId="170" fontId="25" fillId="0" borderId="14" xfId="67" applyNumberFormat="1" applyFont="1" applyBorder="1" applyAlignment="1">
      <alignment horizontal="center" vertical="center"/>
    </xf>
    <xf numFmtId="170" fontId="26" fillId="0" borderId="14" xfId="67" applyNumberFormat="1" applyFont="1" applyBorder="1" applyAlignment="1">
      <alignment horizontal="center" vertical="center"/>
    </xf>
    <xf numFmtId="170" fontId="2" fillId="0" borderId="14" xfId="67" applyNumberFormat="1" applyFont="1" applyBorder="1" applyAlignment="1">
      <alignment horizontal="center" vertical="center"/>
    </xf>
    <xf numFmtId="169" fontId="2" fillId="0" borderId="0" xfId="0" applyNumberFormat="1" applyFont="1" applyProtection="1">
      <protection hidden="1"/>
    </xf>
    <xf numFmtId="165" fontId="2" fillId="0" borderId="0" xfId="0" applyNumberFormat="1" applyFont="1" applyAlignment="1" applyProtection="1">
      <alignment horizontal="right"/>
      <protection hidden="1"/>
    </xf>
    <xf numFmtId="0" fontId="15" fillId="4" borderId="5" xfId="32" applyFont="1" applyFill="1" applyBorder="1" applyAlignment="1">
      <alignment vertical="center"/>
    </xf>
    <xf numFmtId="0" fontId="3" fillId="4" borderId="10" xfId="32" applyFill="1" applyBorder="1" applyProtection="1">
      <protection hidden="1"/>
    </xf>
    <xf numFmtId="0" fontId="3" fillId="4" borderId="0" xfId="32" applyFill="1" applyProtection="1">
      <protection hidden="1"/>
    </xf>
    <xf numFmtId="0" fontId="15" fillId="4" borderId="24" xfId="32" applyFont="1" applyFill="1" applyBorder="1" applyAlignment="1">
      <alignment vertical="center"/>
    </xf>
    <xf numFmtId="0" fontId="3" fillId="4" borderId="25" xfId="32" applyFill="1" applyBorder="1" applyProtection="1">
      <protection hidden="1"/>
    </xf>
    <xf numFmtId="0" fontId="3" fillId="4" borderId="26" xfId="32" applyFill="1" applyBorder="1" applyProtection="1">
      <protection hidden="1"/>
    </xf>
    <xf numFmtId="0" fontId="2" fillId="0" borderId="13" xfId="32" applyFont="1" applyBorder="1" applyAlignment="1" applyProtection="1">
      <alignment horizontal="left"/>
      <protection hidden="1"/>
    </xf>
    <xf numFmtId="0" fontId="2" fillId="5" borderId="13" xfId="32" applyFont="1" applyFill="1" applyBorder="1" applyAlignment="1" applyProtection="1">
      <alignment horizontal="left"/>
      <protection hidden="1"/>
    </xf>
    <xf numFmtId="0" fontId="2" fillId="0" borderId="27" xfId="32" applyFont="1" applyBorder="1" applyAlignment="1" applyProtection="1">
      <alignment horizontal="left"/>
      <protection hidden="1"/>
    </xf>
    <xf numFmtId="0" fontId="2" fillId="0" borderId="24" xfId="32" applyFont="1" applyBorder="1" applyAlignment="1" applyProtection="1">
      <alignment horizontal="left"/>
      <protection hidden="1"/>
    </xf>
    <xf numFmtId="0" fontId="2" fillId="0" borderId="0" xfId="32" applyFont="1" applyAlignment="1" applyProtection="1">
      <alignment horizontal="left"/>
      <protection hidden="1"/>
    </xf>
    <xf numFmtId="0" fontId="2" fillId="0" borderId="28" xfId="32" applyFont="1" applyBorder="1" applyAlignment="1" applyProtection="1">
      <alignment horizontal="left"/>
      <protection hidden="1"/>
    </xf>
    <xf numFmtId="0" fontId="2" fillId="0" borderId="29" xfId="32" applyFont="1" applyBorder="1" applyAlignment="1" applyProtection="1">
      <alignment horizontal="left"/>
      <protection hidden="1"/>
    </xf>
    <xf numFmtId="0" fontId="2" fillId="0" borderId="30" xfId="32" applyFont="1" applyBorder="1" applyAlignment="1" applyProtection="1">
      <alignment horizontal="left"/>
      <protection hidden="1"/>
    </xf>
    <xf numFmtId="0" fontId="2" fillId="4" borderId="24" xfId="32" applyFont="1" applyFill="1" applyBorder="1" applyAlignment="1" applyProtection="1">
      <alignment horizontal="left"/>
      <protection hidden="1"/>
    </xf>
    <xf numFmtId="0" fontId="2" fillId="4" borderId="0" xfId="32" applyFont="1" applyFill="1" applyAlignment="1" applyProtection="1">
      <alignment horizontal="left"/>
      <protection hidden="1"/>
    </xf>
    <xf numFmtId="0" fontId="2" fillId="3" borderId="13" xfId="32" applyFont="1" applyFill="1" applyBorder="1" applyAlignment="1" applyProtection="1">
      <alignment horizontal="left"/>
      <protection hidden="1"/>
    </xf>
    <xf numFmtId="0" fontId="2" fillId="3" borderId="1" xfId="32" applyFont="1" applyFill="1" applyBorder="1" applyAlignment="1" applyProtection="1">
      <alignment horizontal="left"/>
      <protection hidden="1"/>
    </xf>
    <xf numFmtId="0" fontId="3" fillId="3" borderId="3" xfId="32" applyFill="1" applyBorder="1" applyProtection="1">
      <protection hidden="1"/>
    </xf>
    <xf numFmtId="0" fontId="2" fillId="0" borderId="1" xfId="32" applyFont="1" applyBorder="1" applyAlignment="1" applyProtection="1">
      <alignment horizontal="left"/>
      <protection hidden="1"/>
    </xf>
    <xf numFmtId="0" fontId="2" fillId="5" borderId="1" xfId="32" applyFont="1" applyFill="1" applyBorder="1" applyAlignment="1" applyProtection="1">
      <alignment horizontal="left"/>
      <protection hidden="1"/>
    </xf>
    <xf numFmtId="167" fontId="2" fillId="5" borderId="3" xfId="32" applyNumberFormat="1" applyFont="1" applyFill="1" applyBorder="1" applyAlignment="1" applyProtection="1">
      <alignment horizontal="left"/>
      <protection hidden="1"/>
    </xf>
    <xf numFmtId="0" fontId="2" fillId="3" borderId="13" xfId="0" applyFont="1" applyFill="1" applyBorder="1" applyAlignment="1" applyProtection="1">
      <alignment horizontal="left"/>
      <protection hidden="1"/>
    </xf>
    <xf numFmtId="0" fontId="2" fillId="3" borderId="1" xfId="0" applyFont="1" applyFill="1" applyBorder="1" applyAlignment="1" applyProtection="1">
      <alignment horizontal="left"/>
      <protection hidden="1"/>
    </xf>
    <xf numFmtId="0" fontId="2" fillId="0" borderId="13" xfId="0" applyFont="1" applyBorder="1" applyAlignment="1" applyProtection="1">
      <alignment horizontal="left"/>
      <protection hidden="1"/>
    </xf>
    <xf numFmtId="0" fontId="2" fillId="5" borderId="13" xfId="0" applyFont="1" applyFill="1" applyBorder="1" applyAlignment="1" applyProtection="1">
      <alignment horizontal="left"/>
      <protection hidden="1"/>
    </xf>
    <xf numFmtId="0" fontId="2" fillId="5" borderId="1" xfId="0" applyFont="1" applyFill="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0" xfId="0" applyFont="1" applyAlignment="1" applyProtection="1">
      <alignment horizontal="left"/>
      <protection hidden="1"/>
    </xf>
    <xf numFmtId="167" fontId="2" fillId="5" borderId="3" xfId="0" applyNumberFormat="1" applyFont="1" applyFill="1" applyBorder="1" applyAlignment="1" applyProtection="1">
      <alignment horizontal="left"/>
      <protection hidden="1"/>
    </xf>
    <xf numFmtId="0" fontId="14" fillId="4" borderId="31" xfId="32" applyFont="1" applyFill="1" applyBorder="1" applyAlignment="1">
      <alignment vertical="center"/>
    </xf>
    <xf numFmtId="0" fontId="3" fillId="4" borderId="2" xfId="32" applyFill="1" applyBorder="1" applyProtection="1">
      <protection hidden="1"/>
    </xf>
    <xf numFmtId="0" fontId="3" fillId="4" borderId="4" xfId="32" applyFill="1" applyBorder="1" applyProtection="1">
      <protection hidden="1"/>
    </xf>
    <xf numFmtId="0" fontId="27" fillId="0" borderId="0" xfId="48" applyFont="1"/>
    <xf numFmtId="165" fontId="27" fillId="0" borderId="0" xfId="48" applyNumberFormat="1" applyFont="1"/>
    <xf numFmtId="169" fontId="2" fillId="4" borderId="6" xfId="76" applyNumberFormat="1" applyFont="1" applyFill="1" applyBorder="1" applyProtection="1">
      <protection hidden="1"/>
    </xf>
    <xf numFmtId="165" fontId="2" fillId="0" borderId="7" xfId="76" applyNumberFormat="1" applyFont="1" applyBorder="1" applyProtection="1">
      <protection hidden="1"/>
    </xf>
    <xf numFmtId="165" fontId="2" fillId="0" borderId="8" xfId="76" applyNumberFormat="1" applyFont="1" applyBorder="1" applyProtection="1">
      <protection hidden="1"/>
    </xf>
    <xf numFmtId="165" fontId="2" fillId="5" borderId="6" xfId="76" applyNumberFormat="1" applyFont="1" applyFill="1" applyBorder="1" applyProtection="1">
      <protection hidden="1"/>
    </xf>
    <xf numFmtId="0" fontId="0" fillId="9" borderId="32" xfId="0" applyFill="1" applyBorder="1"/>
    <xf numFmtId="0" fontId="0" fillId="9" borderId="0" xfId="0" applyFill="1"/>
    <xf numFmtId="0" fontId="28" fillId="9" borderId="33" xfId="0" applyFont="1" applyFill="1" applyBorder="1"/>
    <xf numFmtId="0" fontId="28" fillId="9" borderId="30" xfId="0" applyFont="1" applyFill="1" applyBorder="1" applyAlignment="1">
      <alignment horizontal="center" wrapText="1"/>
    </xf>
    <xf numFmtId="165" fontId="29" fillId="9" borderId="34" xfId="16" applyFont="1" applyFill="1" applyBorder="1" applyAlignment="1"/>
    <xf numFmtId="0" fontId="28" fillId="9" borderId="0" xfId="0" applyFont="1" applyFill="1"/>
    <xf numFmtId="165" fontId="30" fillId="9" borderId="34" xfId="16" applyFont="1" applyFill="1" applyBorder="1" applyAlignment="1"/>
    <xf numFmtId="165" fontId="30" fillId="9" borderId="0" xfId="16" applyFont="1" applyFill="1" applyBorder="1" applyAlignment="1">
      <alignment horizontal="center" vertical="center" wrapText="1"/>
    </xf>
    <xf numFmtId="176" fontId="30" fillId="9" borderId="0" xfId="16" applyNumberFormat="1" applyFont="1" applyFill="1" applyBorder="1" applyAlignment="1">
      <alignment horizontal="center" vertical="center" wrapText="1"/>
    </xf>
    <xf numFmtId="173" fontId="30" fillId="9" borderId="0" xfId="0" applyNumberFormat="1" applyFont="1" applyFill="1"/>
    <xf numFmtId="0" fontId="27" fillId="9" borderId="0" xfId="0" applyFont="1" applyFill="1"/>
    <xf numFmtId="0" fontId="27" fillId="0" borderId="0" xfId="0" applyFont="1"/>
    <xf numFmtId="173" fontId="30" fillId="9" borderId="35" xfId="0" applyNumberFormat="1" applyFont="1" applyFill="1" applyBorder="1"/>
    <xf numFmtId="0" fontId="28" fillId="9" borderId="34" xfId="0" applyFont="1" applyFill="1" applyBorder="1"/>
    <xf numFmtId="173" fontId="29" fillId="9" borderId="0" xfId="16" applyNumberFormat="1" applyFont="1" applyFill="1" applyBorder="1" applyAlignment="1">
      <alignment horizontal="center" vertical="center" wrapText="1"/>
    </xf>
    <xf numFmtId="175" fontId="30" fillId="9" borderId="0" xfId="16" applyNumberFormat="1" applyFont="1" applyFill="1" applyBorder="1" applyAlignment="1"/>
    <xf numFmtId="165" fontId="29" fillId="9" borderId="0" xfId="16" applyFont="1" applyFill="1" applyBorder="1" applyAlignment="1">
      <alignment horizontal="center" vertical="center" wrapText="1"/>
    </xf>
    <xf numFmtId="175" fontId="30" fillId="9" borderId="35" xfId="16" applyNumberFormat="1" applyFont="1" applyFill="1" applyBorder="1" applyAlignment="1"/>
    <xf numFmtId="175" fontId="29" fillId="9" borderId="0" xfId="16" applyNumberFormat="1" applyFont="1" applyFill="1" applyBorder="1" applyAlignment="1"/>
    <xf numFmtId="175" fontId="29" fillId="9" borderId="35" xfId="16" applyNumberFormat="1" applyFont="1" applyFill="1" applyBorder="1" applyAlignment="1"/>
    <xf numFmtId="175" fontId="0" fillId="0" borderId="0" xfId="0" applyNumberFormat="1"/>
    <xf numFmtId="175" fontId="29" fillId="9" borderId="36" xfId="16" applyNumberFormat="1" applyFont="1" applyFill="1" applyBorder="1" applyAlignment="1"/>
    <xf numFmtId="0" fontId="28" fillId="9" borderId="37" xfId="0" applyFont="1" applyFill="1" applyBorder="1"/>
    <xf numFmtId="173" fontId="28" fillId="9" borderId="38" xfId="0" applyNumberFormat="1" applyFont="1" applyFill="1" applyBorder="1"/>
    <xf numFmtId="0" fontId="0" fillId="10" borderId="0" xfId="0" applyFill="1" applyAlignment="1">
      <alignment vertical="center" wrapText="1"/>
    </xf>
    <xf numFmtId="0" fontId="0" fillId="10" borderId="0" xfId="0" applyFill="1" applyAlignment="1">
      <alignment wrapText="1"/>
    </xf>
    <xf numFmtId="0" fontId="0" fillId="10" borderId="0" xfId="0" applyFill="1"/>
    <xf numFmtId="0" fontId="28" fillId="10" borderId="39" xfId="0" applyFont="1" applyFill="1" applyBorder="1"/>
    <xf numFmtId="0" fontId="0" fillId="10" borderId="32" xfId="0" applyFill="1" applyBorder="1"/>
    <xf numFmtId="0" fontId="28" fillId="10" borderId="34" xfId="0" applyFont="1" applyFill="1" applyBorder="1"/>
    <xf numFmtId="0" fontId="28" fillId="10" borderId="4" xfId="0" applyFont="1" applyFill="1" applyBorder="1" applyAlignment="1">
      <alignment horizontal="center" wrapText="1"/>
    </xf>
    <xf numFmtId="165" fontId="30" fillId="10" borderId="34" xfId="16" applyFont="1" applyFill="1" applyBorder="1" applyAlignment="1">
      <alignment horizontal="left"/>
    </xf>
    <xf numFmtId="175" fontId="0" fillId="10" borderId="0" xfId="0" applyNumberFormat="1" applyFill="1"/>
    <xf numFmtId="0" fontId="0" fillId="10" borderId="34" xfId="0" applyFill="1" applyBorder="1"/>
    <xf numFmtId="165" fontId="0" fillId="10" borderId="0" xfId="0" applyNumberFormat="1" applyFill="1"/>
    <xf numFmtId="165" fontId="29" fillId="11" borderId="34" xfId="16" applyFont="1" applyFill="1" applyBorder="1" applyAlignment="1"/>
    <xf numFmtId="165" fontId="0" fillId="11" borderId="0" xfId="0" applyNumberFormat="1" applyFill="1"/>
    <xf numFmtId="175" fontId="0" fillId="11" borderId="0" xfId="0" applyNumberFormat="1" applyFill="1"/>
    <xf numFmtId="2" fontId="0" fillId="10" borderId="35" xfId="0" applyNumberFormat="1" applyFill="1" applyBorder="1"/>
    <xf numFmtId="2" fontId="0" fillId="10" borderId="40" xfId="0" applyNumberFormat="1" applyFill="1" applyBorder="1"/>
    <xf numFmtId="165" fontId="14" fillId="12" borderId="34" xfId="17" applyFont="1" applyFill="1" applyBorder="1" applyAlignment="1"/>
    <xf numFmtId="175" fontId="2" fillId="12" borderId="0" xfId="0" applyNumberFormat="1" applyFont="1" applyFill="1"/>
    <xf numFmtId="2" fontId="0" fillId="11" borderId="35" xfId="0" applyNumberFormat="1" applyFill="1" applyBorder="1"/>
    <xf numFmtId="0" fontId="14" fillId="12" borderId="34" xfId="32" applyFont="1" applyFill="1" applyBorder="1"/>
    <xf numFmtId="0" fontId="3" fillId="6" borderId="34" xfId="32" applyFill="1" applyBorder="1"/>
    <xf numFmtId="0" fontId="3" fillId="9" borderId="0" xfId="67" applyFill="1"/>
    <xf numFmtId="0" fontId="3" fillId="9" borderId="0" xfId="32" applyFill="1"/>
    <xf numFmtId="171" fontId="3" fillId="9" borderId="0" xfId="32" applyNumberFormat="1" applyFill="1" applyAlignment="1">
      <alignment horizontal="center"/>
    </xf>
    <xf numFmtId="0" fontId="6" fillId="9" borderId="0" xfId="67" applyFont="1" applyFill="1"/>
    <xf numFmtId="3" fontId="3" fillId="9" borderId="0" xfId="32" applyNumberFormat="1" applyFill="1"/>
    <xf numFmtId="0" fontId="28" fillId="9" borderId="0" xfId="32" applyFont="1" applyFill="1"/>
    <xf numFmtId="173" fontId="28" fillId="9" borderId="0" xfId="32" applyNumberFormat="1" applyFont="1" applyFill="1" applyAlignment="1">
      <alignment horizontal="center"/>
    </xf>
    <xf numFmtId="14" fontId="2" fillId="9" borderId="0" xfId="67" applyNumberFormat="1" applyFont="1" applyFill="1"/>
    <xf numFmtId="165" fontId="3" fillId="9" borderId="0" xfId="67" applyNumberFormat="1" applyFill="1" applyAlignment="1">
      <alignment horizontal="center"/>
    </xf>
    <xf numFmtId="165" fontId="2" fillId="9" borderId="0" xfId="67" applyNumberFormat="1" applyFont="1" applyFill="1" applyAlignment="1">
      <alignment horizontal="center"/>
    </xf>
    <xf numFmtId="165" fontId="3" fillId="9" borderId="0" xfId="67" applyNumberFormat="1" applyFill="1" applyAlignment="1">
      <alignment horizontal="center" vertical="center"/>
    </xf>
    <xf numFmtId="0" fontId="2" fillId="9" borderId="0" xfId="67" applyFont="1" applyFill="1" applyAlignment="1">
      <alignment horizontal="center" vertical="center"/>
    </xf>
    <xf numFmtId="0" fontId="3" fillId="9" borderId="0" xfId="67" applyFill="1" applyAlignment="1">
      <alignment horizontal="center" vertical="center"/>
    </xf>
    <xf numFmtId="2" fontId="3" fillId="9" borderId="0" xfId="67" applyNumberFormat="1" applyFill="1" applyAlignment="1">
      <alignment horizontal="center" vertical="center"/>
    </xf>
    <xf numFmtId="165" fontId="3" fillId="9" borderId="0" xfId="67" applyNumberFormat="1" applyFill="1" applyAlignment="1">
      <alignment horizontal="center" vertical="center" wrapText="1"/>
    </xf>
    <xf numFmtId="0" fontId="31" fillId="9" borderId="0" xfId="67" applyFont="1" applyFill="1"/>
    <xf numFmtId="0" fontId="2" fillId="9" borderId="0" xfId="67" applyFont="1" applyFill="1" applyAlignment="1">
      <alignment horizontal="center"/>
    </xf>
    <xf numFmtId="0" fontId="3" fillId="9" borderId="0" xfId="37" applyFill="1"/>
    <xf numFmtId="15" fontId="3" fillId="9" borderId="0" xfId="37" applyNumberFormat="1" applyFill="1"/>
    <xf numFmtId="173" fontId="32" fillId="9" borderId="0" xfId="32" applyNumberFormat="1" applyFont="1" applyFill="1" applyAlignment="1" applyProtection="1">
      <alignment horizontal="center"/>
      <protection locked="0"/>
    </xf>
    <xf numFmtId="165" fontId="26" fillId="9" borderId="0" xfId="67" applyNumberFormat="1" applyFont="1" applyFill="1" applyAlignment="1" applyProtection="1">
      <alignment horizontal="center"/>
      <protection locked="0"/>
    </xf>
    <xf numFmtId="165" fontId="3" fillId="9" borderId="0" xfId="67" applyNumberFormat="1" applyFill="1" applyAlignment="1">
      <alignment horizontal="right"/>
    </xf>
    <xf numFmtId="174" fontId="3" fillId="9" borderId="0" xfId="67" applyNumberFormat="1" applyFill="1" applyAlignment="1">
      <alignment horizontal="right"/>
    </xf>
    <xf numFmtId="0" fontId="3" fillId="9" borderId="0" xfId="67" applyFill="1" applyProtection="1">
      <protection locked="0"/>
    </xf>
    <xf numFmtId="173" fontId="32" fillId="9" borderId="0" xfId="37" applyNumberFormat="1" applyFont="1" applyFill="1" applyAlignment="1" applyProtection="1">
      <alignment horizontal="center"/>
      <protection locked="0"/>
    </xf>
    <xf numFmtId="0" fontId="28" fillId="9" borderId="38" xfId="32" applyFont="1" applyFill="1" applyBorder="1"/>
    <xf numFmtId="0" fontId="28" fillId="9" borderId="38" xfId="32" applyFont="1" applyFill="1" applyBorder="1" applyAlignment="1">
      <alignment horizontal="center"/>
    </xf>
    <xf numFmtId="0" fontId="28" fillId="9" borderId="38" xfId="37" applyFont="1" applyFill="1" applyBorder="1" applyAlignment="1">
      <alignment horizontal="center" wrapText="1"/>
    </xf>
    <xf numFmtId="0" fontId="3" fillId="9" borderId="0" xfId="67" applyFill="1" applyAlignment="1">
      <alignment horizontal="left" vertical="center"/>
    </xf>
    <xf numFmtId="0" fontId="2" fillId="9" borderId="0" xfId="67" applyFont="1" applyFill="1" applyAlignment="1">
      <alignment horizontal="left" vertical="center"/>
    </xf>
    <xf numFmtId="0" fontId="3" fillId="9" borderId="0" xfId="67" applyFill="1" applyAlignment="1">
      <alignment horizontal="left" vertical="center" wrapText="1"/>
    </xf>
    <xf numFmtId="0" fontId="2" fillId="9" borderId="0" xfId="67" applyFont="1" applyFill="1" applyAlignment="1">
      <alignment horizontal="left" vertical="center" wrapText="1"/>
    </xf>
    <xf numFmtId="0" fontId="2" fillId="9" borderId="41" xfId="0" applyFont="1" applyFill="1" applyBorder="1" applyAlignment="1" applyProtection="1">
      <alignment horizontal="left" wrapText="1"/>
      <protection hidden="1"/>
    </xf>
    <xf numFmtId="174" fontId="2" fillId="9" borderId="30" xfId="67" applyNumberFormat="1" applyFont="1" applyFill="1" applyBorder="1" applyAlignment="1">
      <alignment horizontal="right"/>
    </xf>
    <xf numFmtId="0" fontId="33" fillId="9" borderId="39" xfId="0" applyFont="1" applyFill="1" applyBorder="1"/>
    <xf numFmtId="173" fontId="21" fillId="4" borderId="43" xfId="0" applyNumberFormat="1" applyFont="1" applyFill="1" applyBorder="1"/>
    <xf numFmtId="173" fontId="21" fillId="4" borderId="29" xfId="0" applyNumberFormat="1" applyFont="1" applyFill="1" applyBorder="1"/>
    <xf numFmtId="173" fontId="21" fillId="4" borderId="44" xfId="0" applyNumberFormat="1" applyFont="1" applyFill="1" applyBorder="1"/>
    <xf numFmtId="173" fontId="21" fillId="4" borderId="42" xfId="0" applyNumberFormat="1" applyFont="1" applyFill="1" applyBorder="1"/>
    <xf numFmtId="173" fontId="21" fillId="4" borderId="4" xfId="0" applyNumberFormat="1" applyFont="1" applyFill="1" applyBorder="1"/>
    <xf numFmtId="173" fontId="21" fillId="4" borderId="2" xfId="0" applyNumberFormat="1" applyFont="1" applyFill="1" applyBorder="1"/>
    <xf numFmtId="0" fontId="1" fillId="9" borderId="0" xfId="0" applyFont="1" applyFill="1"/>
    <xf numFmtId="0" fontId="2" fillId="9" borderId="0" xfId="0" applyFont="1" applyFill="1" applyAlignment="1" applyProtection="1">
      <alignment horizontal="center" wrapText="1"/>
      <protection hidden="1"/>
    </xf>
    <xf numFmtId="0" fontId="2" fillId="0" borderId="13" xfId="67" applyFont="1" applyBorder="1" applyAlignment="1">
      <alignment horizontal="center" vertical="center"/>
    </xf>
    <xf numFmtId="0" fontId="2" fillId="0" borderId="3" xfId="67" applyFont="1" applyBorder="1" applyAlignment="1">
      <alignment horizontal="center" vertical="center"/>
    </xf>
    <xf numFmtId="0" fontId="2" fillId="0" borderId="13" xfId="67" applyFont="1" applyBorder="1" applyAlignment="1">
      <alignment vertical="center" wrapText="1"/>
    </xf>
    <xf numFmtId="0" fontId="2" fillId="0" borderId="3" xfId="67" applyFont="1" applyBorder="1" applyAlignment="1">
      <alignment vertical="center" wrapText="1"/>
    </xf>
    <xf numFmtId="0" fontId="2" fillId="9" borderId="41" xfId="0" applyFont="1" applyFill="1" applyBorder="1" applyAlignment="1" applyProtection="1">
      <alignment horizontal="left" wrapText="1"/>
      <protection hidden="1"/>
    </xf>
    <xf numFmtId="0" fontId="2" fillId="0" borderId="14" xfId="67" applyFont="1" applyBorder="1" applyAlignment="1">
      <alignment horizontal="center" vertical="center" textRotation="90" wrapText="1"/>
    </xf>
    <xf numFmtId="0" fontId="2" fillId="0" borderId="9" xfId="67" applyFont="1" applyBorder="1" applyAlignment="1">
      <alignment horizontal="center" vertical="center" textRotation="90" wrapText="1"/>
    </xf>
    <xf numFmtId="0" fontId="2" fillId="0" borderId="42" xfId="67" applyFont="1" applyBorder="1" applyAlignment="1">
      <alignment horizontal="center" vertical="center" textRotation="90" wrapText="1"/>
    </xf>
    <xf numFmtId="0" fontId="2" fillId="0" borderId="1" xfId="67" applyFont="1" applyBorder="1" applyAlignment="1">
      <alignment horizontal="center" vertical="center"/>
    </xf>
    <xf numFmtId="0" fontId="3" fillId="0" borderId="31"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24"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4"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2" fillId="2" borderId="13" xfId="32" applyFont="1" applyFill="1" applyBorder="1" applyAlignment="1" applyProtection="1">
      <alignment horizontal="left" wrapText="1"/>
      <protection hidden="1"/>
    </xf>
    <xf numFmtId="0" fontId="3" fillId="0" borderId="1" xfId="32" applyBorder="1" applyAlignment="1">
      <alignment wrapText="1"/>
    </xf>
    <xf numFmtId="0" fontId="12" fillId="2" borderId="1" xfId="32" applyFont="1" applyFill="1" applyBorder="1" applyAlignment="1" applyProtection="1">
      <alignment wrapText="1"/>
      <protection hidden="1"/>
    </xf>
    <xf numFmtId="0" fontId="2" fillId="5" borderId="13" xfId="32" applyFont="1" applyFill="1" applyBorder="1" applyAlignment="1" applyProtection="1">
      <alignment horizontal="left" wrapText="1"/>
      <protection hidden="1"/>
    </xf>
    <xf numFmtId="0" fontId="3" fillId="0" borderId="1" xfId="32" applyBorder="1" applyAlignment="1">
      <alignment horizontal="left" wrapText="1"/>
    </xf>
    <xf numFmtId="0" fontId="3" fillId="0" borderId="3" xfId="32" applyBorder="1" applyAlignment="1">
      <alignment horizontal="left" wrapText="1"/>
    </xf>
    <xf numFmtId="0" fontId="2" fillId="3" borderId="13" xfId="0" applyFont="1" applyFill="1" applyBorder="1" applyAlignment="1" applyProtection="1">
      <alignment horizontal="left" wrapText="1"/>
      <protection hidden="1"/>
    </xf>
    <xf numFmtId="0" fontId="0" fillId="0" borderId="1" xfId="0" applyBorder="1" applyAlignment="1">
      <alignment horizontal="left" wrapText="1"/>
    </xf>
    <xf numFmtId="0" fontId="0" fillId="0" borderId="3" xfId="0" applyBorder="1" applyAlignment="1">
      <alignment horizontal="left" wrapText="1"/>
    </xf>
    <xf numFmtId="0" fontId="2" fillId="5" borderId="1" xfId="32" applyFont="1" applyFill="1" applyBorder="1" applyAlignment="1" applyProtection="1">
      <alignment horizontal="left" wrapText="1"/>
      <protection hidden="1"/>
    </xf>
    <xf numFmtId="0" fontId="2" fillId="5" borderId="3" xfId="32" applyFont="1" applyFill="1" applyBorder="1" applyAlignment="1" applyProtection="1">
      <alignment horizontal="left" wrapText="1"/>
      <protection hidden="1"/>
    </xf>
    <xf numFmtId="0" fontId="2" fillId="3" borderId="13" xfId="32" applyFont="1" applyFill="1" applyBorder="1" applyAlignment="1" applyProtection="1">
      <alignment horizontal="left" wrapText="1" readingOrder="1"/>
      <protection hidden="1"/>
    </xf>
    <xf numFmtId="0" fontId="2" fillId="3" borderId="1" xfId="32" applyFont="1" applyFill="1" applyBorder="1" applyAlignment="1" applyProtection="1">
      <alignment horizontal="left" wrapText="1" readingOrder="1"/>
      <protection hidden="1"/>
    </xf>
    <xf numFmtId="0" fontId="2" fillId="3" borderId="3" xfId="32" applyFont="1" applyFill="1" applyBorder="1" applyAlignment="1" applyProtection="1">
      <alignment horizontal="left" wrapText="1" readingOrder="1"/>
      <protection hidden="1"/>
    </xf>
    <xf numFmtId="166" fontId="2" fillId="5" borderId="13" xfId="32" applyNumberFormat="1" applyFont="1" applyFill="1" applyBorder="1" applyAlignment="1" applyProtection="1">
      <alignment horizontal="left" wrapText="1"/>
      <protection hidden="1"/>
    </xf>
    <xf numFmtId="166" fontId="2" fillId="5" borderId="1" xfId="32" applyNumberFormat="1" applyFont="1" applyFill="1" applyBorder="1" applyAlignment="1" applyProtection="1">
      <alignment horizontal="left" wrapText="1"/>
      <protection hidden="1"/>
    </xf>
    <xf numFmtId="166" fontId="2" fillId="5" borderId="3" xfId="32" applyNumberFormat="1" applyFont="1" applyFill="1" applyBorder="1" applyAlignment="1" applyProtection="1">
      <alignment horizontal="left" wrapText="1"/>
      <protection hidden="1"/>
    </xf>
    <xf numFmtId="0" fontId="21" fillId="4" borderId="28" xfId="0" applyFont="1" applyFill="1" applyBorder="1" applyAlignment="1">
      <alignment wrapText="1"/>
    </xf>
    <xf numFmtId="0" fontId="0" fillId="0" borderId="29" xfId="0" applyBorder="1" applyAlignment="1">
      <alignment wrapText="1"/>
    </xf>
    <xf numFmtId="0" fontId="21" fillId="4" borderId="45" xfId="0" applyFont="1" applyFill="1" applyBorder="1" applyAlignment="1">
      <alignment wrapText="1"/>
    </xf>
    <xf numFmtId="0" fontId="0" fillId="0" borderId="41" xfId="0" applyBorder="1" applyAlignment="1">
      <alignment wrapText="1"/>
    </xf>
    <xf numFmtId="0" fontId="27" fillId="0" borderId="0" xfId="48" applyFont="1" applyAlignment="1">
      <alignment horizontal="center"/>
    </xf>
    <xf numFmtId="0" fontId="2" fillId="3" borderId="13" xfId="32" applyFont="1" applyFill="1" applyBorder="1" applyAlignment="1" applyProtection="1">
      <alignment horizontal="left" wrapText="1"/>
      <protection hidden="1"/>
    </xf>
    <xf numFmtId="0" fontId="21" fillId="4" borderId="29" xfId="0" applyFont="1" applyFill="1" applyBorder="1" applyAlignment="1">
      <alignment wrapText="1"/>
    </xf>
    <xf numFmtId="0" fontId="21" fillId="4" borderId="44" xfId="0" applyFont="1" applyFill="1" applyBorder="1" applyAlignment="1">
      <alignment wrapText="1"/>
    </xf>
    <xf numFmtId="0" fontId="21" fillId="4" borderId="41" xfId="0" applyFont="1" applyFill="1" applyBorder="1" applyAlignment="1">
      <alignment wrapText="1"/>
    </xf>
    <xf numFmtId="0" fontId="21" fillId="4" borderId="46" xfId="0" applyFont="1" applyFill="1" applyBorder="1" applyAlignment="1">
      <alignment wrapText="1"/>
    </xf>
    <xf numFmtId="0" fontId="0" fillId="9" borderId="33" xfId="0" applyFill="1" applyBorder="1" applyAlignment="1">
      <alignment vertical="center" wrapText="1"/>
    </xf>
    <xf numFmtId="0" fontId="0" fillId="9" borderId="30" xfId="0" applyFill="1" applyBorder="1" applyAlignment="1">
      <alignment vertical="center" wrapText="1"/>
    </xf>
    <xf numFmtId="0" fontId="0" fillId="9" borderId="30" xfId="0" applyFill="1" applyBorder="1" applyAlignment="1">
      <alignment wrapText="1"/>
    </xf>
  </cellXfs>
  <cellStyles count="123">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omma 7 3" xfId="22" xr:uid="{00000000-0005-0000-0000-000015000000}"/>
    <cellStyle name="Currency 2" xfId="23" xr:uid="{00000000-0005-0000-0000-000016000000}"/>
    <cellStyle name="Currency 3" xfId="24" xr:uid="{00000000-0005-0000-0000-000017000000}"/>
    <cellStyle name="Currency 3 2" xfId="25" xr:uid="{00000000-0005-0000-0000-000018000000}"/>
    <cellStyle name="Currency 3 3" xfId="26" xr:uid="{00000000-0005-0000-0000-000019000000}"/>
    <cellStyle name="Hyperlink 2" xfId="27" xr:uid="{00000000-0005-0000-0000-00001A000000}"/>
    <cellStyle name="Hyperlink 2 2" xfId="28" xr:uid="{00000000-0005-0000-0000-00001B000000}"/>
    <cellStyle name="Hyperlink 2 3" xfId="29" xr:uid="{00000000-0005-0000-0000-00001C000000}"/>
    <cellStyle name="Hyperlink 3" xfId="30" xr:uid="{00000000-0005-0000-0000-00001D000000}"/>
    <cellStyle name="Hyperlink 3 2" xfId="31" xr:uid="{00000000-0005-0000-0000-00001E000000}"/>
    <cellStyle name="Normal" xfId="0" builtinId="0"/>
    <cellStyle name="Normal 2" xfId="32" xr:uid="{00000000-0005-0000-0000-000020000000}"/>
    <cellStyle name="Normal 2 2" xfId="33" xr:uid="{00000000-0005-0000-0000-000021000000}"/>
    <cellStyle name="Normal 2 2 2" xfId="34" xr:uid="{00000000-0005-0000-0000-000022000000}"/>
    <cellStyle name="Normal 2 2 2 2" xfId="35" xr:uid="{00000000-0005-0000-0000-000023000000}"/>
    <cellStyle name="Normal 2 2 2 3" xfId="36" xr:uid="{00000000-0005-0000-0000-000024000000}"/>
    <cellStyle name="Normal 2 2 3" xfId="37" xr:uid="{00000000-0005-0000-0000-000025000000}"/>
    <cellStyle name="Normal 2 2 4" xfId="38" xr:uid="{00000000-0005-0000-0000-000026000000}"/>
    <cellStyle name="Normal 2 2 5" xfId="39" xr:uid="{00000000-0005-0000-0000-000027000000}"/>
    <cellStyle name="Normal 2 3" xfId="40" xr:uid="{00000000-0005-0000-0000-000028000000}"/>
    <cellStyle name="Normal 2 3 2" xfId="41" xr:uid="{00000000-0005-0000-0000-000029000000}"/>
    <cellStyle name="Normal 2 3 3" xfId="42" xr:uid="{00000000-0005-0000-0000-00002A000000}"/>
    <cellStyle name="Normal 2 4" xfId="43" xr:uid="{00000000-0005-0000-0000-00002B000000}"/>
    <cellStyle name="Normal 2 5" xfId="44" xr:uid="{00000000-0005-0000-0000-00002C000000}"/>
    <cellStyle name="Normal 2 6" xfId="45" xr:uid="{00000000-0005-0000-0000-00002D000000}"/>
    <cellStyle name="Normal 3" xfId="46" xr:uid="{00000000-0005-0000-0000-00002E000000}"/>
    <cellStyle name="Normal 3 2" xfId="47" xr:uid="{00000000-0005-0000-0000-00002F000000}"/>
    <cellStyle name="Normal 3 2 2" xfId="48" xr:uid="{00000000-0005-0000-0000-000030000000}"/>
    <cellStyle name="Normal 3 2 3" xfId="49" xr:uid="{00000000-0005-0000-0000-000031000000}"/>
    <cellStyle name="Normal 3 2 4" xfId="50" xr:uid="{00000000-0005-0000-0000-000032000000}"/>
    <cellStyle name="Normal 3 2 4 2" xfId="51" xr:uid="{00000000-0005-0000-0000-000033000000}"/>
    <cellStyle name="Normal 3 2 4 3" xfId="52" xr:uid="{00000000-0005-0000-0000-000034000000}"/>
    <cellStyle name="Normal 3 2 5" xfId="53" xr:uid="{00000000-0005-0000-0000-000035000000}"/>
    <cellStyle name="Normal 3 3" xfId="54" xr:uid="{00000000-0005-0000-0000-000036000000}"/>
    <cellStyle name="Normal 3 4" xfId="55" xr:uid="{00000000-0005-0000-0000-000037000000}"/>
    <cellStyle name="Normal 3 5" xfId="56" xr:uid="{00000000-0005-0000-0000-000038000000}"/>
    <cellStyle name="Normal 3 6" xfId="57" xr:uid="{00000000-0005-0000-0000-000039000000}"/>
    <cellStyle name="Normal 4" xfId="58" xr:uid="{00000000-0005-0000-0000-00003A000000}"/>
    <cellStyle name="Normal 4 2" xfId="59" xr:uid="{00000000-0005-0000-0000-00003B000000}"/>
    <cellStyle name="Normal 4 2 2" xfId="60" xr:uid="{00000000-0005-0000-0000-00003C000000}"/>
    <cellStyle name="Normal 4 2 3" xfId="61" xr:uid="{00000000-0005-0000-0000-00003D000000}"/>
    <cellStyle name="Normal 4 3" xfId="62" xr:uid="{00000000-0005-0000-0000-00003E000000}"/>
    <cellStyle name="Normal 5" xfId="63" xr:uid="{00000000-0005-0000-0000-00003F000000}"/>
    <cellStyle name="Normal 5 2" xfId="64" xr:uid="{00000000-0005-0000-0000-000040000000}"/>
    <cellStyle name="Normal 5 3" xfId="65" xr:uid="{00000000-0005-0000-0000-000041000000}"/>
    <cellStyle name="Normal 5 4" xfId="66" xr:uid="{00000000-0005-0000-0000-000042000000}"/>
    <cellStyle name="Normal 6" xfId="67" xr:uid="{00000000-0005-0000-0000-000043000000}"/>
    <cellStyle name="Normal 6 2" xfId="68" xr:uid="{00000000-0005-0000-0000-000044000000}"/>
    <cellStyle name="Normal 6 3" xfId="69" xr:uid="{00000000-0005-0000-0000-000045000000}"/>
    <cellStyle name="Normal 6 3 2" xfId="70" xr:uid="{00000000-0005-0000-0000-000046000000}"/>
    <cellStyle name="Normal 6 3 3" xfId="71" xr:uid="{00000000-0005-0000-0000-000047000000}"/>
    <cellStyle name="Normal 7" xfId="72" xr:uid="{00000000-0005-0000-0000-000048000000}"/>
    <cellStyle name="Normal 7 2" xfId="73" xr:uid="{00000000-0005-0000-0000-000049000000}"/>
    <cellStyle name="Normal 8" xfId="74" xr:uid="{00000000-0005-0000-0000-00004A000000}"/>
    <cellStyle name="Normal 8 2" xfId="75" xr:uid="{00000000-0005-0000-0000-00004B000000}"/>
    <cellStyle name="Normal 9" xfId="76" xr:uid="{00000000-0005-0000-0000-00004C000000}"/>
    <cellStyle name="Normal 9 2" xfId="77" xr:uid="{00000000-0005-0000-0000-00004D000000}"/>
    <cellStyle name="Percent 10" xfId="78" xr:uid="{00000000-0005-0000-0000-00004E000000}"/>
    <cellStyle name="Percent 10 2" xfId="79" xr:uid="{00000000-0005-0000-0000-00004F000000}"/>
    <cellStyle name="Percent 10 3" xfId="80" xr:uid="{00000000-0005-0000-0000-000050000000}"/>
    <cellStyle name="Percent 10 4" xfId="81" xr:uid="{00000000-0005-0000-0000-000051000000}"/>
    <cellStyle name="Percent 2" xfId="82" xr:uid="{00000000-0005-0000-0000-000052000000}"/>
    <cellStyle name="Percent 2 2" xfId="83" xr:uid="{00000000-0005-0000-0000-000053000000}"/>
    <cellStyle name="Percent 2 3" xfId="84" xr:uid="{00000000-0005-0000-0000-000054000000}"/>
    <cellStyle name="Percent 2 3 2" xfId="85" xr:uid="{00000000-0005-0000-0000-000055000000}"/>
    <cellStyle name="Percent 2 3 3" xfId="86" xr:uid="{00000000-0005-0000-0000-000056000000}"/>
    <cellStyle name="Percent 2 3 4" xfId="87" xr:uid="{00000000-0005-0000-0000-000057000000}"/>
    <cellStyle name="Percent 2 4" xfId="88" xr:uid="{00000000-0005-0000-0000-000058000000}"/>
    <cellStyle name="Percent 2 5" xfId="89" xr:uid="{00000000-0005-0000-0000-000059000000}"/>
    <cellStyle name="Percent 2 5 2" xfId="90" xr:uid="{00000000-0005-0000-0000-00005A000000}"/>
    <cellStyle name="Percent 2 5 3" xfId="91" xr:uid="{00000000-0005-0000-0000-00005B000000}"/>
    <cellStyle name="Percent 2 6" xfId="92" xr:uid="{00000000-0005-0000-0000-00005C000000}"/>
    <cellStyle name="Percent 3" xfId="93" xr:uid="{00000000-0005-0000-0000-00005D000000}"/>
    <cellStyle name="Percent 3 2" xfId="94" xr:uid="{00000000-0005-0000-0000-00005E000000}"/>
    <cellStyle name="Percent 4" xfId="95" xr:uid="{00000000-0005-0000-0000-00005F000000}"/>
    <cellStyle name="Percent 4 2" xfId="96" xr:uid="{00000000-0005-0000-0000-000060000000}"/>
    <cellStyle name="Percent 5" xfId="97" xr:uid="{00000000-0005-0000-0000-000061000000}"/>
    <cellStyle name="Percent 5 2" xfId="98" xr:uid="{00000000-0005-0000-0000-000062000000}"/>
    <cellStyle name="Percent 5 2 2" xfId="99" xr:uid="{00000000-0005-0000-0000-000063000000}"/>
    <cellStyle name="Percent 5 2 3" xfId="100" xr:uid="{00000000-0005-0000-0000-000064000000}"/>
    <cellStyle name="Percent 5 2 3 2" xfId="101" xr:uid="{00000000-0005-0000-0000-000065000000}"/>
    <cellStyle name="Percent 5 2 3 3" xfId="102" xr:uid="{00000000-0005-0000-0000-000066000000}"/>
    <cellStyle name="Percent 5 3" xfId="103" xr:uid="{00000000-0005-0000-0000-000067000000}"/>
    <cellStyle name="Percent 5 3 2" xfId="104" xr:uid="{00000000-0005-0000-0000-000068000000}"/>
    <cellStyle name="Percent 6" xfId="105" xr:uid="{00000000-0005-0000-0000-000069000000}"/>
    <cellStyle name="Percent 6 2" xfId="106" xr:uid="{00000000-0005-0000-0000-00006A000000}"/>
    <cellStyle name="Percent 6 3" xfId="107" xr:uid="{00000000-0005-0000-0000-00006B000000}"/>
    <cellStyle name="Percent 6 3 2" xfId="108" xr:uid="{00000000-0005-0000-0000-00006C000000}"/>
    <cellStyle name="Percent 7" xfId="109" xr:uid="{00000000-0005-0000-0000-00006D000000}"/>
    <cellStyle name="Percent 7 2" xfId="110" xr:uid="{00000000-0005-0000-0000-00006E000000}"/>
    <cellStyle name="Percent 7 3" xfId="111" xr:uid="{00000000-0005-0000-0000-00006F000000}"/>
    <cellStyle name="Percent 7 4" xfId="112" xr:uid="{00000000-0005-0000-0000-000070000000}"/>
    <cellStyle name="Percent 7 4 2" xfId="113" xr:uid="{00000000-0005-0000-0000-000071000000}"/>
    <cellStyle name="Percent 7 4 3" xfId="114" xr:uid="{00000000-0005-0000-0000-000072000000}"/>
    <cellStyle name="Percent 7 5" xfId="115" xr:uid="{00000000-0005-0000-0000-000073000000}"/>
    <cellStyle name="Percent 7 5 2" xfId="116" xr:uid="{00000000-0005-0000-0000-000074000000}"/>
    <cellStyle name="Percent 8" xfId="117" xr:uid="{00000000-0005-0000-0000-000075000000}"/>
    <cellStyle name="Percent 8 2" xfId="118" xr:uid="{00000000-0005-0000-0000-000076000000}"/>
    <cellStyle name="Percent 8 3" xfId="119" xr:uid="{00000000-0005-0000-0000-000077000000}"/>
    <cellStyle name="Percent 8 3 2" xfId="120" xr:uid="{00000000-0005-0000-0000-000078000000}"/>
    <cellStyle name="Percent 9" xfId="121" xr:uid="{00000000-0005-0000-0000-000079000000}"/>
    <cellStyle name="Percent 9 2" xfId="122" xr:uid="{00000000-0005-0000-0000-00007A000000}"/>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Eastern Free State Region</a:t>
            </a:r>
          </a:p>
        </c:rich>
      </c:tx>
      <c:overlay val="0"/>
      <c:spPr>
        <a:noFill/>
        <a:ln w="25400">
          <a:noFill/>
        </a:ln>
      </c:spPr>
    </c:title>
    <c:autoTitleDeleted val="0"/>
    <c:plotArea>
      <c:layout>
        <c:manualLayout>
          <c:layoutTarget val="inner"/>
          <c:xMode val="edge"/>
          <c:yMode val="edge"/>
          <c:x val="0.11253032797088575"/>
          <c:y val="0.10834119249397398"/>
          <c:w val="0.82062236981754888"/>
          <c:h val="0.81925350826629662"/>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dLbl>
              <c:idx val="2"/>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736-41FC-BE48-CE453A3255F8}"/>
                </c:ext>
              </c:extLst>
            </c:dLbl>
            <c:dLbl>
              <c:idx val="4"/>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736-41FC-BE48-CE453A3255F8}"/>
                </c:ext>
              </c:extLst>
            </c:dLbl>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5"/>
                <c:pt idx="0">
                  <c:v>Maize (conven)</c:v>
                </c:pt>
                <c:pt idx="1">
                  <c:v>Maize (Bt)</c:v>
                </c:pt>
                <c:pt idx="2">
                  <c:v>Sunflower</c:v>
                </c:pt>
                <c:pt idx="3">
                  <c:v>Soy bean</c:v>
                </c:pt>
                <c:pt idx="4">
                  <c:v>Irr-Maize</c:v>
                </c:pt>
              </c:strCache>
            </c:strRef>
          </c:cat>
          <c:val>
            <c:numRef>
              <c:f>'Crop Comparison'!$B$34:$F$34</c:f>
              <c:numCache>
                <c:formatCode>"R"\ #\ ##0</c:formatCode>
                <c:ptCount val="5"/>
                <c:pt idx="0">
                  <c:v>1063.272454351767</c:v>
                </c:pt>
                <c:pt idx="1">
                  <c:v>1441.5265546849023</c:v>
                </c:pt>
                <c:pt idx="2">
                  <c:v>5223.4576358694276</c:v>
                </c:pt>
                <c:pt idx="3">
                  <c:v>3745.2388510551791</c:v>
                </c:pt>
                <c:pt idx="4">
                  <c:v>6854.7914129488054</c:v>
                </c:pt>
              </c:numCache>
            </c:numRef>
          </c:val>
          <c:extLst>
            <c:ext xmlns:c16="http://schemas.microsoft.com/office/drawing/2014/chart" uri="{C3380CC4-5D6E-409C-BE32-E72D297353CC}">
              <c16:uniqueId val="{00000002-D736-41FC-BE48-CE453A3255F8}"/>
            </c:ext>
          </c:extLst>
        </c:ser>
        <c:ser>
          <c:idx val="1"/>
          <c:order val="1"/>
          <c:tx>
            <c:strRef>
              <c:f>'Crop Comparison'!$A$35</c:f>
              <c:strCache>
                <c:ptCount val="1"/>
                <c:pt idx="0">
                  <c:v>4) NETT MARGIN  (R/ha)</c:v>
                </c:pt>
              </c:strCache>
            </c:strRef>
          </c:tx>
          <c:spPr>
            <a:noFill/>
            <a:ln w="25400">
              <a:solidFill>
                <a:srgbClr val="FF0000"/>
              </a:solidFill>
            </a:ln>
          </c:spPr>
          <c:invertIfNegative val="0"/>
          <c:dLbls>
            <c:spPr>
              <a:noFill/>
              <a:ln>
                <a:solidFill>
                  <a:srgbClr val="FF0000"/>
                </a:solid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Comparison'!$B$2:$F$2</c:f>
              <c:strCache>
                <c:ptCount val="5"/>
                <c:pt idx="0">
                  <c:v>Maize (conven)</c:v>
                </c:pt>
                <c:pt idx="1">
                  <c:v>Maize (Bt)</c:v>
                </c:pt>
                <c:pt idx="2">
                  <c:v>Sunflower</c:v>
                </c:pt>
                <c:pt idx="3">
                  <c:v>Soy bean</c:v>
                </c:pt>
                <c:pt idx="4">
                  <c:v>Irr-Maize</c:v>
                </c:pt>
              </c:strCache>
            </c:strRef>
          </c:cat>
          <c:val>
            <c:numRef>
              <c:f>'Crop Comparison'!$B$35:$F$35</c:f>
              <c:numCache>
                <c:formatCode>"R"\ #\ ##0</c:formatCode>
                <c:ptCount val="5"/>
                <c:pt idx="0">
                  <c:v>-1418.6675456482335</c:v>
                </c:pt>
                <c:pt idx="1">
                  <c:v>-987.14344531509778</c:v>
                </c:pt>
                <c:pt idx="2">
                  <c:v>3348.9076358694274</c:v>
                </c:pt>
                <c:pt idx="3">
                  <c:v>1782.0088510551795</c:v>
                </c:pt>
                <c:pt idx="4">
                  <c:v>3490.7514129488045</c:v>
                </c:pt>
              </c:numCache>
            </c:numRef>
          </c:val>
          <c:extLst>
            <c:ext xmlns:c16="http://schemas.microsoft.com/office/drawing/2014/chart" uri="{C3380CC4-5D6E-409C-BE32-E72D297353CC}">
              <c16:uniqueId val="{00000003-D736-41FC-BE48-CE453A3255F8}"/>
            </c:ext>
          </c:extLst>
        </c:ser>
        <c:dLbls>
          <c:showLegendKey val="0"/>
          <c:showVal val="0"/>
          <c:showCatName val="0"/>
          <c:showSerName val="0"/>
          <c:showPercent val="0"/>
          <c:showBubbleSize val="0"/>
        </c:dLbls>
        <c:gapWidth val="150"/>
        <c:axId val="134204975"/>
        <c:axId val="1"/>
      </c:barChart>
      <c:catAx>
        <c:axId val="134204975"/>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3420497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982980</xdr:colOff>
      <xdr:row>3</xdr:row>
      <xdr:rowOff>68580</xdr:rowOff>
    </xdr:from>
    <xdr:to>
      <xdr:col>3</xdr:col>
      <xdr:colOff>129540</xdr:colOff>
      <xdr:row>6</xdr:row>
      <xdr:rowOff>129540</xdr:rowOff>
    </xdr:to>
    <xdr:pic>
      <xdr:nvPicPr>
        <xdr:cNvPr id="141331" name="Picture 4" descr="Graan SA - nuwe logo.jpg">
          <a:extLst>
            <a:ext uri="{FF2B5EF4-FFF2-40B4-BE49-F238E27FC236}">
              <a16:creationId xmlns:a16="http://schemas.microsoft.com/office/drawing/2014/main" id="{4DAC17BD-C257-101C-7242-D3409459ED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9620" y="906780"/>
          <a:ext cx="69342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205740</xdr:colOff>
      <xdr:row>0</xdr:row>
      <xdr:rowOff>60960</xdr:rowOff>
    </xdr:from>
    <xdr:to>
      <xdr:col>8</xdr:col>
      <xdr:colOff>590550</xdr:colOff>
      <xdr:row>2</xdr:row>
      <xdr:rowOff>57150</xdr:rowOff>
    </xdr:to>
    <xdr:pic>
      <xdr:nvPicPr>
        <xdr:cNvPr id="6679" name="Picture 4" descr="Graan SA - nuwe logo.jpg">
          <a:extLst>
            <a:ext uri="{FF2B5EF4-FFF2-40B4-BE49-F238E27FC236}">
              <a16:creationId xmlns:a16="http://schemas.microsoft.com/office/drawing/2014/main" id="{E5B2BB68-A052-3679-B298-1AC208A4AC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3220" y="60960"/>
          <a:ext cx="38862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6680" name="Picture 3" descr="http://www.maizetrust.co.za/images/masthead.jpg">
          <a:extLst>
            <a:ext uri="{FF2B5EF4-FFF2-40B4-BE49-F238E27FC236}">
              <a16:creationId xmlns:a16="http://schemas.microsoft.com/office/drawing/2014/main" id="{6BC3507D-ACF1-D76F-40F4-D01C7E908E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50570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243840</xdr:colOff>
      <xdr:row>0</xdr:row>
      <xdr:rowOff>53340</xdr:rowOff>
    </xdr:from>
    <xdr:to>
      <xdr:col>8</xdr:col>
      <xdr:colOff>624840</xdr:colOff>
      <xdr:row>2</xdr:row>
      <xdr:rowOff>57150</xdr:rowOff>
    </xdr:to>
    <xdr:pic>
      <xdr:nvPicPr>
        <xdr:cNvPr id="7713" name="Picture 4" descr="Graan SA - nuwe logo.jpg">
          <a:extLst>
            <a:ext uri="{FF2B5EF4-FFF2-40B4-BE49-F238E27FC236}">
              <a16:creationId xmlns:a16="http://schemas.microsoft.com/office/drawing/2014/main" id="{3082CF56-9189-EE95-B963-7943E54640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1320" y="53340"/>
          <a:ext cx="3886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39</xdr:row>
      <xdr:rowOff>15240</xdr:rowOff>
    </xdr:from>
    <xdr:to>
      <xdr:col>0</xdr:col>
      <xdr:colOff>815340</xdr:colOff>
      <xdr:row>42</xdr:row>
      <xdr:rowOff>129540</xdr:rowOff>
    </xdr:to>
    <xdr:pic>
      <xdr:nvPicPr>
        <xdr:cNvPr id="7714" name="Picture 3" descr="http://www.maizetrust.co.za/images/masthead.jpg">
          <a:extLst>
            <a:ext uri="{FF2B5EF4-FFF2-40B4-BE49-F238E27FC236}">
              <a16:creationId xmlns:a16="http://schemas.microsoft.com/office/drawing/2014/main" id="{200B6AFE-4B50-5240-1DEE-5E2DF80C6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6276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213360</xdr:colOff>
      <xdr:row>0</xdr:row>
      <xdr:rowOff>45720</xdr:rowOff>
    </xdr:from>
    <xdr:to>
      <xdr:col>8</xdr:col>
      <xdr:colOff>592455</xdr:colOff>
      <xdr:row>2</xdr:row>
      <xdr:rowOff>20955</xdr:rowOff>
    </xdr:to>
    <xdr:pic>
      <xdr:nvPicPr>
        <xdr:cNvPr id="10785" name="Picture 4" descr="Graan SA - nuwe logo.jpg">
          <a:extLst>
            <a:ext uri="{FF2B5EF4-FFF2-40B4-BE49-F238E27FC236}">
              <a16:creationId xmlns:a16="http://schemas.microsoft.com/office/drawing/2014/main" id="{CC2E808F-E9E5-8D48-CF33-5E38D7792D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3200" y="45720"/>
          <a:ext cx="388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182880</xdr:colOff>
      <xdr:row>0</xdr:row>
      <xdr:rowOff>22860</xdr:rowOff>
    </xdr:from>
    <xdr:to>
      <xdr:col>8</xdr:col>
      <xdr:colOff>514350</xdr:colOff>
      <xdr:row>1</xdr:row>
      <xdr:rowOff>135255</xdr:rowOff>
    </xdr:to>
    <xdr:pic>
      <xdr:nvPicPr>
        <xdr:cNvPr id="11800" name="Picture 4" descr="Graan SA - nuwe logo.jpg">
          <a:extLst>
            <a:ext uri="{FF2B5EF4-FFF2-40B4-BE49-F238E27FC236}">
              <a16:creationId xmlns:a16="http://schemas.microsoft.com/office/drawing/2014/main" id="{EC954A66-4754-AC39-C4FC-92B9FD384B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7960" y="22860"/>
          <a:ext cx="3200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182880</xdr:colOff>
      <xdr:row>0</xdr:row>
      <xdr:rowOff>30480</xdr:rowOff>
    </xdr:from>
    <xdr:to>
      <xdr:col>8</xdr:col>
      <xdr:colOff>586740</xdr:colOff>
      <xdr:row>2</xdr:row>
      <xdr:rowOff>53340</xdr:rowOff>
    </xdr:to>
    <xdr:pic>
      <xdr:nvPicPr>
        <xdr:cNvPr id="14889" name="Picture 4" descr="Graan SA - nuwe logo.jpg">
          <a:extLst>
            <a:ext uri="{FF2B5EF4-FFF2-40B4-BE49-F238E27FC236}">
              <a16:creationId xmlns:a16="http://schemas.microsoft.com/office/drawing/2014/main" id="{C9583D25-6399-8411-CD65-A79B434B51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1740" y="30480"/>
          <a:ext cx="39624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43</xdr:row>
      <xdr:rowOff>15240</xdr:rowOff>
    </xdr:from>
    <xdr:to>
      <xdr:col>0</xdr:col>
      <xdr:colOff>815340</xdr:colOff>
      <xdr:row>46</xdr:row>
      <xdr:rowOff>129540</xdr:rowOff>
    </xdr:to>
    <xdr:pic>
      <xdr:nvPicPr>
        <xdr:cNvPr id="14890" name="Picture 3" descr="http://www.maizetrust.co.za/images/masthead.jpg">
          <a:extLst>
            <a:ext uri="{FF2B5EF4-FFF2-40B4-BE49-F238E27FC236}">
              <a16:creationId xmlns:a16="http://schemas.microsoft.com/office/drawing/2014/main" id="{1B72545B-9341-FA5C-150E-DC32FD52BA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65048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38</xdr:row>
      <xdr:rowOff>0</xdr:rowOff>
    </xdr:from>
    <xdr:to>
      <xdr:col>5</xdr:col>
      <xdr:colOff>769620</xdr:colOff>
      <xdr:row>55</xdr:row>
      <xdr:rowOff>76200</xdr:rowOff>
    </xdr:to>
    <xdr:graphicFrame macro="">
      <xdr:nvGraphicFramePr>
        <xdr:cNvPr id="154647" name="Chart 1">
          <a:extLst>
            <a:ext uri="{FF2B5EF4-FFF2-40B4-BE49-F238E27FC236}">
              <a16:creationId xmlns:a16="http://schemas.microsoft.com/office/drawing/2014/main" id="{13E40D41-192B-1139-9CA3-83366CFFB6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7620</xdr:colOff>
      <xdr:row>1</xdr:row>
      <xdr:rowOff>22860</xdr:rowOff>
    </xdr:from>
    <xdr:to>
      <xdr:col>6</xdr:col>
      <xdr:colOff>396240</xdr:colOff>
      <xdr:row>3</xdr:row>
      <xdr:rowOff>57150</xdr:rowOff>
    </xdr:to>
    <xdr:pic>
      <xdr:nvPicPr>
        <xdr:cNvPr id="154648" name="Picture 4" descr="Graan SA - nuwe logo.jpg">
          <a:extLst>
            <a:ext uri="{FF2B5EF4-FFF2-40B4-BE49-F238E27FC236}">
              <a16:creationId xmlns:a16="http://schemas.microsoft.com/office/drawing/2014/main" id="{0F43F0E0-6735-1862-5020-EC8C21593B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89520" y="205740"/>
          <a:ext cx="39624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GSA-16-17%20Noordwes%20Vrystaat%20begroting%20-%20North%20west%20Free%20state%20budget.xls?9D76EA5E" TargetMode="External"/><Relationship Id="rId1" Type="http://schemas.openxmlformats.org/officeDocument/2006/relationships/externalLinkPath" Target="file:///\\9D76EA5E\GSA-16-17%20Noordwes%20Vrystaat%20begroting%20-%20North%20west%20Free%20state%20budge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Oos%20Vrystaat%20model.xlsx" TargetMode="External"/><Relationship Id="rId1" Type="http://schemas.openxmlformats.org/officeDocument/2006/relationships/externalLinkPath" Target="/sites/Bedryfsbediening/Shared%20Documents/Produksie/Produksie%20Begroting/Somer%20gewas%20streke/Somer%20modelle/2023-24/GSA-23-24%20Oos%20Vrystaat%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Oos%20Vrystaa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
      <sheetName val="W-RR mielies Laer opbrengs "/>
      <sheetName val="W-RR mielies Hoer opbrengs  "/>
      <sheetName val="W-BT Mielies "/>
      <sheetName val="Stapelgeen Mielie"/>
      <sheetName val="Verminbe Stapelgeen mielie -5jr"/>
      <sheetName val="Sonneblom"/>
      <sheetName val="Grondbone"/>
      <sheetName val="Sojabone"/>
      <sheetName val="Graansorghum"/>
      <sheetName val="Bes-mielies"/>
    </sheetNames>
    <sheetDataSet>
      <sheetData sheetId="0"/>
      <sheetData sheetId="1">
        <row r="9">
          <cell r="M9">
            <v>3</v>
          </cell>
        </row>
        <row r="10">
          <cell r="M10">
            <v>3.5</v>
          </cell>
        </row>
        <row r="11">
          <cell r="M11">
            <v>4</v>
          </cell>
        </row>
        <row r="12">
          <cell r="M12">
            <v>4.5</v>
          </cell>
        </row>
        <row r="13">
          <cell r="M13">
            <v>5</v>
          </cell>
        </row>
        <row r="14">
          <cell r="M14">
            <v>5.5</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Mielie "/>
      <sheetName val="W-BT Mielies"/>
      <sheetName val="Sonneblom"/>
      <sheetName val="Sojabone"/>
      <sheetName val="Bes-mielies"/>
      <sheetName val="Crop Comparison"/>
      <sheetName val="Rent calculations"/>
      <sheetName val="Grafieke"/>
    </sheetNames>
    <sheetDataSet>
      <sheetData sheetId="0"/>
      <sheetData sheetId="1">
        <row r="5">
          <cell r="B5">
            <v>3721</v>
          </cell>
        </row>
        <row r="6">
          <cell r="B6">
            <v>8450</v>
          </cell>
        </row>
        <row r="7">
          <cell r="B7">
            <v>8254</v>
          </cell>
        </row>
      </sheetData>
      <sheetData sheetId="2"/>
      <sheetData sheetId="3"/>
      <sheetData sheetId="4"/>
      <sheetData sheetId="5"/>
      <sheetData sheetId="6">
        <row r="224">
          <cell r="D224">
            <v>2481.9399999999996</v>
          </cell>
        </row>
      </sheetData>
      <sheetData sheetId="7"/>
      <sheetData sheetId="8"/>
      <sheetData sheetId="9"/>
      <sheetData sheetId="10">
        <row r="226">
          <cell r="D226">
            <v>3364.04</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Bes-mielies"/>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Maize (conven)</v>
          </cell>
          <cell r="C2" t="str">
            <v>Maize (Bt)</v>
          </cell>
          <cell r="D2" t="str">
            <v>Sunflower</v>
          </cell>
          <cell r="E2" t="str">
            <v>Soy bean</v>
          </cell>
          <cell r="F2" t="str">
            <v>Irr-Maize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7"/>
  <sheetViews>
    <sheetView topLeftCell="A5" zoomScale="85" zoomScaleNormal="85" workbookViewId="0">
      <selection activeCell="B3" sqref="B3"/>
    </sheetView>
  </sheetViews>
  <sheetFormatPr defaultColWidth="9.109375" defaultRowHeight="13.2" x14ac:dyDescent="0.25"/>
  <cols>
    <col min="1" max="1" width="52.44140625" style="164" customWidth="1"/>
    <col min="2" max="2" width="19.109375" style="164" bestFit="1" customWidth="1"/>
    <col min="3" max="3" width="3.33203125" style="164" customWidth="1"/>
    <col min="4" max="4" width="23.6640625" style="43" customWidth="1"/>
    <col min="5" max="12" width="10.6640625" style="43" customWidth="1"/>
    <col min="13" max="15" width="9.109375" style="43"/>
    <col min="16" max="16" width="22.6640625" style="43" customWidth="1"/>
    <col min="17" max="17" width="11.6640625" style="43" customWidth="1"/>
    <col min="18" max="26" width="9.44140625" style="43" customWidth="1"/>
    <col min="27" max="16384" width="9.109375" style="43"/>
  </cols>
  <sheetData>
    <row r="1" spans="1:26" s="167" customFormat="1" ht="28.5" customHeight="1" x14ac:dyDescent="0.4">
      <c r="A1" s="179" t="s">
        <v>49</v>
      </c>
      <c r="B1" s="180" t="s">
        <v>107</v>
      </c>
      <c r="C1" s="164"/>
      <c r="D1" s="164"/>
      <c r="E1" s="164"/>
      <c r="F1" s="165"/>
      <c r="G1" s="166"/>
      <c r="H1" s="164"/>
      <c r="I1" s="164"/>
      <c r="J1" s="164"/>
      <c r="K1" s="164"/>
      <c r="L1" s="164"/>
      <c r="M1" s="164"/>
      <c r="N1" s="164"/>
    </row>
    <row r="2" spans="1:26" s="167" customFormat="1" ht="13.5" customHeight="1" x14ac:dyDescent="0.3">
      <c r="A2" s="181" t="s">
        <v>48</v>
      </c>
      <c r="B2" s="182">
        <v>45304</v>
      </c>
      <c r="C2" s="164"/>
      <c r="D2" s="164"/>
      <c r="E2" s="164"/>
      <c r="F2" s="165"/>
      <c r="G2" s="166"/>
      <c r="H2" s="164"/>
      <c r="I2" s="164"/>
      <c r="J2" s="164"/>
      <c r="K2" s="164"/>
      <c r="L2" s="164"/>
      <c r="M2" s="164"/>
      <c r="N2" s="164"/>
    </row>
    <row r="3" spans="1:26" s="167" customFormat="1" ht="24.75" customHeight="1" x14ac:dyDescent="0.3">
      <c r="A3" s="189" t="s">
        <v>1</v>
      </c>
      <c r="B3" s="190" t="s">
        <v>2</v>
      </c>
      <c r="C3" s="164"/>
      <c r="D3" s="191" t="s">
        <v>50</v>
      </c>
      <c r="E3" s="164"/>
      <c r="F3" s="168"/>
      <c r="G3" s="166"/>
      <c r="H3" s="164"/>
      <c r="I3" s="164"/>
      <c r="J3" s="164"/>
      <c r="K3" s="164"/>
      <c r="L3" s="164"/>
    </row>
    <row r="4" spans="1:26" s="167" customFormat="1" ht="13.5" customHeight="1" x14ac:dyDescent="0.3">
      <c r="A4" s="205" t="s">
        <v>109</v>
      </c>
      <c r="B4" s="183">
        <f>'[2]Price sheet '!$B$5</f>
        <v>3721</v>
      </c>
      <c r="C4" s="187"/>
      <c r="D4" s="188">
        <v>411</v>
      </c>
      <c r="E4" s="164"/>
      <c r="F4" s="165"/>
      <c r="G4" s="166"/>
      <c r="H4" s="164"/>
      <c r="I4" s="164"/>
      <c r="J4" s="164"/>
      <c r="K4" s="164"/>
      <c r="L4" s="164"/>
    </row>
    <row r="5" spans="1:26" s="167" customFormat="1" ht="13.5" customHeight="1" x14ac:dyDescent="0.3">
      <c r="A5" s="205" t="s">
        <v>110</v>
      </c>
      <c r="B5" s="183">
        <f>'[2]Price sheet '!$B$6</f>
        <v>8450</v>
      </c>
      <c r="C5" s="187"/>
      <c r="D5" s="188">
        <v>438</v>
      </c>
      <c r="E5" s="164"/>
      <c r="F5" s="164"/>
      <c r="G5" s="164"/>
      <c r="H5" s="164"/>
      <c r="I5" s="164"/>
      <c r="J5" s="164"/>
      <c r="K5" s="164"/>
      <c r="L5" s="164"/>
      <c r="M5" s="164"/>
      <c r="N5" s="164"/>
    </row>
    <row r="6" spans="1:26" s="167" customFormat="1" ht="13.5" customHeight="1" x14ac:dyDescent="0.3">
      <c r="A6" s="205" t="s">
        <v>111</v>
      </c>
      <c r="B6" s="183">
        <f>'[2]Price sheet '!$B$7</f>
        <v>8254</v>
      </c>
      <c r="C6" s="187"/>
      <c r="D6" s="188">
        <v>324</v>
      </c>
      <c r="E6" s="164"/>
      <c r="F6" s="164"/>
      <c r="G6" s="164"/>
      <c r="H6" s="164"/>
      <c r="I6" s="164"/>
      <c r="J6" s="164"/>
      <c r="K6" s="164"/>
      <c r="L6" s="164"/>
      <c r="M6" s="164"/>
      <c r="N6" s="164"/>
    </row>
    <row r="7" spans="1:26" s="167" customFormat="1" ht="13.5" customHeight="1" x14ac:dyDescent="0.3">
      <c r="A7" s="169"/>
      <c r="B7" s="170"/>
      <c r="C7" s="164"/>
      <c r="D7" s="164"/>
      <c r="E7" s="164"/>
      <c r="F7" s="164"/>
      <c r="G7" s="164"/>
      <c r="H7" s="164"/>
      <c r="I7" s="164"/>
      <c r="J7" s="164"/>
      <c r="K7" s="164"/>
      <c r="L7" s="164"/>
      <c r="M7" s="164"/>
      <c r="N7" s="164"/>
    </row>
    <row r="8" spans="1:26" s="167" customFormat="1" ht="13.5" customHeight="1" x14ac:dyDescent="0.4">
      <c r="A8" s="179"/>
      <c r="B8" s="164"/>
      <c r="C8" s="164"/>
      <c r="D8" s="164"/>
      <c r="E8" s="164"/>
      <c r="F8" s="164"/>
      <c r="G8" s="164"/>
      <c r="H8" s="164"/>
      <c r="I8" s="164"/>
      <c r="J8" s="164"/>
      <c r="K8" s="164"/>
      <c r="L8" s="164"/>
      <c r="M8" s="164"/>
      <c r="N8" s="164"/>
    </row>
    <row r="9" spans="1:26" s="167" customFormat="1" ht="13.5" customHeight="1" thickBot="1" x14ac:dyDescent="0.35">
      <c r="A9" s="206"/>
      <c r="B9" s="206"/>
      <c r="C9" s="164"/>
      <c r="D9" s="164"/>
      <c r="E9" s="164"/>
      <c r="F9" s="164"/>
      <c r="G9" s="164"/>
      <c r="H9" s="164"/>
      <c r="I9" s="164"/>
      <c r="J9" s="164"/>
      <c r="K9" s="164"/>
      <c r="L9" s="164"/>
      <c r="M9" s="164"/>
      <c r="N9" s="164"/>
    </row>
    <row r="10" spans="1:26" ht="20.25" customHeight="1" thickBot="1" x14ac:dyDescent="0.3">
      <c r="A10" s="196" t="s">
        <v>53</v>
      </c>
      <c r="B10" s="196"/>
      <c r="C10" s="171"/>
      <c r="D10" s="207" t="s">
        <v>61</v>
      </c>
      <c r="E10" s="215"/>
      <c r="F10" s="215"/>
      <c r="G10" s="215"/>
      <c r="H10" s="215"/>
      <c r="I10" s="215"/>
      <c r="J10" s="215"/>
      <c r="K10" s="215"/>
      <c r="L10" s="215"/>
      <c r="M10" s="215"/>
      <c r="N10" s="208"/>
      <c r="P10" s="207" t="s">
        <v>64</v>
      </c>
      <c r="Q10" s="215"/>
      <c r="R10" s="215"/>
      <c r="S10" s="215"/>
      <c r="T10" s="215"/>
      <c r="U10" s="215"/>
      <c r="V10" s="215"/>
      <c r="W10" s="215"/>
      <c r="X10" s="215"/>
      <c r="Y10" s="215"/>
      <c r="Z10" s="208"/>
    </row>
    <row r="11" spans="1:26" ht="13.5" customHeight="1" thickBot="1" x14ac:dyDescent="0.3">
      <c r="A11" s="192" t="s">
        <v>3</v>
      </c>
      <c r="B11" s="186">
        <f>'W-Mielie '!G25</f>
        <v>15486.727545648233</v>
      </c>
      <c r="C11" s="172"/>
      <c r="D11" s="45"/>
      <c r="E11" s="46"/>
      <c r="F11" s="47"/>
      <c r="G11" s="48"/>
      <c r="H11" s="47"/>
      <c r="I11" s="47"/>
      <c r="J11" s="47" t="s">
        <v>4</v>
      </c>
      <c r="K11" s="49"/>
      <c r="L11" s="47"/>
      <c r="M11" s="49"/>
      <c r="N11" s="47"/>
      <c r="P11" s="45"/>
      <c r="Q11" s="46"/>
      <c r="R11" s="47"/>
      <c r="S11" s="48"/>
      <c r="T11" s="47"/>
      <c r="U11" s="47"/>
      <c r="V11" s="47" t="s">
        <v>4</v>
      </c>
      <c r="W11" s="49"/>
      <c r="X11" s="47"/>
      <c r="Y11" s="49"/>
      <c r="Z11" s="47"/>
    </row>
    <row r="12" spans="1:26" ht="13.5" customHeight="1" thickBot="1" x14ac:dyDescent="0.3">
      <c r="A12" s="192" t="s">
        <v>5</v>
      </c>
      <c r="B12" s="186">
        <f>'W-Mielie '!G27</f>
        <v>2481.9399999999996</v>
      </c>
      <c r="C12" s="172"/>
      <c r="D12" s="207" t="s">
        <v>6</v>
      </c>
      <c r="E12" s="208"/>
      <c r="F12" s="50">
        <f>G12-250</f>
        <v>2721</v>
      </c>
      <c r="G12" s="50">
        <f>H12-250</f>
        <v>2971</v>
      </c>
      <c r="H12" s="50">
        <f>I12-250</f>
        <v>3221</v>
      </c>
      <c r="I12" s="50">
        <f>J12-250</f>
        <v>3471</v>
      </c>
      <c r="J12" s="51">
        <f>B17</f>
        <v>3721</v>
      </c>
      <c r="K12" s="50">
        <f>J12+250</f>
        <v>3971</v>
      </c>
      <c r="L12" s="50">
        <f>K12+250</f>
        <v>4221</v>
      </c>
      <c r="M12" s="50">
        <f>L12+250</f>
        <v>4471</v>
      </c>
      <c r="N12" s="50">
        <f>M12+250</f>
        <v>4721</v>
      </c>
      <c r="P12" s="207" t="s">
        <v>6</v>
      </c>
      <c r="Q12" s="208"/>
      <c r="R12" s="50">
        <f>S12-250</f>
        <v>2721</v>
      </c>
      <c r="S12" s="50">
        <f>T12-250</f>
        <v>2971</v>
      </c>
      <c r="T12" s="50">
        <f>U12-250</f>
        <v>3221</v>
      </c>
      <c r="U12" s="50">
        <f>V12-250</f>
        <v>3471</v>
      </c>
      <c r="V12" s="47">
        <f>J12</f>
        <v>3721</v>
      </c>
      <c r="W12" s="50">
        <f>V12+250</f>
        <v>3971</v>
      </c>
      <c r="X12" s="50">
        <f>W12+250</f>
        <v>4221</v>
      </c>
      <c r="Y12" s="50">
        <f>X12+250</f>
        <v>4471</v>
      </c>
      <c r="Z12" s="50">
        <f>Y12+250</f>
        <v>4721</v>
      </c>
    </row>
    <row r="13" spans="1:26" ht="13.5" customHeight="1" thickBot="1" x14ac:dyDescent="0.3">
      <c r="A13" s="193" t="s">
        <v>7</v>
      </c>
      <c r="B13" s="197">
        <f>B12+B11</f>
        <v>17968.667545648233</v>
      </c>
      <c r="C13" s="173"/>
      <c r="D13" s="209" t="s">
        <v>8</v>
      </c>
      <c r="E13" s="210"/>
      <c r="F13" s="52">
        <f t="shared" ref="F13:N13" si="0">F12-$B$18</f>
        <v>2310</v>
      </c>
      <c r="G13" s="52">
        <f t="shared" si="0"/>
        <v>2560</v>
      </c>
      <c r="H13" s="52">
        <f t="shared" si="0"/>
        <v>2810</v>
      </c>
      <c r="I13" s="52">
        <f t="shared" si="0"/>
        <v>3060</v>
      </c>
      <c r="J13" s="53">
        <f t="shared" si="0"/>
        <v>3310</v>
      </c>
      <c r="K13" s="52">
        <f t="shared" si="0"/>
        <v>3560</v>
      </c>
      <c r="L13" s="52">
        <f t="shared" si="0"/>
        <v>3810</v>
      </c>
      <c r="M13" s="52">
        <f t="shared" si="0"/>
        <v>4060</v>
      </c>
      <c r="N13" s="52">
        <f t="shared" si="0"/>
        <v>4310</v>
      </c>
      <c r="P13" s="209" t="s">
        <v>8</v>
      </c>
      <c r="Q13" s="210"/>
      <c r="R13" s="52">
        <f t="shared" ref="R13:Z13" si="1">R12-$B$18</f>
        <v>2310</v>
      </c>
      <c r="S13" s="52">
        <f t="shared" si="1"/>
        <v>2560</v>
      </c>
      <c r="T13" s="52">
        <f t="shared" si="1"/>
        <v>2810</v>
      </c>
      <c r="U13" s="52">
        <f t="shared" si="1"/>
        <v>3060</v>
      </c>
      <c r="V13" s="54">
        <f t="shared" si="1"/>
        <v>3310</v>
      </c>
      <c r="W13" s="52">
        <f t="shared" si="1"/>
        <v>3560</v>
      </c>
      <c r="X13" s="52">
        <f t="shared" si="1"/>
        <v>3810</v>
      </c>
      <c r="Y13" s="52">
        <f t="shared" si="1"/>
        <v>4060</v>
      </c>
      <c r="Z13" s="52">
        <f t="shared" si="1"/>
        <v>4310</v>
      </c>
    </row>
    <row r="14" spans="1:26" ht="13.5" customHeight="1" thickBot="1" x14ac:dyDescent="0.3">
      <c r="A14" s="192"/>
      <c r="B14" s="172"/>
      <c r="C14" s="172"/>
      <c r="D14" s="212" t="s">
        <v>9</v>
      </c>
      <c r="E14" s="55">
        <f>E15-0.5</f>
        <v>4</v>
      </c>
      <c r="F14" s="56">
        <f t="shared" ref="F14:N18" si="2">F$13-($B$13/$E14)</f>
        <v>-2182.1668864120584</v>
      </c>
      <c r="G14" s="57">
        <f t="shared" si="2"/>
        <v>-1932.1668864120584</v>
      </c>
      <c r="H14" s="57">
        <f t="shared" si="2"/>
        <v>-1682.1668864120584</v>
      </c>
      <c r="I14" s="57">
        <f t="shared" si="2"/>
        <v>-1432.1668864120584</v>
      </c>
      <c r="J14" s="57">
        <f t="shared" si="2"/>
        <v>-1182.1668864120584</v>
      </c>
      <c r="K14" s="57">
        <f t="shared" si="2"/>
        <v>-932.16688641205837</v>
      </c>
      <c r="L14" s="57">
        <f t="shared" si="2"/>
        <v>-682.16688641205837</v>
      </c>
      <c r="M14" s="58">
        <f t="shared" si="2"/>
        <v>-432.16688641205837</v>
      </c>
      <c r="N14" s="59">
        <f t="shared" si="2"/>
        <v>-182.16688641205837</v>
      </c>
      <c r="P14" s="212" t="s">
        <v>9</v>
      </c>
      <c r="Q14" s="55">
        <f>Q15-0.5</f>
        <v>4</v>
      </c>
      <c r="R14" s="56">
        <f>R$13-($B$11/$E14)</f>
        <v>-1561.6818864120582</v>
      </c>
      <c r="S14" s="56">
        <f t="shared" ref="S14:Z18" si="3">S$13-($B$11/$E14)</f>
        <v>-1311.6818864120582</v>
      </c>
      <c r="T14" s="56">
        <f t="shared" si="3"/>
        <v>-1061.6818864120582</v>
      </c>
      <c r="U14" s="56">
        <f t="shared" si="3"/>
        <v>-811.68188641205825</v>
      </c>
      <c r="V14" s="56">
        <f t="shared" si="3"/>
        <v>-561.68188641205825</v>
      </c>
      <c r="W14" s="56">
        <f t="shared" si="3"/>
        <v>-311.68188641205825</v>
      </c>
      <c r="X14" s="56">
        <f t="shared" si="3"/>
        <v>-61.681886412058248</v>
      </c>
      <c r="Y14" s="56">
        <f t="shared" si="3"/>
        <v>188.31811358794175</v>
      </c>
      <c r="Z14" s="56">
        <f t="shared" si="3"/>
        <v>438.31811358794175</v>
      </c>
    </row>
    <row r="15" spans="1:26" ht="13.5" customHeight="1" thickBot="1" x14ac:dyDescent="0.3">
      <c r="A15" s="192" t="s">
        <v>10</v>
      </c>
      <c r="B15" s="184">
        <v>5</v>
      </c>
      <c r="C15" s="172"/>
      <c r="D15" s="213"/>
      <c r="E15" s="55">
        <f>E16-0.5</f>
        <v>4.5</v>
      </c>
      <c r="F15" s="60">
        <f t="shared" si="2"/>
        <v>-1683.0372323662741</v>
      </c>
      <c r="G15" s="61">
        <f t="shared" si="2"/>
        <v>-1433.0372323662741</v>
      </c>
      <c r="H15" s="61">
        <f t="shared" si="2"/>
        <v>-1183.0372323662741</v>
      </c>
      <c r="I15" s="61">
        <f t="shared" si="2"/>
        <v>-933.03723236627411</v>
      </c>
      <c r="J15" s="61">
        <f t="shared" si="2"/>
        <v>-683.03723236627411</v>
      </c>
      <c r="K15" s="62">
        <f t="shared" si="2"/>
        <v>-433.03723236627411</v>
      </c>
      <c r="L15" s="62">
        <f t="shared" si="2"/>
        <v>-183.03723236627411</v>
      </c>
      <c r="M15" s="62">
        <f t="shared" si="2"/>
        <v>66.962767633725889</v>
      </c>
      <c r="N15" s="63">
        <f t="shared" si="2"/>
        <v>316.96276763372589</v>
      </c>
      <c r="P15" s="213"/>
      <c r="Q15" s="55">
        <f>Q16-0.5</f>
        <v>4.5</v>
      </c>
      <c r="R15" s="56">
        <f>R$13-($B$11/$E15)</f>
        <v>-1131.4950101440518</v>
      </c>
      <c r="S15" s="56">
        <f t="shared" si="3"/>
        <v>-881.49501014405178</v>
      </c>
      <c r="T15" s="56">
        <f t="shared" si="3"/>
        <v>-631.49501014405178</v>
      </c>
      <c r="U15" s="56">
        <f t="shared" si="3"/>
        <v>-381.49501014405178</v>
      </c>
      <c r="V15" s="56">
        <f t="shared" si="3"/>
        <v>-131.49501014405178</v>
      </c>
      <c r="W15" s="56">
        <f t="shared" si="3"/>
        <v>118.50498985594822</v>
      </c>
      <c r="X15" s="56">
        <f t="shared" si="3"/>
        <v>368.50498985594822</v>
      </c>
      <c r="Y15" s="56">
        <f t="shared" si="3"/>
        <v>618.50498985594822</v>
      </c>
      <c r="Z15" s="56">
        <f t="shared" si="3"/>
        <v>868.50498985594822</v>
      </c>
    </row>
    <row r="16" spans="1:26" ht="13.5" customHeight="1" thickBot="1" x14ac:dyDescent="0.3">
      <c r="A16" s="192"/>
      <c r="B16" s="185"/>
      <c r="C16" s="172"/>
      <c r="D16" s="213"/>
      <c r="E16" s="64">
        <f>B15</f>
        <v>5</v>
      </c>
      <c r="F16" s="60">
        <f t="shared" si="2"/>
        <v>-1283.7335091296468</v>
      </c>
      <c r="G16" s="61">
        <f t="shared" si="2"/>
        <v>-1033.7335091296468</v>
      </c>
      <c r="H16" s="61">
        <f t="shared" si="2"/>
        <v>-783.73350912964679</v>
      </c>
      <c r="I16" s="61">
        <f t="shared" si="2"/>
        <v>-533.73350912964679</v>
      </c>
      <c r="J16" s="62">
        <f t="shared" si="2"/>
        <v>-283.73350912964679</v>
      </c>
      <c r="K16" s="62">
        <f t="shared" si="2"/>
        <v>-33.733509129646791</v>
      </c>
      <c r="L16" s="62">
        <f t="shared" si="2"/>
        <v>216.26649087035321</v>
      </c>
      <c r="M16" s="62">
        <f t="shared" si="2"/>
        <v>466.26649087035321</v>
      </c>
      <c r="N16" s="63">
        <f t="shared" si="2"/>
        <v>716.26649087035321</v>
      </c>
      <c r="P16" s="213"/>
      <c r="Q16" s="64">
        <f>E16</f>
        <v>5</v>
      </c>
      <c r="R16" s="56">
        <f>R$13-($B$11/$E16)</f>
        <v>-787.34550912964642</v>
      </c>
      <c r="S16" s="56">
        <f t="shared" si="3"/>
        <v>-537.34550912964642</v>
      </c>
      <c r="T16" s="56">
        <f t="shared" si="3"/>
        <v>-287.34550912964642</v>
      </c>
      <c r="U16" s="56">
        <f t="shared" si="3"/>
        <v>-37.345509129646416</v>
      </c>
      <c r="V16" s="56">
        <f t="shared" si="3"/>
        <v>212.65449087035358</v>
      </c>
      <c r="W16" s="56">
        <f t="shared" si="3"/>
        <v>462.65449087035358</v>
      </c>
      <c r="X16" s="56">
        <f t="shared" si="3"/>
        <v>712.65449087035358</v>
      </c>
      <c r="Y16" s="56">
        <f t="shared" si="3"/>
        <v>962.65449087035358</v>
      </c>
      <c r="Z16" s="56">
        <f t="shared" si="3"/>
        <v>1212.6544908703536</v>
      </c>
    </row>
    <row r="17" spans="1:26" ht="13.5" customHeight="1" thickBot="1" x14ac:dyDescent="0.3">
      <c r="A17" s="192" t="s">
        <v>101</v>
      </c>
      <c r="B17" s="186">
        <f>$B$4</f>
        <v>3721</v>
      </c>
      <c r="C17" s="172"/>
      <c r="D17" s="213"/>
      <c r="E17" s="55">
        <f>E16+0.5</f>
        <v>5.5</v>
      </c>
      <c r="F17" s="60">
        <f t="shared" si="2"/>
        <v>-957.03046284513357</v>
      </c>
      <c r="G17" s="61">
        <f t="shared" si="2"/>
        <v>-707.03046284513357</v>
      </c>
      <c r="H17" s="61">
        <f t="shared" si="2"/>
        <v>-457.03046284513357</v>
      </c>
      <c r="I17" s="62">
        <f t="shared" si="2"/>
        <v>-207.03046284513357</v>
      </c>
      <c r="J17" s="62">
        <f t="shared" si="2"/>
        <v>42.96953715486643</v>
      </c>
      <c r="K17" s="62">
        <f t="shared" si="2"/>
        <v>292.96953715486643</v>
      </c>
      <c r="L17" s="62">
        <f t="shared" si="2"/>
        <v>542.96953715486643</v>
      </c>
      <c r="M17" s="62">
        <f t="shared" si="2"/>
        <v>792.96953715486643</v>
      </c>
      <c r="N17" s="63">
        <f t="shared" si="2"/>
        <v>1042.9695371548664</v>
      </c>
      <c r="P17" s="213"/>
      <c r="Q17" s="55">
        <f>Q16+0.5</f>
        <v>5.5</v>
      </c>
      <c r="R17" s="56">
        <f>R$13-($B$11/$E17)</f>
        <v>-505.76864466331517</v>
      </c>
      <c r="S17" s="56">
        <f t="shared" si="3"/>
        <v>-255.76864466331517</v>
      </c>
      <c r="T17" s="56">
        <f t="shared" si="3"/>
        <v>-5.7686446633151718</v>
      </c>
      <c r="U17" s="56">
        <f t="shared" si="3"/>
        <v>244.23135533668483</v>
      </c>
      <c r="V17" s="56">
        <f t="shared" si="3"/>
        <v>494.23135533668483</v>
      </c>
      <c r="W17" s="56">
        <f t="shared" si="3"/>
        <v>744.23135533668483</v>
      </c>
      <c r="X17" s="56">
        <f t="shared" si="3"/>
        <v>994.23135533668483</v>
      </c>
      <c r="Y17" s="56">
        <f t="shared" si="3"/>
        <v>1244.2313553366848</v>
      </c>
      <c r="Z17" s="56">
        <f t="shared" si="3"/>
        <v>1494.2313553366848</v>
      </c>
    </row>
    <row r="18" spans="1:26" ht="13.5" customHeight="1" thickBot="1" x14ac:dyDescent="0.3">
      <c r="A18" s="194" t="s">
        <v>11</v>
      </c>
      <c r="B18" s="186">
        <f>D4</f>
        <v>411</v>
      </c>
      <c r="C18" s="172"/>
      <c r="D18" s="214"/>
      <c r="E18" s="55">
        <f>E17+0.5</f>
        <v>6</v>
      </c>
      <c r="F18" s="65">
        <f>F$13-($B$13/$E18)</f>
        <v>-684.77792427470558</v>
      </c>
      <c r="G18" s="66">
        <f>G$13-($B$13/$E18)</f>
        <v>-434.77792427470558</v>
      </c>
      <c r="H18" s="67">
        <f t="shared" si="2"/>
        <v>-184.77792427470558</v>
      </c>
      <c r="I18" s="67">
        <f t="shared" si="2"/>
        <v>65.222075725294417</v>
      </c>
      <c r="J18" s="67">
        <f t="shared" si="2"/>
        <v>315.22207572529442</v>
      </c>
      <c r="K18" s="67">
        <f t="shared" si="2"/>
        <v>565.22207572529442</v>
      </c>
      <c r="L18" s="67">
        <f t="shared" si="2"/>
        <v>815.22207572529442</v>
      </c>
      <c r="M18" s="67">
        <f t="shared" si="2"/>
        <v>1065.2220757252944</v>
      </c>
      <c r="N18" s="68">
        <f>N$13-($B$13/$E18)</f>
        <v>1315.2220757252944</v>
      </c>
      <c r="P18" s="214"/>
      <c r="Q18" s="55">
        <f>Q17+0.5</f>
        <v>6</v>
      </c>
      <c r="R18" s="56">
        <f>R$13-($B$11/$E18)</f>
        <v>-271.12125760803883</v>
      </c>
      <c r="S18" s="56">
        <f>S$13-($B$11/$E18)</f>
        <v>-21.121257608038832</v>
      </c>
      <c r="T18" s="56">
        <f t="shared" si="3"/>
        <v>228.87874239196117</v>
      </c>
      <c r="U18" s="56">
        <f t="shared" si="3"/>
        <v>478.87874239196117</v>
      </c>
      <c r="V18" s="56">
        <f t="shared" si="3"/>
        <v>728.87874239196117</v>
      </c>
      <c r="W18" s="56">
        <f t="shared" si="3"/>
        <v>978.87874239196117</v>
      </c>
      <c r="X18" s="56">
        <f t="shared" si="3"/>
        <v>1228.8787423919612</v>
      </c>
      <c r="Y18" s="56">
        <f t="shared" si="3"/>
        <v>1478.8787423919612</v>
      </c>
      <c r="Z18" s="56">
        <f t="shared" si="3"/>
        <v>1728.8787423919612</v>
      </c>
    </row>
    <row r="19" spans="1:26" ht="13.5" customHeight="1" x14ac:dyDescent="0.25">
      <c r="A19" s="195" t="s">
        <v>12</v>
      </c>
      <c r="B19" s="197">
        <f>B17-B18</f>
        <v>3310</v>
      </c>
      <c r="C19" s="172"/>
      <c r="D19" s="69"/>
      <c r="E19" s="70"/>
      <c r="F19" s="71"/>
      <c r="G19" s="71"/>
      <c r="H19" s="71"/>
      <c r="I19" s="71"/>
      <c r="J19" s="71"/>
      <c r="K19" s="71"/>
      <c r="L19" s="71"/>
      <c r="P19" s="69"/>
      <c r="Q19" s="70"/>
      <c r="R19" s="71"/>
      <c r="S19" s="71"/>
      <c r="T19" s="71"/>
      <c r="U19" s="71"/>
      <c r="V19" s="71"/>
      <c r="W19" s="71"/>
      <c r="X19" s="71"/>
    </row>
    <row r="20" spans="1:26" ht="13.5" customHeight="1" x14ac:dyDescent="0.25">
      <c r="A20" s="195"/>
      <c r="B20" s="173"/>
      <c r="C20" s="172"/>
      <c r="D20" s="69"/>
      <c r="E20" s="70"/>
      <c r="F20" s="71"/>
      <c r="G20" s="71"/>
      <c r="H20" s="71"/>
      <c r="I20" s="71"/>
      <c r="J20" s="71"/>
      <c r="K20" s="71"/>
      <c r="L20" s="71"/>
      <c r="P20" s="69"/>
      <c r="Q20" s="70"/>
      <c r="R20" s="71"/>
      <c r="S20" s="71"/>
      <c r="T20" s="71"/>
      <c r="U20" s="71"/>
      <c r="V20" s="71"/>
      <c r="W20" s="71"/>
      <c r="X20" s="71"/>
    </row>
    <row r="21" spans="1:26" ht="13.5" customHeight="1" x14ac:dyDescent="0.25">
      <c r="A21" s="195"/>
      <c r="B21" s="173"/>
      <c r="C21" s="172"/>
      <c r="D21" s="69"/>
      <c r="E21" s="70"/>
      <c r="F21" s="71"/>
      <c r="G21" s="71"/>
      <c r="H21" s="71"/>
      <c r="I21" s="71"/>
      <c r="J21" s="71"/>
      <c r="K21" s="71"/>
      <c r="L21" s="71"/>
      <c r="P21" s="69"/>
      <c r="Q21" s="70"/>
      <c r="R21" s="71"/>
      <c r="S21" s="71"/>
      <c r="T21" s="71"/>
      <c r="U21" s="71"/>
      <c r="V21" s="71"/>
      <c r="W21" s="71"/>
      <c r="X21" s="71"/>
    </row>
    <row r="22" spans="1:26" ht="13.5" customHeight="1" thickBot="1" x14ac:dyDescent="0.3">
      <c r="A22" s="206"/>
      <c r="B22" s="206"/>
      <c r="D22" s="69"/>
      <c r="E22" s="70"/>
      <c r="F22" s="71"/>
      <c r="G22" s="71"/>
      <c r="H22" s="71"/>
      <c r="I22" s="71"/>
      <c r="J22" s="71"/>
      <c r="K22" s="71"/>
      <c r="L22" s="71"/>
      <c r="P22" s="69"/>
      <c r="Q22" s="70"/>
      <c r="R22" s="71"/>
      <c r="S22" s="71"/>
      <c r="T22" s="71"/>
      <c r="U22" s="71"/>
      <c r="V22" s="71"/>
      <c r="W22" s="71"/>
      <c r="X22" s="71"/>
    </row>
    <row r="23" spans="1:26" ht="18.75" customHeight="1" thickBot="1" x14ac:dyDescent="0.3">
      <c r="A23" s="211" t="s">
        <v>51</v>
      </c>
      <c r="B23" s="211"/>
      <c r="C23" s="171"/>
      <c r="D23" s="207" t="s">
        <v>62</v>
      </c>
      <c r="E23" s="215"/>
      <c r="F23" s="215"/>
      <c r="G23" s="215"/>
      <c r="H23" s="215"/>
      <c r="I23" s="215"/>
      <c r="J23" s="215"/>
      <c r="K23" s="215"/>
      <c r="L23" s="215"/>
      <c r="M23" s="215"/>
      <c r="N23" s="208"/>
      <c r="P23" s="207" t="s">
        <v>65</v>
      </c>
      <c r="Q23" s="215"/>
      <c r="R23" s="215"/>
      <c r="S23" s="215"/>
      <c r="T23" s="215"/>
      <c r="U23" s="215"/>
      <c r="V23" s="215"/>
      <c r="W23" s="215"/>
      <c r="X23" s="215"/>
      <c r="Y23" s="215"/>
      <c r="Z23" s="208"/>
    </row>
    <row r="24" spans="1:26" ht="13.5" customHeight="1" thickBot="1" x14ac:dyDescent="0.3">
      <c r="A24" s="192" t="s">
        <v>3</v>
      </c>
      <c r="B24" s="186">
        <f>Sonneblom!H25</f>
        <v>7625.3114037841733</v>
      </c>
      <c r="C24" s="172"/>
      <c r="D24" s="45"/>
      <c r="E24" s="46"/>
      <c r="F24" s="47"/>
      <c r="G24" s="48"/>
      <c r="H24" s="47"/>
      <c r="I24" s="47"/>
      <c r="J24" s="47" t="s">
        <v>4</v>
      </c>
      <c r="K24" s="49"/>
      <c r="L24" s="47"/>
      <c r="M24" s="49"/>
      <c r="N24" s="47"/>
      <c r="P24" s="45"/>
      <c r="Q24" s="46"/>
      <c r="R24" s="47"/>
      <c r="S24" s="48"/>
      <c r="T24" s="47"/>
      <c r="U24" s="47"/>
      <c r="V24" s="47" t="s">
        <v>4</v>
      </c>
      <c r="W24" s="49"/>
      <c r="X24" s="47"/>
      <c r="Y24" s="49"/>
      <c r="Z24" s="47"/>
    </row>
    <row r="25" spans="1:26" ht="13.5" customHeight="1" thickBot="1" x14ac:dyDescent="0.3">
      <c r="A25" s="192" t="s">
        <v>5</v>
      </c>
      <c r="B25" s="186">
        <f>Sonneblom!H27</f>
        <v>1874.5500000000002</v>
      </c>
      <c r="C25" s="172"/>
      <c r="D25" s="207" t="s">
        <v>6</v>
      </c>
      <c r="E25" s="208"/>
      <c r="F25" s="72">
        <f>G25-200</f>
        <v>7650</v>
      </c>
      <c r="G25" s="72">
        <f>H25-200</f>
        <v>7850</v>
      </c>
      <c r="H25" s="72">
        <f>I25-200</f>
        <v>8050</v>
      </c>
      <c r="I25" s="73">
        <f>J25-200</f>
        <v>8250</v>
      </c>
      <c r="J25" s="74">
        <f>B30</f>
        <v>8450</v>
      </c>
      <c r="K25" s="73">
        <f>J25+200</f>
        <v>8650</v>
      </c>
      <c r="L25" s="73">
        <f>K25+200</f>
        <v>8850</v>
      </c>
      <c r="M25" s="73">
        <f>L25+200</f>
        <v>9050</v>
      </c>
      <c r="N25" s="73">
        <f>M25+200</f>
        <v>9250</v>
      </c>
      <c r="P25" s="207" t="s">
        <v>6</v>
      </c>
      <c r="Q25" s="208"/>
      <c r="R25" s="72">
        <f>S25-200</f>
        <v>7650</v>
      </c>
      <c r="S25" s="72">
        <f>T25-200</f>
        <v>7850</v>
      </c>
      <c r="T25" s="72">
        <f>U25-200</f>
        <v>8050</v>
      </c>
      <c r="U25" s="73">
        <f>V25-200</f>
        <v>8250</v>
      </c>
      <c r="V25" s="74">
        <f>J25</f>
        <v>8450</v>
      </c>
      <c r="W25" s="73">
        <f>V25+200</f>
        <v>8650</v>
      </c>
      <c r="X25" s="73">
        <f>W25+200</f>
        <v>8850</v>
      </c>
      <c r="Y25" s="73">
        <f>X25+200</f>
        <v>9050</v>
      </c>
      <c r="Z25" s="73">
        <f>Y25+200</f>
        <v>9250</v>
      </c>
    </row>
    <row r="26" spans="1:26" ht="13.5" customHeight="1" thickBot="1" x14ac:dyDescent="0.3">
      <c r="A26" s="193" t="s">
        <v>7</v>
      </c>
      <c r="B26" s="197">
        <f>B25+B24</f>
        <v>9499.8614037841726</v>
      </c>
      <c r="C26" s="173"/>
      <c r="D26" s="209" t="s">
        <v>8</v>
      </c>
      <c r="E26" s="210"/>
      <c r="F26" s="75">
        <f t="shared" ref="F26:N26" si="4">F25-$B$31</f>
        <v>7212</v>
      </c>
      <c r="G26" s="75">
        <f t="shared" si="4"/>
        <v>7412</v>
      </c>
      <c r="H26" s="75">
        <f t="shared" si="4"/>
        <v>7612</v>
      </c>
      <c r="I26" s="75">
        <f t="shared" si="4"/>
        <v>7812</v>
      </c>
      <c r="J26" s="76">
        <f t="shared" si="4"/>
        <v>8012</v>
      </c>
      <c r="K26" s="75">
        <f t="shared" si="4"/>
        <v>8212</v>
      </c>
      <c r="L26" s="75">
        <f t="shared" si="4"/>
        <v>8412</v>
      </c>
      <c r="M26" s="75">
        <f t="shared" si="4"/>
        <v>8612</v>
      </c>
      <c r="N26" s="75">
        <f t="shared" si="4"/>
        <v>8812</v>
      </c>
      <c r="P26" s="209" t="s">
        <v>8</v>
      </c>
      <c r="Q26" s="210"/>
      <c r="R26" s="75">
        <f t="shared" ref="R26:Z26" si="5">R25-$B$31</f>
        <v>7212</v>
      </c>
      <c r="S26" s="75">
        <f t="shared" si="5"/>
        <v>7412</v>
      </c>
      <c r="T26" s="75">
        <f t="shared" si="5"/>
        <v>7612</v>
      </c>
      <c r="U26" s="75">
        <f t="shared" si="5"/>
        <v>7812</v>
      </c>
      <c r="V26" s="76">
        <f t="shared" si="5"/>
        <v>8012</v>
      </c>
      <c r="W26" s="75">
        <f t="shared" si="5"/>
        <v>8212</v>
      </c>
      <c r="X26" s="75">
        <f t="shared" si="5"/>
        <v>8412</v>
      </c>
      <c r="Y26" s="75">
        <f t="shared" si="5"/>
        <v>8612</v>
      </c>
      <c r="Z26" s="75">
        <f t="shared" si="5"/>
        <v>8812</v>
      </c>
    </row>
    <row r="27" spans="1:26" ht="13.5" customHeight="1" thickBot="1" x14ac:dyDescent="0.3">
      <c r="A27" s="192"/>
      <c r="B27" s="172"/>
      <c r="C27" s="172"/>
      <c r="D27" s="212" t="s">
        <v>9</v>
      </c>
      <c r="E27" s="55">
        <f>E28-0.25</f>
        <v>1.5</v>
      </c>
      <c r="F27" s="56">
        <f t="shared" ref="F27:N31" si="6">F$26-($B$26/$E27)</f>
        <v>878.75906414388464</v>
      </c>
      <c r="G27" s="56">
        <f t="shared" si="6"/>
        <v>1078.7590641438846</v>
      </c>
      <c r="H27" s="56">
        <f t="shared" si="6"/>
        <v>1278.7590641438846</v>
      </c>
      <c r="I27" s="56">
        <f t="shared" si="6"/>
        <v>1478.7590641438846</v>
      </c>
      <c r="J27" s="56">
        <f t="shared" si="6"/>
        <v>1678.7590641438846</v>
      </c>
      <c r="K27" s="56">
        <f t="shared" si="6"/>
        <v>1878.7590641438846</v>
      </c>
      <c r="L27" s="56">
        <f t="shared" si="6"/>
        <v>2078.7590641438846</v>
      </c>
      <c r="M27" s="56">
        <f t="shared" si="6"/>
        <v>2278.7590641438846</v>
      </c>
      <c r="N27" s="56">
        <f t="shared" si="6"/>
        <v>2478.7590641438846</v>
      </c>
      <c r="P27" s="212" t="s">
        <v>9</v>
      </c>
      <c r="Q27" s="55">
        <f>Q28-0.25</f>
        <v>1.5</v>
      </c>
      <c r="R27" s="56">
        <f t="shared" ref="R27:Z31" si="7">R$26-($B$24/$E27)</f>
        <v>2128.4590641438845</v>
      </c>
      <c r="S27" s="56">
        <f t="shared" si="7"/>
        <v>2328.4590641438845</v>
      </c>
      <c r="T27" s="56">
        <f t="shared" si="7"/>
        <v>2528.4590641438845</v>
      </c>
      <c r="U27" s="56">
        <f t="shared" si="7"/>
        <v>2728.4590641438845</v>
      </c>
      <c r="V27" s="56">
        <f t="shared" si="7"/>
        <v>2928.4590641438845</v>
      </c>
      <c r="W27" s="56">
        <f t="shared" si="7"/>
        <v>3128.4590641438845</v>
      </c>
      <c r="X27" s="56">
        <f t="shared" si="7"/>
        <v>3328.4590641438845</v>
      </c>
      <c r="Y27" s="56">
        <f t="shared" si="7"/>
        <v>3528.4590641438845</v>
      </c>
      <c r="Z27" s="56">
        <f t="shared" si="7"/>
        <v>3728.4590641438845</v>
      </c>
    </row>
    <row r="28" spans="1:26" ht="13.5" customHeight="1" thickBot="1" x14ac:dyDescent="0.3">
      <c r="A28" s="192" t="s">
        <v>10</v>
      </c>
      <c r="B28" s="184">
        <v>2</v>
      </c>
      <c r="C28" s="172"/>
      <c r="D28" s="213"/>
      <c r="E28" s="55">
        <f>E29-0.25</f>
        <v>1.75</v>
      </c>
      <c r="F28" s="56">
        <f t="shared" si="6"/>
        <v>1783.5077692661871</v>
      </c>
      <c r="G28" s="56">
        <f t="shared" si="6"/>
        <v>1983.5077692661871</v>
      </c>
      <c r="H28" s="56">
        <f t="shared" si="6"/>
        <v>2183.5077692661871</v>
      </c>
      <c r="I28" s="56">
        <f t="shared" si="6"/>
        <v>2383.5077692661871</v>
      </c>
      <c r="J28" s="56">
        <f t="shared" si="6"/>
        <v>2583.5077692661871</v>
      </c>
      <c r="K28" s="56">
        <f t="shared" si="6"/>
        <v>2783.5077692661871</v>
      </c>
      <c r="L28" s="56">
        <f t="shared" si="6"/>
        <v>2983.5077692661871</v>
      </c>
      <c r="M28" s="56">
        <f t="shared" si="6"/>
        <v>3183.5077692661871</v>
      </c>
      <c r="N28" s="56">
        <f t="shared" si="6"/>
        <v>3383.5077692661871</v>
      </c>
      <c r="P28" s="213"/>
      <c r="Q28" s="55">
        <f>Q29-0.25</f>
        <v>1.75</v>
      </c>
      <c r="R28" s="56">
        <f t="shared" si="7"/>
        <v>2854.679197837615</v>
      </c>
      <c r="S28" s="56">
        <f t="shared" si="7"/>
        <v>3054.679197837615</v>
      </c>
      <c r="T28" s="56">
        <f t="shared" si="7"/>
        <v>3254.679197837615</v>
      </c>
      <c r="U28" s="56">
        <f t="shared" si="7"/>
        <v>3454.679197837615</v>
      </c>
      <c r="V28" s="56">
        <f t="shared" si="7"/>
        <v>3654.679197837615</v>
      </c>
      <c r="W28" s="56">
        <f t="shared" si="7"/>
        <v>3854.679197837615</v>
      </c>
      <c r="X28" s="56">
        <f t="shared" si="7"/>
        <v>4054.679197837615</v>
      </c>
      <c r="Y28" s="56">
        <f t="shared" si="7"/>
        <v>4254.679197837615</v>
      </c>
      <c r="Z28" s="56">
        <f t="shared" si="7"/>
        <v>4454.679197837615</v>
      </c>
    </row>
    <row r="29" spans="1:26" ht="13.5" customHeight="1" thickBot="1" x14ac:dyDescent="0.3">
      <c r="A29" s="192"/>
      <c r="B29" s="185"/>
      <c r="C29" s="172"/>
      <c r="D29" s="213"/>
      <c r="E29" s="64">
        <f>B28</f>
        <v>2</v>
      </c>
      <c r="F29" s="56">
        <f t="shared" si="6"/>
        <v>2462.0692981079137</v>
      </c>
      <c r="G29" s="56">
        <f t="shared" si="6"/>
        <v>2662.0692981079137</v>
      </c>
      <c r="H29" s="56">
        <f t="shared" si="6"/>
        <v>2862.0692981079137</v>
      </c>
      <c r="I29" s="56">
        <f t="shared" si="6"/>
        <v>3062.0692981079137</v>
      </c>
      <c r="J29" s="56">
        <f t="shared" si="6"/>
        <v>3262.0692981079137</v>
      </c>
      <c r="K29" s="56">
        <f t="shared" si="6"/>
        <v>3462.0692981079137</v>
      </c>
      <c r="L29" s="56">
        <f t="shared" si="6"/>
        <v>3662.0692981079137</v>
      </c>
      <c r="M29" s="56">
        <f t="shared" si="6"/>
        <v>3862.0692981079137</v>
      </c>
      <c r="N29" s="56">
        <f t="shared" si="6"/>
        <v>4062.0692981079137</v>
      </c>
      <c r="P29" s="213"/>
      <c r="Q29" s="64">
        <f>E29</f>
        <v>2</v>
      </c>
      <c r="R29" s="56">
        <f t="shared" si="7"/>
        <v>3399.3442981079133</v>
      </c>
      <c r="S29" s="56">
        <f t="shared" si="7"/>
        <v>3599.3442981079133</v>
      </c>
      <c r="T29" s="56">
        <f t="shared" si="7"/>
        <v>3799.3442981079133</v>
      </c>
      <c r="U29" s="56">
        <f t="shared" si="7"/>
        <v>3999.3442981079133</v>
      </c>
      <c r="V29" s="56">
        <f t="shared" si="7"/>
        <v>4199.3442981079133</v>
      </c>
      <c r="W29" s="56">
        <f t="shared" si="7"/>
        <v>4399.3442981079133</v>
      </c>
      <c r="X29" s="56">
        <f t="shared" si="7"/>
        <v>4599.3442981079133</v>
      </c>
      <c r="Y29" s="56">
        <f t="shared" si="7"/>
        <v>4799.3442981079133</v>
      </c>
      <c r="Z29" s="56">
        <f t="shared" si="7"/>
        <v>4999.3442981079133</v>
      </c>
    </row>
    <row r="30" spans="1:26" ht="13.5" customHeight="1" thickBot="1" x14ac:dyDescent="0.3">
      <c r="A30" s="192" t="s">
        <v>102</v>
      </c>
      <c r="B30" s="186">
        <f>B5</f>
        <v>8450</v>
      </c>
      <c r="C30" s="172"/>
      <c r="D30" s="213"/>
      <c r="E30" s="55">
        <f>E29+0.25</f>
        <v>2.25</v>
      </c>
      <c r="F30" s="56">
        <f t="shared" si="6"/>
        <v>2989.8393760959234</v>
      </c>
      <c r="G30" s="56">
        <f t="shared" si="6"/>
        <v>3189.8393760959234</v>
      </c>
      <c r="H30" s="56">
        <f t="shared" si="6"/>
        <v>3389.8393760959234</v>
      </c>
      <c r="I30" s="56">
        <f t="shared" si="6"/>
        <v>3589.8393760959234</v>
      </c>
      <c r="J30" s="56">
        <f t="shared" si="6"/>
        <v>3789.8393760959234</v>
      </c>
      <c r="K30" s="56">
        <f t="shared" si="6"/>
        <v>3989.8393760959234</v>
      </c>
      <c r="L30" s="56">
        <f t="shared" si="6"/>
        <v>4189.8393760959234</v>
      </c>
      <c r="M30" s="56">
        <f t="shared" si="6"/>
        <v>4389.8393760959234</v>
      </c>
      <c r="N30" s="56">
        <f t="shared" si="6"/>
        <v>4589.8393760959234</v>
      </c>
      <c r="P30" s="213"/>
      <c r="Q30" s="55">
        <f>Q29+0.25</f>
        <v>2.25</v>
      </c>
      <c r="R30" s="56">
        <f t="shared" si="7"/>
        <v>3822.9727094292562</v>
      </c>
      <c r="S30" s="56">
        <f t="shared" si="7"/>
        <v>4022.9727094292562</v>
      </c>
      <c r="T30" s="56">
        <f t="shared" si="7"/>
        <v>4222.9727094292557</v>
      </c>
      <c r="U30" s="56">
        <f t="shared" si="7"/>
        <v>4422.9727094292557</v>
      </c>
      <c r="V30" s="56">
        <f t="shared" si="7"/>
        <v>4622.9727094292557</v>
      </c>
      <c r="W30" s="56">
        <f t="shared" si="7"/>
        <v>4822.9727094292557</v>
      </c>
      <c r="X30" s="56">
        <f t="shared" si="7"/>
        <v>5022.9727094292557</v>
      </c>
      <c r="Y30" s="56">
        <f t="shared" si="7"/>
        <v>5222.9727094292557</v>
      </c>
      <c r="Z30" s="56">
        <f t="shared" si="7"/>
        <v>5422.9727094292557</v>
      </c>
    </row>
    <row r="31" spans="1:26" ht="13.5" customHeight="1" thickBot="1" x14ac:dyDescent="0.3">
      <c r="A31" s="194" t="s">
        <v>11</v>
      </c>
      <c r="B31" s="186">
        <f>D5</f>
        <v>438</v>
      </c>
      <c r="C31" s="172"/>
      <c r="D31" s="214"/>
      <c r="E31" s="55">
        <f>E30+0.25</f>
        <v>2.5</v>
      </c>
      <c r="F31" s="56">
        <f>F$26-($B$26/$E31)</f>
        <v>3412.0554384863308</v>
      </c>
      <c r="G31" s="56">
        <f t="shared" si="6"/>
        <v>3612.0554384863308</v>
      </c>
      <c r="H31" s="56">
        <f t="shared" si="6"/>
        <v>3812.0554384863308</v>
      </c>
      <c r="I31" s="56">
        <f t="shared" si="6"/>
        <v>4012.0554384863308</v>
      </c>
      <c r="J31" s="56">
        <f t="shared" si="6"/>
        <v>4212.0554384863308</v>
      </c>
      <c r="K31" s="56">
        <f t="shared" si="6"/>
        <v>4412.0554384863308</v>
      </c>
      <c r="L31" s="56">
        <f t="shared" si="6"/>
        <v>4612.0554384863308</v>
      </c>
      <c r="M31" s="56">
        <f t="shared" si="6"/>
        <v>4812.0554384863308</v>
      </c>
      <c r="N31" s="56">
        <f>N$26-($B$26/$E31)</f>
        <v>5012.0554384863308</v>
      </c>
      <c r="P31" s="214"/>
      <c r="Q31" s="55">
        <f>Q30+0.25</f>
        <v>2.5</v>
      </c>
      <c r="R31" s="56">
        <f>R$26-($B$24/$E31)</f>
        <v>4161.8754384863305</v>
      </c>
      <c r="S31" s="56">
        <f t="shared" si="7"/>
        <v>4361.8754384863305</v>
      </c>
      <c r="T31" s="56">
        <f t="shared" si="7"/>
        <v>4561.8754384863305</v>
      </c>
      <c r="U31" s="56">
        <f t="shared" si="7"/>
        <v>4761.8754384863305</v>
      </c>
      <c r="V31" s="56">
        <f t="shared" si="7"/>
        <v>4961.8754384863305</v>
      </c>
      <c r="W31" s="56">
        <f t="shared" si="7"/>
        <v>5161.8754384863305</v>
      </c>
      <c r="X31" s="56">
        <f t="shared" si="7"/>
        <v>5361.8754384863305</v>
      </c>
      <c r="Y31" s="56">
        <f t="shared" si="7"/>
        <v>5561.8754384863305</v>
      </c>
      <c r="Z31" s="56">
        <f t="shared" si="7"/>
        <v>5761.8754384863305</v>
      </c>
    </row>
    <row r="32" spans="1:26" ht="13.5" customHeight="1" x14ac:dyDescent="0.25">
      <c r="A32" s="195" t="s">
        <v>12</v>
      </c>
      <c r="B32" s="197">
        <f>B30-B31</f>
        <v>8012</v>
      </c>
      <c r="C32" s="172"/>
      <c r="D32" s="69"/>
      <c r="E32" s="70"/>
      <c r="F32" s="71"/>
      <c r="G32" s="71"/>
      <c r="H32" s="71"/>
      <c r="I32" s="71"/>
      <c r="J32" s="71"/>
      <c r="K32" s="71"/>
      <c r="L32" s="71"/>
      <c r="P32" s="69"/>
      <c r="Q32" s="70"/>
      <c r="R32" s="71"/>
      <c r="S32" s="71"/>
      <c r="T32" s="71"/>
      <c r="U32" s="71"/>
      <c r="V32" s="71"/>
      <c r="W32" s="71"/>
      <c r="X32" s="71"/>
    </row>
    <row r="33" spans="1:26" ht="13.5" customHeight="1" x14ac:dyDescent="0.25">
      <c r="A33" s="195"/>
      <c r="B33" s="173"/>
      <c r="C33" s="172"/>
      <c r="D33" s="69"/>
      <c r="E33" s="70"/>
      <c r="F33" s="71"/>
      <c r="G33" s="71"/>
      <c r="H33" s="71"/>
      <c r="I33" s="71"/>
      <c r="J33" s="71"/>
      <c r="K33" s="71"/>
      <c r="L33" s="71"/>
      <c r="P33" s="69"/>
      <c r="Q33" s="70"/>
      <c r="R33" s="71"/>
      <c r="S33" s="71"/>
      <c r="T33" s="71"/>
      <c r="U33" s="71"/>
      <c r="V33" s="71"/>
      <c r="W33" s="71"/>
      <c r="X33" s="71"/>
    </row>
    <row r="34" spans="1:26" ht="13.5" customHeight="1" x14ac:dyDescent="0.25">
      <c r="D34" s="69"/>
      <c r="E34" s="70"/>
      <c r="F34" s="71"/>
      <c r="G34" s="71"/>
      <c r="H34" s="71"/>
      <c r="I34" s="71"/>
      <c r="J34" s="71"/>
      <c r="K34" s="71"/>
      <c r="L34" s="71"/>
      <c r="P34" s="69"/>
      <c r="Q34" s="70"/>
      <c r="R34" s="71"/>
      <c r="S34" s="71"/>
      <c r="T34" s="71"/>
      <c r="U34" s="71"/>
      <c r="V34" s="71"/>
      <c r="W34" s="71"/>
      <c r="X34" s="71"/>
    </row>
    <row r="35" spans="1:26" ht="13.5" customHeight="1" thickBot="1" x14ac:dyDescent="0.3">
      <c r="A35" s="206"/>
      <c r="B35" s="206"/>
    </row>
    <row r="36" spans="1:26" ht="19.5" customHeight="1" thickBot="1" x14ac:dyDescent="0.3">
      <c r="A36" s="211" t="s">
        <v>52</v>
      </c>
      <c r="B36" s="211"/>
      <c r="C36" s="171"/>
      <c r="D36" s="207" t="s">
        <v>63</v>
      </c>
      <c r="E36" s="215"/>
      <c r="F36" s="215"/>
      <c r="G36" s="215"/>
      <c r="H36" s="215"/>
      <c r="I36" s="215"/>
      <c r="J36" s="215"/>
      <c r="K36" s="215"/>
      <c r="L36" s="215"/>
      <c r="M36" s="215"/>
      <c r="N36" s="208"/>
      <c r="P36" s="207" t="s">
        <v>66</v>
      </c>
      <c r="Q36" s="215"/>
      <c r="R36" s="215"/>
      <c r="S36" s="215"/>
      <c r="T36" s="215"/>
      <c r="U36" s="215"/>
      <c r="V36" s="215"/>
      <c r="W36" s="215"/>
      <c r="X36" s="215"/>
      <c r="Y36" s="215"/>
      <c r="Z36" s="208"/>
    </row>
    <row r="37" spans="1:26" ht="13.5" customHeight="1" thickBot="1" x14ac:dyDescent="0.3">
      <c r="A37" s="192" t="s">
        <v>3</v>
      </c>
      <c r="B37" s="186">
        <f>Sojabone!F25</f>
        <v>10528.761148944821</v>
      </c>
      <c r="C37" s="174"/>
      <c r="D37" s="45"/>
      <c r="E37" s="46"/>
      <c r="F37" s="47"/>
      <c r="G37" s="48"/>
      <c r="H37" s="47"/>
      <c r="I37" s="47"/>
      <c r="J37" s="47" t="s">
        <v>13</v>
      </c>
      <c r="K37" s="49"/>
      <c r="L37" s="47"/>
      <c r="M37" s="49"/>
      <c r="N37" s="47"/>
      <c r="P37" s="45"/>
      <c r="Q37" s="46"/>
      <c r="R37" s="47"/>
      <c r="S37" s="48"/>
      <c r="T37" s="47"/>
      <c r="U37" s="47"/>
      <c r="V37" s="47" t="s">
        <v>13</v>
      </c>
      <c r="W37" s="49"/>
      <c r="X37" s="47"/>
      <c r="Y37" s="49"/>
      <c r="Z37" s="47"/>
    </row>
    <row r="38" spans="1:26" ht="13.5" customHeight="1" thickBot="1" x14ac:dyDescent="0.3">
      <c r="A38" s="192" t="s">
        <v>5</v>
      </c>
      <c r="B38" s="186">
        <f>Sojabone!F27</f>
        <v>1963.23</v>
      </c>
      <c r="C38" s="174"/>
      <c r="D38" s="207" t="s">
        <v>6</v>
      </c>
      <c r="E38" s="208"/>
      <c r="F38" s="50">
        <f>G38-200</f>
        <v>7454</v>
      </c>
      <c r="G38" s="50">
        <f>H38-200</f>
        <v>7654</v>
      </c>
      <c r="H38" s="50">
        <f>I38-200</f>
        <v>7854</v>
      </c>
      <c r="I38" s="50">
        <f>J38-200</f>
        <v>8054</v>
      </c>
      <c r="J38" s="51">
        <f>B43</f>
        <v>8254</v>
      </c>
      <c r="K38" s="50">
        <f>J38+200</f>
        <v>8454</v>
      </c>
      <c r="L38" s="50">
        <f>K38+200</f>
        <v>8654</v>
      </c>
      <c r="M38" s="50">
        <f>L38+200</f>
        <v>8854</v>
      </c>
      <c r="N38" s="50">
        <f>M38+200</f>
        <v>9054</v>
      </c>
      <c r="P38" s="207" t="s">
        <v>6</v>
      </c>
      <c r="Q38" s="208"/>
      <c r="R38" s="50">
        <f>S38-200</f>
        <v>7454</v>
      </c>
      <c r="S38" s="50">
        <f>T38-200</f>
        <v>7654</v>
      </c>
      <c r="T38" s="50">
        <f>U38-200</f>
        <v>7854</v>
      </c>
      <c r="U38" s="50">
        <f>V38-200</f>
        <v>8054</v>
      </c>
      <c r="V38" s="47">
        <f>J38</f>
        <v>8254</v>
      </c>
      <c r="W38" s="50">
        <f>V38+200</f>
        <v>8454</v>
      </c>
      <c r="X38" s="50">
        <f>W38+200</f>
        <v>8654</v>
      </c>
      <c r="Y38" s="50">
        <f>X38+200</f>
        <v>8854</v>
      </c>
      <c r="Z38" s="50">
        <f>Y38+200</f>
        <v>9054</v>
      </c>
    </row>
    <row r="39" spans="1:26" ht="13.5" customHeight="1" thickBot="1" x14ac:dyDescent="0.3">
      <c r="A39" s="193" t="s">
        <v>7</v>
      </c>
      <c r="B39" s="197">
        <f>B38+B37</f>
        <v>12491.99114894482</v>
      </c>
      <c r="C39" s="175"/>
      <c r="D39" s="209" t="s">
        <v>8</v>
      </c>
      <c r="E39" s="210"/>
      <c r="F39" s="77">
        <f t="shared" ref="F39:N39" si="8">F38-$B$44</f>
        <v>7130</v>
      </c>
      <c r="G39" s="52">
        <f t="shared" si="8"/>
        <v>7330</v>
      </c>
      <c r="H39" s="52">
        <f t="shared" si="8"/>
        <v>7530</v>
      </c>
      <c r="I39" s="52">
        <f t="shared" si="8"/>
        <v>7730</v>
      </c>
      <c r="J39" s="54">
        <f t="shared" si="8"/>
        <v>7930</v>
      </c>
      <c r="K39" s="52">
        <f t="shared" si="8"/>
        <v>8130</v>
      </c>
      <c r="L39" s="52">
        <f t="shared" si="8"/>
        <v>8330</v>
      </c>
      <c r="M39" s="52">
        <f t="shared" si="8"/>
        <v>8530</v>
      </c>
      <c r="N39" s="52">
        <f t="shared" si="8"/>
        <v>8730</v>
      </c>
      <c r="P39" s="209" t="s">
        <v>8</v>
      </c>
      <c r="Q39" s="210"/>
      <c r="R39" s="52">
        <f t="shared" ref="R39:Z39" si="9">R38-$B$44</f>
        <v>7130</v>
      </c>
      <c r="S39" s="52">
        <f t="shared" si="9"/>
        <v>7330</v>
      </c>
      <c r="T39" s="52">
        <f t="shared" si="9"/>
        <v>7530</v>
      </c>
      <c r="U39" s="52">
        <f t="shared" si="9"/>
        <v>7730</v>
      </c>
      <c r="V39" s="54">
        <f t="shared" si="9"/>
        <v>7930</v>
      </c>
      <c r="W39" s="52">
        <f t="shared" si="9"/>
        <v>8130</v>
      </c>
      <c r="X39" s="52">
        <f t="shared" si="9"/>
        <v>8330</v>
      </c>
      <c r="Y39" s="52">
        <f t="shared" si="9"/>
        <v>8530</v>
      </c>
      <c r="Z39" s="52">
        <f t="shared" si="9"/>
        <v>8730</v>
      </c>
    </row>
    <row r="40" spans="1:26" ht="13.5" customHeight="1" thickBot="1" x14ac:dyDescent="0.3">
      <c r="A40" s="192"/>
      <c r="B40" s="172"/>
      <c r="C40" s="176"/>
      <c r="D40" s="212" t="s">
        <v>9</v>
      </c>
      <c r="E40" s="55">
        <f>E41-0.25</f>
        <v>1.3</v>
      </c>
      <c r="F40" s="56">
        <f>F$39-($B$39/$E40)</f>
        <v>-2479.2239607267838</v>
      </c>
      <c r="G40" s="57">
        <f t="shared" ref="F40:N44" si="10">G$39-($B$39/$E40)</f>
        <v>-2279.2239607267838</v>
      </c>
      <c r="H40" s="57">
        <f t="shared" si="10"/>
        <v>-2079.2239607267838</v>
      </c>
      <c r="I40" s="57">
        <f t="shared" si="10"/>
        <v>-1879.2239607267838</v>
      </c>
      <c r="J40" s="57">
        <f t="shared" si="10"/>
        <v>-1679.2239607267838</v>
      </c>
      <c r="K40" s="57">
        <f t="shared" si="10"/>
        <v>-1479.2239607267838</v>
      </c>
      <c r="L40" s="57">
        <f t="shared" si="10"/>
        <v>-1279.2239607267838</v>
      </c>
      <c r="M40" s="58">
        <f t="shared" si="10"/>
        <v>-1079.2239607267838</v>
      </c>
      <c r="N40" s="59">
        <f t="shared" si="10"/>
        <v>-879.22396072678384</v>
      </c>
      <c r="P40" s="212" t="s">
        <v>9</v>
      </c>
      <c r="Q40" s="55">
        <f>Q41-0.25</f>
        <v>1.3</v>
      </c>
      <c r="R40" s="56">
        <f>R$39-($B$37/$E40)</f>
        <v>-969.04703764986152</v>
      </c>
      <c r="S40" s="56">
        <f t="shared" ref="S40:Z40" si="11">S$39-($B$37/$E40)</f>
        <v>-769.04703764986152</v>
      </c>
      <c r="T40" s="56">
        <f t="shared" si="11"/>
        <v>-569.04703764986152</v>
      </c>
      <c r="U40" s="56">
        <f t="shared" si="11"/>
        <v>-369.04703764986152</v>
      </c>
      <c r="V40" s="56">
        <f t="shared" si="11"/>
        <v>-169.04703764986152</v>
      </c>
      <c r="W40" s="56">
        <f t="shared" si="11"/>
        <v>30.952962350138478</v>
      </c>
      <c r="X40" s="56">
        <f t="shared" si="11"/>
        <v>230.95296235013848</v>
      </c>
      <c r="Y40" s="56">
        <f t="shared" si="11"/>
        <v>430.95296235013848</v>
      </c>
      <c r="Z40" s="56">
        <f t="shared" si="11"/>
        <v>630.95296235013848</v>
      </c>
    </row>
    <row r="41" spans="1:26" ht="13.5" customHeight="1" thickBot="1" x14ac:dyDescent="0.3">
      <c r="A41" s="192" t="s">
        <v>10</v>
      </c>
      <c r="B41" s="184">
        <f>Sojabone!F5</f>
        <v>1.8</v>
      </c>
      <c r="C41" s="177"/>
      <c r="D41" s="213"/>
      <c r="E41" s="55">
        <f>E42-0.25</f>
        <v>1.55</v>
      </c>
      <c r="F41" s="60">
        <f t="shared" si="10"/>
        <v>-929.3491283514968</v>
      </c>
      <c r="G41" s="61">
        <f t="shared" si="10"/>
        <v>-729.3491283514968</v>
      </c>
      <c r="H41" s="61">
        <f t="shared" si="10"/>
        <v>-529.3491283514968</v>
      </c>
      <c r="I41" s="61">
        <f t="shared" si="10"/>
        <v>-329.3491283514968</v>
      </c>
      <c r="J41" s="61">
        <f t="shared" si="10"/>
        <v>-129.3491283514968</v>
      </c>
      <c r="K41" s="62">
        <f t="shared" si="10"/>
        <v>70.650871648503198</v>
      </c>
      <c r="L41" s="62">
        <f t="shared" si="10"/>
        <v>270.6508716485032</v>
      </c>
      <c r="M41" s="62">
        <f t="shared" si="10"/>
        <v>470.6508716485032</v>
      </c>
      <c r="N41" s="63">
        <f t="shared" si="10"/>
        <v>670.6508716485032</v>
      </c>
      <c r="P41" s="213"/>
      <c r="Q41" s="55">
        <f>Q42-0.25</f>
        <v>1.55</v>
      </c>
      <c r="R41" s="56">
        <f t="shared" ref="R41:Z44" si="12">R$39-($B$37/$E41)</f>
        <v>337.25087164850265</v>
      </c>
      <c r="S41" s="56">
        <f t="shared" si="12"/>
        <v>537.25087164850265</v>
      </c>
      <c r="T41" s="56">
        <f t="shared" si="12"/>
        <v>737.25087164850265</v>
      </c>
      <c r="U41" s="56">
        <f t="shared" si="12"/>
        <v>937.25087164850265</v>
      </c>
      <c r="V41" s="56">
        <f t="shared" si="12"/>
        <v>1137.2508716485027</v>
      </c>
      <c r="W41" s="56">
        <f t="shared" si="12"/>
        <v>1337.2508716485027</v>
      </c>
      <c r="X41" s="56">
        <f t="shared" si="12"/>
        <v>1537.2508716485027</v>
      </c>
      <c r="Y41" s="56">
        <f t="shared" si="12"/>
        <v>1737.2508716485027</v>
      </c>
      <c r="Z41" s="56">
        <f t="shared" si="12"/>
        <v>1937.2508716485027</v>
      </c>
    </row>
    <row r="42" spans="1:26" ht="13.5" customHeight="1" thickBot="1" x14ac:dyDescent="0.3">
      <c r="A42" s="192"/>
      <c r="B42" s="185"/>
      <c r="C42" s="176"/>
      <c r="D42" s="213"/>
      <c r="E42" s="64">
        <f>B41</f>
        <v>1.8</v>
      </c>
      <c r="F42" s="60">
        <f t="shared" si="10"/>
        <v>190.00491725287793</v>
      </c>
      <c r="G42" s="61">
        <f t="shared" si="10"/>
        <v>390.00491725287793</v>
      </c>
      <c r="H42" s="61">
        <f t="shared" si="10"/>
        <v>590.00491725287793</v>
      </c>
      <c r="I42" s="61">
        <f t="shared" si="10"/>
        <v>790.00491725287793</v>
      </c>
      <c r="J42" s="62">
        <f t="shared" si="10"/>
        <v>990.00491725287793</v>
      </c>
      <c r="K42" s="62">
        <f t="shared" si="10"/>
        <v>1190.0049172528779</v>
      </c>
      <c r="L42" s="62">
        <f t="shared" si="10"/>
        <v>1390.0049172528779</v>
      </c>
      <c r="M42" s="62">
        <f t="shared" si="10"/>
        <v>1590.0049172528779</v>
      </c>
      <c r="N42" s="63">
        <f t="shared" si="10"/>
        <v>1790.0049172528779</v>
      </c>
      <c r="P42" s="213"/>
      <c r="Q42" s="64">
        <f>E42</f>
        <v>1.8</v>
      </c>
      <c r="R42" s="56">
        <f>R$39-($B$37/$E42)</f>
        <v>1280.6882505862104</v>
      </c>
      <c r="S42" s="56">
        <f t="shared" si="12"/>
        <v>1480.6882505862104</v>
      </c>
      <c r="T42" s="56">
        <f t="shared" si="12"/>
        <v>1680.6882505862104</v>
      </c>
      <c r="U42" s="56">
        <f t="shared" si="12"/>
        <v>1880.6882505862104</v>
      </c>
      <c r="V42" s="56">
        <f t="shared" si="12"/>
        <v>2080.6882505862104</v>
      </c>
      <c r="W42" s="56">
        <f t="shared" si="12"/>
        <v>2280.6882505862104</v>
      </c>
      <c r="X42" s="56">
        <f t="shared" si="12"/>
        <v>2480.6882505862104</v>
      </c>
      <c r="Y42" s="56">
        <f t="shared" si="12"/>
        <v>2680.6882505862104</v>
      </c>
      <c r="Z42" s="56">
        <f t="shared" si="12"/>
        <v>2880.6882505862104</v>
      </c>
    </row>
    <row r="43" spans="1:26" ht="13.5" customHeight="1" thickBot="1" x14ac:dyDescent="0.3">
      <c r="A43" s="192" t="s">
        <v>103</v>
      </c>
      <c r="B43" s="186">
        <f>B6</f>
        <v>8254</v>
      </c>
      <c r="C43" s="176"/>
      <c r="D43" s="213"/>
      <c r="E43" s="55">
        <f>E42+0.25</f>
        <v>2.0499999999999998</v>
      </c>
      <c r="F43" s="60">
        <f t="shared" si="10"/>
        <v>1036.3457810025257</v>
      </c>
      <c r="G43" s="61">
        <f t="shared" si="10"/>
        <v>1236.3457810025257</v>
      </c>
      <c r="H43" s="61">
        <f t="shared" si="10"/>
        <v>1436.3457810025257</v>
      </c>
      <c r="I43" s="62">
        <f t="shared" si="10"/>
        <v>1636.3457810025257</v>
      </c>
      <c r="J43" s="62">
        <f t="shared" si="10"/>
        <v>1836.3457810025257</v>
      </c>
      <c r="K43" s="62">
        <f t="shared" si="10"/>
        <v>2036.3457810025257</v>
      </c>
      <c r="L43" s="62">
        <f t="shared" si="10"/>
        <v>2236.3457810025257</v>
      </c>
      <c r="M43" s="62">
        <f t="shared" si="10"/>
        <v>2436.3457810025257</v>
      </c>
      <c r="N43" s="63">
        <f t="shared" si="10"/>
        <v>2636.3457810025257</v>
      </c>
      <c r="P43" s="213"/>
      <c r="Q43" s="55">
        <f>Q42+0.25</f>
        <v>2.0499999999999998</v>
      </c>
      <c r="R43" s="56">
        <f t="shared" si="12"/>
        <v>1994.0189517342333</v>
      </c>
      <c r="S43" s="56">
        <f t="shared" si="12"/>
        <v>2194.0189517342333</v>
      </c>
      <c r="T43" s="56">
        <f t="shared" si="12"/>
        <v>2394.0189517342333</v>
      </c>
      <c r="U43" s="56">
        <f t="shared" si="12"/>
        <v>2594.0189517342333</v>
      </c>
      <c r="V43" s="56">
        <f t="shared" si="12"/>
        <v>2794.0189517342333</v>
      </c>
      <c r="W43" s="56">
        <f t="shared" si="12"/>
        <v>2994.0189517342333</v>
      </c>
      <c r="X43" s="56">
        <f t="shared" si="12"/>
        <v>3194.0189517342333</v>
      </c>
      <c r="Y43" s="56">
        <f t="shared" si="12"/>
        <v>3394.0189517342333</v>
      </c>
      <c r="Z43" s="56">
        <f t="shared" si="12"/>
        <v>3594.0189517342333</v>
      </c>
    </row>
    <row r="44" spans="1:26" ht="13.5" customHeight="1" thickBot="1" x14ac:dyDescent="0.3">
      <c r="A44" s="194" t="s">
        <v>11</v>
      </c>
      <c r="B44" s="186">
        <f>D6</f>
        <v>324</v>
      </c>
      <c r="C44" s="178"/>
      <c r="D44" s="214"/>
      <c r="E44" s="55">
        <f>E43+0.25</f>
        <v>2.2999999999999998</v>
      </c>
      <c r="F44" s="65">
        <f t="shared" si="10"/>
        <v>1698.6995004587734</v>
      </c>
      <c r="G44" s="66">
        <f>G$39-($B$39/$E44)</f>
        <v>1898.6995004587734</v>
      </c>
      <c r="H44" s="67">
        <f t="shared" si="10"/>
        <v>2098.6995004587734</v>
      </c>
      <c r="I44" s="67">
        <f t="shared" si="10"/>
        <v>2298.6995004587734</v>
      </c>
      <c r="J44" s="67">
        <f t="shared" si="10"/>
        <v>2498.6995004587734</v>
      </c>
      <c r="K44" s="67">
        <f t="shared" si="10"/>
        <v>2698.6995004587734</v>
      </c>
      <c r="L44" s="67">
        <f t="shared" si="10"/>
        <v>2898.6995004587734</v>
      </c>
      <c r="M44" s="67">
        <f t="shared" si="10"/>
        <v>3098.6995004587734</v>
      </c>
      <c r="N44" s="68">
        <f>N$39-($B$39/$E44)</f>
        <v>3298.6995004587734</v>
      </c>
      <c r="P44" s="214"/>
      <c r="Q44" s="55">
        <f>Q43+0.25</f>
        <v>2.2999999999999998</v>
      </c>
      <c r="R44" s="56">
        <f t="shared" si="12"/>
        <v>2552.2777613283388</v>
      </c>
      <c r="S44" s="56">
        <f>S$39-($B$37/$E44)</f>
        <v>2752.2777613283388</v>
      </c>
      <c r="T44" s="56">
        <f t="shared" si="12"/>
        <v>2952.2777613283388</v>
      </c>
      <c r="U44" s="56">
        <f t="shared" si="12"/>
        <v>3152.2777613283388</v>
      </c>
      <c r="V44" s="56">
        <f t="shared" si="12"/>
        <v>3352.2777613283388</v>
      </c>
      <c r="W44" s="56">
        <f t="shared" si="12"/>
        <v>3552.2777613283388</v>
      </c>
      <c r="X44" s="56">
        <f t="shared" si="12"/>
        <v>3752.2777613283388</v>
      </c>
      <c r="Y44" s="56">
        <f t="shared" si="12"/>
        <v>3952.2777613283388</v>
      </c>
      <c r="Z44" s="56">
        <f t="shared" si="12"/>
        <v>4152.2777613283388</v>
      </c>
    </row>
    <row r="45" spans="1:26" ht="13.5" customHeight="1" x14ac:dyDescent="0.25">
      <c r="A45" s="195" t="s">
        <v>12</v>
      </c>
      <c r="B45" s="197">
        <f>B43-B44</f>
        <v>7930</v>
      </c>
      <c r="C45" s="178"/>
    </row>
    <row r="46" spans="1:26" ht="13.5" customHeight="1" x14ac:dyDescent="0.25"/>
    <row r="47" spans="1:26" ht="13.5" customHeight="1" x14ac:dyDescent="0.25"/>
  </sheetData>
  <sheetProtection selectLockedCells="1"/>
  <mergeCells count="29">
    <mergeCell ref="P25:Q25"/>
    <mergeCell ref="A22:B22"/>
    <mergeCell ref="D40:D44"/>
    <mergeCell ref="P40:P44"/>
    <mergeCell ref="D26:E26"/>
    <mergeCell ref="P26:Q26"/>
    <mergeCell ref="D27:D31"/>
    <mergeCell ref="P27:P31"/>
    <mergeCell ref="D36:N36"/>
    <mergeCell ref="P36:Z36"/>
    <mergeCell ref="D39:E39"/>
    <mergeCell ref="P39:Q39"/>
    <mergeCell ref="A35:B35"/>
    <mergeCell ref="A9:B9"/>
    <mergeCell ref="D38:E38"/>
    <mergeCell ref="P38:Q38"/>
    <mergeCell ref="P13:Q13"/>
    <mergeCell ref="A23:B23"/>
    <mergeCell ref="A36:B36"/>
    <mergeCell ref="D14:D18"/>
    <mergeCell ref="P14:P18"/>
    <mergeCell ref="D10:N10"/>
    <mergeCell ref="P10:Z10"/>
    <mergeCell ref="D12:E12"/>
    <mergeCell ref="P12:Q12"/>
    <mergeCell ref="D13:E13"/>
    <mergeCell ref="D23:N23"/>
    <mergeCell ref="P23:Z23"/>
    <mergeCell ref="D25:E25"/>
  </mergeCells>
  <conditionalFormatting sqref="F14:N18">
    <cfRule type="cellIs" dxfId="23" priority="45" stopIfTrue="1" operator="lessThan">
      <formula>1</formula>
    </cfRule>
    <cfRule type="cellIs" dxfId="22" priority="46" stopIfTrue="1" operator="greaterThan">
      <formula>1</formula>
    </cfRule>
    <cfRule type="cellIs" dxfId="21" priority="47" stopIfTrue="1" operator="lessThan">
      <formula>1</formula>
    </cfRule>
    <cfRule type="cellIs" dxfId="20" priority="48" stopIfTrue="1" operator="greaterThan">
      <formula>1</formula>
    </cfRule>
  </conditionalFormatting>
  <conditionalFormatting sqref="F27:N31">
    <cfRule type="cellIs" dxfId="19" priority="29" stopIfTrue="1" operator="lessThan">
      <formula>1</formula>
    </cfRule>
    <cfRule type="cellIs" dxfId="18" priority="30" stopIfTrue="1" operator="greaterThan">
      <formula>1</formula>
    </cfRule>
    <cfRule type="cellIs" dxfId="17" priority="31" stopIfTrue="1" operator="lessThan">
      <formula>1</formula>
    </cfRule>
    <cfRule type="cellIs" dxfId="16" priority="32" stopIfTrue="1" operator="greaterThan">
      <formula>1</formula>
    </cfRule>
  </conditionalFormatting>
  <conditionalFormatting sqref="F40:N44">
    <cfRule type="cellIs" dxfId="15" priority="41" stopIfTrue="1" operator="lessThan">
      <formula>1</formula>
    </cfRule>
    <cfRule type="cellIs" dxfId="14" priority="42" stopIfTrue="1" operator="greaterThan">
      <formula>1</formula>
    </cfRule>
    <cfRule type="cellIs" dxfId="13" priority="43" stopIfTrue="1" operator="lessThan">
      <formula>1</formula>
    </cfRule>
    <cfRule type="cellIs" dxfId="12" priority="44" stopIfTrue="1" operator="greaterThan">
      <formula>1</formula>
    </cfRule>
  </conditionalFormatting>
  <conditionalFormatting sqref="R14:Z18">
    <cfRule type="cellIs" dxfId="11" priority="37" stopIfTrue="1" operator="lessThan">
      <formula>1</formula>
    </cfRule>
    <cfRule type="cellIs" dxfId="10" priority="38" stopIfTrue="1" operator="greaterThan">
      <formula>1</formula>
    </cfRule>
    <cfRule type="cellIs" dxfId="9" priority="39" stopIfTrue="1" operator="lessThan">
      <formula>1</formula>
    </cfRule>
    <cfRule type="cellIs" dxfId="8" priority="40" stopIfTrue="1" operator="greaterThan">
      <formula>1</formula>
    </cfRule>
  </conditionalFormatting>
  <conditionalFormatting sqref="R27:Z31">
    <cfRule type="cellIs" dxfId="7" priority="25" stopIfTrue="1" operator="lessThan">
      <formula>1</formula>
    </cfRule>
    <cfRule type="cellIs" dxfId="6" priority="26" stopIfTrue="1" operator="greaterThan">
      <formula>1</formula>
    </cfRule>
    <cfRule type="cellIs" dxfId="5" priority="27" stopIfTrue="1" operator="lessThan">
      <formula>1</formula>
    </cfRule>
    <cfRule type="cellIs" dxfId="4" priority="28" stopIfTrue="1" operator="greaterThan">
      <formula>1</formula>
    </cfRule>
  </conditionalFormatting>
  <conditionalFormatting sqref="R40:Z44">
    <cfRule type="cellIs" dxfId="3" priority="33" stopIfTrue="1" operator="lessThan">
      <formula>1</formula>
    </cfRule>
    <cfRule type="cellIs" dxfId="2" priority="34" stopIfTrue="1" operator="greaterThan">
      <formula>1</formula>
    </cfRule>
    <cfRule type="cellIs" dxfId="1" priority="35" stopIfTrue="1" operator="lessThan">
      <formula>1</formula>
    </cfRule>
    <cfRule type="cellIs" dxfId="0" priority="36" stopIfTrue="1" operator="greaterThan">
      <formula>1</formula>
    </cfRule>
  </conditionalFormatting>
  <dataValidations count="3">
    <dataValidation type="list" allowBlank="1" showInputMessage="1" showErrorMessage="1" sqref="B15" xr:uid="{00000000-0002-0000-0000-000000000000}">
      <formula1>Obrengspeil</formula1>
    </dataValidation>
    <dataValidation type="list" allowBlank="1" showInputMessage="1" showErrorMessage="1" sqref="B28" xr:uid="{00000000-0002-0000-0000-000001000000}">
      <formula1>Sonopbrengspeil</formula1>
    </dataValidation>
    <dataValidation type="list" allowBlank="1" showInputMessage="1" showErrorMessage="1" sqref="B41" xr:uid="{00000000-0002-0000-0000-000002000000}">
      <formula1>Sojaopbrengspeil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topLeftCell="A2" zoomScale="85" zoomScaleNormal="85" zoomScaleSheetLayoutView="90" workbookViewId="0">
      <selection activeCell="D9" sqref="D9:I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1" width="30.44140625" style="1" customWidth="1"/>
    <col min="12" max="26" width="12.6640625" style="1" customWidth="1"/>
    <col min="27" max="16384" width="9.109375" style="1"/>
  </cols>
  <sheetData>
    <row r="1" spans="1:9" ht="30.75" customHeight="1" thickBot="1" x14ac:dyDescent="0.3">
      <c r="A1" s="225" t="s">
        <v>100</v>
      </c>
      <c r="B1" s="226"/>
      <c r="C1" s="226"/>
      <c r="D1" s="226"/>
      <c r="E1" s="227" t="s">
        <v>106</v>
      </c>
      <c r="F1" s="227"/>
      <c r="G1" s="227"/>
      <c r="H1" s="2"/>
      <c r="I1" s="10"/>
    </row>
    <row r="2" spans="1:9" ht="16.2" thickBot="1" x14ac:dyDescent="0.35">
      <c r="A2" s="11"/>
      <c r="B2" s="12"/>
      <c r="C2" s="13"/>
      <c r="D2" s="13"/>
      <c r="E2" s="8"/>
      <c r="F2" s="8"/>
      <c r="G2" s="8"/>
      <c r="H2" s="8"/>
      <c r="I2" s="3"/>
    </row>
    <row r="3" spans="1:9" ht="24.75" customHeight="1" thickBot="1" x14ac:dyDescent="0.3">
      <c r="A3" s="231" t="s">
        <v>15</v>
      </c>
      <c r="B3" s="232"/>
      <c r="C3" s="232"/>
      <c r="D3" s="20"/>
      <c r="E3" s="31">
        <f>'Pryse + Sensatiwiteitsanalise'!B19</f>
        <v>3310</v>
      </c>
      <c r="F3" s="20" t="s">
        <v>0</v>
      </c>
      <c r="G3" s="14"/>
      <c r="H3" s="14"/>
      <c r="I3" s="4"/>
    </row>
    <row r="4" spans="1:9" ht="13.8" thickBot="1" x14ac:dyDescent="0.3">
      <c r="A4" s="104"/>
      <c r="B4" s="6"/>
      <c r="C4" s="6"/>
      <c r="D4" s="5"/>
      <c r="E4" s="7"/>
      <c r="F4" s="15"/>
      <c r="G4" s="6"/>
      <c r="H4" s="16"/>
      <c r="I4" s="16"/>
    </row>
    <row r="5" spans="1:9" ht="13.8" thickBot="1" x14ac:dyDescent="0.3">
      <c r="A5" s="86" t="s">
        <v>16</v>
      </c>
      <c r="B5" s="6"/>
      <c r="C5" s="6"/>
      <c r="D5" s="115">
        <v>3.5</v>
      </c>
      <c r="E5" s="115">
        <v>4</v>
      </c>
      <c r="F5" s="115">
        <v>4.5</v>
      </c>
      <c r="G5" s="115">
        <v>5</v>
      </c>
      <c r="H5" s="115">
        <v>5.5</v>
      </c>
      <c r="I5" s="115">
        <v>6</v>
      </c>
    </row>
    <row r="6" spans="1:9" ht="13.8" thickBot="1" x14ac:dyDescent="0.3">
      <c r="A6" s="87" t="s">
        <v>17</v>
      </c>
      <c r="B6" s="106"/>
      <c r="C6" s="109"/>
      <c r="D6" s="28">
        <f t="shared" ref="D6:I6" si="0">$E$3*D5</f>
        <v>11585</v>
      </c>
      <c r="E6" s="28">
        <f t="shared" si="0"/>
        <v>13240</v>
      </c>
      <c r="F6" s="28">
        <f t="shared" si="0"/>
        <v>14895</v>
      </c>
      <c r="G6" s="28">
        <f t="shared" si="0"/>
        <v>16550</v>
      </c>
      <c r="H6" s="28">
        <f t="shared" si="0"/>
        <v>18205</v>
      </c>
      <c r="I6" s="28">
        <f t="shared" si="0"/>
        <v>19860</v>
      </c>
    </row>
    <row r="7" spans="1:9" ht="13.8" thickBot="1" x14ac:dyDescent="0.3">
      <c r="A7" s="107"/>
      <c r="B7" s="108"/>
      <c r="C7" s="108"/>
      <c r="D7" s="17"/>
      <c r="E7" s="17"/>
      <c r="F7" s="17"/>
      <c r="G7" s="17"/>
      <c r="H7" s="17"/>
      <c r="I7" s="17"/>
    </row>
    <row r="8" spans="1:9" ht="13.8" thickBot="1" x14ac:dyDescent="0.3">
      <c r="A8" s="236" t="s">
        <v>18</v>
      </c>
      <c r="B8" s="237"/>
      <c r="C8" s="238"/>
      <c r="D8" s="18"/>
      <c r="E8" s="18"/>
      <c r="F8" s="18"/>
      <c r="G8" s="18"/>
      <c r="H8" s="18"/>
      <c r="I8" s="18"/>
    </row>
    <row r="9" spans="1:9" x14ac:dyDescent="0.25">
      <c r="A9" s="91" t="s">
        <v>19</v>
      </c>
      <c r="B9" s="92"/>
      <c r="C9" s="92"/>
      <c r="D9" s="116">
        <v>1825.6</v>
      </c>
      <c r="E9" s="116">
        <v>1955.9999999999998</v>
      </c>
      <c r="F9" s="116">
        <v>1955.9999999999998</v>
      </c>
      <c r="G9" s="116">
        <v>2151.6</v>
      </c>
      <c r="H9" s="116">
        <v>2151.6</v>
      </c>
      <c r="I9" s="116">
        <v>2347.1999999999998</v>
      </c>
    </row>
    <row r="10" spans="1:9" x14ac:dyDescent="0.25">
      <c r="A10" s="88" t="s">
        <v>20</v>
      </c>
      <c r="B10" s="93"/>
      <c r="C10" s="93"/>
      <c r="D10" s="117">
        <v>2677.6575000000003</v>
      </c>
      <c r="E10" s="117">
        <v>3039.3074999999999</v>
      </c>
      <c r="F10" s="117">
        <v>3400.9575000000004</v>
      </c>
      <c r="G10" s="117">
        <v>3762.6075000000001</v>
      </c>
      <c r="H10" s="117">
        <v>4124.2574999999997</v>
      </c>
      <c r="I10" s="117">
        <v>4485.9075000000003</v>
      </c>
    </row>
    <row r="11" spans="1:9" x14ac:dyDescent="0.25">
      <c r="A11" s="88" t="s">
        <v>21</v>
      </c>
      <c r="B11" s="93"/>
      <c r="C11" s="93"/>
      <c r="D11" s="117">
        <v>671.97375</v>
      </c>
      <c r="E11" s="117">
        <v>671.97375</v>
      </c>
      <c r="F11" s="117">
        <v>671.97375</v>
      </c>
      <c r="G11" s="117">
        <v>671.97375</v>
      </c>
      <c r="H11" s="117">
        <v>671.97375</v>
      </c>
      <c r="I11" s="117">
        <v>671.97375</v>
      </c>
    </row>
    <row r="12" spans="1:9" x14ac:dyDescent="0.25">
      <c r="A12" s="88" t="s">
        <v>22</v>
      </c>
      <c r="B12" s="93"/>
      <c r="C12" s="93"/>
      <c r="D12" s="117">
        <v>1451.9146000000001</v>
      </c>
      <c r="E12" s="117">
        <v>1480.5346</v>
      </c>
      <c r="F12" s="117">
        <v>1509.1546000000001</v>
      </c>
      <c r="G12" s="117">
        <v>1537.7746000000002</v>
      </c>
      <c r="H12" s="117">
        <v>1566.3946000000001</v>
      </c>
      <c r="I12" s="117">
        <v>1595.0146</v>
      </c>
    </row>
    <row r="13" spans="1:9" x14ac:dyDescent="0.25">
      <c r="A13" s="88" t="s">
        <v>23</v>
      </c>
      <c r="B13" s="93"/>
      <c r="C13" s="93"/>
      <c r="D13" s="117">
        <v>844.54860000000008</v>
      </c>
      <c r="E13" s="117">
        <v>848.41049999999996</v>
      </c>
      <c r="F13" s="117">
        <v>852.27240000000006</v>
      </c>
      <c r="G13" s="117">
        <v>856.13430000000005</v>
      </c>
      <c r="H13" s="117">
        <v>859.99620000000004</v>
      </c>
      <c r="I13" s="117">
        <v>863.85810000000004</v>
      </c>
    </row>
    <row r="14" spans="1:9" x14ac:dyDescent="0.25">
      <c r="A14" s="88" t="s">
        <v>24</v>
      </c>
      <c r="B14" s="93"/>
      <c r="C14" s="93"/>
      <c r="D14" s="117">
        <v>1605.3641486870406</v>
      </c>
      <c r="E14" s="117">
        <v>1605.3641486870406</v>
      </c>
      <c r="F14" s="117">
        <v>1605.3641486870406</v>
      </c>
      <c r="G14" s="117">
        <v>1605.3641486870406</v>
      </c>
      <c r="H14" s="117">
        <v>1605.3641486870406</v>
      </c>
      <c r="I14" s="117">
        <v>1605.3641486870406</v>
      </c>
    </row>
    <row r="15" spans="1:9" x14ac:dyDescent="0.25">
      <c r="A15" s="88" t="s">
        <v>25</v>
      </c>
      <c r="B15" s="93"/>
      <c r="C15" s="93"/>
      <c r="D15" s="117">
        <v>1211.5224106239998</v>
      </c>
      <c r="E15" s="117">
        <v>1211.5224106239998</v>
      </c>
      <c r="F15" s="117">
        <v>1211.5224106239998</v>
      </c>
      <c r="G15" s="117">
        <v>1211.5224106239998</v>
      </c>
      <c r="H15" s="117">
        <v>1211.5224106239998</v>
      </c>
      <c r="I15" s="117">
        <v>1211.5224106239998</v>
      </c>
    </row>
    <row r="16" spans="1:9" x14ac:dyDescent="0.25">
      <c r="A16" s="88" t="s">
        <v>26</v>
      </c>
      <c r="B16" s="93"/>
      <c r="C16" s="93"/>
      <c r="D16" s="117">
        <v>225.9075</v>
      </c>
      <c r="E16" s="117">
        <v>258.18</v>
      </c>
      <c r="F16" s="117">
        <v>290.45249999999999</v>
      </c>
      <c r="G16" s="117">
        <v>322.72500000000002</v>
      </c>
      <c r="H16" s="117">
        <v>354.9975</v>
      </c>
      <c r="I16" s="117">
        <v>387.27</v>
      </c>
    </row>
    <row r="17" spans="1:9" x14ac:dyDescent="0.25">
      <c r="A17" s="88" t="s">
        <v>28</v>
      </c>
      <c r="B17" s="93"/>
      <c r="C17" s="93"/>
      <c r="D17" s="117">
        <v>1319.551632545141</v>
      </c>
      <c r="E17" s="117">
        <v>1393.8275419106994</v>
      </c>
      <c r="F17" s="117">
        <v>1452.345143119159</v>
      </c>
      <c r="G17" s="117">
        <v>1534.500206563268</v>
      </c>
      <c r="H17" s="117">
        <v>1593.0178077717269</v>
      </c>
      <c r="I17" s="117">
        <v>1675.1728712158358</v>
      </c>
    </row>
    <row r="18" spans="1:9" x14ac:dyDescent="0.25">
      <c r="A18" s="88" t="s">
        <v>29</v>
      </c>
      <c r="B18" s="93"/>
      <c r="C18" s="93"/>
      <c r="D18" s="117">
        <v>0</v>
      </c>
      <c r="E18" s="117">
        <v>0</v>
      </c>
      <c r="F18" s="117">
        <v>0</v>
      </c>
      <c r="G18" s="117">
        <v>0</v>
      </c>
      <c r="H18" s="117">
        <v>0</v>
      </c>
      <c r="I18" s="117">
        <v>0</v>
      </c>
    </row>
    <row r="19" spans="1:9" x14ac:dyDescent="0.25">
      <c r="A19" s="88" t="s">
        <v>30</v>
      </c>
      <c r="B19" s="93"/>
      <c r="C19" s="93"/>
      <c r="D19" s="117">
        <v>404.80125000000004</v>
      </c>
      <c r="E19" s="117">
        <v>462.63000000000005</v>
      </c>
      <c r="F19" s="117">
        <v>520.45875000000001</v>
      </c>
      <c r="G19" s="117">
        <v>578.28750000000002</v>
      </c>
      <c r="H19" s="117">
        <v>636.11625000000004</v>
      </c>
      <c r="I19" s="117">
        <v>693.94500000000005</v>
      </c>
    </row>
    <row r="20" spans="1:9" x14ac:dyDescent="0.25">
      <c r="A20" s="88" t="s">
        <v>31</v>
      </c>
      <c r="B20" s="93"/>
      <c r="C20" s="93"/>
      <c r="D20" s="117">
        <v>0</v>
      </c>
      <c r="E20" s="117">
        <v>0</v>
      </c>
      <c r="F20" s="117">
        <v>0</v>
      </c>
      <c r="G20" s="117">
        <v>0</v>
      </c>
      <c r="H20" s="117">
        <v>0</v>
      </c>
      <c r="I20" s="117">
        <v>0</v>
      </c>
    </row>
    <row r="21" spans="1:9" x14ac:dyDescent="0.25">
      <c r="A21" s="88" t="s">
        <v>32</v>
      </c>
      <c r="B21" s="93"/>
      <c r="C21" s="93"/>
      <c r="D21" s="117">
        <v>0</v>
      </c>
      <c r="E21" s="117">
        <v>0</v>
      </c>
      <c r="F21" s="117">
        <v>0</v>
      </c>
      <c r="G21" s="117">
        <v>0</v>
      </c>
      <c r="H21" s="117">
        <v>0</v>
      </c>
      <c r="I21" s="117">
        <v>0</v>
      </c>
    </row>
    <row r="22" spans="1:9" x14ac:dyDescent="0.25">
      <c r="A22" s="88" t="s">
        <v>33</v>
      </c>
      <c r="B22" s="93"/>
      <c r="C22" s="93"/>
      <c r="D22" s="117">
        <v>0</v>
      </c>
      <c r="E22" s="117">
        <v>0</v>
      </c>
      <c r="F22" s="117">
        <v>0</v>
      </c>
      <c r="G22" s="117">
        <v>0</v>
      </c>
      <c r="H22" s="117">
        <v>0</v>
      </c>
      <c r="I22" s="117">
        <v>0</v>
      </c>
    </row>
    <row r="23" spans="1:9" x14ac:dyDescent="0.25">
      <c r="A23" s="88" t="s">
        <v>34</v>
      </c>
      <c r="B23" s="93"/>
      <c r="C23" s="93"/>
      <c r="D23" s="117">
        <v>0</v>
      </c>
      <c r="E23" s="117">
        <v>0</v>
      </c>
      <c r="F23" s="117">
        <v>0</v>
      </c>
      <c r="G23" s="117">
        <v>0</v>
      </c>
      <c r="H23" s="117">
        <v>0</v>
      </c>
      <c r="I23" s="117">
        <v>0</v>
      </c>
    </row>
    <row r="24" spans="1:9" ht="13.8" thickBot="1" x14ac:dyDescent="0.3">
      <c r="A24" s="88" t="s">
        <v>35</v>
      </c>
      <c r="B24" s="93"/>
      <c r="C24" s="93"/>
      <c r="D24" s="117">
        <v>1078.5478976573256</v>
      </c>
      <c r="E24" s="117">
        <v>1139.2580085139157</v>
      </c>
      <c r="F24" s="117">
        <v>1187.087918464161</v>
      </c>
      <c r="G24" s="117">
        <v>1254.2381297739234</v>
      </c>
      <c r="H24" s="117">
        <v>1302.0680397241683</v>
      </c>
      <c r="I24" s="117">
        <v>1369.2182510339308</v>
      </c>
    </row>
    <row r="25" spans="1:9" ht="13.8" thickBot="1" x14ac:dyDescent="0.3">
      <c r="A25" s="228" t="s">
        <v>36</v>
      </c>
      <c r="B25" s="234"/>
      <c r="C25" s="235"/>
      <c r="D25" s="23">
        <f>SUM(D8:D24)</f>
        <v>13317.389289513507</v>
      </c>
      <c r="E25" s="23">
        <f t="shared" ref="E25:I25" si="1">SUM(E8:E24)</f>
        <v>14067.008459735656</v>
      </c>
      <c r="F25" s="23">
        <f t="shared" si="1"/>
        <v>14657.589120894361</v>
      </c>
      <c r="G25" s="23">
        <f t="shared" si="1"/>
        <v>15486.727545648233</v>
      </c>
      <c r="H25" s="23">
        <f t="shared" si="1"/>
        <v>16077.308206806936</v>
      </c>
      <c r="I25" s="23">
        <f t="shared" si="1"/>
        <v>16906.446631560808</v>
      </c>
    </row>
    <row r="26" spans="1:9" ht="13.8" thickBot="1" x14ac:dyDescent="0.3">
      <c r="A26" s="94"/>
      <c r="B26" s="95"/>
      <c r="C26" s="95"/>
      <c r="D26" s="24"/>
      <c r="E26" s="24"/>
      <c r="F26" s="24"/>
      <c r="G26" s="24"/>
      <c r="H26" s="24"/>
      <c r="I26" s="24"/>
    </row>
    <row r="27" spans="1:9" ht="13.8" thickBot="1" x14ac:dyDescent="0.3">
      <c r="A27" s="239" t="s">
        <v>37</v>
      </c>
      <c r="B27" s="240"/>
      <c r="C27" s="241"/>
      <c r="D27" s="118">
        <f>'[2]W-Mielie '!$D$224</f>
        <v>2481.9399999999996</v>
      </c>
      <c r="E27" s="23">
        <v>2481.9399999999996</v>
      </c>
      <c r="F27" s="23">
        <v>2481.9399999999996</v>
      </c>
      <c r="G27" s="23">
        <v>2481.9399999999996</v>
      </c>
      <c r="H27" s="23">
        <v>2481.9399999999996</v>
      </c>
      <c r="I27" s="23">
        <v>2481.9399999999996</v>
      </c>
    </row>
    <row r="28" spans="1:9" ht="13.8" thickBot="1" x14ac:dyDescent="0.3">
      <c r="A28" s="94"/>
      <c r="B28" s="95"/>
      <c r="C28" s="95"/>
      <c r="D28" s="24"/>
      <c r="E28" s="24"/>
      <c r="F28" s="24"/>
      <c r="G28" s="24"/>
      <c r="H28" s="24"/>
      <c r="I28" s="24"/>
    </row>
    <row r="29" spans="1:9" ht="28.5" customHeight="1" thickBot="1" x14ac:dyDescent="0.3">
      <c r="A29" s="228" t="s">
        <v>38</v>
      </c>
      <c r="B29" s="234"/>
      <c r="C29" s="235"/>
      <c r="D29" s="23">
        <f>D25+D27</f>
        <v>15799.329289513506</v>
      </c>
      <c r="E29" s="23">
        <f t="shared" ref="E29:I29" si="2">E25+E27</f>
        <v>16548.948459735657</v>
      </c>
      <c r="F29" s="23">
        <f t="shared" si="2"/>
        <v>17139.52912089436</v>
      </c>
      <c r="G29" s="23">
        <f t="shared" si="2"/>
        <v>17968.667545648233</v>
      </c>
      <c r="H29" s="23">
        <f t="shared" si="2"/>
        <v>18559.248206806937</v>
      </c>
      <c r="I29" s="23">
        <f t="shared" si="2"/>
        <v>19388.386631560807</v>
      </c>
    </row>
    <row r="30" spans="1:9" ht="13.8" thickBot="1" x14ac:dyDescent="0.3">
      <c r="A30" s="89"/>
      <c r="B30" s="90"/>
      <c r="C30" s="90"/>
      <c r="D30" s="26"/>
      <c r="E30" s="26"/>
      <c r="F30" s="26"/>
      <c r="G30" s="26"/>
      <c r="H30" s="26"/>
      <c r="I30" s="26"/>
    </row>
    <row r="31" spans="1:9" ht="27.75" customHeight="1" thickBot="1" x14ac:dyDescent="0.3">
      <c r="A31" s="228" t="s">
        <v>39</v>
      </c>
      <c r="B31" s="229"/>
      <c r="C31" s="230"/>
      <c r="D31" s="23">
        <f>D29/D5</f>
        <v>4514.0940827181448</v>
      </c>
      <c r="E31" s="23">
        <f t="shared" ref="E31:I31" si="3">E29/E5</f>
        <v>4137.2371149339142</v>
      </c>
      <c r="F31" s="23">
        <f t="shared" si="3"/>
        <v>3808.7842490876355</v>
      </c>
      <c r="G31" s="23">
        <f t="shared" si="3"/>
        <v>3593.7335091296468</v>
      </c>
      <c r="H31" s="23">
        <f t="shared" si="3"/>
        <v>3374.4087648739883</v>
      </c>
      <c r="I31" s="23">
        <f t="shared" si="3"/>
        <v>3231.3977719268009</v>
      </c>
    </row>
    <row r="32" spans="1:9" ht="13.8" thickBot="1" x14ac:dyDescent="0.3">
      <c r="A32" s="107"/>
      <c r="B32" s="108"/>
      <c r="C32" s="108"/>
      <c r="D32" s="26"/>
      <c r="E32" s="26"/>
      <c r="F32" s="26"/>
      <c r="G32" s="26"/>
      <c r="H32" s="26"/>
      <c r="I32" s="26"/>
    </row>
    <row r="33" spans="1:10" ht="13.8" thickBot="1" x14ac:dyDescent="0.3">
      <c r="A33" s="105" t="s">
        <v>40</v>
      </c>
      <c r="B33" s="106"/>
      <c r="C33" s="106"/>
      <c r="D33" s="23">
        <f>'Pryse + Sensatiwiteitsanalise'!D4</f>
        <v>411</v>
      </c>
      <c r="E33" s="23">
        <f>$D$33</f>
        <v>411</v>
      </c>
      <c r="F33" s="23">
        <f>$D$33</f>
        <v>411</v>
      </c>
      <c r="G33" s="23">
        <f>$D$33</f>
        <v>411</v>
      </c>
      <c r="H33" s="23">
        <f>$D$33</f>
        <v>411</v>
      </c>
      <c r="I33" s="23">
        <f>$D$33</f>
        <v>411</v>
      </c>
    </row>
    <row r="34" spans="1:10" ht="13.8" thickBot="1" x14ac:dyDescent="0.3">
      <c r="A34" s="107"/>
      <c r="B34" s="108"/>
      <c r="C34" s="108"/>
      <c r="D34" s="26"/>
      <c r="E34" s="26"/>
      <c r="F34" s="26"/>
      <c r="G34" s="26"/>
      <c r="H34" s="26"/>
      <c r="I34" s="26"/>
    </row>
    <row r="35" spans="1:10" ht="13.8" thickBot="1" x14ac:dyDescent="0.3">
      <c r="A35" s="231" t="s">
        <v>41</v>
      </c>
      <c r="B35" s="232"/>
      <c r="C35" s="233"/>
      <c r="D35" s="25">
        <f t="shared" ref="D35:I35" si="4">D31+D33</f>
        <v>4925.0940827181448</v>
      </c>
      <c r="E35" s="25">
        <f t="shared" si="4"/>
        <v>4548.2371149339142</v>
      </c>
      <c r="F35" s="25">
        <f t="shared" si="4"/>
        <v>4219.7842490876355</v>
      </c>
      <c r="G35" s="25">
        <f t="shared" si="4"/>
        <v>4004.7335091296468</v>
      </c>
      <c r="H35" s="25">
        <f t="shared" si="4"/>
        <v>3785.4087648739883</v>
      </c>
      <c r="I35" s="25">
        <f t="shared" si="4"/>
        <v>3642.3977719268009</v>
      </c>
    </row>
    <row r="36" spans="1:10" ht="13.8" thickBot="1" x14ac:dyDescent="0.3">
      <c r="A36" s="102" t="s">
        <v>42</v>
      </c>
      <c r="B36" s="103"/>
      <c r="C36" s="4"/>
      <c r="D36" s="25">
        <f>'Pryse + Sensatiwiteitsanalise'!B4</f>
        <v>3721</v>
      </c>
      <c r="E36" s="25">
        <f>$D$36</f>
        <v>3721</v>
      </c>
      <c r="F36" s="25">
        <f>$D$36</f>
        <v>3721</v>
      </c>
      <c r="G36" s="25">
        <f>$D$36</f>
        <v>3721</v>
      </c>
      <c r="H36" s="25">
        <f>$D$36</f>
        <v>3721</v>
      </c>
      <c r="I36" s="25">
        <f>$D$36</f>
        <v>3721</v>
      </c>
    </row>
    <row r="37" spans="1:10" ht="13.8" thickBot="1" x14ac:dyDescent="0.3"/>
    <row r="38" spans="1:10" customFormat="1" ht="14.4" x14ac:dyDescent="0.3">
      <c r="A38" s="242" t="s">
        <v>104</v>
      </c>
      <c r="B38" s="243"/>
      <c r="C38" s="243"/>
      <c r="D38" s="199">
        <f t="shared" ref="D38:I38" si="5">D6-D25</f>
        <v>-1732.3892895135068</v>
      </c>
      <c r="E38" s="200">
        <f t="shared" si="5"/>
        <v>-827.00845973565629</v>
      </c>
      <c r="F38" s="199">
        <f t="shared" si="5"/>
        <v>237.41087910563874</v>
      </c>
      <c r="G38" s="200">
        <f t="shared" si="5"/>
        <v>1063.272454351767</v>
      </c>
      <c r="H38" s="199">
        <f t="shared" si="5"/>
        <v>2127.6917931930639</v>
      </c>
      <c r="I38" s="201">
        <f t="shared" si="5"/>
        <v>2953.5533684391921</v>
      </c>
    </row>
    <row r="39" spans="1:10" customFormat="1" ht="15" thickBot="1" x14ac:dyDescent="0.35">
      <c r="A39" s="244" t="s">
        <v>105</v>
      </c>
      <c r="B39" s="245"/>
      <c r="C39" s="245"/>
      <c r="D39" s="202">
        <f t="shared" ref="D39:I39" si="6">D6-D29</f>
        <v>-4214.3292895135055</v>
      </c>
      <c r="E39" s="203">
        <f t="shared" si="6"/>
        <v>-3308.9484597356568</v>
      </c>
      <c r="F39" s="202">
        <f t="shared" si="6"/>
        <v>-2244.5291208943599</v>
      </c>
      <c r="G39" s="203">
        <f t="shared" si="6"/>
        <v>-1418.6675456482335</v>
      </c>
      <c r="H39" s="202">
        <f t="shared" si="6"/>
        <v>-354.24820680693665</v>
      </c>
      <c r="I39" s="204">
        <f t="shared" si="6"/>
        <v>471.61336843919344</v>
      </c>
    </row>
    <row r="40" spans="1:10" ht="14.4" x14ac:dyDescent="0.25">
      <c r="A40" s="110" t="s">
        <v>43</v>
      </c>
      <c r="B40" s="85"/>
      <c r="C40" s="85"/>
      <c r="D40" s="85"/>
      <c r="E40" s="85"/>
      <c r="F40" s="85"/>
      <c r="G40" s="85"/>
      <c r="H40" s="84"/>
      <c r="I40" s="44"/>
      <c r="J40" s="44"/>
    </row>
    <row r="41" spans="1:10" ht="14.4" x14ac:dyDescent="0.25">
      <c r="A41" s="83" t="s">
        <v>44</v>
      </c>
      <c r="B41" s="82"/>
      <c r="C41" s="82"/>
      <c r="D41" s="82"/>
      <c r="E41" s="82"/>
      <c r="F41" s="82"/>
      <c r="G41" s="82"/>
      <c r="H41" s="81"/>
      <c r="I41" s="44"/>
      <c r="J41" s="44"/>
    </row>
    <row r="42" spans="1:10" ht="15" thickBot="1" x14ac:dyDescent="0.3">
      <c r="A42" s="80" t="s">
        <v>45</v>
      </c>
      <c r="B42" s="112"/>
      <c r="C42" s="112"/>
      <c r="D42" s="112"/>
      <c r="E42" s="112"/>
      <c r="F42" s="112"/>
      <c r="G42" s="112"/>
      <c r="H42" s="111"/>
      <c r="I42" s="44"/>
      <c r="J42" s="44"/>
    </row>
    <row r="43" spans="1:10" x14ac:dyDescent="0.25">
      <c r="A43" s="216" t="s">
        <v>46</v>
      </c>
      <c r="B43" s="217"/>
      <c r="C43" s="217"/>
      <c r="D43" s="217"/>
      <c r="E43" s="217"/>
      <c r="F43" s="217"/>
      <c r="G43" s="217"/>
      <c r="H43" s="218"/>
    </row>
    <row r="44" spans="1:10" x14ac:dyDescent="0.25">
      <c r="A44" s="219"/>
      <c r="B44" s="220"/>
      <c r="C44" s="220"/>
      <c r="D44" s="220"/>
      <c r="E44" s="220"/>
      <c r="F44" s="220"/>
      <c r="G44" s="220"/>
      <c r="H44" s="221"/>
    </row>
    <row r="45" spans="1:10" x14ac:dyDescent="0.25">
      <c r="A45" s="219"/>
      <c r="B45" s="220"/>
      <c r="C45" s="220"/>
      <c r="D45" s="220"/>
      <c r="E45" s="220"/>
      <c r="F45" s="220"/>
      <c r="G45" s="220"/>
      <c r="H45" s="221"/>
    </row>
    <row r="46" spans="1:10" ht="13.8" thickBot="1" x14ac:dyDescent="0.3">
      <c r="A46" s="222"/>
      <c r="B46" s="223"/>
      <c r="C46" s="223"/>
      <c r="D46" s="223"/>
      <c r="E46" s="223"/>
      <c r="F46" s="223"/>
      <c r="G46" s="223"/>
      <c r="H46" s="224"/>
    </row>
  </sheetData>
  <mergeCells count="12">
    <mergeCell ref="A43:H46"/>
    <mergeCell ref="A1:D1"/>
    <mergeCell ref="E1:G1"/>
    <mergeCell ref="A31:C31"/>
    <mergeCell ref="A35:C35"/>
    <mergeCell ref="A29:C29"/>
    <mergeCell ref="A3:C3"/>
    <mergeCell ref="A8:C8"/>
    <mergeCell ref="A25:C25"/>
    <mergeCell ref="A27:C27"/>
    <mergeCell ref="A38:C38"/>
    <mergeCell ref="A39:C39"/>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6"/>
  <sheetViews>
    <sheetView zoomScale="80" zoomScaleNormal="80" workbookViewId="0">
      <selection activeCell="D9" sqref="D9:I24"/>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25" t="s">
        <v>47</v>
      </c>
      <c r="B1" s="226"/>
      <c r="C1" s="226"/>
      <c r="D1" s="226"/>
      <c r="E1" s="227" t="s">
        <v>106</v>
      </c>
      <c r="F1" s="227"/>
      <c r="G1" s="227"/>
      <c r="H1" s="2"/>
      <c r="I1" s="10"/>
    </row>
    <row r="2" spans="1:13" ht="16.2" thickBot="1" x14ac:dyDescent="0.35">
      <c r="A2" s="11"/>
      <c r="B2" s="12"/>
      <c r="C2" s="13"/>
      <c r="D2" s="13"/>
      <c r="E2" s="8"/>
      <c r="F2" s="8"/>
      <c r="G2" s="8"/>
      <c r="H2" s="8"/>
      <c r="I2" s="3"/>
    </row>
    <row r="3" spans="1:13" ht="24.75" customHeight="1" thickBot="1" x14ac:dyDescent="0.3">
      <c r="A3" s="231" t="s">
        <v>15</v>
      </c>
      <c r="B3" s="232"/>
      <c r="C3" s="232"/>
      <c r="D3" s="20"/>
      <c r="E3" s="31">
        <f>'Pryse + Sensatiwiteitsanalise'!B19</f>
        <v>3310</v>
      </c>
      <c r="F3" s="20" t="s">
        <v>0</v>
      </c>
      <c r="G3" s="14"/>
      <c r="H3" s="14"/>
      <c r="I3" s="4"/>
    </row>
    <row r="4" spans="1:13" ht="13.8" thickBot="1" x14ac:dyDescent="0.3">
      <c r="A4" s="104"/>
      <c r="B4" s="6"/>
      <c r="C4" s="6"/>
      <c r="D4" s="5"/>
      <c r="E4" s="7"/>
      <c r="F4" s="15"/>
      <c r="G4" s="6"/>
      <c r="H4" s="16"/>
      <c r="I4" s="16"/>
    </row>
    <row r="5" spans="1:13" ht="13.8" thickBot="1" x14ac:dyDescent="0.3">
      <c r="A5" s="86" t="s">
        <v>16</v>
      </c>
      <c r="B5" s="6"/>
      <c r="C5" s="6"/>
      <c r="D5" s="115">
        <v>3.5</v>
      </c>
      <c r="E5" s="115">
        <v>4</v>
      </c>
      <c r="F5" s="115">
        <v>4.5</v>
      </c>
      <c r="G5" s="115">
        <v>5</v>
      </c>
      <c r="H5" s="115">
        <v>5.5</v>
      </c>
      <c r="I5" s="115">
        <v>6</v>
      </c>
      <c r="K5" s="78"/>
    </row>
    <row r="6" spans="1:13" ht="13.8" thickBot="1" x14ac:dyDescent="0.3">
      <c r="A6" s="87" t="s">
        <v>17</v>
      </c>
      <c r="B6" s="106"/>
      <c r="C6" s="109"/>
      <c r="D6" s="28">
        <f t="shared" ref="D6:I6" si="0">$E$3*D5</f>
        <v>11585</v>
      </c>
      <c r="E6" s="28">
        <f t="shared" si="0"/>
        <v>13240</v>
      </c>
      <c r="F6" s="28">
        <f t="shared" si="0"/>
        <v>14895</v>
      </c>
      <c r="G6" s="28">
        <f t="shared" si="0"/>
        <v>16550</v>
      </c>
      <c r="H6" s="28">
        <f t="shared" si="0"/>
        <v>18205</v>
      </c>
      <c r="I6" s="28">
        <f t="shared" si="0"/>
        <v>19860</v>
      </c>
      <c r="K6" s="79"/>
    </row>
    <row r="7" spans="1:13" ht="15" thickBot="1" x14ac:dyDescent="0.35">
      <c r="A7" s="107"/>
      <c r="B7" s="108"/>
      <c r="C7" s="108"/>
      <c r="D7" s="17"/>
      <c r="E7" s="17"/>
      <c r="F7" s="17"/>
      <c r="G7" s="17"/>
      <c r="H7" s="17"/>
      <c r="I7" s="17"/>
      <c r="K7" s="246" t="s">
        <v>57</v>
      </c>
      <c r="L7" s="246"/>
      <c r="M7" s="246"/>
    </row>
    <row r="8" spans="1:13" ht="15" thickBot="1" x14ac:dyDescent="0.35">
      <c r="A8" s="236" t="s">
        <v>18</v>
      </c>
      <c r="B8" s="237"/>
      <c r="C8" s="238"/>
      <c r="D8" s="18"/>
      <c r="E8" s="18"/>
      <c r="F8" s="18"/>
      <c r="G8" s="18"/>
      <c r="H8" s="18"/>
      <c r="I8" s="18"/>
      <c r="K8" s="113" t="s">
        <v>54</v>
      </c>
      <c r="L8" s="113" t="s">
        <v>55</v>
      </c>
      <c r="M8" s="113" t="s">
        <v>56</v>
      </c>
    </row>
    <row r="9" spans="1:13" ht="14.4" x14ac:dyDescent="0.3">
      <c r="A9" s="91" t="s">
        <v>19</v>
      </c>
      <c r="B9" s="92"/>
      <c r="C9" s="92"/>
      <c r="D9" s="116">
        <v>2024.1025000000002</v>
      </c>
      <c r="E9" s="116">
        <v>2168.6812500000001</v>
      </c>
      <c r="F9" s="116">
        <v>2168.6812500000001</v>
      </c>
      <c r="G9" s="116">
        <v>2385.5493750000001</v>
      </c>
      <c r="H9" s="116">
        <v>2385.5493750000001</v>
      </c>
      <c r="I9" s="116">
        <v>2602.4175000000005</v>
      </c>
      <c r="K9" s="114">
        <f>D5</f>
        <v>3.5</v>
      </c>
      <c r="L9" s="114">
        <f>D25</f>
        <v>12885.324085820639</v>
      </c>
      <c r="M9" s="114">
        <f>D27</f>
        <v>2428.67</v>
      </c>
    </row>
    <row r="10" spans="1:13" ht="14.4" x14ac:dyDescent="0.3">
      <c r="A10" s="88" t="s">
        <v>20</v>
      </c>
      <c r="B10" s="93"/>
      <c r="C10" s="93"/>
      <c r="D10" s="117">
        <v>2677.6575000000003</v>
      </c>
      <c r="E10" s="117">
        <v>3039.3074999999999</v>
      </c>
      <c r="F10" s="117">
        <v>3400.9575000000004</v>
      </c>
      <c r="G10" s="117">
        <v>3762.6075000000001</v>
      </c>
      <c r="H10" s="117">
        <v>4124.2574999999997</v>
      </c>
      <c r="I10" s="117">
        <v>4485.9075000000003</v>
      </c>
      <c r="K10" s="114">
        <f>E5</f>
        <v>4</v>
      </c>
      <c r="L10" s="114">
        <f>E25</f>
        <v>13655.762406115133</v>
      </c>
      <c r="M10" s="114">
        <f>E27</f>
        <v>2428.67</v>
      </c>
    </row>
    <row r="11" spans="1:13" ht="14.4" x14ac:dyDescent="0.3">
      <c r="A11" s="88" t="s">
        <v>21</v>
      </c>
      <c r="B11" s="93"/>
      <c r="C11" s="93"/>
      <c r="D11" s="117">
        <v>671.97375</v>
      </c>
      <c r="E11" s="117">
        <v>671.97375</v>
      </c>
      <c r="F11" s="117">
        <v>671.97375</v>
      </c>
      <c r="G11" s="117">
        <v>671.97375</v>
      </c>
      <c r="H11" s="117">
        <v>671.97375</v>
      </c>
      <c r="I11" s="117">
        <v>671.97375</v>
      </c>
      <c r="K11" s="114">
        <f>F5</f>
        <v>4.5</v>
      </c>
      <c r="L11" s="114">
        <f>F25</f>
        <v>14249.869523631583</v>
      </c>
      <c r="M11" s="114">
        <f>F27</f>
        <v>2428.67</v>
      </c>
    </row>
    <row r="12" spans="1:13" ht="14.4" x14ac:dyDescent="0.3">
      <c r="A12" s="88" t="s">
        <v>22</v>
      </c>
      <c r="B12" s="93"/>
      <c r="C12" s="93"/>
      <c r="D12" s="117">
        <v>1431.915</v>
      </c>
      <c r="E12" s="117">
        <v>1460.5350000000003</v>
      </c>
      <c r="F12" s="117">
        <v>1489.1550000000002</v>
      </c>
      <c r="G12" s="117">
        <v>1517.7750000000001</v>
      </c>
      <c r="H12" s="117">
        <v>1546.395</v>
      </c>
      <c r="I12" s="117">
        <v>1575.0150000000001</v>
      </c>
      <c r="K12" s="114">
        <f>G5</f>
        <v>5</v>
      </c>
      <c r="L12" s="114">
        <f>G25</f>
        <v>15108.473445315098</v>
      </c>
      <c r="M12" s="114">
        <f>G27</f>
        <v>2428.67</v>
      </c>
    </row>
    <row r="13" spans="1:13" ht="14.4" x14ac:dyDescent="0.3">
      <c r="A13" s="88" t="s">
        <v>23</v>
      </c>
      <c r="B13" s="93"/>
      <c r="C13" s="93"/>
      <c r="D13" s="117">
        <v>862.87109999999984</v>
      </c>
      <c r="E13" s="117">
        <v>866.73299999999995</v>
      </c>
      <c r="F13" s="117">
        <v>870.59489999999983</v>
      </c>
      <c r="G13" s="117">
        <v>874.45679999999993</v>
      </c>
      <c r="H13" s="117">
        <v>878.31869999999992</v>
      </c>
      <c r="I13" s="117">
        <v>882.18059999999991</v>
      </c>
      <c r="K13" s="114">
        <f>H5</f>
        <v>5.5</v>
      </c>
      <c r="L13" s="114">
        <f>H25</f>
        <v>15702.580562831543</v>
      </c>
      <c r="M13" s="114">
        <f>H27</f>
        <v>2428.67</v>
      </c>
    </row>
    <row r="14" spans="1:13" ht="14.4" x14ac:dyDescent="0.3">
      <c r="A14" s="88" t="s">
        <v>24</v>
      </c>
      <c r="B14" s="93"/>
      <c r="C14" s="93"/>
      <c r="D14" s="117">
        <v>1463.8909969532806</v>
      </c>
      <c r="E14" s="117">
        <v>1463.8909969532806</v>
      </c>
      <c r="F14" s="117">
        <v>1463.8909969532806</v>
      </c>
      <c r="G14" s="117">
        <v>1463.8909969532806</v>
      </c>
      <c r="H14" s="117">
        <v>1463.8909969532806</v>
      </c>
      <c r="I14" s="117">
        <v>1463.8909969532806</v>
      </c>
      <c r="K14" s="114">
        <f>I5</f>
        <v>6</v>
      </c>
      <c r="L14" s="114">
        <f>I25</f>
        <v>16561.184484515059</v>
      </c>
      <c r="M14" s="114">
        <f>I27</f>
        <v>2428.67</v>
      </c>
    </row>
    <row r="15" spans="1:13" x14ac:dyDescent="0.25">
      <c r="A15" s="88" t="s">
        <v>25</v>
      </c>
      <c r="B15" s="93"/>
      <c r="C15" s="93"/>
      <c r="D15" s="117">
        <v>781.66808562400001</v>
      </c>
      <c r="E15" s="117">
        <v>781.66808562400001</v>
      </c>
      <c r="F15" s="117">
        <v>781.66808562400001</v>
      </c>
      <c r="G15" s="117">
        <v>781.66808562400001</v>
      </c>
      <c r="H15" s="117">
        <v>781.66808562400001</v>
      </c>
      <c r="I15" s="117">
        <v>781.66808562400001</v>
      </c>
      <c r="K15" s="29"/>
      <c r="L15" s="27"/>
    </row>
    <row r="16" spans="1:13" x14ac:dyDescent="0.25">
      <c r="A16" s="88" t="s">
        <v>26</v>
      </c>
      <c r="B16" s="93"/>
      <c r="C16" s="93"/>
      <c r="D16" s="117">
        <v>225.9075</v>
      </c>
      <c r="E16" s="117">
        <v>258.18</v>
      </c>
      <c r="F16" s="117">
        <v>290.45249999999999</v>
      </c>
      <c r="G16" s="117">
        <v>322.72500000000002</v>
      </c>
      <c r="H16" s="117">
        <v>354.9975</v>
      </c>
      <c r="I16" s="117">
        <v>387.27</v>
      </c>
      <c r="K16" s="29"/>
      <c r="L16" s="27"/>
    </row>
    <row r="17" spans="1:12" x14ac:dyDescent="0.25">
      <c r="A17" s="88" t="s">
        <v>28</v>
      </c>
      <c r="B17" s="93"/>
      <c r="C17" s="93"/>
      <c r="D17" s="117">
        <v>1276.7405130002758</v>
      </c>
      <c r="E17" s="117">
        <v>1353.079284903599</v>
      </c>
      <c r="F17" s="117">
        <v>1411.9463045410612</v>
      </c>
      <c r="G17" s="117">
        <v>1497.020952577315</v>
      </c>
      <c r="H17" s="117">
        <v>1555.8879722147769</v>
      </c>
      <c r="I17" s="117">
        <v>1640.962620251031</v>
      </c>
      <c r="K17" s="29"/>
      <c r="L17" s="27"/>
    </row>
    <row r="18" spans="1:12" x14ac:dyDescent="0.25">
      <c r="A18" s="88" t="s">
        <v>29</v>
      </c>
      <c r="B18" s="93"/>
      <c r="C18" s="93"/>
      <c r="D18" s="117">
        <v>0</v>
      </c>
      <c r="E18" s="117">
        <v>0</v>
      </c>
      <c r="F18" s="117">
        <v>0</v>
      </c>
      <c r="G18" s="117">
        <v>0</v>
      </c>
      <c r="H18" s="117">
        <v>0</v>
      </c>
      <c r="I18" s="117">
        <v>0</v>
      </c>
      <c r="K18" s="29"/>
      <c r="L18" s="27"/>
    </row>
    <row r="19" spans="1:12" x14ac:dyDescent="0.25">
      <c r="A19" s="88" t="s">
        <v>30</v>
      </c>
      <c r="B19" s="93"/>
      <c r="C19" s="93"/>
      <c r="D19" s="117">
        <v>425.04131250000006</v>
      </c>
      <c r="E19" s="117">
        <v>485.76150000000007</v>
      </c>
      <c r="F19" s="117">
        <v>546.48168750000002</v>
      </c>
      <c r="G19" s="117">
        <v>607.20187500000009</v>
      </c>
      <c r="H19" s="117">
        <v>667.92206250000004</v>
      </c>
      <c r="I19" s="117">
        <v>728.6422500000001</v>
      </c>
      <c r="K19" s="29"/>
      <c r="L19" s="27"/>
    </row>
    <row r="20" spans="1:12" x14ac:dyDescent="0.25">
      <c r="A20" s="88" t="s">
        <v>31</v>
      </c>
      <c r="B20" s="93"/>
      <c r="C20" s="93"/>
      <c r="D20" s="117">
        <v>0</v>
      </c>
      <c r="E20" s="117">
        <v>0</v>
      </c>
      <c r="F20" s="117">
        <v>0</v>
      </c>
      <c r="G20" s="117">
        <v>0</v>
      </c>
      <c r="H20" s="117">
        <v>0</v>
      </c>
      <c r="I20" s="117">
        <v>0</v>
      </c>
      <c r="K20" s="29"/>
      <c r="L20" s="27"/>
    </row>
    <row r="21" spans="1:12" x14ac:dyDescent="0.25">
      <c r="A21" s="88" t="s">
        <v>32</v>
      </c>
      <c r="B21" s="93"/>
      <c r="C21" s="93"/>
      <c r="D21" s="117">
        <v>0</v>
      </c>
      <c r="E21" s="117">
        <v>0</v>
      </c>
      <c r="F21" s="117">
        <v>0</v>
      </c>
      <c r="G21" s="117">
        <v>0</v>
      </c>
      <c r="H21" s="117">
        <v>0</v>
      </c>
      <c r="I21" s="117">
        <v>0</v>
      </c>
      <c r="K21" s="29"/>
      <c r="L21" s="27"/>
    </row>
    <row r="22" spans="1:12" x14ac:dyDescent="0.25">
      <c r="A22" s="88" t="s">
        <v>33</v>
      </c>
      <c r="B22" s="93"/>
      <c r="C22" s="93"/>
      <c r="D22" s="117">
        <v>0</v>
      </c>
      <c r="E22" s="117">
        <v>0</v>
      </c>
      <c r="F22" s="117">
        <v>0</v>
      </c>
      <c r="G22" s="117">
        <v>0</v>
      </c>
      <c r="H22" s="117">
        <v>0</v>
      </c>
      <c r="I22" s="117">
        <v>0</v>
      </c>
      <c r="K22" s="29"/>
      <c r="L22" s="27"/>
    </row>
    <row r="23" spans="1:12" x14ac:dyDescent="0.25">
      <c r="A23" s="88" t="s">
        <v>34</v>
      </c>
      <c r="B23" s="93"/>
      <c r="C23" s="93"/>
      <c r="D23" s="117">
        <v>0</v>
      </c>
      <c r="E23" s="117">
        <v>0</v>
      </c>
      <c r="F23" s="117">
        <v>0</v>
      </c>
      <c r="G23" s="117">
        <v>0</v>
      </c>
      <c r="H23" s="117">
        <v>0</v>
      </c>
      <c r="I23" s="117">
        <v>0</v>
      </c>
      <c r="K23" s="29"/>
      <c r="L23" s="27"/>
    </row>
    <row r="24" spans="1:12" ht="13.8" thickBot="1" x14ac:dyDescent="0.3">
      <c r="A24" s="88" t="s">
        <v>35</v>
      </c>
      <c r="B24" s="93"/>
      <c r="C24" s="93"/>
      <c r="D24" s="117">
        <v>1043.5558277430844</v>
      </c>
      <c r="E24" s="117">
        <v>1105.9520386342524</v>
      </c>
      <c r="F24" s="117">
        <v>1154.0675490132412</v>
      </c>
      <c r="G24" s="117">
        <v>1223.604110160499</v>
      </c>
      <c r="H24" s="117">
        <v>1271.7196205394876</v>
      </c>
      <c r="I24" s="117">
        <v>1341.2561816867449</v>
      </c>
      <c r="K24" s="29"/>
      <c r="L24" s="27"/>
    </row>
    <row r="25" spans="1:12" ht="13.8" thickBot="1" x14ac:dyDescent="0.3">
      <c r="A25" s="228" t="s">
        <v>36</v>
      </c>
      <c r="B25" s="234"/>
      <c r="C25" s="235"/>
      <c r="D25" s="23">
        <f t="shared" ref="D25:I25" si="1">SUM(D8:D24)</f>
        <v>12885.324085820639</v>
      </c>
      <c r="E25" s="23">
        <f t="shared" si="1"/>
        <v>13655.762406115133</v>
      </c>
      <c r="F25" s="23">
        <f t="shared" si="1"/>
        <v>14249.869523631583</v>
      </c>
      <c r="G25" s="23">
        <f t="shared" si="1"/>
        <v>15108.473445315098</v>
      </c>
      <c r="H25" s="23">
        <f t="shared" si="1"/>
        <v>15702.580562831543</v>
      </c>
      <c r="I25" s="23">
        <f t="shared" si="1"/>
        <v>16561.184484515059</v>
      </c>
      <c r="K25" s="29"/>
      <c r="L25" s="27"/>
    </row>
    <row r="26" spans="1:12" ht="13.8" thickBot="1" x14ac:dyDescent="0.3">
      <c r="A26" s="94"/>
      <c r="B26" s="95"/>
      <c r="C26" s="95"/>
      <c r="D26" s="24"/>
      <c r="E26" s="24"/>
      <c r="F26" s="24"/>
      <c r="G26" s="24"/>
      <c r="H26" s="24"/>
      <c r="I26" s="24"/>
    </row>
    <row r="27" spans="1:12" ht="13.8" thickBot="1" x14ac:dyDescent="0.3">
      <c r="A27" s="239" t="s">
        <v>37</v>
      </c>
      <c r="B27" s="240"/>
      <c r="C27" s="241"/>
      <c r="D27" s="118">
        <v>2428.67</v>
      </c>
      <c r="E27" s="23">
        <v>2428.67</v>
      </c>
      <c r="F27" s="23">
        <v>2428.67</v>
      </c>
      <c r="G27" s="23">
        <v>2428.67</v>
      </c>
      <c r="H27" s="23">
        <v>2428.67</v>
      </c>
      <c r="I27" s="23">
        <v>2428.67</v>
      </c>
    </row>
    <row r="28" spans="1:12" ht="13.8" thickBot="1" x14ac:dyDescent="0.3">
      <c r="A28" s="94"/>
      <c r="B28" s="95"/>
      <c r="C28" s="95"/>
      <c r="D28" s="24"/>
      <c r="E28" s="24"/>
      <c r="F28" s="24"/>
      <c r="G28" s="24"/>
      <c r="H28" s="24"/>
      <c r="I28" s="24"/>
    </row>
    <row r="29" spans="1:12" ht="28.5" customHeight="1" thickBot="1" x14ac:dyDescent="0.3">
      <c r="A29" s="228" t="s">
        <v>38</v>
      </c>
      <c r="B29" s="234"/>
      <c r="C29" s="235"/>
      <c r="D29" s="23">
        <f t="shared" ref="D29:I29" si="2">D25+D27</f>
        <v>15313.994085820639</v>
      </c>
      <c r="E29" s="23">
        <f t="shared" si="2"/>
        <v>16084.432406115133</v>
      </c>
      <c r="F29" s="23">
        <f t="shared" si="2"/>
        <v>16678.539523631582</v>
      </c>
      <c r="G29" s="23">
        <f t="shared" si="2"/>
        <v>17537.143445315098</v>
      </c>
      <c r="H29" s="23">
        <f t="shared" si="2"/>
        <v>18131.250562831541</v>
      </c>
      <c r="I29" s="23">
        <f t="shared" si="2"/>
        <v>18989.854484515061</v>
      </c>
    </row>
    <row r="30" spans="1:12" ht="13.8" thickBot="1" x14ac:dyDescent="0.3">
      <c r="A30" s="89"/>
      <c r="B30" s="90"/>
      <c r="C30" s="90"/>
      <c r="D30" s="26"/>
      <c r="E30" s="26"/>
      <c r="F30" s="26"/>
      <c r="G30" s="26"/>
      <c r="H30" s="26"/>
      <c r="I30" s="26"/>
    </row>
    <row r="31" spans="1:12" ht="27.75" customHeight="1" thickBot="1" x14ac:dyDescent="0.3">
      <c r="A31" s="228" t="s">
        <v>39</v>
      </c>
      <c r="B31" s="229"/>
      <c r="C31" s="230"/>
      <c r="D31" s="23">
        <f t="shared" ref="D31:I31" si="3">D29/D5</f>
        <v>4375.4268816630401</v>
      </c>
      <c r="E31" s="23">
        <f t="shared" si="3"/>
        <v>4021.1081015287832</v>
      </c>
      <c r="F31" s="23">
        <f t="shared" si="3"/>
        <v>3706.3421163625735</v>
      </c>
      <c r="G31" s="23">
        <f t="shared" si="3"/>
        <v>3507.4286890630196</v>
      </c>
      <c r="H31" s="23">
        <f t="shared" si="3"/>
        <v>3296.5910114239164</v>
      </c>
      <c r="I31" s="23">
        <f t="shared" si="3"/>
        <v>3164.975747419177</v>
      </c>
    </row>
    <row r="32" spans="1:12" ht="13.8" thickBot="1" x14ac:dyDescent="0.3">
      <c r="A32" s="107"/>
      <c r="B32" s="108"/>
      <c r="C32" s="108"/>
      <c r="D32" s="26"/>
      <c r="E32" s="26"/>
      <c r="F32" s="26"/>
      <c r="G32" s="26"/>
      <c r="H32" s="26"/>
      <c r="I32" s="26"/>
    </row>
    <row r="33" spans="1:10" ht="13.8" thickBot="1" x14ac:dyDescent="0.3">
      <c r="A33" s="105" t="s">
        <v>40</v>
      </c>
      <c r="B33" s="106"/>
      <c r="C33" s="106"/>
      <c r="D33" s="23">
        <f>'Pryse + Sensatiwiteitsanalise'!D4</f>
        <v>411</v>
      </c>
      <c r="E33" s="23">
        <f>$D$33</f>
        <v>411</v>
      </c>
      <c r="F33" s="23">
        <f>$D$33</f>
        <v>411</v>
      </c>
      <c r="G33" s="23">
        <f>$D$33</f>
        <v>411</v>
      </c>
      <c r="H33" s="23">
        <f>$D$33</f>
        <v>411</v>
      </c>
      <c r="I33" s="23">
        <f>$D$33</f>
        <v>411</v>
      </c>
    </row>
    <row r="34" spans="1:10" ht="13.8" thickBot="1" x14ac:dyDescent="0.3">
      <c r="A34" s="107"/>
      <c r="B34" s="108"/>
      <c r="C34" s="108"/>
      <c r="D34" s="26"/>
      <c r="E34" s="26"/>
      <c r="F34" s="26"/>
      <c r="G34" s="26"/>
      <c r="H34" s="26"/>
      <c r="I34" s="26"/>
    </row>
    <row r="35" spans="1:10" ht="13.8" thickBot="1" x14ac:dyDescent="0.3">
      <c r="A35" s="231" t="s">
        <v>41</v>
      </c>
      <c r="B35" s="232"/>
      <c r="C35" s="233"/>
      <c r="D35" s="25">
        <f t="shared" ref="D35:I35" si="4">D31+D33</f>
        <v>4786.4268816630401</v>
      </c>
      <c r="E35" s="25">
        <f t="shared" si="4"/>
        <v>4432.1081015287837</v>
      </c>
      <c r="F35" s="25">
        <f t="shared" si="4"/>
        <v>4117.3421163625735</v>
      </c>
      <c r="G35" s="25">
        <f t="shared" si="4"/>
        <v>3918.4286890630196</v>
      </c>
      <c r="H35" s="25">
        <f t="shared" si="4"/>
        <v>3707.5910114239164</v>
      </c>
      <c r="I35" s="25">
        <f t="shared" si="4"/>
        <v>3575.975747419177</v>
      </c>
    </row>
    <row r="36" spans="1:10" ht="13.8" thickBot="1" x14ac:dyDescent="0.3">
      <c r="A36" s="102" t="s">
        <v>42</v>
      </c>
      <c r="B36" s="103"/>
      <c r="C36" s="4"/>
      <c r="D36" s="25">
        <f>'Pryse + Sensatiwiteitsanalise'!B4</f>
        <v>3721</v>
      </c>
      <c r="E36" s="25">
        <f>$D$36</f>
        <v>3721</v>
      </c>
      <c r="F36" s="25">
        <f>$D$36</f>
        <v>3721</v>
      </c>
      <c r="G36" s="25">
        <f>$D$36</f>
        <v>3721</v>
      </c>
      <c r="H36" s="25">
        <f>$D$36</f>
        <v>3721</v>
      </c>
      <c r="I36" s="25">
        <f>$D$36</f>
        <v>3721</v>
      </c>
    </row>
    <row r="37" spans="1:10" ht="13.8" thickBot="1" x14ac:dyDescent="0.3"/>
    <row r="38" spans="1:10" customFormat="1" ht="14.4" x14ac:dyDescent="0.3">
      <c r="A38" s="242" t="s">
        <v>104</v>
      </c>
      <c r="B38" s="243"/>
      <c r="C38" s="243"/>
      <c r="D38" s="199">
        <f t="shared" ref="D38:I38" si="5">D6-D25</f>
        <v>-1300.3240858206391</v>
      </c>
      <c r="E38" s="200">
        <f t="shared" si="5"/>
        <v>-415.76240611513276</v>
      </c>
      <c r="F38" s="199">
        <f t="shared" si="5"/>
        <v>645.13047636841657</v>
      </c>
      <c r="G38" s="200">
        <f t="shared" si="5"/>
        <v>1441.5265546849023</v>
      </c>
      <c r="H38" s="199">
        <f t="shared" si="5"/>
        <v>2502.4194371684571</v>
      </c>
      <c r="I38" s="201">
        <f t="shared" si="5"/>
        <v>3298.815515484941</v>
      </c>
    </row>
    <row r="39" spans="1:10" customFormat="1" ht="15" thickBot="1" x14ac:dyDescent="0.35">
      <c r="A39" s="244" t="s">
        <v>105</v>
      </c>
      <c r="B39" s="245"/>
      <c r="C39" s="245"/>
      <c r="D39" s="202">
        <f t="shared" ref="D39:I39" si="6">D6-D29</f>
        <v>-3728.9940858206392</v>
      </c>
      <c r="E39" s="203">
        <f t="shared" si="6"/>
        <v>-2844.4324061151328</v>
      </c>
      <c r="F39" s="202">
        <f t="shared" si="6"/>
        <v>-1783.5395236315817</v>
      </c>
      <c r="G39" s="203">
        <f t="shared" si="6"/>
        <v>-987.14344531509778</v>
      </c>
      <c r="H39" s="202">
        <f t="shared" si="6"/>
        <v>73.749437168458826</v>
      </c>
      <c r="I39" s="204">
        <f t="shared" si="6"/>
        <v>870.1455154849391</v>
      </c>
    </row>
    <row r="40" spans="1:10" ht="14.4" x14ac:dyDescent="0.25">
      <c r="A40" s="110" t="s">
        <v>43</v>
      </c>
      <c r="B40" s="85"/>
      <c r="C40" s="85"/>
      <c r="D40" s="85"/>
      <c r="E40" s="85"/>
      <c r="F40" s="85"/>
      <c r="G40" s="85"/>
      <c r="H40" s="84"/>
      <c r="I40" s="44"/>
      <c r="J40" s="44"/>
    </row>
    <row r="41" spans="1:10" ht="14.4" x14ac:dyDescent="0.25">
      <c r="A41" s="83" t="s">
        <v>44</v>
      </c>
      <c r="B41" s="82"/>
      <c r="C41" s="82"/>
      <c r="D41" s="82"/>
      <c r="E41" s="82"/>
      <c r="F41" s="82"/>
      <c r="G41" s="82"/>
      <c r="H41" s="81"/>
      <c r="I41" s="44"/>
      <c r="J41" s="44"/>
    </row>
    <row r="42" spans="1:10" ht="15" thickBot="1" x14ac:dyDescent="0.3">
      <c r="A42" s="80" t="s">
        <v>45</v>
      </c>
      <c r="B42" s="112"/>
      <c r="C42" s="112"/>
      <c r="D42" s="112"/>
      <c r="E42" s="112"/>
      <c r="F42" s="112"/>
      <c r="G42" s="112"/>
      <c r="H42" s="111"/>
      <c r="I42" s="44"/>
      <c r="J42" s="44"/>
    </row>
    <row r="43" spans="1:10" x14ac:dyDescent="0.25">
      <c r="A43" s="216" t="s">
        <v>46</v>
      </c>
      <c r="B43" s="217"/>
      <c r="C43" s="217"/>
      <c r="D43" s="217"/>
      <c r="E43" s="217"/>
      <c r="F43" s="217"/>
      <c r="G43" s="217"/>
      <c r="H43" s="218"/>
    </row>
    <row r="44" spans="1:10" x14ac:dyDescent="0.25">
      <c r="A44" s="219"/>
      <c r="B44" s="220"/>
      <c r="C44" s="220"/>
      <c r="D44" s="220"/>
      <c r="E44" s="220"/>
      <c r="F44" s="220"/>
      <c r="G44" s="220"/>
      <c r="H44" s="221"/>
    </row>
    <row r="45" spans="1:10" x14ac:dyDescent="0.25">
      <c r="A45" s="219"/>
      <c r="B45" s="220"/>
      <c r="C45" s="220"/>
      <c r="D45" s="220"/>
      <c r="E45" s="220"/>
      <c r="F45" s="220"/>
      <c r="G45" s="220"/>
      <c r="H45" s="221"/>
    </row>
    <row r="46" spans="1:10" ht="13.8" thickBot="1" x14ac:dyDescent="0.3">
      <c r="A46" s="222"/>
      <c r="B46" s="223"/>
      <c r="C46" s="223"/>
      <c r="D46" s="223"/>
      <c r="E46" s="223"/>
      <c r="F46" s="223"/>
      <c r="G46" s="223"/>
      <c r="H46" s="224"/>
    </row>
  </sheetData>
  <mergeCells count="13">
    <mergeCell ref="K7:M7"/>
    <mergeCell ref="A43:H46"/>
    <mergeCell ref="A38:C38"/>
    <mergeCell ref="A39:C39"/>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horizontalDpi="300"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zoomScale="85" zoomScaleNormal="85" workbookViewId="0">
      <selection activeCell="D9" sqref="D9:H24"/>
    </sheetView>
  </sheetViews>
  <sheetFormatPr defaultColWidth="9.109375" defaultRowHeight="13.2" x14ac:dyDescent="0.25"/>
  <cols>
    <col min="1" max="1" width="41.6640625" style="1" customWidth="1"/>
    <col min="2" max="2" width="18" style="1" customWidth="1"/>
    <col min="3" max="3" width="17.33203125" style="1" customWidth="1"/>
    <col min="4" max="4" width="13.6640625" style="1" customWidth="1"/>
    <col min="5" max="9" width="14.33203125" style="1" customWidth="1"/>
    <col min="10" max="10" width="14.44140625" style="1" customWidth="1"/>
    <col min="11" max="11" width="12.6640625" style="1" hidden="1" customWidth="1"/>
    <col min="12" max="12" width="13.6640625" style="1" hidden="1" customWidth="1"/>
    <col min="13" max="13" width="12.6640625" style="1" hidden="1" customWidth="1"/>
    <col min="14" max="26" width="12.6640625" style="1" customWidth="1"/>
    <col min="27" max="16384" width="9.109375" style="1"/>
  </cols>
  <sheetData>
    <row r="1" spans="1:13" ht="30.75" customHeight="1" thickBot="1" x14ac:dyDescent="0.3">
      <c r="A1" s="225" t="s">
        <v>60</v>
      </c>
      <c r="B1" s="226"/>
      <c r="C1" s="226"/>
      <c r="D1" s="226"/>
      <c r="E1" s="227" t="s">
        <v>106</v>
      </c>
      <c r="F1" s="227"/>
      <c r="G1" s="227"/>
      <c r="H1" s="2"/>
      <c r="I1" s="10"/>
    </row>
    <row r="2" spans="1:13" ht="16.2" thickBot="1" x14ac:dyDescent="0.35">
      <c r="A2" s="11"/>
      <c r="B2" s="12"/>
      <c r="C2" s="13"/>
      <c r="D2" s="13"/>
      <c r="E2" s="8"/>
      <c r="F2" s="8"/>
      <c r="G2" s="8"/>
      <c r="H2" s="8"/>
      <c r="I2" s="3"/>
    </row>
    <row r="3" spans="1:13" ht="24.75" customHeight="1" thickBot="1" x14ac:dyDescent="0.3">
      <c r="A3" s="231" t="s">
        <v>15</v>
      </c>
      <c r="B3" s="232"/>
      <c r="C3" s="232"/>
      <c r="D3" s="20"/>
      <c r="E3" s="31">
        <f>'Pryse + Sensatiwiteitsanalise'!B32</f>
        <v>8012</v>
      </c>
      <c r="F3" s="20" t="s">
        <v>0</v>
      </c>
      <c r="G3" s="14"/>
      <c r="H3" s="14"/>
      <c r="I3" s="4"/>
    </row>
    <row r="4" spans="1:13" ht="13.8" thickBot="1" x14ac:dyDescent="0.3">
      <c r="A4" s="104"/>
      <c r="B4" s="6"/>
      <c r="C4" s="6"/>
      <c r="D4" s="5"/>
      <c r="E4" s="7"/>
      <c r="F4" s="15"/>
      <c r="G4" s="6"/>
      <c r="H4" s="16"/>
      <c r="I4" s="16"/>
    </row>
    <row r="5" spans="1:13" ht="13.8" thickBot="1" x14ac:dyDescent="0.3">
      <c r="A5" s="86" t="s">
        <v>16</v>
      </c>
      <c r="B5" s="6"/>
      <c r="C5" s="6"/>
      <c r="D5" s="34">
        <v>1</v>
      </c>
      <c r="E5" s="34">
        <v>1.25</v>
      </c>
      <c r="F5" s="34">
        <v>1.5</v>
      </c>
      <c r="G5" s="34">
        <v>1.75</v>
      </c>
      <c r="H5" s="34">
        <v>2</v>
      </c>
      <c r="I5" s="34"/>
    </row>
    <row r="6" spans="1:13" ht="13.8" thickBot="1" x14ac:dyDescent="0.3">
      <c r="A6" s="87" t="s">
        <v>17</v>
      </c>
      <c r="B6" s="106"/>
      <c r="C6" s="109"/>
      <c r="D6" s="28">
        <f t="shared" ref="D6:I6" si="0">$E$3*D5</f>
        <v>8012</v>
      </c>
      <c r="E6" s="28">
        <f t="shared" si="0"/>
        <v>10015</v>
      </c>
      <c r="F6" s="28">
        <f t="shared" si="0"/>
        <v>12018</v>
      </c>
      <c r="G6" s="28">
        <f t="shared" si="0"/>
        <v>14021</v>
      </c>
      <c r="H6" s="28">
        <f t="shared" si="0"/>
        <v>16024</v>
      </c>
      <c r="I6" s="28">
        <f t="shared" si="0"/>
        <v>0</v>
      </c>
    </row>
    <row r="7" spans="1:13" ht="15" thickBot="1" x14ac:dyDescent="0.35">
      <c r="A7" s="107"/>
      <c r="B7" s="108"/>
      <c r="C7" s="108"/>
      <c r="D7" s="17"/>
      <c r="E7" s="17"/>
      <c r="F7" s="17"/>
      <c r="G7" s="17"/>
      <c r="H7" s="17"/>
      <c r="I7" s="17"/>
      <c r="K7" s="246" t="s">
        <v>58</v>
      </c>
      <c r="L7" s="246"/>
      <c r="M7" s="246"/>
    </row>
    <row r="8" spans="1:13" ht="15" thickBot="1" x14ac:dyDescent="0.35">
      <c r="A8" s="236" t="s">
        <v>18</v>
      </c>
      <c r="B8" s="237"/>
      <c r="C8" s="238"/>
      <c r="D8" s="18"/>
      <c r="E8" s="18"/>
      <c r="F8" s="18"/>
      <c r="G8" s="18"/>
      <c r="H8" s="18"/>
      <c r="I8" s="18"/>
      <c r="K8" s="113" t="s">
        <v>54</v>
      </c>
      <c r="L8" s="113" t="s">
        <v>55</v>
      </c>
      <c r="M8" s="113" t="s">
        <v>56</v>
      </c>
    </row>
    <row r="9" spans="1:13" ht="14.4" x14ac:dyDescent="0.3">
      <c r="A9" s="91" t="s">
        <v>19</v>
      </c>
      <c r="B9" s="92"/>
      <c r="C9" s="92"/>
      <c r="D9" s="116">
        <v>606.66666666666663</v>
      </c>
      <c r="E9" s="116">
        <v>650</v>
      </c>
      <c r="F9" s="116">
        <v>693.33333333333326</v>
      </c>
      <c r="G9" s="116">
        <v>693.33333333333326</v>
      </c>
      <c r="H9" s="116">
        <v>693.33333333333326</v>
      </c>
      <c r="I9" s="21">
        <v>0</v>
      </c>
      <c r="K9" s="114">
        <f>D5</f>
        <v>1</v>
      </c>
      <c r="L9" s="114">
        <f>D25</f>
        <v>5866.0772695385458</v>
      </c>
      <c r="M9" s="114">
        <f>D27</f>
        <v>1874.5500000000002</v>
      </c>
    </row>
    <row r="10" spans="1:13" ht="14.4" x14ac:dyDescent="0.3">
      <c r="A10" s="88" t="s">
        <v>20</v>
      </c>
      <c r="B10" s="93"/>
      <c r="C10" s="93"/>
      <c r="D10" s="117">
        <v>1342.733608</v>
      </c>
      <c r="E10" s="117">
        <v>1735.233608</v>
      </c>
      <c r="F10" s="117">
        <v>1799.733608</v>
      </c>
      <c r="G10" s="117">
        <v>1942.233608</v>
      </c>
      <c r="H10" s="117">
        <v>2254.1336079999996</v>
      </c>
      <c r="I10" s="22">
        <v>0</v>
      </c>
      <c r="K10" s="114">
        <f>E5</f>
        <v>1.25</v>
      </c>
      <c r="L10" s="114">
        <f>E25</f>
        <v>6509.7962209783418</v>
      </c>
      <c r="M10" s="114">
        <f>E27</f>
        <v>1874.5500000000002</v>
      </c>
    </row>
    <row r="11" spans="1:13" ht="14.4" x14ac:dyDescent="0.3">
      <c r="A11" s="88" t="s">
        <v>21</v>
      </c>
      <c r="B11" s="93"/>
      <c r="C11" s="93"/>
      <c r="D11" s="117">
        <v>0</v>
      </c>
      <c r="E11" s="117">
        <v>0</v>
      </c>
      <c r="F11" s="117">
        <v>0</v>
      </c>
      <c r="G11" s="117">
        <v>0</v>
      </c>
      <c r="H11" s="117">
        <v>0</v>
      </c>
      <c r="I11" s="22">
        <v>0</v>
      </c>
      <c r="K11" s="114">
        <f>F5</f>
        <v>1.5</v>
      </c>
      <c r="L11" s="114">
        <f>F25</f>
        <v>6794.5423641305724</v>
      </c>
      <c r="M11" s="114">
        <f>F27</f>
        <v>1874.5500000000002</v>
      </c>
    </row>
    <row r="12" spans="1:13" ht="14.4" x14ac:dyDescent="0.3">
      <c r="A12" s="88" t="s">
        <v>22</v>
      </c>
      <c r="B12" s="93"/>
      <c r="C12" s="93"/>
      <c r="D12" s="117">
        <v>1113.6549800000003</v>
      </c>
      <c r="E12" s="117">
        <v>1133.3649800000001</v>
      </c>
      <c r="F12" s="117">
        <v>1153.0749800000001</v>
      </c>
      <c r="G12" s="117">
        <v>1172.7849800000001</v>
      </c>
      <c r="H12" s="117">
        <v>1192.4949800000002</v>
      </c>
      <c r="I12" s="22">
        <v>0</v>
      </c>
      <c r="K12" s="114">
        <f>G5</f>
        <v>1.75</v>
      </c>
      <c r="L12" s="114">
        <f>G25</f>
        <v>7117.2287227928691</v>
      </c>
      <c r="M12" s="114">
        <f>G27</f>
        <v>1874.5500000000002</v>
      </c>
    </row>
    <row r="13" spans="1:13" ht="14.4" x14ac:dyDescent="0.3">
      <c r="A13" s="88" t="s">
        <v>23</v>
      </c>
      <c r="B13" s="93"/>
      <c r="C13" s="93"/>
      <c r="D13" s="117">
        <v>735.20133749999991</v>
      </c>
      <c r="E13" s="117">
        <v>737.05987687499999</v>
      </c>
      <c r="F13" s="117">
        <v>738.91841624999995</v>
      </c>
      <c r="G13" s="117">
        <v>740.77695562500003</v>
      </c>
      <c r="H13" s="117">
        <v>742.63549499999999</v>
      </c>
      <c r="I13" s="22">
        <v>0</v>
      </c>
      <c r="K13" s="114">
        <f>H5</f>
        <v>2</v>
      </c>
      <c r="L13" s="114">
        <f>H25</f>
        <v>7625.3114037841733</v>
      </c>
      <c r="M13" s="114">
        <f>H27</f>
        <v>1874.5500000000002</v>
      </c>
    </row>
    <row r="14" spans="1:13" ht="14.4" x14ac:dyDescent="0.3">
      <c r="A14" s="88" t="s">
        <v>24</v>
      </c>
      <c r="B14" s="93"/>
      <c r="C14" s="93"/>
      <c r="D14" s="117">
        <v>999.77421420799999</v>
      </c>
      <c r="E14" s="117">
        <v>999.77421420799999</v>
      </c>
      <c r="F14" s="117">
        <v>999.77421420799999</v>
      </c>
      <c r="G14" s="117">
        <v>999.77421420799999</v>
      </c>
      <c r="H14" s="117">
        <v>999.77421420799999</v>
      </c>
      <c r="I14" s="22">
        <v>0</v>
      </c>
      <c r="K14" s="114">
        <f>I5</f>
        <v>0</v>
      </c>
      <c r="L14" s="114">
        <f>I25</f>
        <v>0</v>
      </c>
      <c r="M14" s="114">
        <f>I27</f>
        <v>0</v>
      </c>
    </row>
    <row r="15" spans="1:13" x14ac:dyDescent="0.25">
      <c r="A15" s="88" t="s">
        <v>25</v>
      </c>
      <c r="B15" s="93"/>
      <c r="C15" s="93"/>
      <c r="D15" s="117">
        <v>38.807469623999999</v>
      </c>
      <c r="E15" s="117">
        <v>38.807469623999999</v>
      </c>
      <c r="F15" s="117">
        <v>38.807469623999999</v>
      </c>
      <c r="G15" s="117">
        <v>38.807469623999999</v>
      </c>
      <c r="H15" s="117">
        <v>38.807469623999999</v>
      </c>
      <c r="I15" s="22">
        <v>0</v>
      </c>
    </row>
    <row r="16" spans="1:13" x14ac:dyDescent="0.25">
      <c r="A16" s="88" t="s">
        <v>26</v>
      </c>
      <c r="B16" s="93"/>
      <c r="C16" s="93"/>
      <c r="D16" s="117">
        <v>178.58748</v>
      </c>
      <c r="E16" s="117">
        <v>223.23435000000001</v>
      </c>
      <c r="F16" s="117">
        <v>267.88121999999998</v>
      </c>
      <c r="G16" s="117">
        <v>312.52809000000002</v>
      </c>
      <c r="H16" s="117">
        <v>357.17496</v>
      </c>
      <c r="I16" s="22">
        <v>0</v>
      </c>
    </row>
    <row r="17" spans="1:10" x14ac:dyDescent="0.25">
      <c r="A17" s="88" t="s">
        <v>28</v>
      </c>
      <c r="B17" s="93"/>
      <c r="C17" s="93"/>
      <c r="D17" s="117">
        <v>180.62709362451824</v>
      </c>
      <c r="E17" s="117">
        <v>200.44836054055048</v>
      </c>
      <c r="F17" s="117">
        <v>209.21620758638795</v>
      </c>
      <c r="G17" s="117">
        <v>219.15230226078256</v>
      </c>
      <c r="H17" s="117">
        <v>234.79708390472288</v>
      </c>
      <c r="I17" s="22">
        <v>0</v>
      </c>
    </row>
    <row r="18" spans="1:10" x14ac:dyDescent="0.25">
      <c r="A18" s="88" t="s">
        <v>29</v>
      </c>
      <c r="B18" s="93"/>
      <c r="C18" s="93"/>
      <c r="D18" s="117">
        <v>0</v>
      </c>
      <c r="E18" s="117">
        <v>0</v>
      </c>
      <c r="F18" s="117">
        <v>0</v>
      </c>
      <c r="G18" s="117">
        <v>0</v>
      </c>
      <c r="H18" s="117">
        <v>0</v>
      </c>
      <c r="I18" s="22">
        <v>0</v>
      </c>
    </row>
    <row r="19" spans="1:10" x14ac:dyDescent="0.25">
      <c r="A19" s="88" t="s">
        <v>30</v>
      </c>
      <c r="B19" s="93"/>
      <c r="C19" s="93"/>
      <c r="D19" s="117">
        <v>344.51599999999996</v>
      </c>
      <c r="E19" s="117">
        <v>430.64499999999998</v>
      </c>
      <c r="F19" s="117">
        <v>516.774</v>
      </c>
      <c r="G19" s="117">
        <v>602.90299999999991</v>
      </c>
      <c r="H19" s="117">
        <v>689.03199999999993</v>
      </c>
      <c r="I19" s="22">
        <v>0</v>
      </c>
    </row>
    <row r="20" spans="1:10" x14ac:dyDescent="0.25">
      <c r="A20" s="88" t="s">
        <v>31</v>
      </c>
      <c r="B20" s="93"/>
      <c r="C20" s="93"/>
      <c r="D20" s="117">
        <v>0</v>
      </c>
      <c r="E20" s="117">
        <v>0</v>
      </c>
      <c r="F20" s="117">
        <v>0</v>
      </c>
      <c r="G20" s="117">
        <v>0</v>
      </c>
      <c r="H20" s="117">
        <v>0</v>
      </c>
      <c r="I20" s="22">
        <v>0</v>
      </c>
    </row>
    <row r="21" spans="1:10" x14ac:dyDescent="0.25">
      <c r="A21" s="88" t="s">
        <v>32</v>
      </c>
      <c r="B21" s="93"/>
      <c r="C21" s="93"/>
      <c r="D21" s="117">
        <v>0</v>
      </c>
      <c r="E21" s="117">
        <v>0</v>
      </c>
      <c r="F21" s="117">
        <v>0</v>
      </c>
      <c r="G21" s="117">
        <v>0</v>
      </c>
      <c r="H21" s="117">
        <v>0</v>
      </c>
      <c r="I21" s="22">
        <v>0</v>
      </c>
    </row>
    <row r="22" spans="1:10" x14ac:dyDescent="0.25">
      <c r="A22" s="88" t="s">
        <v>33</v>
      </c>
      <c r="B22" s="93"/>
      <c r="C22" s="93"/>
      <c r="D22" s="117">
        <v>0</v>
      </c>
      <c r="E22" s="117">
        <v>0</v>
      </c>
      <c r="F22" s="117">
        <v>0</v>
      </c>
      <c r="G22" s="117">
        <v>0</v>
      </c>
      <c r="H22" s="117">
        <v>0</v>
      </c>
      <c r="I22" s="22">
        <v>0</v>
      </c>
    </row>
    <row r="23" spans="1:10" x14ac:dyDescent="0.25">
      <c r="A23" s="88" t="s">
        <v>34</v>
      </c>
      <c r="B23" s="93"/>
      <c r="C23" s="93"/>
      <c r="D23" s="117">
        <v>0</v>
      </c>
      <c r="E23" s="117">
        <v>0</v>
      </c>
      <c r="F23" s="117">
        <v>0</v>
      </c>
      <c r="G23" s="117">
        <v>0</v>
      </c>
      <c r="H23" s="117">
        <v>0</v>
      </c>
      <c r="I23" s="22">
        <v>0</v>
      </c>
    </row>
    <row r="24" spans="1:10" ht="13.8" thickBot="1" x14ac:dyDescent="0.3">
      <c r="A24" s="88" t="s">
        <v>35</v>
      </c>
      <c r="B24" s="93"/>
      <c r="C24" s="93"/>
      <c r="D24" s="117">
        <v>325.50841991536203</v>
      </c>
      <c r="E24" s="117">
        <v>361.22836173079349</v>
      </c>
      <c r="F24" s="117">
        <v>377.02891512885111</v>
      </c>
      <c r="G24" s="117">
        <v>394.93476974175309</v>
      </c>
      <c r="H24" s="117">
        <v>423.12825971411581</v>
      </c>
      <c r="I24" s="22">
        <v>0</v>
      </c>
    </row>
    <row r="25" spans="1:10" ht="13.8" thickBot="1" x14ac:dyDescent="0.3">
      <c r="A25" s="228" t="s">
        <v>36</v>
      </c>
      <c r="B25" s="234"/>
      <c r="C25" s="235"/>
      <c r="D25" s="23">
        <f>SUM(D8:D24)</f>
        <v>5866.0772695385458</v>
      </c>
      <c r="E25" s="23">
        <f>SUM(E8:E24)</f>
        <v>6509.7962209783418</v>
      </c>
      <c r="F25" s="23">
        <f>SUM(F8:F24)</f>
        <v>6794.5423641305724</v>
      </c>
      <c r="G25" s="23">
        <f>SUM(G8:G24)</f>
        <v>7117.2287227928691</v>
      </c>
      <c r="H25" s="23">
        <f>SUM(H8:H24)</f>
        <v>7625.3114037841733</v>
      </c>
      <c r="I25" s="23">
        <v>0</v>
      </c>
    </row>
    <row r="26" spans="1:10" ht="13.8" thickBot="1" x14ac:dyDescent="0.3">
      <c r="A26" s="94"/>
      <c r="B26" s="95"/>
      <c r="C26" s="95"/>
      <c r="D26" s="24"/>
      <c r="E26" s="24"/>
      <c r="F26" s="24"/>
      <c r="G26" s="24"/>
      <c r="H26" s="24"/>
      <c r="I26" s="24"/>
    </row>
    <row r="27" spans="1:10" ht="13.8" thickBot="1" x14ac:dyDescent="0.3">
      <c r="A27" s="239" t="s">
        <v>37</v>
      </c>
      <c r="B27" s="240"/>
      <c r="C27" s="241"/>
      <c r="D27" s="118">
        <v>1874.5500000000002</v>
      </c>
      <c r="E27" s="23">
        <v>1874.5500000000002</v>
      </c>
      <c r="F27" s="23">
        <v>1874.5500000000002</v>
      </c>
      <c r="G27" s="23">
        <v>1874.5500000000002</v>
      </c>
      <c r="H27" s="23">
        <v>1874.5500000000002</v>
      </c>
      <c r="I27" s="23"/>
      <c r="J27" s="19"/>
    </row>
    <row r="28" spans="1:10" ht="13.8" thickBot="1" x14ac:dyDescent="0.3">
      <c r="A28" s="94"/>
      <c r="B28" s="95"/>
      <c r="C28" s="95"/>
      <c r="D28" s="24"/>
      <c r="E28" s="24"/>
      <c r="F28" s="24"/>
      <c r="G28" s="24"/>
      <c r="H28" s="24"/>
      <c r="I28" s="24"/>
    </row>
    <row r="29" spans="1:10" ht="28.5" customHeight="1" thickBot="1" x14ac:dyDescent="0.3">
      <c r="A29" s="228" t="s">
        <v>38</v>
      </c>
      <c r="B29" s="234"/>
      <c r="C29" s="235"/>
      <c r="D29" s="23">
        <f>D25+D27</f>
        <v>7740.627269538546</v>
      </c>
      <c r="E29" s="23">
        <f>E25+E27</f>
        <v>8384.3462209783429</v>
      </c>
      <c r="F29" s="23">
        <f>F25+F27</f>
        <v>8669.0923641305726</v>
      </c>
      <c r="G29" s="23">
        <f>G25+G27</f>
        <v>8991.7787227928693</v>
      </c>
      <c r="H29" s="23">
        <f>H25+H27</f>
        <v>9499.8614037841726</v>
      </c>
      <c r="I29" s="23">
        <v>0</v>
      </c>
    </row>
    <row r="30" spans="1:10" ht="13.8" thickBot="1" x14ac:dyDescent="0.3">
      <c r="A30" s="89"/>
      <c r="B30" s="90"/>
      <c r="C30" s="90"/>
      <c r="D30" s="26"/>
      <c r="E30" s="26"/>
      <c r="F30" s="26"/>
      <c r="G30" s="26"/>
      <c r="H30" s="26"/>
      <c r="I30" s="26"/>
    </row>
    <row r="31" spans="1:10" ht="27.75" customHeight="1" thickBot="1" x14ac:dyDescent="0.3">
      <c r="A31" s="228" t="s">
        <v>39</v>
      </c>
      <c r="B31" s="229"/>
      <c r="C31" s="230"/>
      <c r="D31" s="23">
        <f>D29/D5</f>
        <v>7740.627269538546</v>
      </c>
      <c r="E31" s="23">
        <f>E29/E5</f>
        <v>6707.4769767826747</v>
      </c>
      <c r="F31" s="23">
        <f>F29/F5</f>
        <v>5779.3949094203817</v>
      </c>
      <c r="G31" s="23">
        <f>G29/G5</f>
        <v>5138.1592701673535</v>
      </c>
      <c r="H31" s="23">
        <f>H29/H5</f>
        <v>4749.9307018920863</v>
      </c>
      <c r="I31" s="23">
        <v>0</v>
      </c>
    </row>
    <row r="32" spans="1:10" ht="13.8" thickBot="1" x14ac:dyDescent="0.3">
      <c r="A32" s="107"/>
      <c r="B32" s="108"/>
      <c r="C32" s="108"/>
      <c r="D32" s="26"/>
      <c r="E32" s="26"/>
      <c r="F32" s="26"/>
      <c r="G32" s="26"/>
      <c r="H32" s="26"/>
      <c r="I32" s="26"/>
    </row>
    <row r="33" spans="1:10" ht="13.8" thickBot="1" x14ac:dyDescent="0.3">
      <c r="A33" s="105" t="s">
        <v>40</v>
      </c>
      <c r="B33" s="106"/>
      <c r="C33" s="106"/>
      <c r="D33" s="23">
        <f>'Pryse + Sensatiwiteitsanalise'!D5</f>
        <v>438</v>
      </c>
      <c r="E33" s="23">
        <f>$D$33</f>
        <v>438</v>
      </c>
      <c r="F33" s="23">
        <f>$D$33</f>
        <v>438</v>
      </c>
      <c r="G33" s="23">
        <f>$D$33</f>
        <v>438</v>
      </c>
      <c r="H33" s="23">
        <f>$D$33</f>
        <v>438</v>
      </c>
      <c r="I33" s="23">
        <v>0</v>
      </c>
    </row>
    <row r="34" spans="1:10" ht="13.8" thickBot="1" x14ac:dyDescent="0.3">
      <c r="A34" s="107"/>
      <c r="B34" s="108"/>
      <c r="C34" s="108"/>
      <c r="D34" s="26"/>
      <c r="E34" s="26"/>
      <c r="F34" s="26"/>
      <c r="G34" s="26"/>
      <c r="H34" s="26"/>
      <c r="I34" s="26"/>
    </row>
    <row r="35" spans="1:10" ht="13.8" thickBot="1" x14ac:dyDescent="0.3">
      <c r="A35" s="231" t="s">
        <v>41</v>
      </c>
      <c r="B35" s="232"/>
      <c r="C35" s="233"/>
      <c r="D35" s="25">
        <f>D31+D33</f>
        <v>8178.627269538546</v>
      </c>
      <c r="E35" s="25">
        <f>E31+E33</f>
        <v>7145.4769767826747</v>
      </c>
      <c r="F35" s="25">
        <f>F31+F33</f>
        <v>6217.3949094203817</v>
      </c>
      <c r="G35" s="25">
        <f>G31+G33</f>
        <v>5576.1592701673535</v>
      </c>
      <c r="H35" s="25">
        <f>H31+H33</f>
        <v>5187.9307018920863</v>
      </c>
      <c r="I35" s="25">
        <v>0</v>
      </c>
    </row>
    <row r="36" spans="1:10" ht="13.8" thickBot="1" x14ac:dyDescent="0.3">
      <c r="A36" s="102" t="s">
        <v>42</v>
      </c>
      <c r="B36" s="103"/>
      <c r="C36" s="4"/>
      <c r="D36" s="25">
        <f>'Pryse + Sensatiwiteitsanalise'!B5</f>
        <v>8450</v>
      </c>
      <c r="E36" s="25">
        <f>$D$36</f>
        <v>8450</v>
      </c>
      <c r="F36" s="25">
        <f>$D$36</f>
        <v>8450</v>
      </c>
      <c r="G36" s="25">
        <f>$D$36</f>
        <v>8450</v>
      </c>
      <c r="H36" s="25">
        <f>$D$36</f>
        <v>8450</v>
      </c>
      <c r="I36" s="25">
        <v>0</v>
      </c>
    </row>
    <row r="37" spans="1:10" ht="13.8" thickBot="1" x14ac:dyDescent="0.3"/>
    <row r="38" spans="1:10" customFormat="1" ht="14.4" x14ac:dyDescent="0.3">
      <c r="A38" s="242" t="s">
        <v>104</v>
      </c>
      <c r="B38" s="243"/>
      <c r="C38" s="243"/>
      <c r="D38" s="199">
        <f t="shared" ref="D38:H38" si="1">D6-D25</f>
        <v>2145.9227304614542</v>
      </c>
      <c r="E38" s="200">
        <f t="shared" si="1"/>
        <v>3505.2037790216582</v>
      </c>
      <c r="F38" s="199">
        <f t="shared" si="1"/>
        <v>5223.4576358694276</v>
      </c>
      <c r="G38" s="200">
        <f t="shared" si="1"/>
        <v>6903.7712772071309</v>
      </c>
      <c r="H38" s="199">
        <f t="shared" si="1"/>
        <v>8398.6885962158267</v>
      </c>
      <c r="I38" s="201"/>
    </row>
    <row r="39" spans="1:10" customFormat="1" ht="15" thickBot="1" x14ac:dyDescent="0.35">
      <c r="A39" s="244" t="s">
        <v>105</v>
      </c>
      <c r="B39" s="245"/>
      <c r="C39" s="245"/>
      <c r="D39" s="202">
        <f t="shared" ref="D39:H39" si="2">D6-D29</f>
        <v>271.37273046145401</v>
      </c>
      <c r="E39" s="203">
        <f t="shared" si="2"/>
        <v>1630.6537790216571</v>
      </c>
      <c r="F39" s="202">
        <f t="shared" si="2"/>
        <v>3348.9076358694274</v>
      </c>
      <c r="G39" s="203">
        <f t="shared" si="2"/>
        <v>5029.2212772071307</v>
      </c>
      <c r="H39" s="202">
        <f t="shared" si="2"/>
        <v>6524.1385962158274</v>
      </c>
      <c r="I39" s="204"/>
    </row>
    <row r="40" spans="1:10" ht="14.4" x14ac:dyDescent="0.25">
      <c r="A40" s="110" t="s">
        <v>43</v>
      </c>
      <c r="B40" s="85"/>
      <c r="C40" s="85"/>
      <c r="D40" s="85"/>
      <c r="E40" s="85"/>
      <c r="F40" s="85"/>
      <c r="G40" s="85"/>
      <c r="H40" s="84"/>
      <c r="I40" s="44"/>
      <c r="J40" s="44"/>
    </row>
    <row r="41" spans="1:10" ht="14.4" x14ac:dyDescent="0.25">
      <c r="A41" s="83" t="s">
        <v>44</v>
      </c>
      <c r="B41" s="82"/>
      <c r="C41" s="82"/>
      <c r="D41" s="82"/>
      <c r="E41" s="82"/>
      <c r="F41" s="82"/>
      <c r="G41" s="82"/>
      <c r="H41" s="81"/>
      <c r="I41" s="44"/>
      <c r="J41" s="44"/>
    </row>
    <row r="42" spans="1:10" ht="15" thickBot="1" x14ac:dyDescent="0.3">
      <c r="A42" s="80" t="s">
        <v>45</v>
      </c>
      <c r="B42" s="112"/>
      <c r="C42" s="112"/>
      <c r="D42" s="112"/>
      <c r="E42" s="112"/>
      <c r="F42" s="112"/>
      <c r="G42" s="112"/>
      <c r="H42" s="111"/>
      <c r="I42" s="44"/>
      <c r="J42" s="44"/>
    </row>
  </sheetData>
  <mergeCells count="12">
    <mergeCell ref="A38:C38"/>
    <mergeCell ref="A39:C39"/>
    <mergeCell ref="K7:M7"/>
    <mergeCell ref="A1:D1"/>
    <mergeCell ref="E1:G1"/>
    <mergeCell ref="A31:C31"/>
    <mergeCell ref="A35:C35"/>
    <mergeCell ref="A29:C29"/>
    <mergeCell ref="A3:C3"/>
    <mergeCell ref="A8:C8"/>
    <mergeCell ref="A25:C25"/>
    <mergeCell ref="A27:C27"/>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0" fitToHeight="0" orientation="portrait"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80" zoomScaleNormal="80" workbookViewId="0">
      <selection activeCell="D9" sqref="D9:G24"/>
    </sheetView>
  </sheetViews>
  <sheetFormatPr defaultColWidth="9.109375" defaultRowHeight="13.2" x14ac:dyDescent="0.25"/>
  <cols>
    <col min="1" max="1" width="41.6640625" style="1" customWidth="1"/>
    <col min="2" max="2" width="18" style="1" customWidth="1"/>
    <col min="3" max="3" width="17.33203125" style="1" customWidth="1"/>
    <col min="4" max="4" width="13.886718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75" customHeight="1" thickBot="1" x14ac:dyDescent="0.3">
      <c r="A1" s="225" t="s">
        <v>14</v>
      </c>
      <c r="B1" s="226"/>
      <c r="C1" s="226"/>
      <c r="D1" s="226"/>
      <c r="E1" s="227" t="s">
        <v>106</v>
      </c>
      <c r="F1" s="227"/>
      <c r="G1" s="227"/>
      <c r="H1" s="2"/>
      <c r="I1" s="10"/>
    </row>
    <row r="2" spans="1:13" ht="16.2" thickBot="1" x14ac:dyDescent="0.35">
      <c r="A2" s="11"/>
      <c r="B2" s="12"/>
      <c r="C2" s="13"/>
      <c r="D2" s="13"/>
      <c r="E2" s="8"/>
      <c r="F2" s="8"/>
      <c r="G2" s="3"/>
      <c r="H2" s="8"/>
      <c r="I2" s="3"/>
    </row>
    <row r="3" spans="1:13" ht="24.75" customHeight="1" thickBot="1" x14ac:dyDescent="0.3">
      <c r="A3" s="231" t="s">
        <v>15</v>
      </c>
      <c r="B3" s="232"/>
      <c r="C3" s="232"/>
      <c r="D3" s="20"/>
      <c r="E3" s="31">
        <f>'Pryse + Sensatiwiteitsanalise'!B45</f>
        <v>7930</v>
      </c>
      <c r="F3" s="20" t="s">
        <v>0</v>
      </c>
      <c r="G3" s="4"/>
      <c r="H3" s="14"/>
      <c r="I3" s="4"/>
    </row>
    <row r="4" spans="1:13" ht="13.8" thickBot="1" x14ac:dyDescent="0.3">
      <c r="A4" s="104"/>
      <c r="B4" s="6"/>
      <c r="C4" s="6"/>
      <c r="D4" s="5"/>
      <c r="E4" s="7"/>
      <c r="F4" s="15"/>
      <c r="G4" s="42"/>
      <c r="H4" s="16"/>
      <c r="I4" s="16"/>
    </row>
    <row r="5" spans="1:13" ht="13.8" thickBot="1" x14ac:dyDescent="0.3">
      <c r="A5" s="86" t="s">
        <v>16</v>
      </c>
      <c r="B5" s="6"/>
      <c r="C5" s="6"/>
      <c r="D5" s="34">
        <v>1</v>
      </c>
      <c r="E5" s="34">
        <v>1.5</v>
      </c>
      <c r="F5" s="34">
        <v>1.8</v>
      </c>
      <c r="G5" s="34">
        <v>2</v>
      </c>
      <c r="H5" s="35">
        <v>0</v>
      </c>
      <c r="I5" s="34">
        <v>0</v>
      </c>
    </row>
    <row r="6" spans="1:13" ht="13.8" thickBot="1" x14ac:dyDescent="0.3">
      <c r="A6" s="87" t="s">
        <v>17</v>
      </c>
      <c r="B6" s="106"/>
      <c r="C6" s="109"/>
      <c r="D6" s="28">
        <f t="shared" ref="D6:I6" si="0">$E$3*D5</f>
        <v>7930</v>
      </c>
      <c r="E6" s="28">
        <f t="shared" si="0"/>
        <v>11895</v>
      </c>
      <c r="F6" s="28">
        <f t="shared" si="0"/>
        <v>14274</v>
      </c>
      <c r="G6" s="28">
        <f t="shared" si="0"/>
        <v>15860</v>
      </c>
      <c r="H6" s="28">
        <f t="shared" si="0"/>
        <v>0</v>
      </c>
      <c r="I6" s="28">
        <f t="shared" si="0"/>
        <v>0</v>
      </c>
    </row>
    <row r="7" spans="1:13" ht="15" thickBot="1" x14ac:dyDescent="0.35">
      <c r="A7" s="107"/>
      <c r="B7" s="108"/>
      <c r="C7" s="108"/>
      <c r="D7" s="17"/>
      <c r="E7" s="17"/>
      <c r="F7" s="17"/>
      <c r="G7" s="17"/>
      <c r="H7" s="36"/>
      <c r="I7" s="17"/>
      <c r="K7" s="246" t="s">
        <v>59</v>
      </c>
      <c r="L7" s="246"/>
      <c r="M7" s="246"/>
    </row>
    <row r="8" spans="1:13" ht="15" thickBot="1" x14ac:dyDescent="0.35">
      <c r="A8" s="236" t="s">
        <v>18</v>
      </c>
      <c r="B8" s="237"/>
      <c r="C8" s="238"/>
      <c r="D8" s="18"/>
      <c r="E8" s="18"/>
      <c r="F8" s="18"/>
      <c r="G8" s="18"/>
      <c r="H8" s="4"/>
      <c r="I8" s="18"/>
      <c r="K8" s="113" t="s">
        <v>54</v>
      </c>
      <c r="L8" s="113" t="s">
        <v>55</v>
      </c>
      <c r="M8" s="113" t="s">
        <v>56</v>
      </c>
    </row>
    <row r="9" spans="1:13" ht="14.4" x14ac:dyDescent="0.3">
      <c r="A9" s="91" t="s">
        <v>19</v>
      </c>
      <c r="B9" s="92"/>
      <c r="C9" s="92"/>
      <c r="D9" s="116">
        <v>1844.2800000000002</v>
      </c>
      <c r="E9" s="116">
        <v>1844.2800000000002</v>
      </c>
      <c r="F9" s="116">
        <v>1844.2800000000002</v>
      </c>
      <c r="G9" s="116">
        <v>1844.2800000000002</v>
      </c>
      <c r="H9" s="37">
        <v>0</v>
      </c>
      <c r="I9" s="21">
        <v>0</v>
      </c>
      <c r="K9" s="114">
        <f>D5</f>
        <v>1</v>
      </c>
      <c r="L9" s="114">
        <f>D25</f>
        <v>8732.3136175426771</v>
      </c>
      <c r="M9" s="114">
        <f>D27</f>
        <v>1963.23</v>
      </c>
    </row>
    <row r="10" spans="1:13" ht="14.4" x14ac:dyDescent="0.3">
      <c r="A10" s="88" t="s">
        <v>20</v>
      </c>
      <c r="B10" s="93"/>
      <c r="C10" s="93"/>
      <c r="D10" s="117">
        <v>1260.0570359999999</v>
      </c>
      <c r="E10" s="117">
        <v>1743.457036</v>
      </c>
      <c r="F10" s="117">
        <v>2076.0570360000002</v>
      </c>
      <c r="G10" s="117">
        <v>2741.2570359999995</v>
      </c>
      <c r="H10" s="38">
        <v>0</v>
      </c>
      <c r="I10" s="22">
        <v>0</v>
      </c>
      <c r="K10" s="114">
        <f>E5</f>
        <v>1.5</v>
      </c>
      <c r="L10" s="114">
        <f>E25</f>
        <v>9822.5071892654851</v>
      </c>
      <c r="M10" s="114">
        <f>E27</f>
        <v>1963.23</v>
      </c>
    </row>
    <row r="11" spans="1:13" ht="14.4" x14ac:dyDescent="0.3">
      <c r="A11" s="88" t="s">
        <v>21</v>
      </c>
      <c r="B11" s="93"/>
      <c r="C11" s="93"/>
      <c r="D11" s="117">
        <v>0</v>
      </c>
      <c r="E11" s="117">
        <v>0</v>
      </c>
      <c r="F11" s="117">
        <v>0</v>
      </c>
      <c r="G11" s="117">
        <v>0</v>
      </c>
      <c r="H11" s="38">
        <v>0</v>
      </c>
      <c r="I11" s="22">
        <v>0</v>
      </c>
      <c r="K11" s="114">
        <f>F5</f>
        <v>1.8</v>
      </c>
      <c r="L11" s="114">
        <f>F25</f>
        <v>10528.761148944821</v>
      </c>
      <c r="M11" s="114">
        <f>F27</f>
        <v>1963.23</v>
      </c>
    </row>
    <row r="12" spans="1:13" ht="14.4" x14ac:dyDescent="0.3">
      <c r="A12" s="88" t="s">
        <v>22</v>
      </c>
      <c r="B12" s="93"/>
      <c r="C12" s="93"/>
      <c r="D12" s="117">
        <v>1160.7129800000002</v>
      </c>
      <c r="E12" s="117">
        <v>1189.3329800000001</v>
      </c>
      <c r="F12" s="117">
        <v>1210.8249800000003</v>
      </c>
      <c r="G12" s="117">
        <v>1228.7529800000002</v>
      </c>
      <c r="H12" s="38">
        <v>0</v>
      </c>
      <c r="I12" s="22">
        <v>0</v>
      </c>
      <c r="K12" s="114">
        <f>G5</f>
        <v>2</v>
      </c>
      <c r="L12" s="114">
        <f>G25</f>
        <v>11496.804457709604</v>
      </c>
      <c r="M12" s="114">
        <f>G27</f>
        <v>1963.23</v>
      </c>
    </row>
    <row r="13" spans="1:13" ht="14.4" x14ac:dyDescent="0.3">
      <c r="A13" s="88" t="s">
        <v>23</v>
      </c>
      <c r="B13" s="93"/>
      <c r="C13" s="93"/>
      <c r="D13" s="117">
        <v>686.49640499999998</v>
      </c>
      <c r="E13" s="117">
        <v>689.71465499999999</v>
      </c>
      <c r="F13" s="117">
        <v>691.64560499999993</v>
      </c>
      <c r="G13" s="117">
        <v>692.93290500000001</v>
      </c>
      <c r="H13" s="38">
        <v>0</v>
      </c>
      <c r="I13" s="22">
        <v>0</v>
      </c>
      <c r="K13" s="114">
        <f>H5</f>
        <v>0</v>
      </c>
      <c r="L13" s="114">
        <f>H25</f>
        <v>0</v>
      </c>
      <c r="M13" s="114">
        <f>H27</f>
        <v>0</v>
      </c>
    </row>
    <row r="14" spans="1:13" x14ac:dyDescent="0.25">
      <c r="A14" s="88" t="s">
        <v>24</v>
      </c>
      <c r="B14" s="93"/>
      <c r="C14" s="93"/>
      <c r="D14" s="117">
        <v>1136.5445108360002</v>
      </c>
      <c r="E14" s="117">
        <v>1136.5445108360002</v>
      </c>
      <c r="F14" s="117">
        <v>1136.5445108360002</v>
      </c>
      <c r="G14" s="117">
        <v>1136.5445108360002</v>
      </c>
      <c r="H14" s="38">
        <v>0</v>
      </c>
      <c r="I14" s="22">
        <v>0</v>
      </c>
    </row>
    <row r="15" spans="1:13" x14ac:dyDescent="0.25">
      <c r="A15" s="88" t="s">
        <v>25</v>
      </c>
      <c r="B15" s="93"/>
      <c r="C15" s="93"/>
      <c r="D15" s="117">
        <v>833.58571552000001</v>
      </c>
      <c r="E15" s="117">
        <v>833.58571552000001</v>
      </c>
      <c r="F15" s="117">
        <v>833.58571552000001</v>
      </c>
      <c r="G15" s="117">
        <v>833.58571552000001</v>
      </c>
      <c r="H15" s="38">
        <v>0</v>
      </c>
      <c r="I15" s="22">
        <v>0</v>
      </c>
    </row>
    <row r="16" spans="1:13" x14ac:dyDescent="0.25">
      <c r="A16" s="88" t="s">
        <v>26</v>
      </c>
      <c r="B16" s="93"/>
      <c r="C16" s="93"/>
      <c r="D16" s="117">
        <v>255.9804</v>
      </c>
      <c r="E16" s="117">
        <v>383.97059999999993</v>
      </c>
      <c r="F16" s="117">
        <v>460.76472000000007</v>
      </c>
      <c r="G16" s="117">
        <v>511.96080000000001</v>
      </c>
      <c r="H16" s="38">
        <v>0</v>
      </c>
      <c r="I16" s="22">
        <v>0</v>
      </c>
    </row>
    <row r="17" spans="1:10" x14ac:dyDescent="0.25">
      <c r="A17" s="88" t="s">
        <v>28</v>
      </c>
      <c r="B17" s="93"/>
      <c r="C17" s="93"/>
      <c r="D17" s="117">
        <v>396.05079684015141</v>
      </c>
      <c r="E17" s="117">
        <v>445.49611588176543</v>
      </c>
      <c r="F17" s="117">
        <v>477.52799835339221</v>
      </c>
      <c r="G17" s="117">
        <v>521.4332382020682</v>
      </c>
      <c r="H17" s="38">
        <v>0</v>
      </c>
      <c r="I17" s="22">
        <v>0</v>
      </c>
    </row>
    <row r="18" spans="1:10" x14ac:dyDescent="0.25">
      <c r="A18" s="88" t="s">
        <v>29</v>
      </c>
      <c r="B18" s="93"/>
      <c r="C18" s="93"/>
      <c r="D18" s="117">
        <v>0</v>
      </c>
      <c r="E18" s="117">
        <v>0</v>
      </c>
      <c r="F18" s="117">
        <v>0</v>
      </c>
      <c r="G18" s="117">
        <v>0</v>
      </c>
      <c r="H18" s="38">
        <v>0</v>
      </c>
      <c r="I18" s="22">
        <v>0</v>
      </c>
    </row>
    <row r="19" spans="1:10" x14ac:dyDescent="0.25">
      <c r="A19" s="88" t="s">
        <v>30</v>
      </c>
      <c r="B19" s="93"/>
      <c r="C19" s="93"/>
      <c r="D19" s="117">
        <v>674.05000000000007</v>
      </c>
      <c r="E19" s="117">
        <v>1011.075</v>
      </c>
      <c r="F19" s="117">
        <v>1213.2900000000002</v>
      </c>
      <c r="G19" s="117">
        <v>1348.1000000000001</v>
      </c>
      <c r="H19" s="38">
        <v>0</v>
      </c>
      <c r="I19" s="22">
        <v>0</v>
      </c>
    </row>
    <row r="20" spans="1:10" x14ac:dyDescent="0.25">
      <c r="A20" s="88" t="s">
        <v>31</v>
      </c>
      <c r="B20" s="93"/>
      <c r="C20" s="93"/>
      <c r="D20" s="117">
        <v>0</v>
      </c>
      <c r="E20" s="117">
        <v>0</v>
      </c>
      <c r="F20" s="117">
        <v>0</v>
      </c>
      <c r="G20" s="117">
        <v>0</v>
      </c>
      <c r="H20" s="38">
        <v>0</v>
      </c>
      <c r="I20" s="22">
        <v>0</v>
      </c>
    </row>
    <row r="21" spans="1:10" x14ac:dyDescent="0.25">
      <c r="A21" s="88" t="s">
        <v>32</v>
      </c>
      <c r="B21" s="93"/>
      <c r="C21" s="93"/>
      <c r="D21" s="117">
        <v>0</v>
      </c>
      <c r="E21" s="117">
        <v>0</v>
      </c>
      <c r="F21" s="117">
        <v>0</v>
      </c>
      <c r="G21" s="117">
        <v>0</v>
      </c>
      <c r="H21" s="38">
        <v>0</v>
      </c>
      <c r="I21" s="22">
        <v>0</v>
      </c>
    </row>
    <row r="22" spans="1:10" x14ac:dyDescent="0.25">
      <c r="A22" s="88" t="s">
        <v>33</v>
      </c>
      <c r="B22" s="93"/>
      <c r="C22" s="93"/>
      <c r="D22" s="117">
        <v>0</v>
      </c>
      <c r="E22" s="117">
        <v>0</v>
      </c>
      <c r="F22" s="117">
        <v>0</v>
      </c>
      <c r="G22" s="117">
        <v>0</v>
      </c>
      <c r="H22" s="38">
        <v>0</v>
      </c>
      <c r="I22" s="22">
        <v>0</v>
      </c>
    </row>
    <row r="23" spans="1:10" x14ac:dyDescent="0.25">
      <c r="A23" s="88" t="s">
        <v>34</v>
      </c>
      <c r="B23" s="93"/>
      <c r="C23" s="93"/>
      <c r="D23" s="117">
        <v>0</v>
      </c>
      <c r="E23" s="117">
        <v>0</v>
      </c>
      <c r="F23" s="117">
        <v>0</v>
      </c>
      <c r="G23" s="117">
        <v>0</v>
      </c>
      <c r="H23" s="38">
        <v>0</v>
      </c>
      <c r="I23" s="22">
        <v>0</v>
      </c>
    </row>
    <row r="24" spans="1:10" ht="13.8" thickBot="1" x14ac:dyDescent="0.3">
      <c r="A24" s="88" t="s">
        <v>35</v>
      </c>
      <c r="B24" s="93"/>
      <c r="C24" s="93"/>
      <c r="D24" s="117">
        <v>484.55577334652389</v>
      </c>
      <c r="E24" s="117">
        <v>545.05057602771876</v>
      </c>
      <c r="F24" s="117">
        <v>584.24058323542681</v>
      </c>
      <c r="G24" s="117">
        <v>637.95727215153647</v>
      </c>
      <c r="H24" s="38">
        <v>0</v>
      </c>
      <c r="I24" s="22">
        <v>0</v>
      </c>
    </row>
    <row r="25" spans="1:10" ht="13.8" thickBot="1" x14ac:dyDescent="0.3">
      <c r="A25" s="228" t="s">
        <v>36</v>
      </c>
      <c r="B25" s="234"/>
      <c r="C25" s="235"/>
      <c r="D25" s="23">
        <f>SUM(D9:D24)</f>
        <v>8732.3136175426771</v>
      </c>
      <c r="E25" s="23">
        <f>SUM(E9:E24)</f>
        <v>9822.5071892654851</v>
      </c>
      <c r="F25" s="23">
        <f t="shared" ref="F25:G25" si="1">SUM(F9:F24)</f>
        <v>10528.761148944821</v>
      </c>
      <c r="G25" s="23">
        <f t="shared" si="1"/>
        <v>11496.804457709604</v>
      </c>
      <c r="H25" s="39">
        <v>0</v>
      </c>
      <c r="I25" s="23">
        <v>0</v>
      </c>
    </row>
    <row r="26" spans="1:10" ht="13.8" thickBot="1" x14ac:dyDescent="0.3">
      <c r="A26" s="94"/>
      <c r="B26" s="95"/>
      <c r="C26" s="95"/>
      <c r="D26" s="24"/>
      <c r="E26" s="24"/>
      <c r="F26" s="24"/>
      <c r="G26" s="24"/>
      <c r="H26" s="40"/>
      <c r="I26" s="24"/>
    </row>
    <row r="27" spans="1:10" ht="13.8" thickBot="1" x14ac:dyDescent="0.3">
      <c r="A27" s="239" t="s">
        <v>37</v>
      </c>
      <c r="B27" s="240"/>
      <c r="C27" s="241"/>
      <c r="D27" s="118">
        <v>1963.23</v>
      </c>
      <c r="E27" s="23">
        <f>D27</f>
        <v>1963.23</v>
      </c>
      <c r="F27" s="23">
        <f>E27</f>
        <v>1963.23</v>
      </c>
      <c r="G27" s="23">
        <f>F27</f>
        <v>1963.23</v>
      </c>
      <c r="H27" s="23"/>
      <c r="I27" s="23"/>
      <c r="J27" s="19"/>
    </row>
    <row r="28" spans="1:10" ht="13.8" thickBot="1" x14ac:dyDescent="0.3">
      <c r="A28" s="94"/>
      <c r="B28" s="95"/>
      <c r="C28" s="95"/>
      <c r="D28" s="24"/>
      <c r="E28" s="24"/>
      <c r="F28" s="24"/>
      <c r="G28" s="24"/>
      <c r="H28" s="40"/>
      <c r="I28" s="24"/>
    </row>
    <row r="29" spans="1:10" ht="28.5" customHeight="1" thickBot="1" x14ac:dyDescent="0.3">
      <c r="A29" s="228" t="s">
        <v>38</v>
      </c>
      <c r="B29" s="234"/>
      <c r="C29" s="235"/>
      <c r="D29" s="23">
        <f>D25+D27</f>
        <v>10695.543617542677</v>
      </c>
      <c r="E29" s="23">
        <f>E25+E27</f>
        <v>11785.737189265485</v>
      </c>
      <c r="F29" s="23">
        <f>F25+F27</f>
        <v>12491.99114894482</v>
      </c>
      <c r="G29" s="23">
        <f>G25+G27</f>
        <v>13460.034457709604</v>
      </c>
      <c r="H29" s="39">
        <v>0</v>
      </c>
      <c r="I29" s="23">
        <v>0</v>
      </c>
    </row>
    <row r="30" spans="1:10" ht="13.8" thickBot="1" x14ac:dyDescent="0.3">
      <c r="A30" s="89"/>
      <c r="B30" s="90"/>
      <c r="C30" s="90"/>
      <c r="D30" s="26"/>
      <c r="E30" s="26"/>
      <c r="F30" s="26"/>
      <c r="G30" s="26"/>
      <c r="H30" s="30"/>
      <c r="I30" s="26"/>
    </row>
    <row r="31" spans="1:10" ht="27.75" customHeight="1" thickBot="1" x14ac:dyDescent="0.3">
      <c r="A31" s="228" t="s">
        <v>39</v>
      </c>
      <c r="B31" s="229"/>
      <c r="C31" s="230"/>
      <c r="D31" s="23">
        <f>D29/D5</f>
        <v>10695.543617542677</v>
      </c>
      <c r="E31" s="23">
        <f>E29/E5</f>
        <v>7857.1581261769898</v>
      </c>
      <c r="F31" s="23">
        <f>F29/F5</f>
        <v>6939.9950827471221</v>
      </c>
      <c r="G31" s="23">
        <f>G29/G5</f>
        <v>6730.0172288548019</v>
      </c>
      <c r="H31" s="39">
        <v>0</v>
      </c>
      <c r="I31" s="23">
        <v>0</v>
      </c>
    </row>
    <row r="32" spans="1:10" ht="13.8" thickBot="1" x14ac:dyDescent="0.3">
      <c r="A32" s="107"/>
      <c r="B32" s="108"/>
      <c r="C32" s="108"/>
      <c r="D32" s="26"/>
      <c r="E32" s="26"/>
      <c r="F32" s="26"/>
      <c r="G32" s="26"/>
      <c r="H32" s="30"/>
      <c r="I32" s="26"/>
    </row>
    <row r="33" spans="1:10" ht="13.8" thickBot="1" x14ac:dyDescent="0.3">
      <c r="A33" s="105" t="s">
        <v>40</v>
      </c>
      <c r="B33" s="106"/>
      <c r="C33" s="106"/>
      <c r="D33" s="23">
        <f>'Pryse + Sensatiwiteitsanalise'!D6</f>
        <v>324</v>
      </c>
      <c r="E33" s="23">
        <f>$D$33</f>
        <v>324</v>
      </c>
      <c r="F33" s="23">
        <f>$D$33</f>
        <v>324</v>
      </c>
      <c r="G33" s="23">
        <f>$D$33</f>
        <v>324</v>
      </c>
      <c r="H33" s="39">
        <v>0</v>
      </c>
      <c r="I33" s="23">
        <v>0</v>
      </c>
    </row>
    <row r="34" spans="1:10" ht="13.8" thickBot="1" x14ac:dyDescent="0.3">
      <c r="A34" s="107"/>
      <c r="B34" s="108"/>
      <c r="C34" s="108"/>
      <c r="D34" s="26"/>
      <c r="E34" s="26"/>
      <c r="F34" s="26"/>
      <c r="G34" s="26"/>
      <c r="H34" s="30"/>
      <c r="I34" s="26"/>
    </row>
    <row r="35" spans="1:10" ht="13.8" thickBot="1" x14ac:dyDescent="0.3">
      <c r="A35" s="231" t="s">
        <v>41</v>
      </c>
      <c r="B35" s="232"/>
      <c r="C35" s="233"/>
      <c r="D35" s="25">
        <f>D31+D33</f>
        <v>11019.543617542677</v>
      </c>
      <c r="E35" s="25">
        <f>E31+E33</f>
        <v>8181.1581261769898</v>
      </c>
      <c r="F35" s="25">
        <f>F31+F33</f>
        <v>7263.9950827471221</v>
      </c>
      <c r="G35" s="25">
        <f>G31+G33</f>
        <v>7054.0172288548019</v>
      </c>
      <c r="H35" s="41">
        <v>0</v>
      </c>
      <c r="I35" s="25">
        <v>0</v>
      </c>
    </row>
    <row r="36" spans="1:10" ht="13.8" thickBot="1" x14ac:dyDescent="0.3">
      <c r="A36" s="102" t="s">
        <v>42</v>
      </c>
      <c r="B36" s="103"/>
      <c r="C36" s="4"/>
      <c r="D36" s="25">
        <f>'Pryse + Sensatiwiteitsanalise'!B5</f>
        <v>8450</v>
      </c>
      <c r="E36" s="25">
        <f>$D$36</f>
        <v>8450</v>
      </c>
      <c r="F36" s="25">
        <f>$D$36</f>
        <v>8450</v>
      </c>
      <c r="G36" s="25">
        <f>$D$36</f>
        <v>8450</v>
      </c>
      <c r="H36" s="41">
        <v>0</v>
      </c>
      <c r="I36" s="25">
        <v>0</v>
      </c>
    </row>
    <row r="37" spans="1:10" ht="13.8" thickBot="1" x14ac:dyDescent="0.3"/>
    <row r="38" spans="1:10" customFormat="1" ht="14.4" x14ac:dyDescent="0.3">
      <c r="A38" s="242" t="s">
        <v>104</v>
      </c>
      <c r="B38" s="243"/>
      <c r="C38" s="243"/>
      <c r="D38" s="199">
        <f t="shared" ref="D38:G38" si="2">D6-D25</f>
        <v>-802.31361754267709</v>
      </c>
      <c r="E38" s="200">
        <f t="shared" si="2"/>
        <v>2072.4928107345149</v>
      </c>
      <c r="F38" s="199">
        <f t="shared" si="2"/>
        <v>3745.2388510551791</v>
      </c>
      <c r="G38" s="200">
        <f t="shared" si="2"/>
        <v>4363.1955422903957</v>
      </c>
      <c r="H38" s="199"/>
      <c r="I38" s="201"/>
    </row>
    <row r="39" spans="1:10" customFormat="1" ht="15" thickBot="1" x14ac:dyDescent="0.35">
      <c r="A39" s="244" t="s">
        <v>105</v>
      </c>
      <c r="B39" s="245"/>
      <c r="C39" s="245"/>
      <c r="D39" s="202">
        <f t="shared" ref="D39:G39" si="3">D6-D29</f>
        <v>-2765.5436175426767</v>
      </c>
      <c r="E39" s="203">
        <f t="shared" si="3"/>
        <v>109.26281073451537</v>
      </c>
      <c r="F39" s="202">
        <f t="shared" si="3"/>
        <v>1782.0088510551795</v>
      </c>
      <c r="G39" s="203">
        <f t="shared" si="3"/>
        <v>2399.9655422903961</v>
      </c>
      <c r="H39" s="202"/>
      <c r="I39" s="204"/>
    </row>
    <row r="40" spans="1:10" ht="14.4" x14ac:dyDescent="0.25">
      <c r="A40" s="110" t="s">
        <v>43</v>
      </c>
      <c r="B40" s="85"/>
      <c r="C40" s="85"/>
      <c r="D40" s="85"/>
      <c r="E40" s="85"/>
      <c r="F40" s="85"/>
      <c r="G40" s="85"/>
      <c r="H40" s="84"/>
      <c r="I40" s="44"/>
      <c r="J40" s="44"/>
    </row>
    <row r="41" spans="1:10" ht="14.4" x14ac:dyDescent="0.25">
      <c r="A41" s="83" t="s">
        <v>44</v>
      </c>
      <c r="B41" s="82"/>
      <c r="C41" s="82"/>
      <c r="D41" s="82"/>
      <c r="E41" s="82"/>
      <c r="F41" s="82"/>
      <c r="G41" s="82"/>
      <c r="H41" s="81"/>
      <c r="I41" s="44"/>
      <c r="J41" s="44"/>
    </row>
    <row r="42" spans="1:10" ht="15" thickBot="1" x14ac:dyDescent="0.3">
      <c r="A42" s="80" t="s">
        <v>45</v>
      </c>
      <c r="B42" s="112"/>
      <c r="C42" s="112"/>
      <c r="D42" s="112"/>
      <c r="E42" s="112"/>
      <c r="F42" s="112"/>
      <c r="G42" s="112"/>
      <c r="H42" s="111"/>
      <c r="I42" s="44"/>
      <c r="J42" s="44"/>
    </row>
  </sheetData>
  <mergeCells count="12">
    <mergeCell ref="A38:C38"/>
    <mergeCell ref="A39:C39"/>
    <mergeCell ref="K7:M7"/>
    <mergeCell ref="A1:D1"/>
    <mergeCell ref="E1:G1"/>
    <mergeCell ref="A31:C31"/>
    <mergeCell ref="A35:C35"/>
    <mergeCell ref="A29:C29"/>
    <mergeCell ref="A3:C3"/>
    <mergeCell ref="A8:C8"/>
    <mergeCell ref="A25:C25"/>
    <mergeCell ref="A27:C27"/>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1" fitToHeight="0" orientation="portrait" horizontalDpi="300" verticalDpi="300" r:id="rId1"/>
  <headerFooter>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7"/>
  <sheetViews>
    <sheetView zoomScale="85" zoomScaleNormal="85" workbookViewId="0">
      <selection activeCell="D9" sqref="D9:F25"/>
    </sheetView>
  </sheetViews>
  <sheetFormatPr defaultColWidth="9.109375" defaultRowHeight="13.2" x14ac:dyDescent="0.25"/>
  <cols>
    <col min="1" max="1" width="42.88671875" style="1" customWidth="1"/>
    <col min="2" max="2" width="15.6640625" style="1" bestFit="1" customWidth="1"/>
    <col min="3" max="4" width="14.44140625" style="1" customWidth="1"/>
    <col min="5" max="9" width="14.33203125" style="1" customWidth="1"/>
    <col min="10" max="10" width="14.44140625" style="1" customWidth="1"/>
    <col min="11" max="26" width="12.6640625" style="1" customWidth="1"/>
    <col min="27" max="27" width="9.109375" style="1" customWidth="1"/>
    <col min="28" max="16384" width="9.109375" style="1"/>
  </cols>
  <sheetData>
    <row r="1" spans="1:9" ht="30" customHeight="1" thickBot="1" x14ac:dyDescent="0.3">
      <c r="A1" s="225" t="s">
        <v>67</v>
      </c>
      <c r="B1" s="226"/>
      <c r="C1" s="226"/>
      <c r="D1" s="226"/>
      <c r="E1" s="227" t="s">
        <v>106</v>
      </c>
      <c r="F1" s="227"/>
      <c r="G1" s="227"/>
      <c r="H1" s="2"/>
      <c r="I1" s="10"/>
    </row>
    <row r="2" spans="1:9" ht="16.2" thickBot="1" x14ac:dyDescent="0.35">
      <c r="A2" s="11"/>
      <c r="B2" s="12"/>
      <c r="C2" s="13"/>
      <c r="D2" s="13"/>
      <c r="E2" s="8"/>
      <c r="F2" s="8"/>
      <c r="G2" s="8"/>
      <c r="H2" s="8"/>
      <c r="I2" s="3"/>
    </row>
    <row r="3" spans="1:9" ht="27.75" customHeight="1" thickBot="1" x14ac:dyDescent="0.3">
      <c r="A3" s="247" t="s">
        <v>15</v>
      </c>
      <c r="B3" s="229"/>
      <c r="C3" s="229"/>
      <c r="D3" s="20"/>
      <c r="E3" s="31">
        <f>'Pryse + Sensatiwiteitsanalise'!B19</f>
        <v>3310</v>
      </c>
      <c r="F3" s="20" t="s">
        <v>0</v>
      </c>
      <c r="G3" s="14"/>
      <c r="H3" s="14"/>
      <c r="I3" s="4"/>
    </row>
    <row r="4" spans="1:9" ht="13.8" thickBot="1" x14ac:dyDescent="0.3">
      <c r="A4" s="86"/>
      <c r="B4" s="99"/>
      <c r="C4" s="99"/>
      <c r="D4" s="5"/>
      <c r="E4" s="7"/>
      <c r="F4" s="15"/>
      <c r="G4" s="6"/>
      <c r="H4" s="16"/>
      <c r="I4" s="16"/>
    </row>
    <row r="5" spans="1:9" ht="13.8" thickBot="1" x14ac:dyDescent="0.3">
      <c r="A5" s="86" t="s">
        <v>16</v>
      </c>
      <c r="B5" s="99"/>
      <c r="C5" s="99"/>
      <c r="D5" s="34">
        <v>8</v>
      </c>
      <c r="E5" s="34">
        <v>10</v>
      </c>
      <c r="F5" s="34">
        <v>12</v>
      </c>
      <c r="G5" s="34">
        <v>0</v>
      </c>
      <c r="H5" s="34">
        <v>0</v>
      </c>
      <c r="I5" s="34">
        <v>0</v>
      </c>
    </row>
    <row r="6" spans="1:9" ht="13.8" thickBot="1" x14ac:dyDescent="0.3">
      <c r="A6" s="87" t="s">
        <v>17</v>
      </c>
      <c r="B6" s="100"/>
      <c r="C6" s="101"/>
      <c r="D6" s="28">
        <f t="shared" ref="D6:I6" si="0">$E$3*D5</f>
        <v>26480</v>
      </c>
      <c r="E6" s="28">
        <f t="shared" si="0"/>
        <v>33100</v>
      </c>
      <c r="F6" s="28">
        <f t="shared" si="0"/>
        <v>39720</v>
      </c>
      <c r="G6" s="28">
        <f t="shared" si="0"/>
        <v>0</v>
      </c>
      <c r="H6" s="28">
        <f t="shared" si="0"/>
        <v>0</v>
      </c>
      <c r="I6" s="28">
        <f t="shared" si="0"/>
        <v>0</v>
      </c>
    </row>
    <row r="7" spans="1:9" ht="13.8" thickBot="1" x14ac:dyDescent="0.3">
      <c r="A7" s="89"/>
      <c r="B7" s="90"/>
      <c r="C7" s="90"/>
      <c r="D7" s="32"/>
      <c r="E7" s="32"/>
      <c r="F7" s="32"/>
      <c r="G7" s="32"/>
      <c r="H7" s="32"/>
      <c r="I7" s="32"/>
    </row>
    <row r="8" spans="1:9" ht="13.8" thickBot="1" x14ac:dyDescent="0.3">
      <c r="A8" s="236" t="s">
        <v>18</v>
      </c>
      <c r="B8" s="237"/>
      <c r="C8" s="238"/>
      <c r="D8" s="33"/>
      <c r="E8" s="33"/>
      <c r="F8" s="33"/>
      <c r="G8" s="33"/>
      <c r="H8" s="33"/>
      <c r="I8" s="33"/>
    </row>
    <row r="9" spans="1:9" x14ac:dyDescent="0.25">
      <c r="A9" s="91" t="s">
        <v>19</v>
      </c>
      <c r="B9" s="92"/>
      <c r="C9" s="92"/>
      <c r="D9" s="116">
        <v>3996.4375000000005</v>
      </c>
      <c r="E9" s="116">
        <v>4359.75</v>
      </c>
      <c r="F9" s="116">
        <v>4723.0625</v>
      </c>
      <c r="G9" s="21">
        <v>0</v>
      </c>
      <c r="H9" s="21">
        <v>0</v>
      </c>
      <c r="I9" s="21">
        <v>0</v>
      </c>
    </row>
    <row r="10" spans="1:9" x14ac:dyDescent="0.25">
      <c r="A10" s="88" t="s">
        <v>20</v>
      </c>
      <c r="B10" s="93"/>
      <c r="C10" s="93"/>
      <c r="D10" s="117">
        <v>9567.7075000000004</v>
      </c>
      <c r="E10" s="117">
        <v>10498.1075</v>
      </c>
      <c r="F10" s="117">
        <v>12568.507500000002</v>
      </c>
      <c r="G10" s="22">
        <v>0</v>
      </c>
      <c r="H10" s="22">
        <v>0</v>
      </c>
      <c r="I10" s="22">
        <v>0</v>
      </c>
    </row>
    <row r="11" spans="1:9" x14ac:dyDescent="0.25">
      <c r="A11" s="88" t="s">
        <v>21</v>
      </c>
      <c r="B11" s="93"/>
      <c r="C11" s="93"/>
      <c r="D11" s="117">
        <v>671.97375</v>
      </c>
      <c r="E11" s="117">
        <v>671.97375</v>
      </c>
      <c r="F11" s="117">
        <v>671.97375</v>
      </c>
      <c r="G11" s="22">
        <v>0</v>
      </c>
      <c r="H11" s="22">
        <v>0</v>
      </c>
      <c r="I11" s="22">
        <v>0</v>
      </c>
    </row>
    <row r="12" spans="1:9" x14ac:dyDescent="0.25">
      <c r="A12" s="88" t="s">
        <v>22</v>
      </c>
      <c r="B12" s="93"/>
      <c r="C12" s="93"/>
      <c r="D12" s="117">
        <v>1639.0549000000001</v>
      </c>
      <c r="E12" s="117">
        <v>1721.1349000000002</v>
      </c>
      <c r="F12" s="117">
        <v>1803.2149000000002</v>
      </c>
      <c r="G12" s="22">
        <v>0</v>
      </c>
      <c r="H12" s="22">
        <v>0</v>
      </c>
      <c r="I12" s="22">
        <v>0</v>
      </c>
    </row>
    <row r="13" spans="1:9" x14ac:dyDescent="0.25">
      <c r="A13" s="88" t="s">
        <v>23</v>
      </c>
      <c r="B13" s="93"/>
      <c r="C13" s="93"/>
      <c r="D13" s="117">
        <v>1259.033905</v>
      </c>
      <c r="E13" s="117">
        <v>1271.793905</v>
      </c>
      <c r="F13" s="117">
        <v>1284.553905</v>
      </c>
      <c r="G13" s="22">
        <v>0</v>
      </c>
      <c r="H13" s="22">
        <v>0</v>
      </c>
      <c r="I13" s="22">
        <v>0</v>
      </c>
    </row>
    <row r="14" spans="1:9" x14ac:dyDescent="0.25">
      <c r="A14" s="88" t="s">
        <v>24</v>
      </c>
      <c r="B14" s="93"/>
      <c r="C14" s="93"/>
      <c r="D14" s="117">
        <v>1456.8667552995203</v>
      </c>
      <c r="E14" s="117">
        <v>1456.8667552995203</v>
      </c>
      <c r="F14" s="117">
        <v>1456.8667552995203</v>
      </c>
      <c r="G14" s="22">
        <v>0</v>
      </c>
      <c r="H14" s="22">
        <v>0</v>
      </c>
      <c r="I14" s="22">
        <v>0</v>
      </c>
    </row>
    <row r="15" spans="1:9" x14ac:dyDescent="0.25">
      <c r="A15" s="88" t="s">
        <v>25</v>
      </c>
      <c r="B15" s="93"/>
      <c r="C15" s="93"/>
      <c r="D15" s="117">
        <v>149.32264588348801</v>
      </c>
      <c r="E15" s="117">
        <v>149.32264588348801</v>
      </c>
      <c r="F15" s="117">
        <v>149.32264588348801</v>
      </c>
      <c r="G15" s="22">
        <v>0</v>
      </c>
      <c r="H15" s="22">
        <v>0</v>
      </c>
      <c r="I15" s="22">
        <v>0</v>
      </c>
    </row>
    <row r="16" spans="1:9" x14ac:dyDescent="0.25">
      <c r="A16" s="88" t="s">
        <v>26</v>
      </c>
      <c r="B16" s="93"/>
      <c r="C16" s="93"/>
      <c r="D16" s="117">
        <v>0</v>
      </c>
      <c r="E16" s="117">
        <v>0</v>
      </c>
      <c r="F16" s="117">
        <v>0</v>
      </c>
      <c r="G16" s="22">
        <v>0</v>
      </c>
      <c r="H16" s="22">
        <v>0</v>
      </c>
      <c r="I16" s="22">
        <v>0</v>
      </c>
    </row>
    <row r="17" spans="1:10" x14ac:dyDescent="0.25">
      <c r="A17" s="88" t="s">
        <v>27</v>
      </c>
      <c r="B17" s="93"/>
      <c r="C17" s="93"/>
      <c r="D17" s="117">
        <v>3416.046390832641</v>
      </c>
      <c r="E17" s="117">
        <v>3416.046390832641</v>
      </c>
      <c r="F17" s="117">
        <v>3416.046390832641</v>
      </c>
      <c r="G17" s="22">
        <v>0</v>
      </c>
      <c r="H17" s="22">
        <v>0</v>
      </c>
      <c r="I17" s="22">
        <v>0</v>
      </c>
    </row>
    <row r="18" spans="1:10" x14ac:dyDescent="0.25">
      <c r="A18" s="88" t="s">
        <v>28</v>
      </c>
      <c r="B18" s="93"/>
      <c r="C18" s="93"/>
      <c r="D18" s="117">
        <v>2789.3297096091414</v>
      </c>
      <c r="E18" s="117">
        <v>2985.0840902737946</v>
      </c>
      <c r="F18" s="117">
        <v>3318.6028213916197</v>
      </c>
      <c r="G18" s="22">
        <v>0</v>
      </c>
      <c r="H18" s="22">
        <v>0</v>
      </c>
      <c r="I18" s="22">
        <v>0</v>
      </c>
    </row>
    <row r="19" spans="1:10" x14ac:dyDescent="0.25">
      <c r="A19" s="88" t="s">
        <v>29</v>
      </c>
      <c r="B19" s="93"/>
      <c r="C19" s="93"/>
      <c r="D19" s="117">
        <v>0</v>
      </c>
      <c r="E19" s="117">
        <v>0</v>
      </c>
      <c r="F19" s="117">
        <v>0</v>
      </c>
      <c r="G19" s="22">
        <v>0</v>
      </c>
      <c r="H19" s="22">
        <v>0</v>
      </c>
      <c r="I19" s="22">
        <v>0</v>
      </c>
    </row>
    <row r="20" spans="1:10" x14ac:dyDescent="0.25">
      <c r="A20" s="88" t="s">
        <v>30</v>
      </c>
      <c r="B20" s="93"/>
      <c r="C20" s="93"/>
      <c r="D20" s="117">
        <v>925.2600000000001</v>
      </c>
      <c r="E20" s="117">
        <v>1156.575</v>
      </c>
      <c r="F20" s="117">
        <v>1387.89</v>
      </c>
      <c r="G20" s="22">
        <v>0</v>
      </c>
      <c r="H20" s="22">
        <v>0</v>
      </c>
      <c r="I20" s="22">
        <v>0</v>
      </c>
    </row>
    <row r="21" spans="1:10" x14ac:dyDescent="0.25">
      <c r="A21" s="88" t="s">
        <v>31</v>
      </c>
      <c r="B21" s="93"/>
      <c r="C21" s="93"/>
      <c r="D21" s="117">
        <v>0</v>
      </c>
      <c r="E21" s="117">
        <v>0</v>
      </c>
      <c r="F21" s="117">
        <v>0</v>
      </c>
      <c r="G21" s="22">
        <v>0</v>
      </c>
      <c r="H21" s="22">
        <v>0</v>
      </c>
      <c r="I21" s="22">
        <v>0</v>
      </c>
    </row>
    <row r="22" spans="1:10" s="9" customFormat="1" x14ac:dyDescent="0.25">
      <c r="A22" s="88" t="s">
        <v>32</v>
      </c>
      <c r="B22" s="93"/>
      <c r="C22" s="93"/>
      <c r="D22" s="117">
        <v>0</v>
      </c>
      <c r="E22" s="117">
        <v>0</v>
      </c>
      <c r="F22" s="117">
        <v>0</v>
      </c>
      <c r="G22" s="22">
        <v>0</v>
      </c>
      <c r="H22" s="22">
        <v>0</v>
      </c>
      <c r="I22" s="22">
        <v>0</v>
      </c>
      <c r="J22" s="1"/>
    </row>
    <row r="23" spans="1:10" s="9" customFormat="1" x14ac:dyDescent="0.25">
      <c r="A23" s="88" t="s">
        <v>33</v>
      </c>
      <c r="B23" s="93"/>
      <c r="C23" s="93"/>
      <c r="D23" s="117">
        <v>276.83999999999997</v>
      </c>
      <c r="E23" s="117">
        <v>276.83999999999997</v>
      </c>
      <c r="F23" s="117">
        <v>276.83999999999997</v>
      </c>
      <c r="G23" s="22">
        <v>0</v>
      </c>
      <c r="H23" s="22">
        <v>0</v>
      </c>
      <c r="I23" s="22">
        <v>0</v>
      </c>
      <c r="J23" s="1"/>
    </row>
    <row r="24" spans="1:10" s="9" customFormat="1" x14ac:dyDescent="0.25">
      <c r="A24" s="88" t="s">
        <v>34</v>
      </c>
      <c r="B24" s="93"/>
      <c r="C24" s="93"/>
      <c r="D24" s="117">
        <v>0</v>
      </c>
      <c r="E24" s="117">
        <v>0</v>
      </c>
      <c r="F24" s="117">
        <v>0</v>
      </c>
      <c r="G24" s="22">
        <v>0</v>
      </c>
      <c r="H24" s="22">
        <v>0</v>
      </c>
      <c r="I24" s="22">
        <v>0</v>
      </c>
      <c r="J24" s="1"/>
    </row>
    <row r="25" spans="1:10" s="9" customFormat="1" ht="13.8" thickBot="1" x14ac:dyDescent="0.3">
      <c r="A25" s="88" t="s">
        <v>35</v>
      </c>
      <c r="B25" s="93"/>
      <c r="C25" s="93"/>
      <c r="D25" s="117">
        <v>1519.9231920767063</v>
      </c>
      <c r="E25" s="117">
        <v>1626.5909775657547</v>
      </c>
      <c r="F25" s="117">
        <v>1808.3274186439269</v>
      </c>
      <c r="G25" s="22">
        <v>0</v>
      </c>
      <c r="H25" s="22">
        <v>0</v>
      </c>
      <c r="I25" s="22">
        <v>0</v>
      </c>
      <c r="J25" s="1"/>
    </row>
    <row r="26" spans="1:10" s="9" customFormat="1" ht="13.8" thickBot="1" x14ac:dyDescent="0.3">
      <c r="A26" s="228" t="s">
        <v>36</v>
      </c>
      <c r="B26" s="234"/>
      <c r="C26" s="235"/>
      <c r="D26" s="23">
        <f>SUM(D9:D25)</f>
        <v>27667.796248701496</v>
      </c>
      <c r="E26" s="23">
        <f>SUM(E9:E25)</f>
        <v>29590.085914855197</v>
      </c>
      <c r="F26" s="23">
        <f>SUM(F9:F25)</f>
        <v>32865.208587051195</v>
      </c>
      <c r="G26" s="23">
        <v>0</v>
      </c>
      <c r="H26" s="23">
        <v>0</v>
      </c>
      <c r="I26" s="23">
        <v>0</v>
      </c>
      <c r="J26" s="1"/>
    </row>
    <row r="27" spans="1:10" s="9" customFormat="1" ht="13.8" thickBot="1" x14ac:dyDescent="0.3">
      <c r="A27" s="94"/>
      <c r="B27" s="95"/>
      <c r="C27" s="95"/>
      <c r="D27" s="24"/>
      <c r="E27" s="24"/>
      <c r="F27" s="24"/>
      <c r="G27" s="24"/>
      <c r="H27" s="24"/>
      <c r="I27" s="24"/>
      <c r="J27" s="1"/>
    </row>
    <row r="28" spans="1:10" ht="13.8" thickBot="1" x14ac:dyDescent="0.3">
      <c r="A28" s="239" t="s">
        <v>37</v>
      </c>
      <c r="B28" s="240"/>
      <c r="C28" s="241"/>
      <c r="D28" s="118">
        <f>'[2]Bes-mielies'!$D$226</f>
        <v>3364.04</v>
      </c>
      <c r="E28" s="23">
        <f>D28</f>
        <v>3364.04</v>
      </c>
      <c r="F28" s="23">
        <f>E28</f>
        <v>3364.04</v>
      </c>
      <c r="G28" s="23"/>
      <c r="H28" s="23"/>
      <c r="I28" s="23"/>
      <c r="J28" s="19"/>
    </row>
    <row r="29" spans="1:10" ht="13.8" thickBot="1" x14ac:dyDescent="0.3">
      <c r="A29" s="94"/>
      <c r="B29" s="95"/>
      <c r="C29" s="95"/>
      <c r="D29" s="24"/>
      <c r="E29" s="24"/>
      <c r="F29" s="24"/>
      <c r="G29" s="24"/>
      <c r="H29" s="24"/>
      <c r="I29" s="24"/>
    </row>
    <row r="30" spans="1:10" ht="27" customHeight="1" thickBot="1" x14ac:dyDescent="0.3">
      <c r="A30" s="228" t="s">
        <v>38</v>
      </c>
      <c r="B30" s="234"/>
      <c r="C30" s="235"/>
      <c r="D30" s="23">
        <f>D26+D28</f>
        <v>31031.836248701497</v>
      </c>
      <c r="E30" s="23">
        <f>E26+E28</f>
        <v>32954.125914855198</v>
      </c>
      <c r="F30" s="23">
        <f>F26+F28</f>
        <v>36229.248587051195</v>
      </c>
      <c r="G30" s="23">
        <v>0</v>
      </c>
      <c r="H30" s="23">
        <v>0</v>
      </c>
      <c r="I30" s="23">
        <v>0</v>
      </c>
    </row>
    <row r="31" spans="1:10" ht="13.8" thickBot="1" x14ac:dyDescent="0.3">
      <c r="A31" s="89"/>
      <c r="B31" s="90"/>
      <c r="C31" s="90"/>
      <c r="D31" s="26"/>
      <c r="E31" s="26"/>
      <c r="F31" s="26"/>
      <c r="G31" s="26"/>
      <c r="H31" s="26"/>
      <c r="I31" s="26"/>
    </row>
    <row r="32" spans="1:10" ht="24.75" customHeight="1" thickBot="1" x14ac:dyDescent="0.3">
      <c r="A32" s="228" t="s">
        <v>39</v>
      </c>
      <c r="B32" s="229"/>
      <c r="C32" s="230"/>
      <c r="D32" s="23">
        <f>D30/D5</f>
        <v>3878.9795310876871</v>
      </c>
      <c r="E32" s="23">
        <f>E30/E5</f>
        <v>3295.4125914855199</v>
      </c>
      <c r="F32" s="23">
        <f>F30/F5</f>
        <v>3019.1040489209331</v>
      </c>
      <c r="G32" s="23">
        <v>0</v>
      </c>
      <c r="H32" s="23">
        <v>0</v>
      </c>
      <c r="I32" s="23">
        <v>0</v>
      </c>
    </row>
    <row r="33" spans="1:10" ht="13.8" thickBot="1" x14ac:dyDescent="0.3">
      <c r="A33" s="89"/>
      <c r="B33" s="90"/>
      <c r="C33" s="90"/>
      <c r="D33" s="26"/>
      <c r="E33" s="26"/>
      <c r="F33" s="26"/>
      <c r="G33" s="26"/>
      <c r="H33" s="26"/>
      <c r="I33" s="26"/>
    </row>
    <row r="34" spans="1:10" ht="13.8" thickBot="1" x14ac:dyDescent="0.3">
      <c r="A34" s="87" t="s">
        <v>40</v>
      </c>
      <c r="B34" s="100"/>
      <c r="C34" s="100"/>
      <c r="D34" s="23">
        <f>'Pryse + Sensatiwiteitsanalise'!D4</f>
        <v>411</v>
      </c>
      <c r="E34" s="23">
        <f>$D$34</f>
        <v>411</v>
      </c>
      <c r="F34" s="23">
        <f>$D$34</f>
        <v>411</v>
      </c>
      <c r="G34" s="23">
        <v>0</v>
      </c>
      <c r="H34" s="23">
        <v>0</v>
      </c>
      <c r="I34" s="23">
        <v>0</v>
      </c>
    </row>
    <row r="35" spans="1:10" ht="13.8" thickBot="1" x14ac:dyDescent="0.3">
      <c r="A35" s="89"/>
      <c r="B35" s="90"/>
      <c r="C35" s="90"/>
      <c r="D35" s="26"/>
      <c r="E35" s="26"/>
      <c r="F35" s="26"/>
      <c r="G35" s="26"/>
      <c r="H35" s="26"/>
      <c r="I35" s="26"/>
    </row>
    <row r="36" spans="1:10" ht="13.8" thickBot="1" x14ac:dyDescent="0.3">
      <c r="A36" s="247" t="s">
        <v>41</v>
      </c>
      <c r="B36" s="229"/>
      <c r="C36" s="230"/>
      <c r="D36" s="25">
        <f>D32+D34</f>
        <v>4289.9795310876871</v>
      </c>
      <c r="E36" s="25">
        <f>E32+E34</f>
        <v>3706.4125914855199</v>
      </c>
      <c r="F36" s="25">
        <f>F32+F34</f>
        <v>3430.1040489209331</v>
      </c>
      <c r="G36" s="25">
        <v>0</v>
      </c>
      <c r="H36" s="25">
        <v>0</v>
      </c>
      <c r="I36" s="25">
        <v>0</v>
      </c>
    </row>
    <row r="37" spans="1:10" ht="13.8" thickBot="1" x14ac:dyDescent="0.3">
      <c r="A37" s="96" t="s">
        <v>42</v>
      </c>
      <c r="B37" s="97"/>
      <c r="C37" s="98"/>
      <c r="D37" s="25">
        <f>'Pryse + Sensatiwiteitsanalise'!B4</f>
        <v>3721</v>
      </c>
      <c r="E37" s="25">
        <f>$D$37</f>
        <v>3721</v>
      </c>
      <c r="F37" s="25">
        <f>$D$37</f>
        <v>3721</v>
      </c>
      <c r="G37" s="25">
        <v>0</v>
      </c>
      <c r="H37" s="25">
        <v>0</v>
      </c>
      <c r="I37" s="25">
        <v>0</v>
      </c>
    </row>
    <row r="38" spans="1:10" ht="13.8" thickBot="1" x14ac:dyDescent="0.3"/>
    <row r="39" spans="1:10" customFormat="1" ht="14.4" x14ac:dyDescent="0.3">
      <c r="A39" s="242" t="s">
        <v>104</v>
      </c>
      <c r="B39" s="248"/>
      <c r="C39" s="249"/>
      <c r="D39" s="199">
        <f>D6-D26</f>
        <v>-1187.7962487014956</v>
      </c>
      <c r="E39" s="199">
        <f>E6-E26</f>
        <v>3509.9140851448028</v>
      </c>
      <c r="F39" s="199">
        <f>F6-F26</f>
        <v>6854.7914129488054</v>
      </c>
      <c r="G39" s="200"/>
      <c r="H39" s="199"/>
      <c r="I39" s="201"/>
    </row>
    <row r="40" spans="1:10" customFormat="1" ht="15" thickBot="1" x14ac:dyDescent="0.35">
      <c r="A40" s="244" t="s">
        <v>105</v>
      </c>
      <c r="B40" s="250"/>
      <c r="C40" s="251"/>
      <c r="D40" s="202">
        <f>D6-D30</f>
        <v>-4551.8362487014965</v>
      </c>
      <c r="E40" s="202">
        <f>E6-E30</f>
        <v>145.87408514480194</v>
      </c>
      <c r="F40" s="202">
        <f>F6-F30</f>
        <v>3490.7514129488045</v>
      </c>
      <c r="G40" s="203"/>
      <c r="H40" s="202"/>
      <c r="I40" s="204"/>
    </row>
    <row r="41" spans="1:10" ht="14.4" x14ac:dyDescent="0.25">
      <c r="A41" s="110" t="s">
        <v>43</v>
      </c>
      <c r="B41" s="85"/>
      <c r="C41" s="85"/>
      <c r="D41" s="85"/>
      <c r="E41" s="85"/>
      <c r="F41" s="85"/>
      <c r="G41" s="85"/>
      <c r="H41" s="84"/>
      <c r="I41" s="44"/>
      <c r="J41" s="44"/>
    </row>
    <row r="42" spans="1:10" ht="14.4" x14ac:dyDescent="0.25">
      <c r="A42" s="83" t="s">
        <v>44</v>
      </c>
      <c r="B42" s="82"/>
      <c r="C42" s="82"/>
      <c r="D42" s="82"/>
      <c r="E42" s="82"/>
      <c r="F42" s="82"/>
      <c r="G42" s="82"/>
      <c r="H42" s="81"/>
      <c r="I42" s="44"/>
      <c r="J42" s="44"/>
    </row>
    <row r="43" spans="1:10" ht="15" thickBot="1" x14ac:dyDescent="0.3">
      <c r="A43" s="80" t="s">
        <v>45</v>
      </c>
      <c r="B43" s="112"/>
      <c r="C43" s="112"/>
      <c r="D43" s="112"/>
      <c r="E43" s="112"/>
      <c r="F43" s="112"/>
      <c r="G43" s="112"/>
      <c r="H43" s="111"/>
      <c r="I43" s="44"/>
      <c r="J43" s="44"/>
    </row>
    <row r="44" spans="1:10" x14ac:dyDescent="0.25">
      <c r="A44" s="216" t="s">
        <v>46</v>
      </c>
      <c r="B44" s="217"/>
      <c r="C44" s="217"/>
      <c r="D44" s="217"/>
      <c r="E44" s="217"/>
      <c r="F44" s="217"/>
      <c r="G44" s="217"/>
      <c r="H44" s="218"/>
    </row>
    <row r="45" spans="1:10" x14ac:dyDescent="0.25">
      <c r="A45" s="219"/>
      <c r="B45" s="220"/>
      <c r="C45" s="220"/>
      <c r="D45" s="220"/>
      <c r="E45" s="220"/>
      <c r="F45" s="220"/>
      <c r="G45" s="220"/>
      <c r="H45" s="221"/>
    </row>
    <row r="46" spans="1:10" x14ac:dyDescent="0.25">
      <c r="A46" s="219"/>
      <c r="B46" s="220"/>
      <c r="C46" s="220"/>
      <c r="D46" s="220"/>
      <c r="E46" s="220"/>
      <c r="F46" s="220"/>
      <c r="G46" s="220"/>
      <c r="H46" s="221"/>
    </row>
    <row r="47" spans="1:10" ht="13.8" thickBot="1" x14ac:dyDescent="0.3">
      <c r="A47" s="222"/>
      <c r="B47" s="223"/>
      <c r="C47" s="223"/>
      <c r="D47" s="223"/>
      <c r="E47" s="223"/>
      <c r="F47" s="223"/>
      <c r="G47" s="223"/>
      <c r="H47" s="224"/>
    </row>
  </sheetData>
  <mergeCells count="12">
    <mergeCell ref="E1:G1"/>
    <mergeCell ref="A44:H47"/>
    <mergeCell ref="A1:D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2" fitToHeight="0" orientation="portrait" verticalDpi="300" r:id="rId1"/>
  <headerFooter alignWithMargins="0">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7"/>
  <sheetViews>
    <sheetView tabSelected="1" topLeftCell="A2" zoomScale="85" zoomScaleNormal="85" workbookViewId="0">
      <selection activeCell="J9" sqref="J9"/>
    </sheetView>
  </sheetViews>
  <sheetFormatPr defaultColWidth="9.109375" defaultRowHeight="13.2" x14ac:dyDescent="0.25"/>
  <cols>
    <col min="1" max="1" width="38.88671875" customWidth="1"/>
    <col min="2" max="6" width="14.33203125" customWidth="1"/>
    <col min="8" max="8" width="10.88671875" bestFit="1" customWidth="1"/>
  </cols>
  <sheetData>
    <row r="1" spans="1:7" ht="14.4" x14ac:dyDescent="0.3">
      <c r="A1" s="198" t="s">
        <v>108</v>
      </c>
      <c r="B1" s="119"/>
      <c r="C1" s="119"/>
      <c r="D1" s="119"/>
      <c r="E1" s="119"/>
      <c r="F1" s="119"/>
      <c r="G1" s="120"/>
    </row>
    <row r="2" spans="1:7" ht="30.75" customHeight="1" x14ac:dyDescent="0.3">
      <c r="A2" s="121" t="s">
        <v>68</v>
      </c>
      <c r="B2" s="122" t="str">
        <f>'[3]Rent calculations'!B2</f>
        <v>Maize (conven)</v>
      </c>
      <c r="C2" s="122" t="str">
        <f>'[3]Rent calculations'!C2</f>
        <v>Maize (Bt)</v>
      </c>
      <c r="D2" s="122" t="str">
        <f>'[3]Rent calculations'!D2</f>
        <v>Sunflower</v>
      </c>
      <c r="E2" s="122" t="str">
        <f>'[3]Rent calculations'!E2</f>
        <v>Soy bean</v>
      </c>
      <c r="F2" s="122" t="str">
        <f>'[3]Rent calculations'!F2</f>
        <v>Irr-Maize</v>
      </c>
      <c r="G2" s="120"/>
    </row>
    <row r="3" spans="1:7" ht="14.4" x14ac:dyDescent="0.3">
      <c r="A3" s="123" t="s">
        <v>69</v>
      </c>
      <c r="B3" s="124"/>
      <c r="C3" s="124"/>
      <c r="D3" s="124"/>
      <c r="E3" s="124"/>
      <c r="F3" s="124"/>
      <c r="G3" s="120"/>
    </row>
    <row r="4" spans="1:7" ht="14.4" x14ac:dyDescent="0.3">
      <c r="A4" s="125" t="s">
        <v>70</v>
      </c>
      <c r="B4" s="126">
        <f>'W-Mielie '!G5</f>
        <v>5</v>
      </c>
      <c r="C4" s="126">
        <f>'W-BT Mielies'!G5</f>
        <v>5</v>
      </c>
      <c r="D4" s="127">
        <f>Sonneblom!F5</f>
        <v>1.5</v>
      </c>
      <c r="E4" s="127">
        <f>Sojabone!F5</f>
        <v>1.8</v>
      </c>
      <c r="F4" s="126">
        <f>'Bes-mielies'!F5</f>
        <v>12</v>
      </c>
      <c r="G4" s="120"/>
    </row>
    <row r="5" spans="1:7" s="130" customFormat="1" ht="14.4" x14ac:dyDescent="0.3">
      <c r="A5" s="125" t="s">
        <v>71</v>
      </c>
      <c r="B5" s="128">
        <f>'Pryse + Sensatiwiteitsanalise'!B4</f>
        <v>3721</v>
      </c>
      <c r="C5" s="128">
        <f>B5</f>
        <v>3721</v>
      </c>
      <c r="D5" s="128">
        <f>'Pryse + Sensatiwiteitsanalise'!B5</f>
        <v>8450</v>
      </c>
      <c r="E5" s="128">
        <f>'Pryse + Sensatiwiteitsanalise'!B6</f>
        <v>8254</v>
      </c>
      <c r="F5" s="128">
        <f>B5</f>
        <v>3721</v>
      </c>
      <c r="G5" s="129"/>
    </row>
    <row r="6" spans="1:7" s="130" customFormat="1" ht="14.4" x14ac:dyDescent="0.3">
      <c r="A6" s="125" t="s">
        <v>72</v>
      </c>
      <c r="B6" s="128">
        <f>'Pryse + Sensatiwiteitsanalise'!D4</f>
        <v>411</v>
      </c>
      <c r="C6" s="128">
        <f>B6</f>
        <v>411</v>
      </c>
      <c r="D6" s="128">
        <f>'Pryse + Sensatiwiteitsanalise'!D5</f>
        <v>438</v>
      </c>
      <c r="E6" s="128">
        <f>'Pryse + Sensatiwiteitsanalise'!D6</f>
        <v>324</v>
      </c>
      <c r="F6" s="128">
        <f>B6</f>
        <v>411</v>
      </c>
      <c r="G6" s="129"/>
    </row>
    <row r="7" spans="1:7" s="130" customFormat="1" ht="15" thickBot="1" x14ac:dyDescent="0.35">
      <c r="A7" s="125" t="s">
        <v>73</v>
      </c>
      <c r="B7" s="131">
        <f>B5-B6</f>
        <v>3310</v>
      </c>
      <c r="C7" s="131">
        <f>C5-C6</f>
        <v>3310</v>
      </c>
      <c r="D7" s="131">
        <f>D5-D6</f>
        <v>8012</v>
      </c>
      <c r="E7" s="131">
        <f>E5-E6</f>
        <v>7930</v>
      </c>
      <c r="F7" s="131">
        <f>F5-F6</f>
        <v>3310</v>
      </c>
      <c r="G7" s="129"/>
    </row>
    <row r="8" spans="1:7" ht="15" thickTop="1" x14ac:dyDescent="0.3">
      <c r="A8" s="132" t="s">
        <v>74</v>
      </c>
      <c r="B8" s="133">
        <f>B4*B7</f>
        <v>16550</v>
      </c>
      <c r="C8" s="133">
        <f t="shared" ref="C8:F8" si="0">C4*C7</f>
        <v>16550</v>
      </c>
      <c r="D8" s="133">
        <f t="shared" si="0"/>
        <v>12018</v>
      </c>
      <c r="E8" s="133">
        <f t="shared" si="0"/>
        <v>14274</v>
      </c>
      <c r="F8" s="133">
        <f t="shared" si="0"/>
        <v>39720</v>
      </c>
      <c r="G8" s="120"/>
    </row>
    <row r="9" spans="1:7" ht="14.4" x14ac:dyDescent="0.3">
      <c r="A9" s="125"/>
      <c r="B9" s="135"/>
      <c r="C9" s="135"/>
      <c r="D9" s="135"/>
      <c r="E9" s="135"/>
      <c r="F9" s="135"/>
      <c r="G9" s="120"/>
    </row>
    <row r="10" spans="1:7" ht="14.4" x14ac:dyDescent="0.3">
      <c r="A10" s="123" t="s">
        <v>75</v>
      </c>
      <c r="B10" s="135"/>
      <c r="C10" s="135"/>
      <c r="D10" s="135"/>
      <c r="E10" s="135"/>
      <c r="F10" s="135"/>
      <c r="G10" s="120"/>
    </row>
    <row r="11" spans="1:7" ht="14.4" x14ac:dyDescent="0.3">
      <c r="A11" s="134" t="s">
        <v>19</v>
      </c>
      <c r="B11" s="134">
        <f>'W-Mielie '!G9</f>
        <v>2151.6</v>
      </c>
      <c r="C11" s="134">
        <f>'W-BT Mielies'!G9</f>
        <v>2385.5493750000001</v>
      </c>
      <c r="D11" s="134">
        <f>Sonneblom!F9</f>
        <v>693.33333333333326</v>
      </c>
      <c r="E11" s="134">
        <f>Sojabone!F9</f>
        <v>1844.2800000000002</v>
      </c>
      <c r="F11" s="134">
        <f>'Bes-mielies'!F9</f>
        <v>4723.0625</v>
      </c>
      <c r="G11" s="120"/>
    </row>
    <row r="12" spans="1:7" ht="14.4" x14ac:dyDescent="0.3">
      <c r="A12" s="134" t="s">
        <v>20</v>
      </c>
      <c r="B12" s="134">
        <f>'W-Mielie '!G10</f>
        <v>3762.6075000000001</v>
      </c>
      <c r="C12" s="134">
        <f>'W-BT Mielies'!G10</f>
        <v>3762.6075000000001</v>
      </c>
      <c r="D12" s="134">
        <f>Sonneblom!F10</f>
        <v>1799.733608</v>
      </c>
      <c r="E12" s="134">
        <f>Sojabone!F10</f>
        <v>2076.0570360000002</v>
      </c>
      <c r="F12" s="134">
        <f>'Bes-mielies'!F10</f>
        <v>12568.507500000002</v>
      </c>
      <c r="G12" s="120"/>
    </row>
    <row r="13" spans="1:7" ht="14.4" x14ac:dyDescent="0.3">
      <c r="A13" s="134" t="s">
        <v>21</v>
      </c>
      <c r="B13" s="134">
        <f>'W-Mielie '!G11</f>
        <v>671.97375</v>
      </c>
      <c r="C13" s="134">
        <f>'W-BT Mielies'!G11</f>
        <v>671.97375</v>
      </c>
      <c r="D13" s="134">
        <f>Sonneblom!F11</f>
        <v>0</v>
      </c>
      <c r="E13" s="134">
        <f>Sojabone!F11</f>
        <v>0</v>
      </c>
      <c r="F13" s="134">
        <f>'Bes-mielies'!F11</f>
        <v>671.97375</v>
      </c>
      <c r="G13" s="120"/>
    </row>
    <row r="14" spans="1:7" ht="14.4" x14ac:dyDescent="0.3">
      <c r="A14" s="134" t="s">
        <v>22</v>
      </c>
      <c r="B14" s="134">
        <f>'W-Mielie '!G12</f>
        <v>1537.7746000000002</v>
      </c>
      <c r="C14" s="134">
        <f>'W-BT Mielies'!G12</f>
        <v>1517.7750000000001</v>
      </c>
      <c r="D14" s="134">
        <f>Sonneblom!F12</f>
        <v>1153.0749800000001</v>
      </c>
      <c r="E14" s="134">
        <f>Sojabone!F12</f>
        <v>1210.8249800000003</v>
      </c>
      <c r="F14" s="134">
        <f>'Bes-mielies'!F12</f>
        <v>1803.2149000000002</v>
      </c>
      <c r="G14" s="120"/>
    </row>
    <row r="15" spans="1:7" ht="14.4" x14ac:dyDescent="0.3">
      <c r="A15" s="134" t="s">
        <v>23</v>
      </c>
      <c r="B15" s="134">
        <f>'W-Mielie '!G13</f>
        <v>856.13430000000005</v>
      </c>
      <c r="C15" s="134">
        <f>'W-BT Mielies'!G13</f>
        <v>874.45679999999993</v>
      </c>
      <c r="D15" s="134">
        <f>Sonneblom!F13</f>
        <v>738.91841624999995</v>
      </c>
      <c r="E15" s="134">
        <f>Sojabone!F13</f>
        <v>691.64560499999993</v>
      </c>
      <c r="F15" s="134">
        <f>'Bes-mielies'!F13</f>
        <v>1284.553905</v>
      </c>
      <c r="G15" s="120"/>
    </row>
    <row r="16" spans="1:7" ht="14.4" x14ac:dyDescent="0.3">
      <c r="A16" s="134" t="s">
        <v>24</v>
      </c>
      <c r="B16" s="134">
        <f>'W-Mielie '!G14</f>
        <v>1605.3641486870406</v>
      </c>
      <c r="C16" s="134">
        <f>'W-BT Mielies'!G14</f>
        <v>1463.8909969532806</v>
      </c>
      <c r="D16" s="134">
        <f>Sonneblom!F14</f>
        <v>999.77421420799999</v>
      </c>
      <c r="E16" s="134">
        <f>Sojabone!F14</f>
        <v>1136.5445108360002</v>
      </c>
      <c r="F16" s="134">
        <f>'Bes-mielies'!F14</f>
        <v>1456.8667552995203</v>
      </c>
      <c r="G16" s="120"/>
    </row>
    <row r="17" spans="1:12" ht="14.4" x14ac:dyDescent="0.3">
      <c r="A17" s="134" t="s">
        <v>25</v>
      </c>
      <c r="B17" s="134">
        <f>'W-Mielie '!G15</f>
        <v>1211.5224106239998</v>
      </c>
      <c r="C17" s="134">
        <f>'W-BT Mielies'!G15</f>
        <v>781.66808562400001</v>
      </c>
      <c r="D17" s="134">
        <f>Sonneblom!F15</f>
        <v>38.807469623999999</v>
      </c>
      <c r="E17" s="134">
        <f>Sojabone!F15</f>
        <v>833.58571552000001</v>
      </c>
      <c r="F17" s="134">
        <f>'Bes-mielies'!F15</f>
        <v>149.32264588348801</v>
      </c>
      <c r="G17" s="120"/>
    </row>
    <row r="18" spans="1:12" ht="14.4" x14ac:dyDescent="0.3">
      <c r="A18" s="134" t="s">
        <v>26</v>
      </c>
      <c r="B18" s="134">
        <f>'W-Mielie '!G16</f>
        <v>322.72500000000002</v>
      </c>
      <c r="C18" s="134">
        <f>'W-BT Mielies'!G16</f>
        <v>322.72500000000002</v>
      </c>
      <c r="D18" s="134">
        <f>Sonneblom!F16</f>
        <v>267.88121999999998</v>
      </c>
      <c r="E18" s="134">
        <f>Sojabone!F16</f>
        <v>460.76472000000007</v>
      </c>
      <c r="F18" s="134">
        <f>'Bes-mielies'!F16</f>
        <v>0</v>
      </c>
      <c r="G18" s="120"/>
    </row>
    <row r="19" spans="1:12" ht="14.4" x14ac:dyDescent="0.3">
      <c r="A19" s="134" t="s">
        <v>27</v>
      </c>
      <c r="B19" s="134"/>
      <c r="C19" s="134"/>
      <c r="D19" s="134">
        <v>0</v>
      </c>
      <c r="E19" s="134"/>
      <c r="F19" s="134">
        <f>'Bes-mielies'!F17</f>
        <v>3416.046390832641</v>
      </c>
      <c r="G19" s="120"/>
    </row>
    <row r="20" spans="1:12" ht="14.4" x14ac:dyDescent="0.3">
      <c r="A20" s="134" t="s">
        <v>28</v>
      </c>
      <c r="B20" s="134">
        <f>'W-Mielie '!G17</f>
        <v>1534.500206563268</v>
      </c>
      <c r="C20" s="134">
        <f>'W-BT Mielies'!G17</f>
        <v>1497.020952577315</v>
      </c>
      <c r="D20" s="134">
        <f>Sonneblom!F17</f>
        <v>209.21620758638795</v>
      </c>
      <c r="E20" s="134">
        <f>Sojabone!F17</f>
        <v>477.52799835339221</v>
      </c>
      <c r="F20" s="134">
        <f>'Bes-mielies'!F18</f>
        <v>3318.6028213916197</v>
      </c>
      <c r="G20" s="120"/>
    </row>
    <row r="21" spans="1:12" ht="14.4" x14ac:dyDescent="0.3">
      <c r="A21" s="134" t="s">
        <v>29</v>
      </c>
      <c r="B21" s="134">
        <f>'W-Mielie '!G18</f>
        <v>0</v>
      </c>
      <c r="C21" s="134">
        <f>'W-BT Mielies'!G18</f>
        <v>0</v>
      </c>
      <c r="D21" s="134">
        <v>0</v>
      </c>
      <c r="E21" s="134">
        <f>Sojabone!F18</f>
        <v>0</v>
      </c>
      <c r="F21" s="134">
        <f>'Bes-mielies'!F19</f>
        <v>0</v>
      </c>
      <c r="G21" s="120"/>
    </row>
    <row r="22" spans="1:12" ht="14.4" x14ac:dyDescent="0.3">
      <c r="A22" s="134" t="s">
        <v>30</v>
      </c>
      <c r="B22" s="134">
        <f>'W-Mielie '!G19</f>
        <v>578.28750000000002</v>
      </c>
      <c r="C22" s="134">
        <f>'W-BT Mielies'!G19</f>
        <v>607.20187500000009</v>
      </c>
      <c r="D22" s="134">
        <f>Sonneblom!F19</f>
        <v>516.774</v>
      </c>
      <c r="E22" s="134">
        <f>Sojabone!F19</f>
        <v>1213.2900000000002</v>
      </c>
      <c r="F22" s="134">
        <f>'Bes-mielies'!F20</f>
        <v>1387.89</v>
      </c>
      <c r="G22" s="120"/>
    </row>
    <row r="23" spans="1:12" ht="14.4" x14ac:dyDescent="0.3">
      <c r="A23" s="134" t="s">
        <v>31</v>
      </c>
      <c r="B23" s="134">
        <f>'W-Mielie '!G20</f>
        <v>0</v>
      </c>
      <c r="C23" s="134">
        <f>'W-BT Mielies'!G20</f>
        <v>0</v>
      </c>
      <c r="D23" s="134">
        <v>0</v>
      </c>
      <c r="E23" s="134">
        <f>Sojabone!F20</f>
        <v>0</v>
      </c>
      <c r="F23" s="134">
        <f>'Bes-mielies'!F21</f>
        <v>0</v>
      </c>
      <c r="G23" s="120"/>
    </row>
    <row r="24" spans="1:12" ht="14.4" x14ac:dyDescent="0.3">
      <c r="A24" s="134" t="s">
        <v>32</v>
      </c>
      <c r="B24" s="134">
        <f>'W-Mielie '!G21</f>
        <v>0</v>
      </c>
      <c r="C24" s="134">
        <f>'W-BT Mielies'!G21</f>
        <v>0</v>
      </c>
      <c r="D24" s="134">
        <v>0</v>
      </c>
      <c r="E24" s="134">
        <f>Sojabone!F21</f>
        <v>0</v>
      </c>
      <c r="F24" s="134">
        <f>'Bes-mielies'!F22</f>
        <v>0</v>
      </c>
      <c r="G24" s="120"/>
    </row>
    <row r="25" spans="1:12" ht="14.4" x14ac:dyDescent="0.3">
      <c r="A25" s="134" t="s">
        <v>33</v>
      </c>
      <c r="B25" s="134">
        <f>'W-Mielie '!G22</f>
        <v>0</v>
      </c>
      <c r="C25" s="134">
        <f>'W-BT Mielies'!G22</f>
        <v>0</v>
      </c>
      <c r="D25" s="134">
        <v>0</v>
      </c>
      <c r="E25" s="134">
        <f>Sojabone!F22</f>
        <v>0</v>
      </c>
      <c r="F25" s="134">
        <f>'Bes-mielies'!F23</f>
        <v>276.83999999999997</v>
      </c>
      <c r="G25" s="120"/>
    </row>
    <row r="26" spans="1:12" ht="14.4" x14ac:dyDescent="0.3">
      <c r="A26" s="134" t="s">
        <v>34</v>
      </c>
      <c r="B26" s="134">
        <f>'W-Mielie '!G23</f>
        <v>0</v>
      </c>
      <c r="C26" s="134">
        <f>'W-BT Mielies'!G23</f>
        <v>0</v>
      </c>
      <c r="D26" s="134">
        <v>0</v>
      </c>
      <c r="E26" s="134">
        <f>Sojabone!F23</f>
        <v>0</v>
      </c>
      <c r="F26" s="134">
        <f>'Bes-mielies'!F24</f>
        <v>0</v>
      </c>
      <c r="G26" s="120"/>
    </row>
    <row r="27" spans="1:12" ht="15" thickBot="1" x14ac:dyDescent="0.35">
      <c r="A27" s="134" t="s">
        <v>35</v>
      </c>
      <c r="B27" s="136">
        <f>'W-Mielie '!G24</f>
        <v>1254.2381297739234</v>
      </c>
      <c r="C27" s="136">
        <f>'W-BT Mielies'!G24</f>
        <v>1223.604110160499</v>
      </c>
      <c r="D27" s="136">
        <f>Sonneblom!F24</f>
        <v>377.02891512885111</v>
      </c>
      <c r="E27" s="136">
        <f>Sojabone!F24</f>
        <v>584.24058323542681</v>
      </c>
      <c r="F27" s="136">
        <f>'Bes-mielies'!F25</f>
        <v>1808.3274186439269</v>
      </c>
      <c r="G27" s="120"/>
    </row>
    <row r="28" spans="1:12" ht="15" thickTop="1" x14ac:dyDescent="0.3">
      <c r="A28" s="132" t="s">
        <v>76</v>
      </c>
      <c r="B28" s="137">
        <f>SUM(B11:B27)</f>
        <v>15486.727545648233</v>
      </c>
      <c r="C28" s="137">
        <f>SUM(C11:C27)</f>
        <v>15108.473445315098</v>
      </c>
      <c r="D28" s="137">
        <f>SUM(D11:D27)</f>
        <v>6794.5423641305724</v>
      </c>
      <c r="E28" s="137">
        <f>SUM(E11:E27)</f>
        <v>10528.761148944821</v>
      </c>
      <c r="F28" s="137">
        <f>SUM(F11:F27)</f>
        <v>32865.208587051195</v>
      </c>
      <c r="G28" s="120"/>
    </row>
    <row r="29" spans="1:12" ht="15" thickBot="1" x14ac:dyDescent="0.35">
      <c r="A29" s="132"/>
      <c r="B29" s="138"/>
      <c r="C29" s="138"/>
      <c r="D29" s="138"/>
      <c r="E29" s="138"/>
      <c r="F29" s="138"/>
      <c r="G29" s="120"/>
    </row>
    <row r="30" spans="1:12" ht="15" thickTop="1" x14ac:dyDescent="0.3">
      <c r="A30" s="132" t="s">
        <v>77</v>
      </c>
      <c r="B30" s="137">
        <f>'W-Mielie '!D27</f>
        <v>2481.9399999999996</v>
      </c>
      <c r="C30" s="137">
        <f>'W-BT Mielies'!D27</f>
        <v>2428.67</v>
      </c>
      <c r="D30" s="137">
        <f>Sonneblom!D27</f>
        <v>1874.5500000000002</v>
      </c>
      <c r="E30" s="137">
        <f>Sojabone!D27</f>
        <v>1963.23</v>
      </c>
      <c r="F30" s="137">
        <f>'Bes-mielies'!D28</f>
        <v>3364.04</v>
      </c>
      <c r="G30" s="120"/>
      <c r="H30" s="139"/>
      <c r="I30" s="139"/>
      <c r="J30" s="139"/>
      <c r="K30" s="139"/>
      <c r="L30" s="139"/>
    </row>
    <row r="31" spans="1:12" ht="14.4" x14ac:dyDescent="0.3">
      <c r="A31" s="132"/>
      <c r="B31" s="137"/>
      <c r="C31" s="137"/>
      <c r="D31" s="137"/>
      <c r="E31" s="137"/>
      <c r="F31" s="137"/>
      <c r="G31" s="120"/>
    </row>
    <row r="32" spans="1:12" ht="15" thickBot="1" x14ac:dyDescent="0.35">
      <c r="A32" s="132" t="s">
        <v>78</v>
      </c>
      <c r="B32" s="140">
        <f>B28+B30</f>
        <v>17968.667545648233</v>
      </c>
      <c r="C32" s="140">
        <f>C28+C30</f>
        <v>17537.143445315098</v>
      </c>
      <c r="D32" s="140">
        <f>D28+D30</f>
        <v>8669.0923641305726</v>
      </c>
      <c r="E32" s="140">
        <f>E28+E30</f>
        <v>12491.99114894482</v>
      </c>
      <c r="F32" s="140">
        <f>F28+F30</f>
        <v>36229.248587051195</v>
      </c>
      <c r="G32" s="120"/>
    </row>
    <row r="33" spans="1:7" ht="15.6" thickTop="1" thickBot="1" x14ac:dyDescent="0.35">
      <c r="A33" s="123"/>
      <c r="B33" s="138"/>
      <c r="C33" s="138"/>
      <c r="D33" s="138"/>
      <c r="E33" s="138"/>
      <c r="F33" s="138"/>
      <c r="G33" s="120"/>
    </row>
    <row r="34" spans="1:7" ht="15" thickTop="1" x14ac:dyDescent="0.3">
      <c r="A34" s="141" t="s">
        <v>79</v>
      </c>
      <c r="B34" s="142">
        <f>B8-B28</f>
        <v>1063.272454351767</v>
      </c>
      <c r="C34" s="142">
        <f>C8-C28</f>
        <v>1441.5265546849023</v>
      </c>
      <c r="D34" s="142">
        <f>D8-D28</f>
        <v>5223.4576358694276</v>
      </c>
      <c r="E34" s="142">
        <f>E8-E28</f>
        <v>3745.2388510551791</v>
      </c>
      <c r="F34" s="142">
        <f>F8-F28</f>
        <v>6854.7914129488054</v>
      </c>
      <c r="G34" s="120"/>
    </row>
    <row r="35" spans="1:7" ht="14.4" x14ac:dyDescent="0.3">
      <c r="A35" s="141" t="s">
        <v>80</v>
      </c>
      <c r="B35" s="142">
        <f>B8-B32</f>
        <v>-1418.6675456482335</v>
      </c>
      <c r="C35" s="142">
        <f>C8-C32</f>
        <v>-987.14344531509778</v>
      </c>
      <c r="D35" s="142">
        <f>D8-D32</f>
        <v>3348.9076358694274</v>
      </c>
      <c r="E35" s="142">
        <f>E8-E32</f>
        <v>1782.0088510551795</v>
      </c>
      <c r="F35" s="142">
        <f>F8-F32</f>
        <v>3490.7514129488045</v>
      </c>
      <c r="G35" s="120"/>
    </row>
    <row r="36" spans="1:7" ht="14.4" x14ac:dyDescent="0.3">
      <c r="A36" s="141"/>
      <c r="B36" s="142"/>
      <c r="C36" s="142"/>
      <c r="D36" s="142"/>
      <c r="E36" s="142"/>
      <c r="F36" s="142"/>
      <c r="G36" s="120"/>
    </row>
    <row r="37" spans="1:7" ht="45.75" customHeight="1" x14ac:dyDescent="0.25">
      <c r="A37" s="252" t="s">
        <v>81</v>
      </c>
      <c r="B37" s="253"/>
      <c r="C37" s="253"/>
      <c r="D37" s="253"/>
      <c r="E37" s="253"/>
      <c r="F37" s="254"/>
      <c r="G37" s="120"/>
    </row>
    <row r="38" spans="1:7" ht="9.75" customHeight="1" x14ac:dyDescent="0.25">
      <c r="A38" s="143"/>
      <c r="B38" s="143"/>
      <c r="C38" s="143"/>
      <c r="D38" s="143"/>
      <c r="E38" s="143"/>
      <c r="F38" s="144"/>
      <c r="G38" s="120"/>
    </row>
    <row r="39" spans="1:7" x14ac:dyDescent="0.25">
      <c r="A39" s="145"/>
      <c r="B39" s="145"/>
      <c r="C39" s="145"/>
      <c r="D39" s="145"/>
      <c r="E39" s="145"/>
      <c r="F39" s="145"/>
      <c r="G39" s="120"/>
    </row>
    <row r="40" spans="1:7" x14ac:dyDescent="0.25">
      <c r="A40" s="145"/>
      <c r="B40" s="145"/>
      <c r="C40" s="145"/>
      <c r="D40" s="145"/>
      <c r="E40" s="145"/>
      <c r="F40" s="145"/>
      <c r="G40" s="120"/>
    </row>
    <row r="41" spans="1:7" x14ac:dyDescent="0.25">
      <c r="A41" s="145"/>
      <c r="B41" s="145"/>
      <c r="C41" s="145"/>
      <c r="D41" s="145"/>
      <c r="E41" s="145"/>
      <c r="F41" s="145"/>
      <c r="G41" s="120"/>
    </row>
    <row r="42" spans="1:7" x14ac:dyDescent="0.25">
      <c r="A42" s="145"/>
      <c r="B42" s="145"/>
      <c r="C42" s="145"/>
      <c r="D42" s="145"/>
      <c r="E42" s="145"/>
      <c r="F42" s="145"/>
      <c r="G42" s="120"/>
    </row>
    <row r="43" spans="1:7" x14ac:dyDescent="0.25">
      <c r="A43" s="145"/>
      <c r="B43" s="145"/>
      <c r="C43" s="145"/>
      <c r="D43" s="145"/>
      <c r="E43" s="145"/>
      <c r="F43" s="145"/>
      <c r="G43" s="120"/>
    </row>
    <row r="44" spans="1:7" x14ac:dyDescent="0.25">
      <c r="A44" s="145"/>
      <c r="B44" s="145"/>
      <c r="C44" s="145"/>
      <c r="D44" s="145"/>
      <c r="E44" s="145"/>
      <c r="F44" s="145"/>
      <c r="G44" s="120"/>
    </row>
    <row r="45" spans="1:7" x14ac:dyDescent="0.25">
      <c r="A45" s="145"/>
      <c r="B45" s="145"/>
      <c r="C45" s="145"/>
      <c r="D45" s="145"/>
      <c r="E45" s="145"/>
      <c r="F45" s="145"/>
      <c r="G45" s="120"/>
    </row>
    <row r="46" spans="1:7" x14ac:dyDescent="0.25">
      <c r="A46" s="145"/>
      <c r="B46" s="145"/>
      <c r="C46" s="145"/>
      <c r="D46" s="145"/>
      <c r="E46" s="145"/>
      <c r="F46" s="145"/>
      <c r="G46" s="120"/>
    </row>
    <row r="47" spans="1:7" x14ac:dyDescent="0.25">
      <c r="A47" s="145"/>
      <c r="B47" s="145"/>
      <c r="C47" s="145"/>
      <c r="D47" s="145"/>
      <c r="E47" s="145"/>
      <c r="F47" s="145"/>
      <c r="G47" s="120"/>
    </row>
    <row r="48" spans="1:7" x14ac:dyDescent="0.25">
      <c r="A48" s="145"/>
      <c r="B48" s="145"/>
      <c r="C48" s="145"/>
      <c r="D48" s="145"/>
      <c r="E48" s="145"/>
      <c r="F48" s="145"/>
      <c r="G48" s="120"/>
    </row>
    <row r="49" spans="1:7" x14ac:dyDescent="0.25">
      <c r="A49" s="145"/>
      <c r="B49" s="145"/>
      <c r="C49" s="145"/>
      <c r="D49" s="145"/>
      <c r="E49" s="145"/>
      <c r="F49" s="145"/>
      <c r="G49" s="120"/>
    </row>
    <row r="50" spans="1:7" x14ac:dyDescent="0.25">
      <c r="A50" s="145"/>
      <c r="B50" s="145"/>
      <c r="C50" s="145"/>
      <c r="D50" s="145"/>
      <c r="E50" s="145"/>
      <c r="F50" s="145"/>
      <c r="G50" s="120"/>
    </row>
    <row r="51" spans="1:7" x14ac:dyDescent="0.25">
      <c r="A51" s="145"/>
      <c r="B51" s="145"/>
      <c r="C51" s="145"/>
      <c r="D51" s="145"/>
      <c r="E51" s="145"/>
      <c r="F51" s="145"/>
      <c r="G51" s="120"/>
    </row>
    <row r="52" spans="1:7" x14ac:dyDescent="0.25">
      <c r="A52" s="145"/>
      <c r="B52" s="145"/>
      <c r="C52" s="145"/>
      <c r="D52" s="145"/>
      <c r="E52" s="145"/>
      <c r="F52" s="145"/>
      <c r="G52" s="120"/>
    </row>
    <row r="53" spans="1:7" x14ac:dyDescent="0.25">
      <c r="A53" s="145"/>
      <c r="B53" s="145"/>
      <c r="C53" s="145"/>
      <c r="D53" s="145"/>
      <c r="E53" s="145"/>
      <c r="F53" s="145"/>
      <c r="G53" s="120"/>
    </row>
    <row r="54" spans="1:7" x14ac:dyDescent="0.25">
      <c r="A54" s="145"/>
      <c r="B54" s="145"/>
      <c r="C54" s="145"/>
      <c r="D54" s="145"/>
      <c r="E54" s="145"/>
      <c r="F54" s="145"/>
      <c r="G54" s="120"/>
    </row>
    <row r="55" spans="1:7" x14ac:dyDescent="0.25">
      <c r="A55" s="145"/>
      <c r="B55" s="145"/>
      <c r="C55" s="145"/>
      <c r="D55" s="145"/>
      <c r="E55" s="145"/>
      <c r="F55" s="145"/>
      <c r="G55" s="120"/>
    </row>
    <row r="56" spans="1:7" x14ac:dyDescent="0.25">
      <c r="A56" s="145"/>
      <c r="B56" s="145"/>
      <c r="C56" s="145"/>
      <c r="D56" s="145"/>
      <c r="E56" s="145"/>
      <c r="F56" s="145"/>
      <c r="G56" s="120"/>
    </row>
    <row r="57" spans="1:7" x14ac:dyDescent="0.25">
      <c r="A57" s="145"/>
      <c r="B57" s="145"/>
      <c r="C57" s="145"/>
      <c r="D57" s="145"/>
      <c r="E57" s="145"/>
      <c r="F57" s="145"/>
      <c r="G57" s="120"/>
    </row>
    <row r="58" spans="1:7" ht="14.4" x14ac:dyDescent="0.3">
      <c r="A58" s="146" t="s">
        <v>82</v>
      </c>
      <c r="B58" s="147"/>
      <c r="C58" s="147"/>
      <c r="D58" s="147"/>
      <c r="E58" s="147"/>
      <c r="F58" s="147"/>
      <c r="G58" s="120"/>
    </row>
    <row r="59" spans="1:7" ht="27" customHeight="1" thickBot="1" x14ac:dyDescent="0.35">
      <c r="A59" s="148"/>
      <c r="B59" s="149" t="str">
        <f>B2</f>
        <v>Maize (conven)</v>
      </c>
      <c r="C59" s="149" t="str">
        <f>C2</f>
        <v>Maize (Bt)</v>
      </c>
      <c r="D59" s="149" t="str">
        <f>D2</f>
        <v>Sunflower</v>
      </c>
      <c r="E59" s="149" t="str">
        <f>E2</f>
        <v>Soy bean</v>
      </c>
      <c r="F59" s="149" t="str">
        <f>F2</f>
        <v>Irr-Maize</v>
      </c>
      <c r="G59" s="120"/>
    </row>
    <row r="60" spans="1:7" ht="14.4" x14ac:dyDescent="0.3">
      <c r="A60" s="150" t="s">
        <v>71</v>
      </c>
      <c r="B60" s="151">
        <f>B5</f>
        <v>3721</v>
      </c>
      <c r="C60" s="151">
        <f>C5</f>
        <v>3721</v>
      </c>
      <c r="D60" s="151">
        <f>D5</f>
        <v>8450</v>
      </c>
      <c r="E60" s="151">
        <f>E5</f>
        <v>8254</v>
      </c>
      <c r="F60" s="151">
        <f>F5</f>
        <v>3721</v>
      </c>
      <c r="G60" s="120"/>
    </row>
    <row r="61" spans="1:7" x14ac:dyDescent="0.25">
      <c r="A61" s="152" t="s">
        <v>83</v>
      </c>
      <c r="B61" s="153">
        <f>B4</f>
        <v>5</v>
      </c>
      <c r="C61" s="153">
        <f>C4</f>
        <v>5</v>
      </c>
      <c r="D61" s="153">
        <f>D4</f>
        <v>1.5</v>
      </c>
      <c r="E61" s="153">
        <f>E4</f>
        <v>1.8</v>
      </c>
      <c r="F61" s="153">
        <f>F4</f>
        <v>12</v>
      </c>
      <c r="G61" s="120"/>
    </row>
    <row r="62" spans="1:7" x14ac:dyDescent="0.25">
      <c r="A62" s="152"/>
      <c r="B62" s="153"/>
      <c r="C62" s="153"/>
      <c r="D62" s="153"/>
      <c r="E62" s="153"/>
      <c r="F62" s="153"/>
      <c r="G62" s="120"/>
    </row>
    <row r="63" spans="1:7" ht="14.4" x14ac:dyDescent="0.3">
      <c r="A63" s="154" t="s">
        <v>69</v>
      </c>
      <c r="B63" s="155"/>
      <c r="C63" s="155"/>
      <c r="D63" s="155"/>
      <c r="E63" s="155"/>
      <c r="F63" s="155"/>
      <c r="G63" s="120"/>
    </row>
    <row r="64" spans="1:7" x14ac:dyDescent="0.25">
      <c r="A64" s="152" t="s">
        <v>84</v>
      </c>
      <c r="B64" s="151">
        <f>B7</f>
        <v>3310</v>
      </c>
      <c r="C64" s="151">
        <f>C7</f>
        <v>3310</v>
      </c>
      <c r="D64" s="151">
        <f>D7</f>
        <v>8012</v>
      </c>
      <c r="E64" s="151">
        <f>E7</f>
        <v>7930</v>
      </c>
      <c r="F64" s="151">
        <f>F7</f>
        <v>3310</v>
      </c>
      <c r="G64" s="120"/>
    </row>
    <row r="65" spans="1:7" x14ac:dyDescent="0.25">
      <c r="A65" s="152" t="s">
        <v>85</v>
      </c>
      <c r="B65" s="151">
        <f>B64/B61</f>
        <v>662</v>
      </c>
      <c r="C65" s="151">
        <f>C64/C61</f>
        <v>662</v>
      </c>
      <c r="D65" s="151">
        <f>D64/D61</f>
        <v>5341.333333333333</v>
      </c>
      <c r="E65" s="151">
        <f>E64/E61</f>
        <v>4405.5555555555557</v>
      </c>
      <c r="F65" s="151">
        <f>F64/F61</f>
        <v>275.83333333333331</v>
      </c>
      <c r="G65" s="120"/>
    </row>
    <row r="66" spans="1:7" x14ac:dyDescent="0.25">
      <c r="A66" s="152"/>
      <c r="B66" s="151"/>
      <c r="C66" s="151"/>
      <c r="D66" s="151"/>
      <c r="E66" s="151"/>
      <c r="F66" s="151"/>
      <c r="G66" s="120"/>
    </row>
    <row r="67" spans="1:7" ht="14.4" x14ac:dyDescent="0.3">
      <c r="A67" s="159" t="s">
        <v>94</v>
      </c>
      <c r="B67" s="155"/>
      <c r="C67" s="155"/>
      <c r="D67" s="155"/>
      <c r="E67" s="155"/>
      <c r="F67" s="155"/>
      <c r="G67" s="120"/>
    </row>
    <row r="68" spans="1:7" x14ac:dyDescent="0.25">
      <c r="A68" s="163" t="s">
        <v>95</v>
      </c>
      <c r="B68" s="151">
        <f>B28</f>
        <v>15486.727545648233</v>
      </c>
      <c r="C68" s="151">
        <f>C28</f>
        <v>15108.473445315098</v>
      </c>
      <c r="D68" s="151">
        <f>D28</f>
        <v>6794.5423641305724</v>
      </c>
      <c r="E68" s="151">
        <f>E28</f>
        <v>10528.761148944821</v>
      </c>
      <c r="F68" s="151">
        <f>F28</f>
        <v>32865.208587051195</v>
      </c>
      <c r="G68" s="120"/>
    </row>
    <row r="69" spans="1:7" x14ac:dyDescent="0.25">
      <c r="A69" s="163" t="s">
        <v>96</v>
      </c>
      <c r="B69" s="151">
        <f>B68/B61</f>
        <v>3097.3455091296464</v>
      </c>
      <c r="C69" s="151">
        <f>C68/C61</f>
        <v>3021.6946890630197</v>
      </c>
      <c r="D69" s="151">
        <f>D68/D61</f>
        <v>4529.6949094203819</v>
      </c>
      <c r="E69" s="151">
        <f>E68/E61</f>
        <v>5849.3117494137896</v>
      </c>
      <c r="F69" s="151">
        <f>F68/F61</f>
        <v>2738.7673822542661</v>
      </c>
      <c r="G69" s="120"/>
    </row>
    <row r="70" spans="1:7" x14ac:dyDescent="0.25">
      <c r="A70" s="152"/>
      <c r="B70" s="151"/>
      <c r="C70" s="151"/>
      <c r="D70" s="151"/>
      <c r="E70" s="151"/>
      <c r="F70" s="151"/>
      <c r="G70" s="120"/>
    </row>
    <row r="71" spans="1:7" x14ac:dyDescent="0.25">
      <c r="A71" s="152" t="s">
        <v>86</v>
      </c>
      <c r="B71" s="151">
        <f>B32</f>
        <v>17968.667545648233</v>
      </c>
      <c r="C71" s="151">
        <f>C32</f>
        <v>17537.143445315098</v>
      </c>
      <c r="D71" s="151">
        <f>D32</f>
        <v>8669.0923641305726</v>
      </c>
      <c r="E71" s="151">
        <f>E32</f>
        <v>12491.99114894482</v>
      </c>
      <c r="F71" s="151">
        <f>F32</f>
        <v>36229.248587051195</v>
      </c>
      <c r="G71" s="120"/>
    </row>
    <row r="72" spans="1:7" x14ac:dyDescent="0.25">
      <c r="A72" s="152" t="s">
        <v>87</v>
      </c>
      <c r="B72" s="151">
        <f>B71/B61</f>
        <v>3593.7335091296468</v>
      </c>
      <c r="C72" s="151">
        <f>C71/C61</f>
        <v>3507.4286890630196</v>
      </c>
      <c r="D72" s="151">
        <f>D71/D61</f>
        <v>5779.3949094203817</v>
      </c>
      <c r="E72" s="151">
        <f>E71/E61</f>
        <v>6939.9950827471221</v>
      </c>
      <c r="F72" s="151">
        <f>F71/F61</f>
        <v>3019.1040489209331</v>
      </c>
      <c r="G72" s="120"/>
    </row>
    <row r="73" spans="1:7" x14ac:dyDescent="0.25">
      <c r="A73" s="152"/>
      <c r="B73" s="151"/>
      <c r="C73" s="151"/>
      <c r="D73" s="151"/>
      <c r="E73" s="151"/>
      <c r="F73" s="151"/>
      <c r="G73" s="120"/>
    </row>
    <row r="74" spans="1:7" x14ac:dyDescent="0.25">
      <c r="A74" s="160" t="s">
        <v>97</v>
      </c>
      <c r="B74" s="156"/>
      <c r="C74" s="156"/>
      <c r="D74" s="156"/>
      <c r="E74" s="156"/>
      <c r="F74" s="156"/>
      <c r="G74" s="120"/>
    </row>
    <row r="75" spans="1:7" x14ac:dyDescent="0.25">
      <c r="A75" s="163" t="s">
        <v>98</v>
      </c>
      <c r="B75" s="151">
        <f>B34</f>
        <v>1063.272454351767</v>
      </c>
      <c r="C75" s="151">
        <f>C34</f>
        <v>1441.5265546849023</v>
      </c>
      <c r="D75" s="151">
        <f>D34</f>
        <v>5223.4576358694276</v>
      </c>
      <c r="E75" s="151">
        <f>E34</f>
        <v>3745.2388510551791</v>
      </c>
      <c r="F75" s="151">
        <f>F34</f>
        <v>6854.7914129488054</v>
      </c>
      <c r="G75" s="120"/>
    </row>
    <row r="76" spans="1:7" x14ac:dyDescent="0.25">
      <c r="A76" s="163" t="s">
        <v>99</v>
      </c>
      <c r="B76" s="151">
        <f>B75/B61</f>
        <v>212.65449087035341</v>
      </c>
      <c r="C76" s="151">
        <f>C75/C61</f>
        <v>288.30531093698045</v>
      </c>
      <c r="D76" s="151">
        <f>D75/D61</f>
        <v>3482.3050905796185</v>
      </c>
      <c r="E76" s="151">
        <f>E75/E61</f>
        <v>2080.6882505862104</v>
      </c>
      <c r="F76" s="151">
        <f>F75/F61</f>
        <v>571.23261774573382</v>
      </c>
      <c r="G76" s="120"/>
    </row>
    <row r="77" spans="1:7" x14ac:dyDescent="0.25">
      <c r="A77" s="152"/>
      <c r="B77" s="151"/>
      <c r="C77" s="151"/>
      <c r="D77" s="151"/>
      <c r="E77" s="151"/>
      <c r="F77" s="151"/>
      <c r="G77" s="120"/>
    </row>
    <row r="78" spans="1:7" x14ac:dyDescent="0.25">
      <c r="A78" s="152" t="s">
        <v>88</v>
      </c>
      <c r="B78" s="151">
        <f>B35</f>
        <v>-1418.6675456482335</v>
      </c>
      <c r="C78" s="151">
        <f>C35</f>
        <v>-987.14344531509778</v>
      </c>
      <c r="D78" s="151">
        <f>D35</f>
        <v>3348.9076358694274</v>
      </c>
      <c r="E78" s="151">
        <f>E35</f>
        <v>1782.0088510551795</v>
      </c>
      <c r="F78" s="151">
        <f>F35</f>
        <v>3490.7514129488045</v>
      </c>
      <c r="G78" s="120"/>
    </row>
    <row r="79" spans="1:7" x14ac:dyDescent="0.25">
      <c r="A79" s="152" t="s">
        <v>89</v>
      </c>
      <c r="B79" s="151">
        <f>B78/B4</f>
        <v>-283.73350912964668</v>
      </c>
      <c r="C79" s="151">
        <f>C78/C4</f>
        <v>-197.42868906301956</v>
      </c>
      <c r="D79" s="151">
        <f>D78/D4</f>
        <v>2232.6050905796183</v>
      </c>
      <c r="E79" s="151">
        <f>E78/E4</f>
        <v>990.00491725287748</v>
      </c>
      <c r="F79" s="151">
        <f>F78/F4</f>
        <v>290.89595107906706</v>
      </c>
      <c r="G79" s="120"/>
    </row>
    <row r="80" spans="1:7" x14ac:dyDescent="0.25">
      <c r="A80" s="152"/>
      <c r="B80" s="151"/>
      <c r="C80" s="151"/>
      <c r="D80" s="151"/>
      <c r="E80" s="151"/>
      <c r="F80" s="151"/>
      <c r="G80" s="120"/>
    </row>
    <row r="81" spans="1:7" ht="14.4" x14ac:dyDescent="0.3">
      <c r="A81" s="162" t="s">
        <v>92</v>
      </c>
      <c r="B81" s="156"/>
      <c r="C81" s="156"/>
      <c r="D81" s="156"/>
      <c r="E81" s="156"/>
      <c r="F81" s="156"/>
      <c r="G81" s="120"/>
    </row>
    <row r="82" spans="1:7" ht="13.8" thickBot="1" x14ac:dyDescent="0.3">
      <c r="A82" s="163" t="s">
        <v>90</v>
      </c>
      <c r="B82" s="157">
        <f>B68/B61</f>
        <v>3097.3455091296464</v>
      </c>
      <c r="C82" s="157">
        <f>C68/C61</f>
        <v>3021.6946890630197</v>
      </c>
      <c r="D82" s="157">
        <f>D68/D61</f>
        <v>4529.6949094203819</v>
      </c>
      <c r="E82" s="157">
        <f>E68/E61</f>
        <v>5849.3117494137896</v>
      </c>
      <c r="F82" s="157">
        <f>F68/F61</f>
        <v>2738.7673822542661</v>
      </c>
      <c r="G82" s="120"/>
    </row>
    <row r="83" spans="1:7" ht="14.4" thickTop="1" thickBot="1" x14ac:dyDescent="0.3">
      <c r="A83" s="163" t="s">
        <v>91</v>
      </c>
      <c r="B83" s="158">
        <f>B69+B6</f>
        <v>3508.3455091296464</v>
      </c>
      <c r="C83" s="158">
        <f>C69+C6</f>
        <v>3432.6946890630197</v>
      </c>
      <c r="D83" s="158">
        <f>D69+D6</f>
        <v>4967.6949094203819</v>
      </c>
      <c r="E83" s="158">
        <f>E69+E6</f>
        <v>6173.3117494137896</v>
      </c>
      <c r="F83" s="158">
        <f>F69+F6</f>
        <v>3149.7673822542661</v>
      </c>
      <c r="G83" s="120"/>
    </row>
    <row r="84" spans="1:7" ht="15.6" thickTop="1" thickBot="1" x14ac:dyDescent="0.35">
      <c r="A84" s="162" t="s">
        <v>93</v>
      </c>
      <c r="B84" s="161"/>
      <c r="C84" s="161"/>
      <c r="D84" s="161"/>
      <c r="E84" s="161"/>
      <c r="F84" s="161"/>
      <c r="G84" s="120"/>
    </row>
    <row r="85" spans="1:7" ht="14.4" thickTop="1" thickBot="1" x14ac:dyDescent="0.3">
      <c r="A85" s="152" t="s">
        <v>90</v>
      </c>
      <c r="B85" s="157">
        <f>B71/B64</f>
        <v>5.4286004669632124</v>
      </c>
      <c r="C85" s="157">
        <f>C71/C64</f>
        <v>5.2982306481314492</v>
      </c>
      <c r="D85" s="157">
        <f>D71/D64</f>
        <v>1.0820135252284788</v>
      </c>
      <c r="E85" s="157">
        <f>E71/E64</f>
        <v>1.5752826165125877</v>
      </c>
      <c r="F85" s="157">
        <f>F71/F64</f>
        <v>10.945392322371962</v>
      </c>
      <c r="G85" s="120"/>
    </row>
    <row r="86" spans="1:7" ht="14.4" thickTop="1" thickBot="1" x14ac:dyDescent="0.3">
      <c r="A86" s="152" t="s">
        <v>91</v>
      </c>
      <c r="B86" s="158">
        <f>B72+B6</f>
        <v>4004.7335091296468</v>
      </c>
      <c r="C86" s="158">
        <f>C72+C6</f>
        <v>3918.4286890630196</v>
      </c>
      <c r="D86" s="158">
        <f>D72+D6</f>
        <v>6217.3949094203817</v>
      </c>
      <c r="E86" s="158">
        <f>E72+E6</f>
        <v>7263.9950827471221</v>
      </c>
      <c r="F86" s="158">
        <f>F72+F6</f>
        <v>3430.1040489209331</v>
      </c>
      <c r="G86" s="120"/>
    </row>
    <row r="87" spans="1:7" ht="13.8" thickTop="1" x14ac:dyDescent="0.25"/>
  </sheetData>
  <mergeCells count="1">
    <mergeCell ref="A37:F37"/>
  </mergeCells>
  <conditionalFormatting sqref="B35:E36 F35 B34:F34">
    <cfRule type="colorScale" priority="2">
      <colorScale>
        <cfvo type="min"/>
        <cfvo type="percentile" val="50"/>
        <cfvo type="max"/>
        <color rgb="FFF8696B"/>
        <color rgb="FFFFEB84"/>
        <color rgb="FF63BE7B"/>
      </colorScale>
    </cfRule>
  </conditionalFormatting>
  <conditionalFormatting sqref="B34:F36">
    <cfRule type="colorScale" priority="4">
      <colorScale>
        <cfvo type="min"/>
        <cfvo type="percentile" val="50"/>
        <cfvo type="max"/>
        <color rgb="FFF8696B"/>
        <color rgb="FFFFEB84"/>
        <color rgb="FF63BE7B"/>
      </colorScale>
    </cfRule>
  </conditionalFormatting>
  <conditionalFormatting sqref="F34:F36">
    <cfRule type="colorScale" priority="3">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7" ma:contentTypeDescription="Create a new document." ma:contentTypeScope="" ma:versionID="81cfcae1fdd5b21ed06f6692e87d4655">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e04df46bd86ba0bf825d81f23fa6b37"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20CE1-E821-4E50-85D5-869D05A3180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2.xml><?xml version="1.0" encoding="utf-8"?>
<ds:datastoreItem xmlns:ds="http://schemas.openxmlformats.org/officeDocument/2006/customXml" ds:itemID="{000865E6-27F2-4E3D-ACA8-C103D8C77A0A}">
  <ds:schemaRefs>
    <ds:schemaRef ds:uri="http://schemas.microsoft.com/office/2006/metadata/longProperties"/>
  </ds:schemaRefs>
</ds:datastoreItem>
</file>

<file path=customXml/itemProps3.xml><?xml version="1.0" encoding="utf-8"?>
<ds:datastoreItem xmlns:ds="http://schemas.openxmlformats.org/officeDocument/2006/customXml" ds:itemID="{5E0622F6-34BD-4393-AE33-CF8833CBE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4E2444-D0F4-4D0E-9519-F571725A92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Pryse + Sensatiwiteitsanalise</vt:lpstr>
      <vt:lpstr>W-Mielie </vt:lpstr>
      <vt:lpstr>W-BT Mielies</vt:lpstr>
      <vt:lpstr>Sonneblom</vt:lpstr>
      <vt:lpstr>Sojabone</vt:lpstr>
      <vt:lpstr>Bes-mielies</vt:lpstr>
      <vt:lpstr>Crop Comparison</vt:lpstr>
      <vt:lpstr>Obrengspeil</vt:lpstr>
      <vt:lpstr>'Bes-mielies'!Print_Area</vt:lpstr>
      <vt:lpstr>Sojabone!Print_Area</vt:lpstr>
      <vt:lpstr>Sonneblom!Print_Area</vt:lpstr>
      <vt:lpstr>'W-BT Mielies'!Print_Area</vt:lpstr>
      <vt:lpstr>'W-Mielie '!Print_Area</vt:lpstr>
      <vt:lpstr>Sojaopbrengspeil</vt:lpstr>
      <vt:lpstr>Sonopbrengspeil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2016-07-25T08:46:00Z</cp:lastPrinted>
  <dcterms:created xsi:type="dcterms:W3CDTF">2007-01-09T12:07:13Z</dcterms:created>
  <dcterms:modified xsi:type="dcterms:W3CDTF">2024-01-15T05:06:00Z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16553200.0000000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