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omer gewas streke/Somer begrotings/2023-24/"/>
    </mc:Choice>
  </mc:AlternateContent>
  <xr:revisionPtr revIDLastSave="126" documentId="13_ncr:1_{685C69DB-23C2-4043-95D7-17095184F214}" xr6:coauthVersionLast="47" xr6:coauthVersionMax="47" xr10:uidLastSave="{285CD589-B0A6-4812-A740-01D18B32EF9A}"/>
  <bookViews>
    <workbookView xWindow="28680" yWindow="-120" windowWidth="24240" windowHeight="13020" tabRatio="883" xr2:uid="{00000000-000D-0000-FFFF-FFFF00000000}"/>
  </bookViews>
  <sheets>
    <sheet name="Pryse + Sensatiwiteitsanali" sheetId="39" r:id="rId1"/>
    <sheet name="W-RR mielies Laer opbrengs " sheetId="2" r:id="rId2"/>
    <sheet name="W-RR mielies Hoer opbrengs  " sheetId="19" r:id="rId3"/>
    <sheet name="W-BT Mielies " sheetId="22" r:id="rId4"/>
    <sheet name="Sonneblom" sheetId="20" r:id="rId5"/>
    <sheet name="Sojabone" sheetId="30" r:id="rId6"/>
    <sheet name="Graansorghum" sheetId="16" r:id="rId7"/>
    <sheet name="Grondbone" sheetId="34" r:id="rId8"/>
    <sheet name="Bes-mielies" sheetId="10" r:id="rId9"/>
    <sheet name="Crop Comparison" sheetId="40" r:id="rId10"/>
  </sheets>
  <externalReferences>
    <externalReference r:id="rId11"/>
    <externalReference r:id="rId12"/>
  </externalReferences>
  <definedNames>
    <definedName name="BTopbrengspeil">'W-BT Mielies '!$M$9:$M$14</definedName>
    <definedName name="_xlnm.Print_Area" localSheetId="8">'Bes-mielies'!$A$1:$I$47</definedName>
    <definedName name="_xlnm.Print_Area" localSheetId="6">Graansorghum!$A$1:$I$42</definedName>
    <definedName name="_xlnm.Print_Area" localSheetId="7">Grondbone!$A$1:$I$50</definedName>
    <definedName name="_xlnm.Print_Area" localSheetId="5">Sojabone!$A$1:$I$42</definedName>
    <definedName name="_xlnm.Print_Area" localSheetId="4">Sonneblom!$A$1:$I$42</definedName>
    <definedName name="_xlnm.Print_Area" localSheetId="3">'W-BT Mielies '!$A$1:$I$46</definedName>
    <definedName name="_xlnm.Print_Area" localSheetId="2">'W-RR mielies Hoer opbrengs  '!$A$1:$I$46</definedName>
    <definedName name="_xlnm.Print_Area" localSheetId="1">'W-RR mielies Laer opbrengs '!$A$1:$I$50</definedName>
    <definedName name="RRHpbrengspeil">'W-RR mielies Hoer opbrengs  '!$M$9:$M$14</definedName>
    <definedName name="RRLopbrengspeil">'W-RR mielies Laer opbrengs '!$M$9:$M$14</definedName>
    <definedName name="RRopbrengspeil">'W-RR mielies Laer opbrengs '!$M$9:$M$14</definedName>
    <definedName name="RRopbrens">'[1]W-BT Mielies'!$K$9:$K$14</definedName>
    <definedName name="Sojaopbrengspeil">Sojabone!$M$9:$M$13</definedName>
    <definedName name="Sonopbrengspeil">Sonneblom!$M$9:$M$14</definedName>
    <definedName name="Sorgopbrengspeil">Graansorghum!$M$9:$M$13</definedName>
    <definedName name="Verminopbrengspei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9" l="1"/>
  <c r="B5" i="39"/>
  <c r="B4" i="39"/>
  <c r="C27" i="40"/>
  <c r="C26" i="40"/>
  <c r="C24" i="40"/>
  <c r="C22" i="40"/>
  <c r="C20" i="40"/>
  <c r="C18" i="40"/>
  <c r="C17" i="40"/>
  <c r="C16" i="40"/>
  <c r="C15" i="40"/>
  <c r="C14" i="40"/>
  <c r="C13" i="40"/>
  <c r="C12" i="40"/>
  <c r="C11" i="40"/>
  <c r="C4" i="40"/>
  <c r="I27" i="40"/>
  <c r="I26" i="40"/>
  <c r="I24" i="40"/>
  <c r="I22" i="40"/>
  <c r="I20" i="40"/>
  <c r="I19" i="40"/>
  <c r="I18" i="40"/>
  <c r="I17" i="40"/>
  <c r="I16" i="40"/>
  <c r="I15" i="40"/>
  <c r="I14" i="40"/>
  <c r="I13" i="40"/>
  <c r="I12" i="40"/>
  <c r="I11" i="40"/>
  <c r="I4" i="40"/>
  <c r="B85" i="39"/>
  <c r="D32" i="34" l="1"/>
  <c r="D6" i="39"/>
  <c r="D5" i="39"/>
  <c r="D4" i="39"/>
  <c r="H6" i="40" l="1"/>
  <c r="D5" i="34" l="1"/>
  <c r="D6" i="34"/>
  <c r="D7" i="34"/>
  <c r="D8" i="34"/>
  <c r="D9" i="34"/>
  <c r="D33" i="30"/>
  <c r="E33" i="30" s="1"/>
  <c r="G12" i="40"/>
  <c r="G13" i="40"/>
  <c r="G14" i="40"/>
  <c r="G15" i="40"/>
  <c r="G16" i="40"/>
  <c r="G17" i="40"/>
  <c r="G18" i="40"/>
  <c r="G20" i="40"/>
  <c r="G21" i="40"/>
  <c r="G22" i="40"/>
  <c r="G23" i="40"/>
  <c r="G24" i="40"/>
  <c r="G25" i="40"/>
  <c r="G26" i="40"/>
  <c r="G11" i="40"/>
  <c r="F25" i="16"/>
  <c r="B84" i="39" s="1"/>
  <c r="G30" i="40"/>
  <c r="I21" i="40"/>
  <c r="I23" i="40"/>
  <c r="I25" i="40"/>
  <c r="I61" i="40"/>
  <c r="B12" i="40"/>
  <c r="D12" i="40"/>
  <c r="E12" i="40"/>
  <c r="F12" i="40"/>
  <c r="H12" i="40"/>
  <c r="B13" i="40"/>
  <c r="D13" i="40"/>
  <c r="E13" i="40"/>
  <c r="F13" i="40"/>
  <c r="H13" i="40"/>
  <c r="B14" i="40"/>
  <c r="D14" i="40"/>
  <c r="E14" i="40"/>
  <c r="F14" i="40"/>
  <c r="H14" i="40"/>
  <c r="B15" i="40"/>
  <c r="D15" i="40"/>
  <c r="E15" i="40"/>
  <c r="F15" i="40"/>
  <c r="H15" i="40"/>
  <c r="B16" i="40"/>
  <c r="D16" i="40"/>
  <c r="E16" i="40"/>
  <c r="F16" i="40"/>
  <c r="H16" i="40"/>
  <c r="B17" i="40"/>
  <c r="D17" i="40"/>
  <c r="E17" i="40"/>
  <c r="F17" i="40"/>
  <c r="H17" i="40"/>
  <c r="B18" i="40"/>
  <c r="D18" i="40"/>
  <c r="E18" i="40"/>
  <c r="F18" i="40"/>
  <c r="H18" i="40"/>
  <c r="B20" i="40"/>
  <c r="D20" i="40"/>
  <c r="E20" i="40"/>
  <c r="F20" i="40"/>
  <c r="H20" i="40"/>
  <c r="B21" i="40"/>
  <c r="C21" i="40"/>
  <c r="D21" i="40"/>
  <c r="E21" i="40"/>
  <c r="F21" i="40"/>
  <c r="H21" i="40"/>
  <c r="B22" i="40"/>
  <c r="D22" i="40"/>
  <c r="E22" i="40"/>
  <c r="F22" i="40"/>
  <c r="H22" i="40"/>
  <c r="B23" i="40"/>
  <c r="C23" i="40"/>
  <c r="D23" i="40"/>
  <c r="E23" i="40"/>
  <c r="F23" i="40"/>
  <c r="H23" i="40"/>
  <c r="B24" i="40"/>
  <c r="D24" i="40"/>
  <c r="E24" i="40"/>
  <c r="F24" i="40"/>
  <c r="H24" i="40"/>
  <c r="B25" i="40"/>
  <c r="C25" i="40"/>
  <c r="D25" i="40"/>
  <c r="E25" i="40"/>
  <c r="F25" i="40"/>
  <c r="H25" i="40"/>
  <c r="B26" i="40"/>
  <c r="D26" i="40"/>
  <c r="E26" i="40"/>
  <c r="F26" i="40"/>
  <c r="H26" i="40"/>
  <c r="B27" i="40"/>
  <c r="D27" i="40"/>
  <c r="E27" i="40"/>
  <c r="F27" i="40"/>
  <c r="G27" i="40"/>
  <c r="H27" i="40"/>
  <c r="H11" i="40"/>
  <c r="H4" i="40"/>
  <c r="H61" i="40" s="1"/>
  <c r="G4" i="40"/>
  <c r="F11" i="40"/>
  <c r="F4" i="40"/>
  <c r="F61" i="40"/>
  <c r="E11" i="40"/>
  <c r="E4" i="40"/>
  <c r="E61" i="40"/>
  <c r="D11" i="40"/>
  <c r="D4" i="40"/>
  <c r="D61" i="40" s="1"/>
  <c r="B11" i="40"/>
  <c r="G6" i="40"/>
  <c r="F6" i="40"/>
  <c r="E6" i="40"/>
  <c r="B6" i="40"/>
  <c r="C6" i="40" s="1"/>
  <c r="D6" i="40" s="1"/>
  <c r="I6" i="40" s="1"/>
  <c r="B4" i="40"/>
  <c r="B61" i="40" s="1"/>
  <c r="G5" i="40"/>
  <c r="G60" i="40"/>
  <c r="F5" i="40"/>
  <c r="F60" i="40" s="1"/>
  <c r="E5" i="40"/>
  <c r="E60" i="40" s="1"/>
  <c r="B5" i="40"/>
  <c r="B60" i="40" s="1"/>
  <c r="I59" i="40"/>
  <c r="H59" i="40"/>
  <c r="G59" i="40"/>
  <c r="F59" i="40"/>
  <c r="E59" i="40"/>
  <c r="D59" i="40"/>
  <c r="C59" i="40"/>
  <c r="B59" i="40"/>
  <c r="F27" i="16"/>
  <c r="O11" i="16" s="1"/>
  <c r="G27" i="16"/>
  <c r="E27" i="16"/>
  <c r="O10" i="16" s="1"/>
  <c r="D4" i="34"/>
  <c r="O14" i="16"/>
  <c r="N14" i="16"/>
  <c r="M14" i="16"/>
  <c r="M13" i="16"/>
  <c r="M12" i="16"/>
  <c r="M11" i="16"/>
  <c r="M10" i="16"/>
  <c r="O9" i="16"/>
  <c r="M9" i="16"/>
  <c r="N14" i="30"/>
  <c r="M14" i="30"/>
  <c r="M13" i="30"/>
  <c r="M12" i="30"/>
  <c r="M11" i="30"/>
  <c r="M10" i="30"/>
  <c r="M9" i="30"/>
  <c r="M14" i="20"/>
  <c r="M13" i="20"/>
  <c r="M12" i="20"/>
  <c r="M11" i="20"/>
  <c r="M10" i="20"/>
  <c r="M9" i="20"/>
  <c r="M14" i="22"/>
  <c r="M13" i="22"/>
  <c r="M12" i="22"/>
  <c r="M11" i="22"/>
  <c r="M10" i="22"/>
  <c r="M9" i="22"/>
  <c r="M14" i="19"/>
  <c r="M9" i="19"/>
  <c r="M13" i="19"/>
  <c r="M12" i="19"/>
  <c r="M11" i="19"/>
  <c r="M10" i="19"/>
  <c r="M14" i="2"/>
  <c r="M13" i="2"/>
  <c r="M12" i="2"/>
  <c r="M11" i="2"/>
  <c r="M10" i="2"/>
  <c r="M9" i="2"/>
  <c r="D43" i="34"/>
  <c r="D36" i="16"/>
  <c r="F36" i="16" s="1"/>
  <c r="D33" i="16"/>
  <c r="E25" i="16"/>
  <c r="G25" i="16"/>
  <c r="N12" i="16" s="1"/>
  <c r="H25" i="16"/>
  <c r="N13" i="16" s="1"/>
  <c r="D25" i="16"/>
  <c r="D29" i="16" s="1"/>
  <c r="D31" i="16" s="1"/>
  <c r="D35" i="16" s="1"/>
  <c r="D36" i="30"/>
  <c r="F36" i="30" s="1"/>
  <c r="E25" i="30"/>
  <c r="F25" i="30"/>
  <c r="N11" i="30" s="1"/>
  <c r="G25" i="30"/>
  <c r="B71" i="39" s="1"/>
  <c r="H25" i="30"/>
  <c r="N13" i="30" s="1"/>
  <c r="D25" i="30"/>
  <c r="N9" i="30" s="1"/>
  <c r="D36" i="20"/>
  <c r="F36" i="20" s="1"/>
  <c r="D33" i="20"/>
  <c r="H33" i="20" s="1"/>
  <c r="E25" i="20"/>
  <c r="F25" i="20"/>
  <c r="B58" i="39" s="1"/>
  <c r="G25" i="20"/>
  <c r="N12" i="20" s="1"/>
  <c r="H25" i="20"/>
  <c r="N13" i="20" s="1"/>
  <c r="I25" i="20"/>
  <c r="D25" i="20"/>
  <c r="N9" i="20" s="1"/>
  <c r="E25" i="22"/>
  <c r="F25" i="22"/>
  <c r="G25" i="22"/>
  <c r="N12" i="22" s="1"/>
  <c r="H25" i="22"/>
  <c r="N13" i="22" s="1"/>
  <c r="I25" i="22"/>
  <c r="D36" i="22"/>
  <c r="G36" i="22" s="1"/>
  <c r="D33" i="22"/>
  <c r="H33" i="22" s="1"/>
  <c r="D25" i="22"/>
  <c r="N9" i="22" s="1"/>
  <c r="D36" i="19"/>
  <c r="F36" i="19" s="1"/>
  <c r="E25" i="19"/>
  <c r="F25" i="19"/>
  <c r="N11" i="19" s="1"/>
  <c r="G25" i="19"/>
  <c r="H25" i="19"/>
  <c r="N14" i="19"/>
  <c r="D33" i="19"/>
  <c r="H33" i="19" s="1"/>
  <c r="D25" i="19"/>
  <c r="N9" i="19" s="1"/>
  <c r="E25" i="2"/>
  <c r="F25" i="2"/>
  <c r="G25" i="2"/>
  <c r="N12" i="2" s="1"/>
  <c r="H25" i="2"/>
  <c r="N13" i="2" s="1"/>
  <c r="I25" i="2"/>
  <c r="N14" i="2" s="1"/>
  <c r="D25" i="2"/>
  <c r="N9" i="2" s="1"/>
  <c r="D33" i="2"/>
  <c r="F33" i="2" s="1"/>
  <c r="D36" i="2"/>
  <c r="G36" i="2" s="1"/>
  <c r="D34" i="10"/>
  <c r="I34" i="10" s="1"/>
  <c r="D37" i="10"/>
  <c r="E37" i="10" s="1"/>
  <c r="E26" i="10"/>
  <c r="F26" i="10"/>
  <c r="G26" i="10"/>
  <c r="H26" i="10"/>
  <c r="I26" i="10"/>
  <c r="D26" i="10"/>
  <c r="B91" i="39"/>
  <c r="B90" i="39"/>
  <c r="E89" i="39"/>
  <c r="B78" i="39"/>
  <c r="B65" i="39"/>
  <c r="B51" i="39"/>
  <c r="B48" i="39"/>
  <c r="E49" i="39"/>
  <c r="E50" i="39"/>
  <c r="E51" i="39" s="1"/>
  <c r="B38" i="39"/>
  <c r="B35" i="39"/>
  <c r="E23" i="39"/>
  <c r="Q23" i="39"/>
  <c r="Q22" i="39" s="1"/>
  <c r="Q21" i="39" s="1"/>
  <c r="B25" i="39"/>
  <c r="B24" i="39"/>
  <c r="J19" i="39" s="1"/>
  <c r="I19" i="39" s="1"/>
  <c r="B77" i="39"/>
  <c r="B64" i="39"/>
  <c r="J59" i="39" s="1"/>
  <c r="B50" i="39"/>
  <c r="B52" i="39" s="1"/>
  <c r="B37" i="39"/>
  <c r="E76" i="39"/>
  <c r="E77" i="39" s="1"/>
  <c r="E78" i="39" s="1"/>
  <c r="G33" i="16"/>
  <c r="E63" i="39"/>
  <c r="O14" i="30"/>
  <c r="O14" i="19"/>
  <c r="E24" i="39"/>
  <c r="E25" i="39"/>
  <c r="Q89" i="39"/>
  <c r="E88" i="39"/>
  <c r="E87" i="39" s="1"/>
  <c r="E90" i="39"/>
  <c r="E91" i="39" s="1"/>
  <c r="Q24" i="39"/>
  <c r="Q25" i="39" s="1"/>
  <c r="E33" i="16"/>
  <c r="F33" i="16"/>
  <c r="H33" i="16"/>
  <c r="H36" i="16"/>
  <c r="E36" i="16"/>
  <c r="Q49" i="39"/>
  <c r="E48" i="39"/>
  <c r="E47" i="39"/>
  <c r="E64" i="39"/>
  <c r="E65" i="39"/>
  <c r="E62" i="39"/>
  <c r="E61" i="39"/>
  <c r="Q63" i="39"/>
  <c r="E22" i="39"/>
  <c r="E21" i="39"/>
  <c r="Q62" i="39"/>
  <c r="Q61" i="39" s="1"/>
  <c r="Q64" i="39"/>
  <c r="Q65" i="39" s="1"/>
  <c r="N11" i="20" l="1"/>
  <c r="N11" i="22"/>
  <c r="B44" i="39"/>
  <c r="N12" i="19"/>
  <c r="B31" i="39"/>
  <c r="N10" i="2"/>
  <c r="B18" i="39"/>
  <c r="E36" i="22"/>
  <c r="B39" i="39"/>
  <c r="F33" i="20"/>
  <c r="I33" i="22"/>
  <c r="E75" i="39"/>
  <c r="E74" i="39" s="1"/>
  <c r="Q76" i="39"/>
  <c r="H36" i="30"/>
  <c r="G36" i="30"/>
  <c r="F36" i="2"/>
  <c r="B26" i="39"/>
  <c r="E3" i="22" s="1"/>
  <c r="D6" i="22" s="1"/>
  <c r="E28" i="40"/>
  <c r="H33" i="30"/>
  <c r="H33" i="2"/>
  <c r="E33" i="20"/>
  <c r="I33" i="20"/>
  <c r="N10" i="20"/>
  <c r="H36" i="22"/>
  <c r="I36" i="22"/>
  <c r="F36" i="22"/>
  <c r="J32" i="39"/>
  <c r="I32" i="39" s="1"/>
  <c r="I33" i="39" s="1"/>
  <c r="I28" i="40"/>
  <c r="D10" i="34"/>
  <c r="H5" i="40" s="1"/>
  <c r="H7" i="40" s="1"/>
  <c r="H28" i="40"/>
  <c r="G36" i="16"/>
  <c r="E36" i="30"/>
  <c r="G36" i="20"/>
  <c r="I36" i="20"/>
  <c r="E36" i="20"/>
  <c r="H36" i="20"/>
  <c r="E36" i="2"/>
  <c r="N9" i="16"/>
  <c r="C28" i="40"/>
  <c r="N11" i="2"/>
  <c r="G28" i="40"/>
  <c r="G68" i="40" s="1"/>
  <c r="B28" i="40"/>
  <c r="E33" i="2"/>
  <c r="E36" i="19"/>
  <c r="E33" i="19"/>
  <c r="H36" i="19"/>
  <c r="G33" i="2"/>
  <c r="I36" i="2"/>
  <c r="G36" i="19"/>
  <c r="F33" i="19"/>
  <c r="G33" i="20"/>
  <c r="I33" i="2"/>
  <c r="G7" i="40"/>
  <c r="G64" i="40" s="1"/>
  <c r="E33" i="22"/>
  <c r="B7" i="40"/>
  <c r="B8" i="40" s="1"/>
  <c r="F33" i="22"/>
  <c r="G33" i="22"/>
  <c r="I59" i="39"/>
  <c r="V59" i="39"/>
  <c r="K59" i="39"/>
  <c r="J60" i="39"/>
  <c r="C5" i="40"/>
  <c r="C7" i="40" s="1"/>
  <c r="C8" i="40" s="1"/>
  <c r="B66" i="39"/>
  <c r="E3" i="20" s="1"/>
  <c r="H6" i="20" s="1"/>
  <c r="I5" i="40"/>
  <c r="I60" i="40" s="1"/>
  <c r="H36" i="2"/>
  <c r="Q50" i="39"/>
  <c r="Q51" i="39" s="1"/>
  <c r="Q48" i="39"/>
  <c r="Q47" i="39" s="1"/>
  <c r="E36" i="39"/>
  <c r="F7" i="40"/>
  <c r="F8" i="40" s="1"/>
  <c r="N10" i="16"/>
  <c r="E29" i="16"/>
  <c r="E31" i="16" s="1"/>
  <c r="E35" i="16" s="1"/>
  <c r="I20" i="39"/>
  <c r="H19" i="39"/>
  <c r="N10" i="30"/>
  <c r="N10" i="19"/>
  <c r="J45" i="39"/>
  <c r="J72" i="39"/>
  <c r="B79" i="39"/>
  <c r="E3" i="30" s="1"/>
  <c r="G33" i="19"/>
  <c r="F29" i="16"/>
  <c r="F31" i="16" s="1"/>
  <c r="F35" i="16" s="1"/>
  <c r="N11" i="16"/>
  <c r="B86" i="39" s="1"/>
  <c r="V19" i="39"/>
  <c r="K19" i="39"/>
  <c r="J20" i="39"/>
  <c r="G33" i="30"/>
  <c r="F33" i="30"/>
  <c r="Q90" i="39"/>
  <c r="Q91" i="39" s="1"/>
  <c r="Q88" i="39"/>
  <c r="Q87" i="39" s="1"/>
  <c r="Q75" i="39"/>
  <c r="Q74" i="39" s="1"/>
  <c r="Q77" i="39"/>
  <c r="Q78" i="39" s="1"/>
  <c r="N10" i="22"/>
  <c r="O12" i="16"/>
  <c r="H27" i="16"/>
  <c r="G29" i="16"/>
  <c r="G31" i="16" s="1"/>
  <c r="G35" i="16" s="1"/>
  <c r="B92" i="39"/>
  <c r="E3" i="16" s="1"/>
  <c r="J85" i="39"/>
  <c r="N13" i="19"/>
  <c r="C61" i="40"/>
  <c r="N14" i="20"/>
  <c r="N12" i="30"/>
  <c r="F28" i="40"/>
  <c r="G34" i="10"/>
  <c r="F34" i="10"/>
  <c r="H34" i="10"/>
  <c r="E34" i="10"/>
  <c r="N14" i="22"/>
  <c r="E7" i="40"/>
  <c r="E8" i="40" s="1"/>
  <c r="G61" i="40"/>
  <c r="D28" i="40"/>
  <c r="I7" i="40" l="1"/>
  <c r="I8" i="40" s="1"/>
  <c r="I34" i="40" s="1"/>
  <c r="I75" i="40" s="1"/>
  <c r="I76" i="40" s="1"/>
  <c r="D38" i="22"/>
  <c r="E3" i="10"/>
  <c r="D6" i="10" s="1"/>
  <c r="D39" i="10" s="1"/>
  <c r="E3" i="2"/>
  <c r="E6" i="2" s="1"/>
  <c r="E38" i="2" s="1"/>
  <c r="E6" i="22"/>
  <c r="E38" i="22" s="1"/>
  <c r="I6" i="22"/>
  <c r="I38" i="22" s="1"/>
  <c r="G6" i="22"/>
  <c r="G38" i="22" s="1"/>
  <c r="H6" i="22"/>
  <c r="H38" i="22" s="1"/>
  <c r="F6" i="22"/>
  <c r="F38" i="22" s="1"/>
  <c r="E3" i="19"/>
  <c r="E6" i="19" s="1"/>
  <c r="E38" i="19" s="1"/>
  <c r="C64" i="40"/>
  <c r="C65" i="40" s="1"/>
  <c r="C34" i="40"/>
  <c r="C75" i="40" s="1"/>
  <c r="C76" i="40" s="1"/>
  <c r="I68" i="40"/>
  <c r="I69" i="40" s="1"/>
  <c r="I83" i="40" s="1"/>
  <c r="K32" i="39"/>
  <c r="K33" i="39" s="1"/>
  <c r="J33" i="39"/>
  <c r="H32" i="39"/>
  <c r="H33" i="39" s="1"/>
  <c r="B64" i="40"/>
  <c r="B65" i="40" s="1"/>
  <c r="V32" i="39"/>
  <c r="W32" i="39" s="1"/>
  <c r="D13" i="34"/>
  <c r="D46" i="34" s="1"/>
  <c r="D44" i="34"/>
  <c r="H68" i="40"/>
  <c r="H69" i="40" s="1"/>
  <c r="H83" i="40" s="1"/>
  <c r="G65" i="40"/>
  <c r="G8" i="40"/>
  <c r="G34" i="40" s="1"/>
  <c r="G75" i="40" s="1"/>
  <c r="G76" i="40" s="1"/>
  <c r="B34" i="40"/>
  <c r="B75" i="40" s="1"/>
  <c r="B76" i="40" s="1"/>
  <c r="B68" i="40"/>
  <c r="B69" i="40" s="1"/>
  <c r="B83" i="40" s="1"/>
  <c r="C68" i="40"/>
  <c r="C69" i="40" s="1"/>
  <c r="C83" i="40" s="1"/>
  <c r="H60" i="40"/>
  <c r="H8" i="40"/>
  <c r="H34" i="40" s="1"/>
  <c r="H38" i="20"/>
  <c r="G32" i="40"/>
  <c r="G71" i="40" s="1"/>
  <c r="G85" i="40" s="1"/>
  <c r="E68" i="40"/>
  <c r="E69" i="40" s="1"/>
  <c r="E83" i="40" s="1"/>
  <c r="C60" i="40"/>
  <c r="D5" i="40"/>
  <c r="K60" i="39"/>
  <c r="L59" i="39"/>
  <c r="E6" i="20"/>
  <c r="G6" i="20"/>
  <c r="D6" i="20"/>
  <c r="U59" i="39"/>
  <c r="V60" i="39"/>
  <c r="V65" i="39" s="1"/>
  <c r="W59" i="39"/>
  <c r="H59" i="39"/>
  <c r="I60" i="39"/>
  <c r="I6" i="20"/>
  <c r="F6" i="20"/>
  <c r="H64" i="40"/>
  <c r="D68" i="40"/>
  <c r="D6" i="16"/>
  <c r="G6" i="16"/>
  <c r="H6" i="16"/>
  <c r="E6" i="16"/>
  <c r="F6" i="16"/>
  <c r="I6" i="16"/>
  <c r="K45" i="39"/>
  <c r="I45" i="39"/>
  <c r="V45" i="39"/>
  <c r="J46" i="39"/>
  <c r="G19" i="39"/>
  <c r="H20" i="39"/>
  <c r="E64" i="40"/>
  <c r="O13" i="16"/>
  <c r="H29" i="16"/>
  <c r="H31" i="16" s="1"/>
  <c r="H35" i="16" s="1"/>
  <c r="G69" i="40"/>
  <c r="G83" i="40" s="1"/>
  <c r="G82" i="40"/>
  <c r="F68" i="40"/>
  <c r="K20" i="39"/>
  <c r="L19" i="39"/>
  <c r="F64" i="40"/>
  <c r="F65" i="40" s="1"/>
  <c r="U19" i="39"/>
  <c r="W19" i="39"/>
  <c r="V20" i="39"/>
  <c r="H6" i="30"/>
  <c r="D6" i="30"/>
  <c r="E6" i="30"/>
  <c r="G6" i="30"/>
  <c r="I6" i="30"/>
  <c r="F6" i="30"/>
  <c r="K85" i="39"/>
  <c r="I85" i="39"/>
  <c r="V85" i="39"/>
  <c r="J86" i="39"/>
  <c r="V72" i="39"/>
  <c r="J73" i="39"/>
  <c r="I72" i="39"/>
  <c r="K72" i="39"/>
  <c r="E35" i="39"/>
  <c r="E34" i="39" s="1"/>
  <c r="Q36" i="39"/>
  <c r="E37" i="39"/>
  <c r="E38" i="39" s="1"/>
  <c r="I64" i="40" l="1"/>
  <c r="I65" i="40" s="1"/>
  <c r="U32" i="39"/>
  <c r="T32" i="39" s="1"/>
  <c r="G32" i="39"/>
  <c r="F32" i="39" s="1"/>
  <c r="F33" i="39" s="1"/>
  <c r="V33" i="39"/>
  <c r="V38" i="39" s="1"/>
  <c r="H6" i="10"/>
  <c r="H39" i="10" s="1"/>
  <c r="I6" i="10"/>
  <c r="I39" i="10" s="1"/>
  <c r="G6" i="10"/>
  <c r="E6" i="10"/>
  <c r="F6" i="10"/>
  <c r="F39" i="10" s="1"/>
  <c r="F6" i="2"/>
  <c r="F38" i="2" s="1"/>
  <c r="I6" i="2"/>
  <c r="I38" i="2" s="1"/>
  <c r="H6" i="2"/>
  <c r="H38" i="2" s="1"/>
  <c r="D6" i="2"/>
  <c r="G6" i="2"/>
  <c r="G38" i="2" s="1"/>
  <c r="D6" i="19"/>
  <c r="F6" i="19"/>
  <c r="G6" i="19"/>
  <c r="G38" i="19" s="1"/>
  <c r="H6" i="19"/>
  <c r="H38" i="19" s="1"/>
  <c r="B82" i="40"/>
  <c r="C82" i="40"/>
  <c r="V63" i="39"/>
  <c r="L32" i="39"/>
  <c r="L33" i="39" s="1"/>
  <c r="V62" i="39"/>
  <c r="V61" i="39"/>
  <c r="V64" i="39"/>
  <c r="G35" i="40"/>
  <c r="G78" i="40" s="1"/>
  <c r="G79" i="40" s="1"/>
  <c r="G72" i="40"/>
  <c r="G86" i="40" s="1"/>
  <c r="G38" i="30"/>
  <c r="E38" i="30"/>
  <c r="E38" i="16"/>
  <c r="E39" i="16"/>
  <c r="D38" i="30"/>
  <c r="H39" i="16"/>
  <c r="H38" i="16"/>
  <c r="F38" i="20"/>
  <c r="F38" i="16"/>
  <c r="F39" i="16"/>
  <c r="H38" i="30"/>
  <c r="D38" i="16"/>
  <c r="D39" i="16"/>
  <c r="D38" i="20"/>
  <c r="I38" i="20"/>
  <c r="G38" i="20"/>
  <c r="G38" i="16"/>
  <c r="G39" i="16"/>
  <c r="F38" i="30"/>
  <c r="E38" i="20"/>
  <c r="I39" i="16"/>
  <c r="I38" i="16"/>
  <c r="H75" i="40"/>
  <c r="H76" i="40" s="1"/>
  <c r="G59" i="39"/>
  <c r="H60" i="39"/>
  <c r="M59" i="39"/>
  <c r="L60" i="39"/>
  <c r="H65" i="40"/>
  <c r="H82" i="40"/>
  <c r="W60" i="39"/>
  <c r="X59" i="39"/>
  <c r="U60" i="39"/>
  <c r="T59" i="39"/>
  <c r="D60" i="40"/>
  <c r="D7" i="40"/>
  <c r="I86" i="39"/>
  <c r="H85" i="39"/>
  <c r="V46" i="39"/>
  <c r="W45" i="39"/>
  <c r="U45" i="39"/>
  <c r="U72" i="39"/>
  <c r="W72" i="39"/>
  <c r="V73" i="39"/>
  <c r="F82" i="40"/>
  <c r="F69" i="40"/>
  <c r="F83" i="40" s="1"/>
  <c r="J89" i="39"/>
  <c r="J88" i="39"/>
  <c r="J91" i="39"/>
  <c r="J90" i="39"/>
  <c r="J87" i="39"/>
  <c r="G20" i="39"/>
  <c r="F19" i="39"/>
  <c r="F20" i="39" s="1"/>
  <c r="V21" i="39"/>
  <c r="V22" i="39"/>
  <c r="V24" i="39"/>
  <c r="V23" i="39"/>
  <c r="V25" i="39"/>
  <c r="K86" i="39"/>
  <c r="L85" i="39"/>
  <c r="U20" i="39"/>
  <c r="T19" i="39"/>
  <c r="E65" i="40"/>
  <c r="E82" i="40"/>
  <c r="H45" i="39"/>
  <c r="I46" i="39"/>
  <c r="K73" i="39"/>
  <c r="L72" i="39"/>
  <c r="X32" i="39"/>
  <c r="W33" i="39"/>
  <c r="F34" i="40"/>
  <c r="F75" i="40" s="1"/>
  <c r="F76" i="40" s="1"/>
  <c r="E34" i="40"/>
  <c r="E75" i="40" s="1"/>
  <c r="E76" i="40" s="1"/>
  <c r="K46" i="39"/>
  <c r="L45" i="39"/>
  <c r="D69" i="40"/>
  <c r="D83" i="40" s="1"/>
  <c r="W85" i="39"/>
  <c r="V86" i="39"/>
  <c r="U85" i="39"/>
  <c r="Q37" i="39"/>
  <c r="Q38" i="39" s="1"/>
  <c r="Q35" i="39"/>
  <c r="Q34" i="39" s="1"/>
  <c r="I73" i="39"/>
  <c r="H72" i="39"/>
  <c r="M19" i="39"/>
  <c r="L20" i="39"/>
  <c r="X19" i="39"/>
  <c r="W20" i="39"/>
  <c r="V36" i="39" l="1"/>
  <c r="V47" i="39"/>
  <c r="U33" i="39"/>
  <c r="U37" i="39" s="1"/>
  <c r="I82" i="40"/>
  <c r="V51" i="39"/>
  <c r="V48" i="39"/>
  <c r="V49" i="39"/>
  <c r="G33" i="39"/>
  <c r="M32" i="39"/>
  <c r="M33" i="39" s="1"/>
  <c r="V50" i="39"/>
  <c r="V35" i="39"/>
  <c r="V34" i="39"/>
  <c r="V37" i="39"/>
  <c r="D38" i="19"/>
  <c r="E39" i="10"/>
  <c r="G39" i="10"/>
  <c r="D38" i="2"/>
  <c r="F38" i="19"/>
  <c r="D64" i="40"/>
  <c r="D8" i="40"/>
  <c r="M60" i="39"/>
  <c r="N59" i="39"/>
  <c r="N60" i="39" s="1"/>
  <c r="U65" i="39"/>
  <c r="U63" i="39"/>
  <c r="U64" i="39"/>
  <c r="U62" i="39"/>
  <c r="U61" i="39"/>
  <c r="W64" i="39"/>
  <c r="W62" i="39"/>
  <c r="W65" i="39"/>
  <c r="W61" i="39"/>
  <c r="W63" i="39"/>
  <c r="G60" i="39"/>
  <c r="F59" i="39"/>
  <c r="F60" i="39" s="1"/>
  <c r="S59" i="39"/>
  <c r="T60" i="39"/>
  <c r="Y59" i="39"/>
  <c r="X60" i="39"/>
  <c r="G45" i="39"/>
  <c r="H46" i="39"/>
  <c r="S19" i="39"/>
  <c r="T20" i="39"/>
  <c r="T45" i="39"/>
  <c r="U46" i="39"/>
  <c r="L86" i="39"/>
  <c r="M85" i="39"/>
  <c r="W51" i="39"/>
  <c r="W48" i="39"/>
  <c r="W36" i="39"/>
  <c r="W50" i="39"/>
  <c r="W38" i="39"/>
  <c r="W47" i="39"/>
  <c r="W49" i="39"/>
  <c r="W34" i="39"/>
  <c r="W35" i="39"/>
  <c r="W37" i="39"/>
  <c r="U24" i="39"/>
  <c r="U23" i="39"/>
  <c r="U25" i="39"/>
  <c r="U21" i="39"/>
  <c r="U22" i="39"/>
  <c r="W46" i="39"/>
  <c r="X45" i="39"/>
  <c r="V89" i="39"/>
  <c r="V90" i="39"/>
  <c r="V87" i="39"/>
  <c r="V88" i="39"/>
  <c r="V91" i="39"/>
  <c r="H86" i="39"/>
  <c r="G85" i="39"/>
  <c r="W25" i="39"/>
  <c r="W23" i="39"/>
  <c r="W24" i="39"/>
  <c r="W22" i="39"/>
  <c r="W21" i="39"/>
  <c r="X85" i="39"/>
  <c r="W86" i="39"/>
  <c r="Y32" i="39"/>
  <c r="X33" i="39"/>
  <c r="I89" i="39"/>
  <c r="I88" i="39"/>
  <c r="I91" i="39"/>
  <c r="I87" i="39"/>
  <c r="I90" i="39"/>
  <c r="N19" i="39"/>
  <c r="N20" i="39" s="1"/>
  <c r="M20" i="39"/>
  <c r="T33" i="39"/>
  <c r="S32" i="39"/>
  <c r="K91" i="39"/>
  <c r="K87" i="39"/>
  <c r="K88" i="39"/>
  <c r="K89" i="39"/>
  <c r="K90" i="39"/>
  <c r="Y19" i="39"/>
  <c r="X20" i="39"/>
  <c r="M72" i="39"/>
  <c r="L73" i="39"/>
  <c r="V76" i="39"/>
  <c r="V74" i="39"/>
  <c r="V75" i="39"/>
  <c r="V77" i="39"/>
  <c r="V78" i="39"/>
  <c r="T85" i="39"/>
  <c r="U86" i="39"/>
  <c r="H73" i="39"/>
  <c r="G72" i="39"/>
  <c r="X72" i="39"/>
  <c r="W73" i="39"/>
  <c r="M45" i="39"/>
  <c r="L46" i="39"/>
  <c r="U73" i="39"/>
  <c r="T72" i="39"/>
  <c r="U47" i="39" l="1"/>
  <c r="U49" i="39"/>
  <c r="U35" i="39"/>
  <c r="U36" i="39"/>
  <c r="U38" i="39"/>
  <c r="U50" i="39"/>
  <c r="U34" i="39"/>
  <c r="U51" i="39"/>
  <c r="U48" i="39"/>
  <c r="N32" i="39"/>
  <c r="N33" i="39" s="1"/>
  <c r="T62" i="39"/>
  <c r="T61" i="39"/>
  <c r="T65" i="39"/>
  <c r="T64" i="39"/>
  <c r="T63" i="39"/>
  <c r="S60" i="39"/>
  <c r="R59" i="39"/>
  <c r="R60" i="39" s="1"/>
  <c r="D65" i="40"/>
  <c r="D82" i="40"/>
  <c r="X62" i="39"/>
  <c r="X61" i="39"/>
  <c r="X65" i="39"/>
  <c r="X63" i="39"/>
  <c r="X64" i="39"/>
  <c r="Z59" i="39"/>
  <c r="Z60" i="39" s="1"/>
  <c r="Y60" i="39"/>
  <c r="D34" i="40"/>
  <c r="D75" i="40" s="1"/>
  <c r="D76" i="40" s="1"/>
  <c r="W88" i="39"/>
  <c r="W91" i="39"/>
  <c r="W89" i="39"/>
  <c r="W87" i="39"/>
  <c r="W90" i="39"/>
  <c r="H90" i="39"/>
  <c r="H89" i="39"/>
  <c r="H87" i="39"/>
  <c r="H91" i="39"/>
  <c r="H88" i="39"/>
  <c r="R19" i="39"/>
  <c r="R20" i="39" s="1"/>
  <c r="S20" i="39"/>
  <c r="G73" i="39"/>
  <c r="F72" i="39"/>
  <c r="F73" i="39" s="1"/>
  <c r="Y85" i="39"/>
  <c r="X86" i="39"/>
  <c r="G46" i="39"/>
  <c r="F45" i="39"/>
  <c r="F46" i="39" s="1"/>
  <c r="M86" i="39"/>
  <c r="N85" i="39"/>
  <c r="N86" i="39" s="1"/>
  <c r="W74" i="39"/>
  <c r="W76" i="39"/>
  <c r="W75" i="39"/>
  <c r="W77" i="39"/>
  <c r="W78" i="39"/>
  <c r="T73" i="39"/>
  <c r="S72" i="39"/>
  <c r="Y72" i="39"/>
  <c r="X73" i="39"/>
  <c r="L90" i="39"/>
  <c r="L87" i="39"/>
  <c r="L91" i="39"/>
  <c r="L88" i="39"/>
  <c r="L89" i="39"/>
  <c r="U90" i="39"/>
  <c r="U88" i="39"/>
  <c r="U91" i="39"/>
  <c r="U87" i="39"/>
  <c r="U89" i="39"/>
  <c r="M73" i="39"/>
  <c r="N72" i="39"/>
  <c r="N73" i="39" s="1"/>
  <c r="R32" i="39"/>
  <c r="R33" i="39" s="1"/>
  <c r="S33" i="39"/>
  <c r="T86" i="39"/>
  <c r="S85" i="39"/>
  <c r="T51" i="39"/>
  <c r="T37" i="39"/>
  <c r="T36" i="39"/>
  <c r="T49" i="39"/>
  <c r="T34" i="39"/>
  <c r="T35" i="39"/>
  <c r="T50" i="39"/>
  <c r="T47" i="39"/>
  <c r="T38" i="39"/>
  <c r="T48" i="39"/>
  <c r="X48" i="39"/>
  <c r="X47" i="39"/>
  <c r="X37" i="39"/>
  <c r="X38" i="39"/>
  <c r="X49" i="39"/>
  <c r="X50" i="39"/>
  <c r="X35" i="39"/>
  <c r="X34" i="39"/>
  <c r="X36" i="39"/>
  <c r="X51" i="39"/>
  <c r="X46" i="39"/>
  <c r="Y45" i="39"/>
  <c r="S45" i="39"/>
  <c r="T46" i="39"/>
  <c r="U76" i="39"/>
  <c r="U78" i="39"/>
  <c r="U77" i="39"/>
  <c r="U75" i="39"/>
  <c r="U74" i="39"/>
  <c r="M46" i="39"/>
  <c r="N45" i="39"/>
  <c r="N46" i="39" s="1"/>
  <c r="X21" i="39"/>
  <c r="X22" i="39"/>
  <c r="X24" i="39"/>
  <c r="X25" i="39"/>
  <c r="X23" i="39"/>
  <c r="Z19" i="39"/>
  <c r="Z20" i="39" s="1"/>
  <c r="Y20" i="39"/>
  <c r="Y33" i="39"/>
  <c r="Z32" i="39"/>
  <c r="Z33" i="39" s="1"/>
  <c r="F85" i="39"/>
  <c r="F86" i="39" s="1"/>
  <c r="G86" i="39"/>
  <c r="T24" i="39"/>
  <c r="T23" i="39"/>
  <c r="T21" i="39"/>
  <c r="T25" i="39"/>
  <c r="T22" i="39"/>
  <c r="Y61" i="39" l="1"/>
  <c r="Y63" i="39"/>
  <c r="Y65" i="39"/>
  <c r="Y62" i="39"/>
  <c r="Y64" i="39"/>
  <c r="Z62" i="39"/>
  <c r="Z63" i="39"/>
  <c r="Z65" i="39"/>
  <c r="Z64" i="39"/>
  <c r="Z61" i="39"/>
  <c r="S64" i="39"/>
  <c r="S65" i="39"/>
  <c r="S61" i="39"/>
  <c r="S63" i="39"/>
  <c r="S62" i="39"/>
  <c r="R63" i="39"/>
  <c r="R64" i="39"/>
  <c r="R62" i="39"/>
  <c r="R65" i="39"/>
  <c r="R61" i="39"/>
  <c r="S47" i="39"/>
  <c r="S36" i="39"/>
  <c r="S50" i="39"/>
  <c r="S37" i="39"/>
  <c r="S35" i="39"/>
  <c r="S38" i="39"/>
  <c r="S48" i="39"/>
  <c r="S51" i="39"/>
  <c r="S49" i="39"/>
  <c r="S34" i="39"/>
  <c r="Y36" i="39"/>
  <c r="Y34" i="39"/>
  <c r="Y38" i="39"/>
  <c r="Y50" i="39"/>
  <c r="Y48" i="39"/>
  <c r="Y51" i="39"/>
  <c r="Y47" i="39"/>
  <c r="Y37" i="39"/>
  <c r="Y35" i="39"/>
  <c r="Y49" i="39"/>
  <c r="S73" i="39"/>
  <c r="R72" i="39"/>
  <c r="R73" i="39" s="1"/>
  <c r="M88" i="39"/>
  <c r="M91" i="39"/>
  <c r="M89" i="39"/>
  <c r="M87" i="39"/>
  <c r="M90" i="39"/>
  <c r="R23" i="39"/>
  <c r="R24" i="39"/>
  <c r="R25" i="39"/>
  <c r="R22" i="39"/>
  <c r="R21" i="39"/>
  <c r="S86" i="39"/>
  <c r="R85" i="39"/>
  <c r="R86" i="39" s="1"/>
  <c r="T77" i="39"/>
  <c r="T78" i="39"/>
  <c r="T75" i="39"/>
  <c r="T76" i="39"/>
  <c r="T74" i="39"/>
  <c r="T90" i="39"/>
  <c r="T87" i="39"/>
  <c r="T88" i="39"/>
  <c r="T89" i="39"/>
  <c r="T91" i="39"/>
  <c r="Y46" i="39"/>
  <c r="Z45" i="39"/>
  <c r="Z46" i="39" s="1"/>
  <c r="R38" i="39"/>
  <c r="R36" i="39"/>
  <c r="R47" i="39"/>
  <c r="R51" i="39"/>
  <c r="R49" i="39"/>
  <c r="R48" i="39"/>
  <c r="R34" i="39"/>
  <c r="R50" i="39"/>
  <c r="R37" i="39"/>
  <c r="R35" i="39"/>
  <c r="Y86" i="39"/>
  <c r="Z85" i="39"/>
  <c r="Z86" i="39" s="1"/>
  <c r="G88" i="39"/>
  <c r="G90" i="39"/>
  <c r="G91" i="39"/>
  <c r="G87" i="39"/>
  <c r="G89" i="39"/>
  <c r="F90" i="39"/>
  <c r="F87" i="39"/>
  <c r="F89" i="39"/>
  <c r="F91" i="39"/>
  <c r="F88" i="39"/>
  <c r="Y21" i="39"/>
  <c r="Y23" i="39"/>
  <c r="Y22" i="39"/>
  <c r="Y25" i="39"/>
  <c r="Y24" i="39"/>
  <c r="X77" i="39"/>
  <c r="X76" i="39"/>
  <c r="X74" i="39"/>
  <c r="X78" i="39"/>
  <c r="X75" i="39"/>
  <c r="S46" i="39"/>
  <c r="R45" i="39"/>
  <c r="R46" i="39" s="1"/>
  <c r="X87" i="39"/>
  <c r="X88" i="39"/>
  <c r="X89" i="39"/>
  <c r="X90" i="39"/>
  <c r="X91" i="39"/>
  <c r="Z49" i="39"/>
  <c r="Z47" i="39"/>
  <c r="Z50" i="39"/>
  <c r="Z38" i="39"/>
  <c r="Z36" i="39"/>
  <c r="Z48" i="39"/>
  <c r="Z37" i="39"/>
  <c r="Z35" i="39"/>
  <c r="Z51" i="39"/>
  <c r="Z34" i="39"/>
  <c r="Z25" i="39"/>
  <c r="Z23" i="39"/>
  <c r="Z24" i="39"/>
  <c r="Z22" i="39"/>
  <c r="Z21" i="39"/>
  <c r="Z72" i="39"/>
  <c r="Z73" i="39" s="1"/>
  <c r="Y73" i="39"/>
  <c r="N87" i="39"/>
  <c r="N90" i="39"/>
  <c r="N91" i="39"/>
  <c r="N88" i="39"/>
  <c r="N89" i="39"/>
  <c r="S25" i="39"/>
  <c r="S23" i="39"/>
  <c r="S21" i="39"/>
  <c r="S22" i="39"/>
  <c r="S24" i="39"/>
  <c r="S77" i="39" l="1"/>
  <c r="S74" i="39"/>
  <c r="S76" i="39"/>
  <c r="S75" i="39"/>
  <c r="S78" i="39"/>
  <c r="R77" i="39"/>
  <c r="R76" i="39"/>
  <c r="R75" i="39"/>
  <c r="R74" i="39"/>
  <c r="R78" i="39"/>
  <c r="R90" i="39"/>
  <c r="R89" i="39"/>
  <c r="R91" i="39"/>
  <c r="R88" i="39"/>
  <c r="R87" i="39"/>
  <c r="Y75" i="39"/>
  <c r="Y74" i="39"/>
  <c r="Y77" i="39"/>
  <c r="Y78" i="39"/>
  <c r="Y76" i="39"/>
  <c r="Z87" i="39"/>
  <c r="Z91" i="39"/>
  <c r="Z89" i="39"/>
  <c r="Z90" i="39"/>
  <c r="Z88" i="39"/>
  <c r="Z75" i="39"/>
  <c r="Z74" i="39"/>
  <c r="Z77" i="39"/>
  <c r="Z76" i="39"/>
  <c r="Z78" i="39"/>
  <c r="Y89" i="39"/>
  <c r="Y91" i="39"/>
  <c r="Y88" i="39"/>
  <c r="Y87" i="39"/>
  <c r="Y90" i="39"/>
  <c r="S87" i="39"/>
  <c r="S89" i="39"/>
  <c r="S88" i="39"/>
  <c r="S91" i="39"/>
  <c r="S90" i="39"/>
  <c r="D27" i="2" l="1"/>
  <c r="B30" i="40" l="1"/>
  <c r="B32" i="40" s="1"/>
  <c r="D29" i="2"/>
  <c r="E27" i="2"/>
  <c r="O9" i="2"/>
  <c r="D27" i="30"/>
  <c r="D27" i="20"/>
  <c r="D34" i="34"/>
  <c r="D27" i="22"/>
  <c r="D27" i="19"/>
  <c r="E30" i="40" l="1"/>
  <c r="E32" i="40" s="1"/>
  <c r="D29" i="20"/>
  <c r="E27" i="20"/>
  <c r="O9" i="20"/>
  <c r="D29" i="19"/>
  <c r="C30" i="40"/>
  <c r="C32" i="40" s="1"/>
  <c r="E27" i="19"/>
  <c r="O9" i="19"/>
  <c r="F27" i="2"/>
  <c r="O10" i="2"/>
  <c r="E29" i="2"/>
  <c r="B19" i="39"/>
  <c r="B20" i="39" s="1"/>
  <c r="O9" i="30"/>
  <c r="F30" i="40"/>
  <c r="F32" i="40" s="1"/>
  <c r="D29" i="30"/>
  <c r="E27" i="30"/>
  <c r="D30" i="40"/>
  <c r="D32" i="40" s="1"/>
  <c r="O9" i="22"/>
  <c r="E27" i="22"/>
  <c r="D29" i="22"/>
  <c r="D31" i="2"/>
  <c r="D35" i="2" s="1"/>
  <c r="D39" i="2"/>
  <c r="H30" i="40"/>
  <c r="H32" i="40" s="1"/>
  <c r="D36" i="34"/>
  <c r="B71" i="40"/>
  <c r="B35" i="40"/>
  <c r="B78" i="40" s="1"/>
  <c r="B79" i="40" s="1"/>
  <c r="D28" i="10"/>
  <c r="C35" i="40" l="1"/>
  <c r="C78" i="40" s="1"/>
  <c r="C79" i="40" s="1"/>
  <c r="C71" i="40"/>
  <c r="D35" i="40"/>
  <c r="D78" i="40" s="1"/>
  <c r="D79" i="40" s="1"/>
  <c r="D71" i="40"/>
  <c r="D39" i="19"/>
  <c r="D31" i="19"/>
  <c r="D35" i="19" s="1"/>
  <c r="D47" i="34"/>
  <c r="D38" i="34"/>
  <c r="D42" i="34" s="1"/>
  <c r="G27" i="2"/>
  <c r="O11" i="2"/>
  <c r="F29" i="2"/>
  <c r="F27" i="22"/>
  <c r="E29" i="22"/>
  <c r="O10" i="22"/>
  <c r="E29" i="30"/>
  <c r="F27" i="30"/>
  <c r="B72" i="39"/>
  <c r="O10" i="30"/>
  <c r="E31" i="2"/>
  <c r="E35" i="2" s="1"/>
  <c r="E39" i="2"/>
  <c r="D39" i="30"/>
  <c r="D31" i="30"/>
  <c r="D35" i="30" s="1"/>
  <c r="F27" i="20"/>
  <c r="O10" i="20"/>
  <c r="E29" i="20"/>
  <c r="J25" i="39"/>
  <c r="L23" i="39"/>
  <c r="N24" i="39"/>
  <c r="N22" i="39"/>
  <c r="M23" i="39"/>
  <c r="F21" i="39"/>
  <c r="H22" i="39"/>
  <c r="M22" i="39"/>
  <c r="G23" i="39"/>
  <c r="F24" i="39"/>
  <c r="N21" i="39"/>
  <c r="H23" i="39"/>
  <c r="G22" i="39"/>
  <c r="N25" i="39"/>
  <c r="L22" i="39"/>
  <c r="I23" i="39"/>
  <c r="J21" i="39"/>
  <c r="K21" i="39"/>
  <c r="F25" i="39"/>
  <c r="K23" i="39"/>
  <c r="M21" i="39"/>
  <c r="M25" i="39"/>
  <c r="K22" i="39"/>
  <c r="J22" i="39"/>
  <c r="L24" i="39"/>
  <c r="J23" i="39"/>
  <c r="G25" i="39"/>
  <c r="L21" i="39"/>
  <c r="L25" i="39"/>
  <c r="M24" i="39"/>
  <c r="F22" i="39"/>
  <c r="H25" i="39"/>
  <c r="F23" i="39"/>
  <c r="I24" i="39"/>
  <c r="J24" i="39"/>
  <c r="H24" i="39"/>
  <c r="K24" i="39"/>
  <c r="G21" i="39"/>
  <c r="G24" i="39"/>
  <c r="I21" i="39"/>
  <c r="I25" i="39"/>
  <c r="N23" i="39"/>
  <c r="H21" i="39"/>
  <c r="K25" i="39"/>
  <c r="I22" i="39"/>
  <c r="H71" i="40"/>
  <c r="H35" i="40"/>
  <c r="H78" i="40" s="1"/>
  <c r="H79" i="40" s="1"/>
  <c r="F35" i="40"/>
  <c r="F78" i="40" s="1"/>
  <c r="F79" i="40" s="1"/>
  <c r="F71" i="40"/>
  <c r="D39" i="20"/>
  <c r="D31" i="20"/>
  <c r="D35" i="20" s="1"/>
  <c r="D30" i="10"/>
  <c r="E28" i="10"/>
  <c r="I30" i="40"/>
  <c r="I32" i="40" s="1"/>
  <c r="D31" i="22"/>
  <c r="D35" i="22" s="1"/>
  <c r="D39" i="22"/>
  <c r="O10" i="19"/>
  <c r="E29" i="19"/>
  <c r="F27" i="19"/>
  <c r="B72" i="40"/>
  <c r="B86" i="40" s="1"/>
  <c r="B85" i="40"/>
  <c r="E71" i="40"/>
  <c r="E35" i="40"/>
  <c r="E78" i="40" s="1"/>
  <c r="E79" i="40" s="1"/>
  <c r="F29" i="19" l="1"/>
  <c r="O11" i="19"/>
  <c r="G27" i="19"/>
  <c r="B45" i="39"/>
  <c r="B46" i="39" s="1"/>
  <c r="F29" i="22"/>
  <c r="G27" i="22"/>
  <c r="O11" i="22"/>
  <c r="E39" i="19"/>
  <c r="E31" i="19"/>
  <c r="E35" i="19" s="1"/>
  <c r="H72" i="40"/>
  <c r="H86" i="40" s="1"/>
  <c r="H85" i="40"/>
  <c r="O11" i="20"/>
  <c r="B59" i="39"/>
  <c r="B60" i="39" s="1"/>
  <c r="G27" i="20"/>
  <c r="F29" i="20"/>
  <c r="F31" i="2"/>
  <c r="F35" i="2" s="1"/>
  <c r="F39" i="2"/>
  <c r="H27" i="2"/>
  <c r="O12" i="2"/>
  <c r="G29" i="2"/>
  <c r="E30" i="10"/>
  <c r="F28" i="10"/>
  <c r="O11" i="30"/>
  <c r="B73" i="39" s="1"/>
  <c r="F29" i="30"/>
  <c r="G27" i="30"/>
  <c r="D85" i="40"/>
  <c r="D72" i="40"/>
  <c r="D86" i="40" s="1"/>
  <c r="E72" i="40"/>
  <c r="E86" i="40" s="1"/>
  <c r="E85" i="40"/>
  <c r="E31" i="30"/>
  <c r="E35" i="30" s="1"/>
  <c r="E39" i="30"/>
  <c r="F85" i="40"/>
  <c r="F72" i="40"/>
  <c r="F86" i="40" s="1"/>
  <c r="C85" i="40"/>
  <c r="C72" i="40"/>
  <c r="C86" i="40" s="1"/>
  <c r="I71" i="40"/>
  <c r="I35" i="40"/>
  <c r="I78" i="40" s="1"/>
  <c r="I79" i="40" s="1"/>
  <c r="D32" i="10"/>
  <c r="D36" i="10" s="1"/>
  <c r="D40" i="10"/>
  <c r="E39" i="20"/>
  <c r="E31" i="20"/>
  <c r="E35" i="20" s="1"/>
  <c r="E31" i="22"/>
  <c r="E35" i="22" s="1"/>
  <c r="E39" i="22"/>
  <c r="I72" i="40" l="1"/>
  <c r="I86" i="40" s="1"/>
  <c r="I85" i="40"/>
  <c r="J75" i="39"/>
  <c r="N74" i="39"/>
  <c r="L74" i="39"/>
  <c r="F77" i="39"/>
  <c r="H77" i="39"/>
  <c r="L77" i="39"/>
  <c r="G78" i="39"/>
  <c r="K77" i="39"/>
  <c r="H76" i="39"/>
  <c r="N76" i="39"/>
  <c r="I75" i="39"/>
  <c r="H78" i="39"/>
  <c r="F78" i="39"/>
  <c r="F76" i="39"/>
  <c r="J78" i="39"/>
  <c r="M75" i="39"/>
  <c r="G74" i="39"/>
  <c r="I74" i="39"/>
  <c r="H74" i="39"/>
  <c r="I77" i="39"/>
  <c r="I78" i="39"/>
  <c r="F75" i="39"/>
  <c r="M74" i="39"/>
  <c r="G77" i="39"/>
  <c r="G76" i="39"/>
  <c r="L75" i="39"/>
  <c r="L78" i="39"/>
  <c r="K76" i="39"/>
  <c r="N75" i="39"/>
  <c r="F74" i="39"/>
  <c r="N77" i="39"/>
  <c r="K74" i="39"/>
  <c r="J77" i="39"/>
  <c r="L76" i="39"/>
  <c r="N78" i="39"/>
  <c r="M76" i="39"/>
  <c r="J76" i="39"/>
  <c r="M78" i="39"/>
  <c r="J74" i="39"/>
  <c r="M77" i="39"/>
  <c r="I76" i="39"/>
  <c r="H75" i="39"/>
  <c r="G75" i="39"/>
  <c r="K75" i="39"/>
  <c r="K78" i="39"/>
  <c r="G28" i="10"/>
  <c r="F30" i="10"/>
  <c r="E32" i="10"/>
  <c r="E36" i="10" s="1"/>
  <c r="E40" i="10"/>
  <c r="F39" i="22"/>
  <c r="F31" i="22"/>
  <c r="F35" i="22" s="1"/>
  <c r="H51" i="39"/>
  <c r="J48" i="39"/>
  <c r="F47" i="39"/>
  <c r="N49" i="39"/>
  <c r="K47" i="39"/>
  <c r="M48" i="39"/>
  <c r="J49" i="39"/>
  <c r="G50" i="39"/>
  <c r="G48" i="39"/>
  <c r="M50" i="39"/>
  <c r="I48" i="39"/>
  <c r="K51" i="39"/>
  <c r="N50" i="39"/>
  <c r="H49" i="39"/>
  <c r="F49" i="39"/>
  <c r="I50" i="39"/>
  <c r="J50" i="39"/>
  <c r="I51" i="39"/>
  <c r="G47" i="39"/>
  <c r="L51" i="39"/>
  <c r="G51" i="39"/>
  <c r="N48" i="39"/>
  <c r="H48" i="39"/>
  <c r="H50" i="39"/>
  <c r="G49" i="39"/>
  <c r="L47" i="39"/>
  <c r="J47" i="39"/>
  <c r="F48" i="39"/>
  <c r="K50" i="39"/>
  <c r="K49" i="39"/>
  <c r="L49" i="39"/>
  <c r="I49" i="39"/>
  <c r="L50" i="39"/>
  <c r="M51" i="39"/>
  <c r="N51" i="39"/>
  <c r="F50" i="39"/>
  <c r="K48" i="39"/>
  <c r="M49" i="39"/>
  <c r="F51" i="39"/>
  <c r="N47" i="39"/>
  <c r="I47" i="39"/>
  <c r="H47" i="39"/>
  <c r="M47" i="39"/>
  <c r="J51" i="39"/>
  <c r="L48" i="39"/>
  <c r="G29" i="22"/>
  <c r="H27" i="22"/>
  <c r="O12" i="22"/>
  <c r="F31" i="20"/>
  <c r="F35" i="20" s="1"/>
  <c r="F39" i="20"/>
  <c r="G29" i="19"/>
  <c r="O12" i="19"/>
  <c r="H27" i="19"/>
  <c r="B32" i="39"/>
  <c r="B33" i="39" s="1"/>
  <c r="F31" i="30"/>
  <c r="F35" i="30" s="1"/>
  <c r="F39" i="30"/>
  <c r="G31" i="2"/>
  <c r="G35" i="2" s="1"/>
  <c r="G39" i="2"/>
  <c r="I27" i="2"/>
  <c r="O13" i="2"/>
  <c r="H29" i="2"/>
  <c r="O12" i="20"/>
  <c r="G29" i="20"/>
  <c r="H27" i="20"/>
  <c r="H27" i="30"/>
  <c r="O12" i="30"/>
  <c r="G29" i="30"/>
  <c r="G64" i="39"/>
  <c r="K65" i="39"/>
  <c r="M64" i="39"/>
  <c r="M61" i="39"/>
  <c r="F61" i="39"/>
  <c r="F62" i="39"/>
  <c r="H63" i="39"/>
  <c r="L61" i="39"/>
  <c r="N63" i="39"/>
  <c r="M62" i="39"/>
  <c r="K61" i="39"/>
  <c r="I61" i="39"/>
  <c r="N62" i="39"/>
  <c r="G62" i="39"/>
  <c r="I64" i="39"/>
  <c r="K64" i="39"/>
  <c r="J62" i="39"/>
  <c r="I62" i="39"/>
  <c r="J65" i="39"/>
  <c r="H65" i="39"/>
  <c r="L63" i="39"/>
  <c r="J63" i="39"/>
  <c r="H61" i="39"/>
  <c r="J64" i="39"/>
  <c r="I65" i="39"/>
  <c r="N64" i="39"/>
  <c r="G65" i="39"/>
  <c r="L65" i="39"/>
  <c r="K63" i="39"/>
  <c r="H62" i="39"/>
  <c r="F65" i="39"/>
  <c r="I63" i="39"/>
  <c r="F64" i="39"/>
  <c r="N61" i="39"/>
  <c r="L64" i="39"/>
  <c r="M63" i="39"/>
  <c r="M65" i="39"/>
  <c r="G61" i="39"/>
  <c r="F63" i="39"/>
  <c r="G63" i="39"/>
  <c r="J61" i="39"/>
  <c r="N65" i="39"/>
  <c r="L62" i="39"/>
  <c r="H64" i="39"/>
  <c r="K62" i="39"/>
  <c r="F31" i="19"/>
  <c r="F35" i="19" s="1"/>
  <c r="F39" i="19"/>
  <c r="O13" i="30" l="1"/>
  <c r="H29" i="30"/>
  <c r="I27" i="20"/>
  <c r="H29" i="20"/>
  <c r="O13" i="20"/>
  <c r="G31" i="30"/>
  <c r="G35" i="30" s="1"/>
  <c r="G39" i="30"/>
  <c r="G31" i="20"/>
  <c r="G35" i="20" s="1"/>
  <c r="G39" i="20"/>
  <c r="H39" i="2"/>
  <c r="H31" i="2"/>
  <c r="H35" i="2" s="1"/>
  <c r="I29" i="2"/>
  <c r="O14" i="2"/>
  <c r="O13" i="22"/>
  <c r="H29" i="22"/>
  <c r="I27" i="22"/>
  <c r="G30" i="10"/>
  <c r="H28" i="10"/>
  <c r="J34" i="39"/>
  <c r="N34" i="39"/>
  <c r="H36" i="39"/>
  <c r="M35" i="39"/>
  <c r="G34" i="39"/>
  <c r="F36" i="39"/>
  <c r="M38" i="39"/>
  <c r="N35" i="39"/>
  <c r="K38" i="39"/>
  <c r="L36" i="39"/>
  <c r="N37" i="39"/>
  <c r="I35" i="39"/>
  <c r="J37" i="39"/>
  <c r="N38" i="39"/>
  <c r="L37" i="39"/>
  <c r="H37" i="39"/>
  <c r="N36" i="39"/>
  <c r="F37" i="39"/>
  <c r="H38" i="39"/>
  <c r="I34" i="39"/>
  <c r="G38" i="39"/>
  <c r="K34" i="39"/>
  <c r="M36" i="39"/>
  <c r="G35" i="39"/>
  <c r="J36" i="39"/>
  <c r="K35" i="39"/>
  <c r="I36" i="39"/>
  <c r="I37" i="39"/>
  <c r="K36" i="39"/>
  <c r="I38" i="39"/>
  <c r="L38" i="39"/>
  <c r="G37" i="39"/>
  <c r="J38" i="39"/>
  <c r="K37" i="39"/>
  <c r="H34" i="39"/>
  <c r="M37" i="39"/>
  <c r="L34" i="39"/>
  <c r="G36" i="39"/>
  <c r="F34" i="39"/>
  <c r="M34" i="39"/>
  <c r="J35" i="39"/>
  <c r="L35" i="39"/>
  <c r="H35" i="39"/>
  <c r="F35" i="39"/>
  <c r="F38" i="39"/>
  <c r="O13" i="19"/>
  <c r="H29" i="19"/>
  <c r="G31" i="19"/>
  <c r="G35" i="19" s="1"/>
  <c r="G39" i="19"/>
  <c r="G31" i="22"/>
  <c r="G35" i="22" s="1"/>
  <c r="G39" i="22"/>
  <c r="F40" i="10"/>
  <c r="F32" i="10"/>
  <c r="F36" i="10" s="1"/>
  <c r="O14" i="22" l="1"/>
  <c r="I29" i="22"/>
  <c r="H39" i="20"/>
  <c r="H31" i="20"/>
  <c r="H35" i="20" s="1"/>
  <c r="H39" i="19"/>
  <c r="H31" i="19"/>
  <c r="H35" i="19" s="1"/>
  <c r="H39" i="22"/>
  <c r="H31" i="22"/>
  <c r="H35" i="22" s="1"/>
  <c r="O14" i="20"/>
  <c r="I29" i="20"/>
  <c r="I31" i="2"/>
  <c r="I35" i="2" s="1"/>
  <c r="I39" i="2"/>
  <c r="H30" i="10"/>
  <c r="I28" i="10"/>
  <c r="I30" i="10" s="1"/>
  <c r="G32" i="10"/>
  <c r="G36" i="10" s="1"/>
  <c r="G40" i="10"/>
  <c r="H31" i="30"/>
  <c r="H35" i="30" s="1"/>
  <c r="H39" i="30"/>
  <c r="I39" i="20" l="1"/>
  <c r="I31" i="20"/>
  <c r="I35" i="20" s="1"/>
  <c r="I40" i="10"/>
  <c r="I32" i="10"/>
  <c r="I36" i="10" s="1"/>
  <c r="I39" i="22"/>
  <c r="I31" i="22"/>
  <c r="I35" i="22" s="1"/>
  <c r="H32" i="10"/>
  <c r="H36" i="10" s="1"/>
  <c r="H4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Petru Fourie</author>
  </authors>
  <commentList>
    <comment ref="D3" authorId="0" shapeId="0" xr:uid="{00000000-0006-0000-0000-000001000000}">
      <text>
        <r>
          <rPr>
            <b/>
            <sz val="9"/>
            <color indexed="81"/>
            <rFont val="Tahoma"/>
            <family val="2"/>
          </rPr>
          <t>Petru Fourie:</t>
        </r>
        <r>
          <rPr>
            <sz val="9"/>
            <color indexed="81"/>
            <rFont val="Tahoma"/>
            <family val="2"/>
          </rPr>
          <t xml:space="preserve">
Include location diff, marketing cost etc</t>
        </r>
      </text>
    </comment>
  </commentList>
</comments>
</file>

<file path=xl/sharedStrings.xml><?xml version="1.0" encoding="utf-8"?>
<sst xmlns="http://schemas.openxmlformats.org/spreadsheetml/2006/main" count="505" uniqueCount="153">
  <si>
    <t>Rand/ton</t>
  </si>
  <si>
    <t>Produsent prys raming vir droëland SONNEBLOM vir die                                                    Producer price framework for dry land SUNFLOWER for the</t>
  </si>
  <si>
    <t>Produsent prys raming vir droëland GRAANSORGHUM vir die                                                                 Producer price framework for dry land GRAIN SORGHUM for the</t>
  </si>
  <si>
    <t>Huidige Produkprys op plaas vir beste graad / Current product price for the best grade (R/TON) (Safex min bemarkingskoste/marketing cost)</t>
  </si>
  <si>
    <t>Beplanningsopbrengs / Estimated yields (ton/ha)</t>
  </si>
  <si>
    <t>Bruto produksiewaarde / Gross production value (R/ha)</t>
  </si>
  <si>
    <t>Direk Toedeelbare veranderlike koste / Direct Allocated Variable costs (R/ha)</t>
  </si>
  <si>
    <t>Saad / Seed</t>
  </si>
  <si>
    <t>Kunsmis / Fertiliser</t>
  </si>
  <si>
    <t>Kalk / Lime</t>
  </si>
  <si>
    <t>Brandstof / Fuel</t>
  </si>
  <si>
    <t>Reparasie / Reparation</t>
  </si>
  <si>
    <t>Onkruiddoders / Herbicide</t>
  </si>
  <si>
    <t>Plaagdoder / Pest control</t>
  </si>
  <si>
    <t>Insetversekering / Input insurance</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</si>
  <si>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</si>
  <si>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</si>
  <si>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</si>
  <si>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</si>
  <si>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</si>
  <si>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</si>
  <si>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</si>
  <si>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</si>
  <si>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</si>
  <si>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</si>
  <si>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</si>
  <si>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</si>
  <si>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</si>
  <si>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</si>
  <si>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Huidige Safex prys / Current Safex price</t>
  </si>
  <si>
    <t>Verwagte minimum prys SONDER wins/ Expected minimum price, WITHOUT profit</t>
  </si>
  <si>
    <t>Huidige prys / Current price (keur)</t>
  </si>
  <si>
    <t>Gemiddelde prys vir al die grade / Average price for all the grades</t>
  </si>
  <si>
    <t>Besproeiingskoste / Irrigation cost</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</si>
  <si>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</si>
  <si>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</si>
  <si>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</si>
  <si>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</si>
  <si>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t>Produsent prys raming vir droëland GRONDBONE vir die /                                                               Producer price framework for dry land GROUNDNUTS for the</t>
  </si>
  <si>
    <t>Produsent prys raming vir droëland SOJABONE vir die                                                                              Producer price framework for dry land SOYBEANS for the</t>
  </si>
  <si>
    <t>Produsent prys raming vir BESPROEIING MIELIES vir die                                                                Producer price framework for IRRIGATION MAIZE for the</t>
  </si>
  <si>
    <t>Gewas</t>
  </si>
  <si>
    <t>SAFEX pryse (R/ton)</t>
  </si>
  <si>
    <t>Total deductions (R/ton)</t>
  </si>
  <si>
    <t xml:space="preserve">                    Diverse</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</si>
  <si>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</si>
  <si>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</si>
  <si>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</si>
  <si>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</si>
  <si>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</si>
  <si>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</si>
  <si>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</si>
  <si>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</si>
  <si>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 xml:space="preserve">Aftrekkings / Deductions </t>
  </si>
  <si>
    <t>Produsenteprys/ Producer price (R/ton)</t>
  </si>
  <si>
    <t>Huidige</t>
  </si>
  <si>
    <t xml:space="preserve">NWFS </t>
  </si>
  <si>
    <t>Graadverdeling / Grade distribution</t>
  </si>
  <si>
    <t>Prys per graad / Price per grade (R/ton)</t>
  </si>
  <si>
    <t>%</t>
  </si>
  <si>
    <t>Diverse / Diverse</t>
  </si>
  <si>
    <t xml:space="preserve">Pers (eet) / Crusch </t>
  </si>
  <si>
    <t>Pers (olie)</t>
  </si>
  <si>
    <t>Hooi verkope / sales</t>
  </si>
  <si>
    <t>Gemiddelde prys vir al die grade / Average price for all grades</t>
  </si>
  <si>
    <t>Datum opgedateer / Date updated</t>
  </si>
  <si>
    <t>BT MIELIES / BT MAIZE</t>
  </si>
  <si>
    <t>ROUNDUP READY MIELIES (Laer potensiaal) / ROUNDUP READY MAIZE (Lower potential)</t>
  </si>
  <si>
    <t>SOJABONE / SOYBEANS</t>
  </si>
  <si>
    <t>SONNEBLOM / SUNFLOWER</t>
  </si>
  <si>
    <t>GRAANSORGHUM / GRAIN SORGHUM</t>
  </si>
  <si>
    <t>Graansorghum / Grain sorghum</t>
  </si>
  <si>
    <t xml:space="preserve">                    Pers (eet) / Crush (eat)</t>
  </si>
  <si>
    <t xml:space="preserve">                    Pers (olie) / Crush (oil)</t>
  </si>
  <si>
    <t>Opbrengspeil</t>
  </si>
  <si>
    <t>Lopende koste</t>
  </si>
  <si>
    <t>Oorhoofse koste</t>
  </si>
  <si>
    <t>RRLMielies</t>
  </si>
  <si>
    <t>RRHMielies</t>
  </si>
  <si>
    <t>BTMielies</t>
  </si>
  <si>
    <t>Sonneblom</t>
  </si>
  <si>
    <t>Sojabone</t>
  </si>
  <si>
    <t>Sorghum</t>
  </si>
  <si>
    <t xml:space="preserve">                    Hooi verkope / sales</t>
  </si>
  <si>
    <r>
      <t>ROUNDUP READY MIELIES (Ho</t>
    </r>
    <r>
      <rPr>
        <b/>
        <sz val="10"/>
        <rFont val="Calibri"/>
        <family val="2"/>
      </rPr>
      <t>ё</t>
    </r>
    <r>
      <rPr>
        <b/>
        <sz val="10"/>
        <rFont val="Arial"/>
        <family val="2"/>
      </rPr>
      <t>r potensiaal) / ROUNDUP READY MAIZE (Higher potential)</t>
    </r>
  </si>
  <si>
    <t>MIELIES: SENSITIWITEITSANALISE - TOTALE KOSTES ( DIREKTE KOSTE + VASTE KOSTE) R/ton</t>
  </si>
  <si>
    <t>SONNEBLOM: SENSITIWITEITSANALISE - TOTALE KOSTES ( DIREKTE KOSTE + VASTE KOSTE) R/ton</t>
  </si>
  <si>
    <t>SOJABONE: SENSITIWITEITSANALISE - TOTALE KOSTES ( DIREKTE KOSTE + VASTE KOSTE) R/ton</t>
  </si>
  <si>
    <t>SORGHUM: SENSITIWITEITSANALISE - TOTALE KOSTES ( DIREKTE KOSTE + VASTE KOSTE) R/ton</t>
  </si>
  <si>
    <t>SORGHUM: SENSATIWITIETSANALISE - DIREKTE KOSTE R/ton</t>
  </si>
  <si>
    <t>SOJABONE: SENSITIWITEITSANALISE - DIREKTE KOSTE R/ton</t>
  </si>
  <si>
    <t>SONNEBLOM: SENSITIWITEITSANALISE - DIREKTE KOSTE R/ton</t>
  </si>
  <si>
    <t>MIELIES: SENSITIWITEITSANALISE - DIREKTE KOSTE R/ton</t>
  </si>
  <si>
    <t xml:space="preserve">Crop </t>
  </si>
  <si>
    <t>Maize (lower yield)</t>
  </si>
  <si>
    <t>Maize (higher yield)</t>
  </si>
  <si>
    <t>Maize (Bt)</t>
  </si>
  <si>
    <t>Sunflower</t>
  </si>
  <si>
    <t>Grain Sorghum</t>
  </si>
  <si>
    <t>Groundnuts</t>
  </si>
  <si>
    <t>Irr-Maize</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</si>
  <si>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</si>
  <si>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</si>
  <si>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</si>
  <si>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</si>
  <si>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</si>
  <si>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</si>
  <si>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</si>
  <si>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</si>
  <si>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</si>
  <si>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</si>
  <si>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</si>
  <si>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</si>
  <si>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t xml:space="preserve">SUMMARY </t>
  </si>
  <si>
    <t>LGO (ton/ha)</t>
  </si>
  <si>
    <t>Net Farm Gate Price (R/ha)</t>
  </si>
  <si>
    <t>Net Farm Gate Price (R/ton)</t>
  </si>
  <si>
    <t>Total variable &amp; fixed expenditure (R/ha)</t>
  </si>
  <si>
    <t>Total variable &amp; fixed expenditure (R/ton)</t>
  </si>
  <si>
    <t>Nett margin (R/ha)</t>
  </si>
  <si>
    <t>Net margin (R/ton)</t>
  </si>
  <si>
    <t>Break-even yields (t/ha)</t>
  </si>
  <si>
    <t>Break-even Safex price (t/ha)</t>
  </si>
  <si>
    <r>
      <rPr>
        <b/>
        <sz val="11"/>
        <color indexed="8"/>
        <rFont val="Calibri"/>
        <family val="2"/>
      </rPr>
      <t>Disclaimer:</t>
    </r>
    <r>
      <rPr>
        <sz val="10"/>
        <rFont val="Arial"/>
        <family val="2"/>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</si>
  <si>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 xml:space="preserve">2) EXPENDITURES </t>
  </si>
  <si>
    <t>Total variable cost (R/ha)</t>
  </si>
  <si>
    <t>Total variable cost (R/ton)</t>
  </si>
  <si>
    <t>3) MARGIN</t>
  </si>
  <si>
    <t>Gross margin (R/ha)</t>
  </si>
  <si>
    <t>Gross margin (R/ton)</t>
  </si>
  <si>
    <t>BREAK-EVEN &amp; PROFITABILITY (ONLY variable cost)</t>
  </si>
  <si>
    <t>BREAK-EVEN &amp; PROFITABILITY (variable &amp; fixed cost)</t>
  </si>
  <si>
    <t>Produsent prys raming vir droëland Bt MIELIES  /                                                                               Producer price framework for dry land BT MAIZE</t>
  </si>
  <si>
    <t>Grondbone/ Groundnuts:  Keur/ Choice 1</t>
  </si>
  <si>
    <t xml:space="preserve">                    Keur/ Choice 2</t>
  </si>
  <si>
    <t>Keur / Choice 1</t>
  </si>
  <si>
    <t>Keur / Choice 2</t>
  </si>
  <si>
    <t>SAFEX Jul'21 WM 1 prys/price  (R/ton)</t>
  </si>
  <si>
    <t>SAFEX May'21 prys/price  (R/ton)</t>
  </si>
  <si>
    <t>SAFEX Mei'21 Soy prys/price  (R/ton)</t>
  </si>
  <si>
    <t>SAFEX Jul'21 prys/price  (R/ton)</t>
  </si>
  <si>
    <t>Produsent prys raming vir droëland ROUND-UP READY MIELIES (hoe potensiaal)  / Producer price framework for dry land ROUND-UP READY MAIZE (high potential)</t>
  </si>
  <si>
    <t>Produsent prys raming vir droëland ROUND-UP READY MIELIES (lae potensiaal)  /               Producer price framework for dry land ROUND-UP READY MAIZE (low potential)</t>
  </si>
  <si>
    <t>BRUTO MARGE / GROSS MARGIN  (R/ha)</t>
  </si>
  <si>
    <t>NETTO MARGE / NETT MARGIN  (R/ha)</t>
  </si>
  <si>
    <t>2023/24 season</t>
  </si>
  <si>
    <t>Mielies / Maize- Jul 24</t>
  </si>
  <si>
    <t>Sonneblom / Sunflower- Mei 24</t>
  </si>
  <si>
    <t>Sojabone / Soybeans- Mei 24</t>
  </si>
  <si>
    <t>PRODUKSIEJAAR   2023-24                     PRODUCTION YEAR 2023-24</t>
  </si>
  <si>
    <t>PRODUKSIEJAAR   2023-24   PRODUCTION YEAR 2023-24</t>
  </si>
  <si>
    <t>Soybean</t>
  </si>
  <si>
    <r>
      <rPr>
        <b/>
        <sz val="11"/>
        <color indexed="30"/>
        <rFont val="Calibri"/>
        <family val="2"/>
      </rPr>
      <t>NORTH WEST FREE STATE</t>
    </r>
    <r>
      <rPr>
        <b/>
        <sz val="11"/>
        <color indexed="8"/>
        <rFont val="Calibri"/>
        <family val="2"/>
      </rPr>
      <t xml:space="preserve"> INCOME &amp; COST BUDGETS - SUMMER CROPS 2023/24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</si>
</sst>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quot;R&quot;\ * #,##0.00_ ;_ &quot;R&quot;\ * \-#,##0.00_ ;_ &quot;R&quot;\ * &quot;-&quot;??_ ;_ @_ "/>
    <numFmt numFmtId="165" formatCode="_ * #,##0.00_ ;_ * \-#,##0.00_ ;_ * &quot;-&quot;??_ ;_ @_ "/>
    <numFmt numFmtId="166" formatCode="_(* #,##0.00_);_(* \(#,##0.00\);_(* &quot;-&quot;??_);_(@_)"/>
    <numFmt numFmtId="167" formatCode="0.00_)"/>
    <numFmt numFmtId="168" formatCode="0_)"/>
    <numFmt numFmtId="169" formatCode="0.0"/>
    <numFmt numFmtId="170" formatCode="_ * #,##0.0_ ;_ * \-#,##0.0_ ;_ * &quot;-&quot;?_ ;_ @_ "/>
    <numFmt numFmtId="171" formatCode="_ * #,##0_ ;_ * \-#,##0_ ;_ * &quot;-&quot;??_ ;_ @_ "/>
    <numFmt numFmtId="172" formatCode="_ * #,##0.00_ ;_ * \-#,##0.00_ ;_ * &quot;-&quot;?_ ;_ @_ "/>
    <numFmt numFmtId="173" formatCode="_(&quot;$&quot;* #,##0.00_);_(&quot;$&quot;* \(#,##0.00\);_(&quot;$&quot;* &quot;-&quot;??_);_(@_)"/>
    <numFmt numFmtId="174" formatCode="&quot;R&quot;\ #,##0.00"/>
    <numFmt numFmtId="175" formatCode="&quot;R&quot;\ #,##0"/>
    <numFmt numFmtId="176" formatCode="_ [$R-1C09]\ * #,##0.00_ ;_ [$R-1C09]\ * \-#,##0.00_ ;_ [$R-1C09]\ * &quot;-&quot;??_ ;_ @_ "/>
  </numFmts>
  <fonts count="35" x14ac:knownFonts="1">
    <font>
      <sz val="10"/>
      <name val="Arial"/>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b/>
      <sz val="11"/>
      <name val="Arial"/>
      <family val="2"/>
    </font>
    <font>
      <sz val="10"/>
      <name val="Arial"/>
      <family val="2"/>
    </font>
    <font>
      <sz val="10"/>
      <name val="Arial"/>
      <family val="2"/>
    </font>
    <font>
      <sz val="8"/>
      <name val="Arial"/>
      <family val="2"/>
    </font>
    <font>
      <sz val="10"/>
      <name val="Segoe UI"/>
      <family val="2"/>
    </font>
    <font>
      <sz val="11"/>
      <color indexed="8"/>
      <name val="Calibri"/>
      <family val="2"/>
    </font>
    <font>
      <b/>
      <sz val="10"/>
      <color indexed="30"/>
      <name val="Arial"/>
      <family val="2"/>
    </font>
    <font>
      <sz val="10"/>
      <name val="Arial"/>
      <family val="2"/>
    </font>
    <font>
      <b/>
      <sz val="11"/>
      <name val="Calibri"/>
      <family val="2"/>
    </font>
    <font>
      <sz val="11"/>
      <name val="Calibri"/>
      <family val="2"/>
    </font>
    <font>
      <sz val="10"/>
      <name val="Arial Black"/>
      <family val="2"/>
    </font>
    <font>
      <b/>
      <sz val="9"/>
      <color indexed="81"/>
      <name val="Tahoma"/>
      <family val="2"/>
    </font>
    <font>
      <sz val="9"/>
      <color indexed="81"/>
      <name val="Tahoma"/>
      <family val="2"/>
    </font>
    <font>
      <u/>
      <sz val="7.5"/>
      <color indexed="12"/>
      <name val="Arial"/>
      <family val="2"/>
    </font>
    <font>
      <b/>
      <sz val="10"/>
      <name val="Calibri"/>
      <family val="2"/>
    </font>
    <font>
      <sz val="11"/>
      <color indexed="8"/>
      <name val="Calibri"/>
      <family val="2"/>
    </font>
    <font>
      <b/>
      <sz val="11"/>
      <color indexed="8"/>
      <name val="Calibri"/>
      <family val="2"/>
    </font>
    <font>
      <sz val="11"/>
      <color indexed="10"/>
      <name val="Calibri"/>
      <family val="2"/>
    </font>
    <font>
      <b/>
      <sz val="18"/>
      <color indexed="17"/>
      <name val="Arial"/>
      <family val="2"/>
    </font>
    <font>
      <b/>
      <sz val="10"/>
      <color indexed="10"/>
      <name val="Arial"/>
      <family val="2"/>
    </font>
    <font>
      <b/>
      <sz val="10"/>
      <color indexed="8"/>
      <name val="Arial"/>
      <family val="2"/>
    </font>
    <font>
      <b/>
      <sz val="11"/>
      <color indexed="10"/>
      <name val="Calibri"/>
      <family val="2"/>
    </font>
    <font>
      <sz val="11"/>
      <name val="Calibri"/>
      <family val="2"/>
    </font>
    <font>
      <b/>
      <sz val="11"/>
      <name val="Calibri"/>
      <family val="2"/>
    </font>
    <font>
      <sz val="11"/>
      <name val="Times New Roman"/>
      <family val="1"/>
    </font>
    <font>
      <b/>
      <sz val="11"/>
      <color indexed="30"/>
      <name val="Calibri"/>
      <family val="2"/>
    </font>
    <font>
      <sz val="11"/>
      <color theme="1"/>
      <name val="Calibri"/>
      <family val="2"/>
      <scheme val="minor"/>
    </font>
    <font>
      <sz val="10"/>
      <color theme="1"/>
      <name val="Arial"/>
      <family val="2"/>
    </font>
  </fonts>
  <fills count="11">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5"/>
        <bgColor indexed="64"/>
      </patternFill>
    </fill>
    <fill>
      <patternFill patternType="solid">
        <fgColor indexed="40"/>
        <bgColor indexed="64"/>
      </patternFill>
    </fill>
    <fill>
      <patternFill patternType="solid">
        <fgColor indexed="9"/>
        <bgColor indexed="9"/>
      </patternFill>
    </fill>
    <fill>
      <patternFill patternType="solid">
        <fgColor indexed="22"/>
        <bgColor indexed="9"/>
      </patternFill>
    </fill>
    <fill>
      <patternFill patternType="solid">
        <fgColor theme="0"/>
        <bgColor indexed="64"/>
      </patternFill>
    </fill>
  </fills>
  <borders count="48">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bottom style="double">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double">
        <color indexed="64"/>
      </top>
      <bottom style="double">
        <color indexed="64"/>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14">
    <xf numFmtId="0" fontId="0" fillId="0" borderId="0"/>
    <xf numFmtId="165"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22" fillId="0" borderId="0" applyFont="0" applyFill="0" applyBorder="0" applyAlignment="0" applyProtection="0"/>
    <xf numFmtId="165" fontId="12" fillId="0" borderId="0" applyFont="0" applyFill="0" applyBorder="0" applyAlignment="0" applyProtection="0"/>
    <xf numFmtId="43" fontId="22" fillId="0" borderId="0" applyFont="0" applyFill="0" applyBorder="0" applyAlignment="0" applyProtection="0"/>
    <xf numFmtId="43" fontId="12" fillId="0" borderId="0" applyFont="0" applyFill="0" applyBorder="0" applyAlignment="0" applyProtection="0"/>
    <xf numFmtId="173" fontId="2" fillId="0" borderId="0" applyFont="0" applyFill="0" applyBorder="0" applyAlignment="0" applyProtection="0"/>
    <xf numFmtId="164" fontId="22" fillId="0" borderId="0" applyFont="0" applyFill="0" applyBorder="0" applyAlignment="0" applyProtection="0"/>
    <xf numFmtId="164" fontId="12"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 fillId="0" borderId="0"/>
    <xf numFmtId="0" fontId="10" fillId="0" borderId="0"/>
    <xf numFmtId="0" fontId="10" fillId="0" borderId="0"/>
    <xf numFmtId="0" fontId="10" fillId="0" borderId="0"/>
    <xf numFmtId="0" fontId="2" fillId="0" borderId="0"/>
    <xf numFmtId="0" fontId="2" fillId="0" borderId="0"/>
    <xf numFmtId="0" fontId="11" fillId="0" borderId="0"/>
    <xf numFmtId="0" fontId="10" fillId="0" borderId="0"/>
    <xf numFmtId="0" fontId="34" fillId="0" borderId="0"/>
    <xf numFmtId="0" fontId="34" fillId="0" borderId="0"/>
    <xf numFmtId="0" fontId="2" fillId="0" borderId="0"/>
    <xf numFmtId="0" fontId="34" fillId="0" borderId="0"/>
    <xf numFmtId="0" fontId="34" fillId="0" borderId="0"/>
    <xf numFmtId="0" fontId="31" fillId="0" borderId="0"/>
    <xf numFmtId="0" fontId="2" fillId="0" borderId="0"/>
    <xf numFmtId="0" fontId="2" fillId="0" borderId="0"/>
    <xf numFmtId="0" fontId="33" fillId="0" borderId="0"/>
    <xf numFmtId="0" fontId="34" fillId="0" borderId="0"/>
    <xf numFmtId="0" fontId="34" fillId="0" borderId="0"/>
    <xf numFmtId="0" fontId="2" fillId="0" borderId="0"/>
    <xf numFmtId="0" fontId="34" fillId="0" borderId="0"/>
    <xf numFmtId="0" fontId="34" fillId="0" borderId="0"/>
    <xf numFmtId="0" fontId="2" fillId="0" borderId="0"/>
    <xf numFmtId="0" fontId="34" fillId="0" borderId="0"/>
    <xf numFmtId="0" fontId="34" fillId="0" borderId="0"/>
    <xf numFmtId="0" fontId="33" fillId="0" borderId="0"/>
    <xf numFmtId="0" fontId="10" fillId="0" borderId="0"/>
    <xf numFmtId="0" fontId="10" fillId="0" borderId="0"/>
    <xf numFmtId="0" fontId="33" fillId="0" borderId="0"/>
    <xf numFmtId="0" fontId="2" fillId="0" borderId="0"/>
    <xf numFmtId="0" fontId="10" fillId="0" borderId="0"/>
    <xf numFmtId="0" fontId="10" fillId="0" borderId="0"/>
    <xf numFmtId="0" fontId="11"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76">
    <xf numFmtId="0" fontId="0" fillId="0" borderId="0" xfId="0"/>
    <xf numFmtId="0" fontId="2" fillId="0" borderId="0" xfId="0" applyFont="1" applyProtection="1">
      <protection hidden="1"/>
    </xf>
    <xf numFmtId="0" fontId="1" fillId="2" borderId="1" xfId="0" applyFont="1" applyFill="1" applyBorder="1" applyProtection="1">
      <protection hidden="1"/>
    </xf>
    <xf numFmtId="0" fontId="2" fillId="0" borderId="2" xfId="0" applyFont="1" applyBorder="1" applyProtection="1">
      <protection hidden="1"/>
    </xf>
    <xf numFmtId="0" fontId="2" fillId="3" borderId="3" xfId="0" applyFont="1" applyFill="1" applyBorder="1" applyProtection="1">
      <protection hidden="1"/>
    </xf>
    <xf numFmtId="0" fontId="1" fillId="0" borderId="1" xfId="0" applyFont="1" applyBorder="1" applyAlignment="1" applyProtection="1">
      <alignment horizontal="centerContinuous"/>
      <protection hidden="1"/>
    </xf>
    <xf numFmtId="0" fontId="1" fillId="0" borderId="1" xfId="0" applyFont="1" applyBorder="1" applyAlignment="1" applyProtection="1">
      <alignment horizontal="left"/>
      <protection hidden="1"/>
    </xf>
    <xf numFmtId="2" fontId="1" fillId="4" borderId="4" xfId="0" applyNumberFormat="1" applyFont="1" applyFill="1" applyBorder="1" applyProtection="1">
      <protection hidden="1"/>
    </xf>
    <xf numFmtId="0" fontId="2" fillId="0" borderId="1" xfId="0" applyFont="1" applyBorder="1" applyAlignment="1" applyProtection="1">
      <alignment horizontal="centerContinuous"/>
      <protection hidden="1"/>
    </xf>
    <xf numFmtId="0" fontId="2" fillId="0" borderId="5" xfId="0" applyFont="1" applyBorder="1" applyProtection="1">
      <protection hidden="1"/>
    </xf>
    <xf numFmtId="2" fontId="1" fillId="0" borderId="6" xfId="0" applyNumberFormat="1" applyFont="1" applyBorder="1" applyProtection="1">
      <protection hidden="1"/>
    </xf>
    <xf numFmtId="166" fontId="2" fillId="0" borderId="0" xfId="0" applyNumberFormat="1" applyFont="1" applyProtection="1">
      <protection hidden="1"/>
    </xf>
    <xf numFmtId="0" fontId="1" fillId="2" borderId="3" xfId="0" applyFont="1" applyFill="1" applyBorder="1" applyProtection="1">
      <protection hidden="1"/>
    </xf>
    <xf numFmtId="0" fontId="5" fillId="0" borderId="7" xfId="0" applyFont="1" applyBorder="1" applyAlignment="1" applyProtection="1">
      <alignment horizontal="left"/>
      <protection hidden="1"/>
    </xf>
    <xf numFmtId="0" fontId="5" fillId="0" borderId="5" xfId="0" applyFont="1" applyBorder="1" applyAlignment="1" applyProtection="1">
      <alignment horizontal="left"/>
      <protection hidden="1"/>
    </xf>
    <xf numFmtId="0" fontId="6" fillId="0" borderId="5" xfId="0" applyFont="1" applyBorder="1" applyProtection="1">
      <protection hidden="1"/>
    </xf>
    <xf numFmtId="0" fontId="2" fillId="3" borderId="1" xfId="0" applyFont="1" applyFill="1" applyBorder="1" applyProtection="1">
      <protection hidden="1"/>
    </xf>
    <xf numFmtId="0" fontId="3" fillId="0" borderId="1" xfId="0" applyFont="1" applyBorder="1" applyProtection="1">
      <protection hidden="1"/>
    </xf>
    <xf numFmtId="0" fontId="2" fillId="0" borderId="3" xfId="0" applyFont="1" applyBorder="1" applyProtection="1">
      <protection hidden="1"/>
    </xf>
    <xf numFmtId="167" fontId="1" fillId="5" borderId="4" xfId="0" applyNumberFormat="1" applyFont="1" applyFill="1" applyBorder="1" applyProtection="1">
      <protection hidden="1"/>
    </xf>
    <xf numFmtId="168" fontId="1" fillId="5" borderId="4" xfId="0" applyNumberFormat="1" applyFont="1" applyFill="1" applyBorder="1" applyAlignment="1" applyProtection="1">
      <alignment horizontal="right"/>
      <protection hidden="1"/>
    </xf>
    <xf numFmtId="0" fontId="2" fillId="3" borderId="4" xfId="0" applyFont="1" applyFill="1" applyBorder="1" applyProtection="1">
      <protection hidden="1"/>
    </xf>
    <xf numFmtId="2" fontId="1" fillId="5" borderId="6" xfId="0" applyNumberFormat="1" applyFont="1" applyFill="1" applyBorder="1" applyProtection="1">
      <protection hidden="1"/>
    </xf>
    <xf numFmtId="2" fontId="1" fillId="3" borderId="4" xfId="0" applyNumberFormat="1" applyFont="1" applyFill="1" applyBorder="1" applyProtection="1">
      <protection hidden="1"/>
    </xf>
    <xf numFmtId="166" fontId="1" fillId="0" borderId="0" xfId="0" applyNumberFormat="1" applyFont="1" applyProtection="1">
      <protection hidden="1"/>
    </xf>
    <xf numFmtId="166" fontId="1" fillId="4" borderId="4" xfId="0" applyNumberFormat="1" applyFont="1" applyFill="1" applyBorder="1" applyProtection="1">
      <protection hidden="1"/>
    </xf>
    <xf numFmtId="165" fontId="2" fillId="0" borderId="0" xfId="0" applyNumberFormat="1" applyFont="1" applyProtection="1">
      <protection hidden="1"/>
    </xf>
    <xf numFmtId="0" fontId="1" fillId="3" borderId="1" xfId="0" applyFont="1" applyFill="1" applyBorder="1" applyProtection="1">
      <protection hidden="1"/>
    </xf>
    <xf numFmtId="165" fontId="1" fillId="0" borderId="8" xfId="0" applyNumberFormat="1" applyFont="1" applyBorder="1" applyProtection="1">
      <protection hidden="1"/>
    </xf>
    <xf numFmtId="165" fontId="1" fillId="0" borderId="9" xfId="0" applyNumberFormat="1" applyFont="1" applyBorder="1" applyProtection="1">
      <protection hidden="1"/>
    </xf>
    <xf numFmtId="165" fontId="1" fillId="4" borderId="4" xfId="0" applyNumberFormat="1" applyFont="1" applyFill="1" applyBorder="1" applyProtection="1">
      <protection hidden="1"/>
    </xf>
    <xf numFmtId="165" fontId="1" fillId="5" borderId="6" xfId="0" applyNumberFormat="1" applyFont="1" applyFill="1" applyBorder="1" applyProtection="1">
      <protection hidden="1"/>
    </xf>
    <xf numFmtId="165" fontId="1" fillId="3" borderId="4" xfId="0" applyNumberFormat="1" applyFont="1" applyFill="1" applyBorder="1" applyProtection="1">
      <protection hidden="1"/>
    </xf>
    <xf numFmtId="165" fontId="1" fillId="0" borderId="6" xfId="0" applyNumberFormat="1" applyFont="1" applyBorder="1" applyProtection="1">
      <protection hidden="1"/>
    </xf>
    <xf numFmtId="165" fontId="1" fillId="4" borderId="4" xfId="0" applyNumberFormat="1" applyFont="1" applyFill="1" applyBorder="1" applyAlignment="1" applyProtection="1">
      <alignment horizontal="right"/>
      <protection hidden="1"/>
    </xf>
    <xf numFmtId="165" fontId="1" fillId="0" borderId="0" xfId="0" applyNumberFormat="1" applyFont="1" applyProtection="1">
      <protection hidden="1"/>
    </xf>
    <xf numFmtId="165" fontId="1" fillId="3" borderId="1" xfId="0" applyNumberFormat="1" applyFont="1" applyFill="1" applyBorder="1" applyAlignment="1" applyProtection="1">
      <alignment horizontal="left"/>
      <protection hidden="1"/>
    </xf>
    <xf numFmtId="165" fontId="1" fillId="5" borderId="4" xfId="0" applyNumberFormat="1" applyFont="1" applyFill="1" applyBorder="1" applyProtection="1">
      <protection hidden="1"/>
    </xf>
    <xf numFmtId="165" fontId="1" fillId="5" borderId="4" xfId="0" applyNumberFormat="1" applyFont="1" applyFill="1" applyBorder="1" applyAlignment="1" applyProtection="1">
      <alignment horizontal="right"/>
      <protection hidden="1"/>
    </xf>
    <xf numFmtId="165" fontId="2" fillId="3" borderId="4" xfId="0" applyNumberFormat="1" applyFont="1" applyFill="1" applyBorder="1" applyProtection="1">
      <protection hidden="1"/>
    </xf>
    <xf numFmtId="170" fontId="1" fillId="5" borderId="4" xfId="0" applyNumberFormat="1" applyFont="1" applyFill="1" applyBorder="1" applyProtection="1">
      <protection hidden="1"/>
    </xf>
    <xf numFmtId="165" fontId="13" fillId="4" borderId="4" xfId="0" applyNumberFormat="1" applyFont="1" applyFill="1" applyBorder="1" applyProtection="1">
      <protection hidden="1"/>
    </xf>
    <xf numFmtId="172" fontId="1" fillId="5" borderId="4" xfId="0" applyNumberFormat="1" applyFont="1" applyFill="1" applyBorder="1" applyProtection="1">
      <protection hidden="1"/>
    </xf>
    <xf numFmtId="170" fontId="1" fillId="0" borderId="0" xfId="0" applyNumberFormat="1" applyFont="1" applyProtection="1">
      <protection hidden="1"/>
    </xf>
    <xf numFmtId="165" fontId="1" fillId="0" borderId="0" xfId="0" applyNumberFormat="1" applyFont="1" applyAlignment="1" applyProtection="1">
      <alignment horizontal="right"/>
      <protection hidden="1"/>
    </xf>
    <xf numFmtId="168" fontId="1" fillId="0" borderId="0" xfId="0" applyNumberFormat="1" applyFont="1" applyAlignment="1" applyProtection="1">
      <alignment horizontal="right"/>
      <protection hidden="1"/>
    </xf>
    <xf numFmtId="0" fontId="1" fillId="3" borderId="10" xfId="0" applyFont="1" applyFill="1" applyBorder="1" applyAlignment="1" applyProtection="1">
      <alignment horizontal="left"/>
      <protection hidden="1"/>
    </xf>
    <xf numFmtId="0" fontId="1" fillId="3" borderId="1" xfId="0" applyFont="1" applyFill="1" applyBorder="1" applyAlignment="1" applyProtection="1">
      <alignment horizontal="left"/>
      <protection hidden="1"/>
    </xf>
    <xf numFmtId="0" fontId="1" fillId="0" borderId="11" xfId="0" applyFont="1" applyBorder="1" applyAlignment="1" applyProtection="1">
      <alignment horizontal="left"/>
      <protection hidden="1"/>
    </xf>
    <xf numFmtId="0" fontId="1" fillId="0" borderId="0" xfId="0" applyFont="1" applyAlignment="1" applyProtection="1">
      <alignment horizontal="left"/>
      <protection hidden="1"/>
    </xf>
    <xf numFmtId="0" fontId="1" fillId="0" borderId="10" xfId="0" applyFont="1" applyBorder="1" applyAlignment="1" applyProtection="1">
      <alignment horizontal="left"/>
      <protection hidden="1"/>
    </xf>
    <xf numFmtId="0" fontId="1" fillId="4" borderId="10" xfId="0" applyFont="1" applyFill="1" applyBorder="1" applyAlignment="1" applyProtection="1">
      <alignment horizontal="left"/>
      <protection hidden="1"/>
    </xf>
    <xf numFmtId="0" fontId="1" fillId="4" borderId="1" xfId="0" applyFont="1" applyFill="1" applyBorder="1" applyAlignment="1" applyProtection="1">
      <alignment horizontal="left"/>
      <protection hidden="1"/>
    </xf>
    <xf numFmtId="167" fontId="1" fillId="4" borderId="3" xfId="0" applyNumberFormat="1" applyFont="1" applyFill="1" applyBorder="1" applyAlignment="1" applyProtection="1">
      <alignment horizontal="left"/>
      <protection hidden="1"/>
    </xf>
    <xf numFmtId="0" fontId="1" fillId="0" borderId="10" xfId="30" applyFont="1" applyBorder="1" applyAlignment="1" applyProtection="1">
      <alignment horizontal="left"/>
      <protection hidden="1"/>
    </xf>
    <xf numFmtId="0" fontId="1" fillId="4" borderId="10" xfId="30" applyFont="1" applyFill="1" applyBorder="1" applyAlignment="1" applyProtection="1">
      <alignment horizontal="left"/>
      <protection hidden="1"/>
    </xf>
    <xf numFmtId="0" fontId="1" fillId="0" borderId="12" xfId="30" applyFont="1" applyBorder="1" applyAlignment="1" applyProtection="1">
      <alignment horizontal="left"/>
      <protection hidden="1"/>
    </xf>
    <xf numFmtId="0" fontId="1" fillId="0" borderId="11" xfId="30" applyFont="1" applyBorder="1" applyAlignment="1" applyProtection="1">
      <alignment horizontal="left"/>
      <protection hidden="1"/>
    </xf>
    <xf numFmtId="0" fontId="1" fillId="0" borderId="0" xfId="30" applyFont="1" applyAlignment="1" applyProtection="1">
      <alignment horizontal="left"/>
      <protection hidden="1"/>
    </xf>
    <xf numFmtId="0" fontId="1" fillId="0" borderId="13" xfId="30" applyFont="1" applyBorder="1" applyAlignment="1" applyProtection="1">
      <alignment horizontal="left"/>
      <protection hidden="1"/>
    </xf>
    <xf numFmtId="0" fontId="1" fillId="0" borderId="14" xfId="30" applyFont="1" applyBorder="1" applyAlignment="1" applyProtection="1">
      <alignment horizontal="left"/>
      <protection hidden="1"/>
    </xf>
    <xf numFmtId="0" fontId="1" fillId="0" borderId="15" xfId="30" applyFont="1" applyBorder="1" applyAlignment="1" applyProtection="1">
      <alignment horizontal="left"/>
      <protection hidden="1"/>
    </xf>
    <xf numFmtId="0" fontId="1" fillId="5" borderId="11" xfId="30" applyFont="1" applyFill="1" applyBorder="1" applyAlignment="1" applyProtection="1">
      <alignment horizontal="left"/>
      <protection hidden="1"/>
    </xf>
    <xf numFmtId="0" fontId="1" fillId="5" borderId="0" xfId="30" applyFont="1" applyFill="1" applyAlignment="1" applyProtection="1">
      <alignment horizontal="left"/>
      <protection hidden="1"/>
    </xf>
    <xf numFmtId="0" fontId="1" fillId="3" borderId="10" xfId="30" applyFont="1" applyFill="1" applyBorder="1" applyAlignment="1" applyProtection="1">
      <alignment horizontal="left"/>
      <protection hidden="1"/>
    </xf>
    <xf numFmtId="0" fontId="1" fillId="3" borderId="1" xfId="30" applyFont="1" applyFill="1" applyBorder="1" applyAlignment="1" applyProtection="1">
      <alignment horizontal="left"/>
      <protection hidden="1"/>
    </xf>
    <xf numFmtId="0" fontId="2" fillId="3" borderId="3" xfId="30" applyFill="1" applyBorder="1" applyProtection="1">
      <protection hidden="1"/>
    </xf>
    <xf numFmtId="0" fontId="1" fillId="0" borderId="1" xfId="30" applyFont="1" applyBorder="1" applyAlignment="1" applyProtection="1">
      <alignment horizontal="left"/>
      <protection hidden="1"/>
    </xf>
    <xf numFmtId="0" fontId="1" fillId="4" borderId="1" xfId="30" applyFont="1" applyFill="1" applyBorder="1" applyAlignment="1" applyProtection="1">
      <alignment horizontal="left"/>
      <protection hidden="1"/>
    </xf>
    <xf numFmtId="167" fontId="1" fillId="4" borderId="3" xfId="30" applyNumberFormat="1" applyFont="1" applyFill="1" applyBorder="1" applyAlignment="1" applyProtection="1">
      <alignment horizontal="left"/>
      <protection hidden="1"/>
    </xf>
    <xf numFmtId="0" fontId="2" fillId="0" borderId="0" xfId="30"/>
    <xf numFmtId="0" fontId="15" fillId="5" borderId="16" xfId="30" applyFont="1" applyFill="1" applyBorder="1" applyAlignment="1">
      <alignment vertical="center"/>
    </xf>
    <xf numFmtId="0" fontId="2" fillId="5" borderId="17" xfId="30" applyFill="1" applyBorder="1" applyProtection="1">
      <protection hidden="1"/>
    </xf>
    <xf numFmtId="0" fontId="2" fillId="5" borderId="18" xfId="30" applyFill="1" applyBorder="1" applyProtection="1">
      <protection hidden="1"/>
    </xf>
    <xf numFmtId="0" fontId="16" fillId="5" borderId="11" xfId="30" applyFont="1" applyFill="1" applyBorder="1" applyAlignment="1">
      <alignment vertical="center"/>
    </xf>
    <xf numFmtId="0" fontId="2" fillId="5" borderId="0" xfId="30" applyFill="1" applyProtection="1">
      <protection hidden="1"/>
    </xf>
    <xf numFmtId="0" fontId="2" fillId="5" borderId="19" xfId="30" applyFill="1" applyBorder="1" applyProtection="1">
      <protection hidden="1"/>
    </xf>
    <xf numFmtId="0" fontId="16" fillId="5" borderId="7" xfId="30" applyFont="1" applyFill="1" applyBorder="1" applyAlignment="1">
      <alignment vertical="center"/>
    </xf>
    <xf numFmtId="0" fontId="2" fillId="5" borderId="5" xfId="30" applyFill="1" applyBorder="1" applyProtection="1">
      <protection hidden="1"/>
    </xf>
    <xf numFmtId="0" fontId="2" fillId="5" borderId="2" xfId="30" applyFill="1" applyBorder="1" applyProtection="1">
      <protection hidden="1"/>
    </xf>
    <xf numFmtId="0" fontId="2" fillId="0" borderId="0" xfId="64"/>
    <xf numFmtId="0" fontId="5" fillId="0" borderId="0" xfId="64" applyFont="1"/>
    <xf numFmtId="0" fontId="2" fillId="0" borderId="10" xfId="64" applyBorder="1" applyAlignment="1">
      <alignment horizontal="center" vertical="center" wrapText="1"/>
    </xf>
    <xf numFmtId="0" fontId="2" fillId="0" borderId="1" xfId="64" applyBorder="1" applyAlignment="1">
      <alignment horizontal="center" vertical="center" wrapText="1"/>
    </xf>
    <xf numFmtId="0" fontId="26" fillId="5" borderId="4" xfId="64" applyFont="1" applyFill="1" applyBorder="1" applyAlignment="1">
      <alignment horizontal="center" vertical="center"/>
    </xf>
    <xf numFmtId="0" fontId="27" fillId="5" borderId="4" xfId="64" applyFont="1" applyFill="1" applyBorder="1" applyAlignment="1">
      <alignment horizontal="center" vertical="center"/>
    </xf>
    <xf numFmtId="0" fontId="26" fillId="5" borderId="1" xfId="64" applyFont="1" applyFill="1" applyBorder="1" applyAlignment="1">
      <alignment horizontal="center" vertical="center"/>
    </xf>
    <xf numFmtId="0" fontId="1" fillId="5" borderId="4" xfId="64" applyFont="1" applyFill="1" applyBorder="1" applyAlignment="1">
      <alignment horizontal="center" vertical="center"/>
    </xf>
    <xf numFmtId="175" fontId="26" fillId="5" borderId="4" xfId="64" applyNumberFormat="1" applyFont="1" applyFill="1" applyBorder="1" applyAlignment="1">
      <alignment horizontal="center" vertical="center"/>
    </xf>
    <xf numFmtId="0" fontId="1" fillId="0" borderId="20" xfId="64" applyFont="1" applyBorder="1" applyAlignment="1">
      <alignment horizontal="center" vertical="center"/>
    </xf>
    <xf numFmtId="175" fontId="26" fillId="0" borderId="20" xfId="64" applyNumberFormat="1" applyFont="1" applyBorder="1" applyAlignment="1">
      <alignment horizontal="center" vertical="center"/>
    </xf>
    <xf numFmtId="0" fontId="26" fillId="0" borderId="20" xfId="64" applyFont="1" applyBorder="1" applyAlignment="1">
      <alignment horizontal="center" vertical="center"/>
    </xf>
    <xf numFmtId="169" fontId="1" fillId="0" borderId="10" xfId="64" applyNumberFormat="1" applyFont="1" applyBorder="1" applyAlignment="1">
      <alignment horizontal="center" vertical="center"/>
    </xf>
    <xf numFmtId="1" fontId="1" fillId="6" borderId="21" xfId="64" applyNumberFormat="1" applyFont="1" applyFill="1" applyBorder="1" applyAlignment="1">
      <alignment horizontal="center" vertical="center"/>
    </xf>
    <xf numFmtId="1" fontId="1" fillId="6" borderId="22" xfId="64" applyNumberFormat="1" applyFont="1" applyFill="1" applyBorder="1" applyAlignment="1">
      <alignment horizontal="center" vertical="center"/>
    </xf>
    <xf numFmtId="1" fontId="1" fillId="7" borderId="22" xfId="64" applyNumberFormat="1" applyFont="1" applyFill="1" applyBorder="1" applyAlignment="1">
      <alignment horizontal="center" vertical="center"/>
    </xf>
    <xf numFmtId="1" fontId="1" fillId="7" borderId="23" xfId="64" applyNumberFormat="1" applyFont="1" applyFill="1" applyBorder="1" applyAlignment="1">
      <alignment horizontal="center" vertical="center"/>
    </xf>
    <xf numFmtId="1" fontId="1" fillId="6" borderId="24" xfId="64" applyNumberFormat="1" applyFont="1" applyFill="1" applyBorder="1" applyAlignment="1">
      <alignment horizontal="center" vertical="center"/>
    </xf>
    <xf numFmtId="1" fontId="1" fillId="6" borderId="25" xfId="64" applyNumberFormat="1" applyFont="1" applyFill="1" applyBorder="1" applyAlignment="1">
      <alignment horizontal="center" vertical="center"/>
    </xf>
    <xf numFmtId="1" fontId="1" fillId="7" borderId="25" xfId="64" applyNumberFormat="1" applyFont="1" applyFill="1" applyBorder="1" applyAlignment="1">
      <alignment horizontal="center" vertical="center"/>
    </xf>
    <xf numFmtId="1" fontId="1" fillId="7" borderId="26" xfId="64" applyNumberFormat="1" applyFont="1" applyFill="1" applyBorder="1" applyAlignment="1">
      <alignment horizontal="center" vertical="center"/>
    </xf>
    <xf numFmtId="169" fontId="26" fillId="0" borderId="10" xfId="64" applyNumberFormat="1" applyFont="1" applyBorder="1" applyAlignment="1">
      <alignment horizontal="center" vertical="center"/>
    </xf>
    <xf numFmtId="1" fontId="1" fillId="6" borderId="27" xfId="64" applyNumberFormat="1" applyFont="1" applyFill="1" applyBorder="1" applyAlignment="1">
      <alignment horizontal="center" vertical="center"/>
    </xf>
    <xf numFmtId="1" fontId="1" fillId="6" borderId="28" xfId="64" applyNumberFormat="1" applyFont="1" applyFill="1" applyBorder="1" applyAlignment="1">
      <alignment horizontal="center" vertical="center"/>
    </xf>
    <xf numFmtId="1" fontId="1" fillId="7" borderId="28" xfId="64" applyNumberFormat="1" applyFont="1" applyFill="1" applyBorder="1" applyAlignment="1">
      <alignment horizontal="center" vertical="center"/>
    </xf>
    <xf numFmtId="1" fontId="1" fillId="7" borderId="29" xfId="64" applyNumberFormat="1" applyFont="1" applyFill="1" applyBorder="1" applyAlignment="1">
      <alignment horizontal="center" vertical="center"/>
    </xf>
    <xf numFmtId="0" fontId="17" fillId="0" borderId="0" xfId="64" applyFont="1" applyAlignment="1">
      <alignment horizontal="center" vertical="center" textRotation="90" wrapText="1"/>
    </xf>
    <xf numFmtId="169" fontId="17" fillId="0" borderId="0" xfId="64" applyNumberFormat="1" applyFont="1" applyAlignment="1">
      <alignment horizontal="center" vertical="center"/>
    </xf>
    <xf numFmtId="1" fontId="17" fillId="0" borderId="0" xfId="64" applyNumberFormat="1" applyFont="1" applyAlignment="1">
      <alignment horizontal="center" vertical="center"/>
    </xf>
    <xf numFmtId="171" fontId="1" fillId="5" borderId="4" xfId="64" applyNumberFormat="1" applyFont="1" applyFill="1" applyBorder="1" applyAlignment="1">
      <alignment horizontal="center" vertical="center"/>
    </xf>
    <xf numFmtId="171" fontId="27" fillId="5" borderId="4" xfId="64" applyNumberFormat="1" applyFont="1" applyFill="1" applyBorder="1" applyAlignment="1">
      <alignment horizontal="center" vertical="center"/>
    </xf>
    <xf numFmtId="171" fontId="26" fillId="5" borderId="4" xfId="64" applyNumberFormat="1" applyFont="1" applyFill="1" applyBorder="1" applyAlignment="1">
      <alignment horizontal="center" vertical="center"/>
    </xf>
    <xf numFmtId="171" fontId="27" fillId="0" borderId="20" xfId="64" applyNumberFormat="1" applyFont="1" applyBorder="1" applyAlignment="1">
      <alignment horizontal="center" vertical="center"/>
    </xf>
    <xf numFmtId="171" fontId="26" fillId="0" borderId="20" xfId="64" applyNumberFormat="1" applyFont="1" applyBorder="1" applyAlignment="1">
      <alignment horizontal="center" vertical="center"/>
    </xf>
    <xf numFmtId="171" fontId="1" fillId="0" borderId="20" xfId="64" applyNumberFormat="1" applyFont="1" applyBorder="1" applyAlignment="1">
      <alignment horizontal="center" vertical="center"/>
    </xf>
    <xf numFmtId="0" fontId="1" fillId="3" borderId="3" xfId="30" applyFont="1" applyFill="1" applyBorder="1" applyAlignment="1" applyProtection="1">
      <alignment horizontal="left" vertical="center"/>
      <protection hidden="1"/>
    </xf>
    <xf numFmtId="0" fontId="1" fillId="3" borderId="3" xfId="30" applyFont="1" applyFill="1" applyBorder="1" applyAlignment="1" applyProtection="1">
      <alignment vertical="center" wrapText="1"/>
      <protection hidden="1"/>
    </xf>
    <xf numFmtId="0" fontId="2" fillId="3" borderId="3" xfId="30" applyFill="1" applyBorder="1" applyAlignment="1" applyProtection="1">
      <alignment vertical="center"/>
      <protection hidden="1"/>
    </xf>
    <xf numFmtId="0" fontId="2" fillId="0" borderId="0" xfId="30" applyProtection="1">
      <protection hidden="1"/>
    </xf>
    <xf numFmtId="0" fontId="1" fillId="0" borderId="24" xfId="30" applyFont="1" applyBorder="1" applyAlignment="1" applyProtection="1">
      <alignment horizontal="left"/>
      <protection locked="0"/>
    </xf>
    <xf numFmtId="0" fontId="1" fillId="0" borderId="25" xfId="30" applyFont="1" applyBorder="1" applyAlignment="1" applyProtection="1">
      <alignment horizontal="left"/>
      <protection hidden="1"/>
    </xf>
    <xf numFmtId="165" fontId="1" fillId="0" borderId="25" xfId="30" applyNumberFormat="1" applyFont="1" applyBorder="1" applyProtection="1">
      <protection hidden="1"/>
    </xf>
    <xf numFmtId="10" fontId="3" fillId="0" borderId="25" xfId="30" applyNumberFormat="1" applyFont="1" applyBorder="1" applyAlignment="1" applyProtection="1">
      <alignment horizontal="center"/>
      <protection locked="0"/>
    </xf>
    <xf numFmtId="165" fontId="1" fillId="0" borderId="26" xfId="30" applyNumberFormat="1" applyFont="1" applyBorder="1" applyProtection="1">
      <protection hidden="1"/>
    </xf>
    <xf numFmtId="0" fontId="1" fillId="0" borderId="24"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31" xfId="30" applyFont="1" applyBorder="1" applyAlignment="1" applyProtection="1">
      <alignment horizontal="left"/>
      <protection hidden="1"/>
    </xf>
    <xf numFmtId="165" fontId="1" fillId="0" borderId="31" xfId="30" applyNumberFormat="1" applyFont="1" applyBorder="1" applyProtection="1">
      <protection hidden="1"/>
    </xf>
    <xf numFmtId="10" fontId="3" fillId="0" borderId="31" xfId="30" applyNumberFormat="1" applyFont="1" applyBorder="1" applyAlignment="1" applyProtection="1">
      <alignment horizontal="center"/>
      <protection locked="0"/>
    </xf>
    <xf numFmtId="165" fontId="1" fillId="0" borderId="32" xfId="30" applyNumberFormat="1" applyFont="1" applyBorder="1" applyProtection="1">
      <protection hidden="1"/>
    </xf>
    <xf numFmtId="165" fontId="1" fillId="3" borderId="1" xfId="30" applyNumberFormat="1" applyFont="1" applyFill="1" applyBorder="1" applyProtection="1">
      <protection hidden="1"/>
    </xf>
    <xf numFmtId="0" fontId="1" fillId="3" borderId="1" xfId="30" applyFont="1" applyFill="1" applyBorder="1" applyProtection="1">
      <protection hidden="1"/>
    </xf>
    <xf numFmtId="0" fontId="2" fillId="3" borderId="1" xfId="30" applyFill="1" applyBorder="1" applyProtection="1">
      <protection hidden="1"/>
    </xf>
    <xf numFmtId="0" fontId="24" fillId="0" borderId="0" xfId="46" applyFont="1"/>
    <xf numFmtId="165" fontId="24" fillId="0" borderId="0" xfId="46" applyNumberFormat="1" applyFont="1"/>
    <xf numFmtId="165" fontId="1" fillId="0" borderId="8" xfId="30" applyNumberFormat="1" applyFont="1" applyBorder="1" applyProtection="1">
      <protection hidden="1"/>
    </xf>
    <xf numFmtId="165" fontId="1" fillId="0" borderId="9" xfId="30" applyNumberFormat="1" applyFont="1" applyBorder="1" applyProtection="1">
      <protection hidden="1"/>
    </xf>
    <xf numFmtId="165" fontId="1" fillId="4" borderId="4" xfId="30" applyNumberFormat="1" applyFont="1" applyFill="1" applyBorder="1" applyProtection="1">
      <protection hidden="1"/>
    </xf>
    <xf numFmtId="175" fontId="23" fillId="5" borderId="33" xfId="0" applyNumberFormat="1" applyFont="1" applyFill="1" applyBorder="1"/>
    <xf numFmtId="0" fontId="23" fillId="5" borderId="34" xfId="0" applyFont="1" applyFill="1" applyBorder="1"/>
    <xf numFmtId="175" fontId="29" fillId="5" borderId="35" xfId="0" applyNumberFormat="1" applyFont="1" applyFill="1" applyBorder="1"/>
    <xf numFmtId="2" fontId="0" fillId="8" borderId="35" xfId="0" applyNumberFormat="1" applyFill="1" applyBorder="1"/>
    <xf numFmtId="176" fontId="0" fillId="9" borderId="0" xfId="0" applyNumberFormat="1" applyFill="1"/>
    <xf numFmtId="0" fontId="23" fillId="5" borderId="36" xfId="0" applyFont="1" applyFill="1" applyBorder="1"/>
    <xf numFmtId="0" fontId="23" fillId="8" borderId="37" xfId="0" applyFont="1" applyFill="1" applyBorder="1"/>
    <xf numFmtId="0" fontId="0" fillId="5" borderId="38" xfId="0" applyFill="1" applyBorder="1"/>
    <xf numFmtId="165" fontId="1" fillId="0" borderId="9" xfId="34" applyNumberFormat="1" applyFont="1" applyBorder="1" applyProtection="1">
      <protection hidden="1"/>
    </xf>
    <xf numFmtId="165" fontId="1" fillId="0" borderId="8" xfId="34" applyNumberFormat="1" applyFont="1" applyBorder="1" applyProtection="1">
      <protection hidden="1"/>
    </xf>
    <xf numFmtId="0" fontId="24" fillId="0" borderId="0" xfId="0" applyFont="1"/>
    <xf numFmtId="165" fontId="1" fillId="4" borderId="4" xfId="34" applyNumberFormat="1" applyFont="1" applyFill="1" applyBorder="1" applyProtection="1">
      <protection hidden="1"/>
    </xf>
    <xf numFmtId="170" fontId="1" fillId="5" borderId="4" xfId="34" applyNumberFormat="1" applyFont="1" applyFill="1" applyBorder="1" applyProtection="1">
      <protection hidden="1"/>
    </xf>
    <xf numFmtId="0" fontId="0" fillId="5" borderId="0" xfId="0" applyFill="1"/>
    <xf numFmtId="0" fontId="23" fillId="5" borderId="39" xfId="0" applyFont="1" applyFill="1" applyBorder="1"/>
    <xf numFmtId="0" fontId="23" fillId="5" borderId="0" xfId="0" applyFont="1" applyFill="1"/>
    <xf numFmtId="0" fontId="23" fillId="8" borderId="34" xfId="0" applyFont="1" applyFill="1" applyBorder="1"/>
    <xf numFmtId="176" fontId="0" fillId="8" borderId="0" xfId="0" applyNumberFormat="1" applyFill="1"/>
    <xf numFmtId="0" fontId="0" fillId="8" borderId="37" xfId="0" applyFill="1" applyBorder="1"/>
    <xf numFmtId="2" fontId="0" fillId="8" borderId="40" xfId="0" applyNumberFormat="1" applyFill="1" applyBorder="1"/>
    <xf numFmtId="0" fontId="0" fillId="8" borderId="0" xfId="0" applyFill="1" applyAlignment="1">
      <alignment wrapText="1"/>
    </xf>
    <xf numFmtId="0" fontId="23" fillId="5" borderId="37" xfId="0" applyFont="1" applyFill="1" applyBorder="1"/>
    <xf numFmtId="0" fontId="0" fillId="8" borderId="0" xfId="0" applyFill="1" applyAlignment="1">
      <alignment vertical="center" wrapText="1"/>
    </xf>
    <xf numFmtId="0" fontId="0" fillId="8" borderId="0" xfId="0" applyFill="1"/>
    <xf numFmtId="0" fontId="0" fillId="8" borderId="38" xfId="0" applyFill="1" applyBorder="1"/>
    <xf numFmtId="0" fontId="23" fillId="5" borderId="15" xfId="0" applyFont="1" applyFill="1" applyBorder="1" applyAlignment="1">
      <alignment horizontal="center" wrapText="1"/>
    </xf>
    <xf numFmtId="0" fontId="24" fillId="5" borderId="0" xfId="0" applyFont="1" applyFill="1"/>
    <xf numFmtId="165" fontId="0" fillId="8" borderId="0" xfId="0" applyNumberFormat="1" applyFill="1"/>
    <xf numFmtId="0" fontId="23" fillId="8" borderId="5" xfId="0" applyFont="1" applyFill="1" applyBorder="1" applyAlignment="1">
      <alignment horizontal="center" wrapText="1"/>
    </xf>
    <xf numFmtId="175" fontId="29" fillId="5" borderId="0" xfId="0" applyNumberFormat="1" applyFont="1" applyFill="1"/>
    <xf numFmtId="165" fontId="0" fillId="9" borderId="0" xfId="0" applyNumberFormat="1" applyFill="1"/>
    <xf numFmtId="176" fontId="0" fillId="0" borderId="0" xfId="0" applyNumberFormat="1"/>
    <xf numFmtId="165" fontId="30" fillId="5" borderId="37" xfId="18" applyFont="1" applyFill="1" applyBorder="1" applyAlignment="1"/>
    <xf numFmtId="165" fontId="29" fillId="5" borderId="37" xfId="18" applyFont="1" applyFill="1" applyBorder="1" applyAlignment="1"/>
    <xf numFmtId="165" fontId="29" fillId="5" borderId="0" xfId="18" applyFont="1" applyFill="1" applyBorder="1" applyAlignment="1">
      <alignment horizontal="center" vertical="center" wrapText="1"/>
    </xf>
    <xf numFmtId="175" fontId="30" fillId="5" borderId="0" xfId="18" applyNumberFormat="1" applyFont="1" applyFill="1" applyBorder="1" applyAlignment="1">
      <alignment horizontal="center" vertical="center" wrapText="1"/>
    </xf>
    <xf numFmtId="165" fontId="30" fillId="5" borderId="0" xfId="18" applyFont="1" applyFill="1" applyBorder="1" applyAlignment="1">
      <alignment horizontal="center" vertical="center" wrapText="1"/>
    </xf>
    <xf numFmtId="176" fontId="29" fillId="5" borderId="0" xfId="18" applyNumberFormat="1" applyFont="1" applyFill="1" applyBorder="1" applyAlignment="1"/>
    <xf numFmtId="176" fontId="29" fillId="5" borderId="35" xfId="18" applyNumberFormat="1" applyFont="1" applyFill="1" applyBorder="1" applyAlignment="1"/>
    <xf numFmtId="176" fontId="30" fillId="5" borderId="0" xfId="18" applyNumberFormat="1" applyFont="1" applyFill="1" applyBorder="1" applyAlignment="1"/>
    <xf numFmtId="176" fontId="30" fillId="5" borderId="35" xfId="18" applyNumberFormat="1" applyFont="1" applyFill="1" applyBorder="1" applyAlignment="1"/>
    <xf numFmtId="165" fontId="30" fillId="9" borderId="37" xfId="18" applyFont="1" applyFill="1" applyBorder="1" applyAlignment="1"/>
    <xf numFmtId="165" fontId="29" fillId="8" borderId="37" xfId="18" applyFont="1" applyFill="1" applyBorder="1" applyAlignment="1">
      <alignment horizontal="left"/>
    </xf>
    <xf numFmtId="176" fontId="30" fillId="5" borderId="41" xfId="18" applyNumberFormat="1" applyFont="1" applyFill="1" applyBorder="1" applyAlignment="1"/>
    <xf numFmtId="176" fontId="1" fillId="9" borderId="0" xfId="0" applyNumberFormat="1" applyFont="1" applyFill="1"/>
    <xf numFmtId="0" fontId="2" fillId="8" borderId="37" xfId="30" applyFill="1" applyBorder="1"/>
    <xf numFmtId="0" fontId="15" fillId="9" borderId="37" xfId="30" applyFont="1" applyFill="1" applyBorder="1"/>
    <xf numFmtId="165" fontId="15" fillId="9" borderId="37" xfId="16" applyFont="1" applyFill="1" applyBorder="1" applyAlignment="1"/>
    <xf numFmtId="0" fontId="2" fillId="10" borderId="0" xfId="64" applyFill="1"/>
    <xf numFmtId="0" fontId="5" fillId="10" borderId="0" xfId="64" applyFont="1" applyFill="1"/>
    <xf numFmtId="0" fontId="23" fillId="10" borderId="0" xfId="0" applyFont="1" applyFill="1"/>
    <xf numFmtId="175" fontId="23" fillId="10" borderId="0" xfId="0" applyNumberFormat="1" applyFont="1" applyFill="1" applyAlignment="1">
      <alignment horizontal="center"/>
    </xf>
    <xf numFmtId="0" fontId="25" fillId="10" borderId="0" xfId="64" applyFont="1" applyFill="1"/>
    <xf numFmtId="0" fontId="1" fillId="10" borderId="0" xfId="64" applyFont="1" applyFill="1" applyAlignment="1">
      <alignment horizontal="center" vertical="center"/>
    </xf>
    <xf numFmtId="0" fontId="2" fillId="10" borderId="0" xfId="35" applyFill="1"/>
    <xf numFmtId="15" fontId="2" fillId="10" borderId="0" xfId="35" applyNumberFormat="1" applyFill="1"/>
    <xf numFmtId="175" fontId="28" fillId="10" borderId="0" xfId="30" applyNumberFormat="1" applyFont="1" applyFill="1" applyAlignment="1" applyProtection="1">
      <alignment horizontal="center"/>
      <protection locked="0"/>
    </xf>
    <xf numFmtId="0" fontId="2" fillId="10" borderId="0" xfId="64" applyFill="1" applyProtection="1">
      <protection locked="0"/>
    </xf>
    <xf numFmtId="175" fontId="28" fillId="10" borderId="0" xfId="35" applyNumberFormat="1" applyFont="1" applyFill="1" applyAlignment="1" applyProtection="1">
      <alignment horizontal="center"/>
      <protection locked="0"/>
    </xf>
    <xf numFmtId="0" fontId="12" fillId="10" borderId="0" xfId="0" applyFont="1" applyFill="1"/>
    <xf numFmtId="14" fontId="1" fillId="10" borderId="0" xfId="64" applyNumberFormat="1" applyFont="1" applyFill="1"/>
    <xf numFmtId="165" fontId="2" fillId="10" borderId="0" xfId="64" applyNumberFormat="1" applyFill="1" applyAlignment="1">
      <alignment horizontal="center"/>
    </xf>
    <xf numFmtId="165" fontId="1" fillId="10" borderId="0" xfId="64" applyNumberFormat="1" applyFont="1" applyFill="1" applyAlignment="1">
      <alignment horizontal="center"/>
    </xf>
    <xf numFmtId="0" fontId="1" fillId="10" borderId="0" xfId="64" applyFont="1" applyFill="1" applyAlignment="1">
      <alignment horizontal="left" vertical="center" wrapText="1"/>
    </xf>
    <xf numFmtId="165" fontId="2" fillId="10" borderId="0" xfId="64" applyNumberFormat="1" applyFill="1" applyAlignment="1">
      <alignment horizontal="center" vertical="center"/>
    </xf>
    <xf numFmtId="0" fontId="2" fillId="10" borderId="0" xfId="64" applyFill="1" applyAlignment="1">
      <alignment horizontal="center" vertical="center"/>
    </xf>
    <xf numFmtId="2" fontId="2" fillId="10" borderId="0" xfId="64" applyNumberFormat="1" applyFill="1" applyAlignment="1">
      <alignment horizontal="center" vertical="center"/>
    </xf>
    <xf numFmtId="165" fontId="2" fillId="10" borderId="0" xfId="64" applyNumberFormat="1" applyFill="1" applyAlignment="1">
      <alignment horizontal="center" vertical="center" wrapText="1"/>
    </xf>
    <xf numFmtId="0" fontId="2" fillId="10" borderId="0" xfId="64" applyFill="1" applyAlignment="1">
      <alignment horizontal="left" vertical="center"/>
    </xf>
    <xf numFmtId="0" fontId="1" fillId="10" borderId="0" xfId="64" applyFont="1" applyFill="1" applyAlignment="1">
      <alignment horizontal="left" vertical="center"/>
    </xf>
    <xf numFmtId="165" fontId="26" fillId="10" borderId="0" xfId="64" applyNumberFormat="1" applyFont="1" applyFill="1" applyAlignment="1" applyProtection="1">
      <alignment horizontal="center"/>
      <protection locked="0"/>
    </xf>
    <xf numFmtId="0" fontId="2" fillId="10" borderId="0" xfId="64" applyFill="1" applyAlignment="1">
      <alignment horizontal="left" vertical="center" wrapText="1"/>
    </xf>
    <xf numFmtId="0" fontId="23" fillId="10" borderId="33" xfId="0" applyFont="1" applyFill="1" applyBorder="1"/>
    <xf numFmtId="0" fontId="23" fillId="10" borderId="33" xfId="0" applyFont="1" applyFill="1" applyBorder="1" applyAlignment="1">
      <alignment horizontal="center" wrapText="1"/>
    </xf>
    <xf numFmtId="0" fontId="23" fillId="10" borderId="33" xfId="35" applyFont="1" applyFill="1" applyBorder="1" applyAlignment="1">
      <alignment horizontal="center" wrapText="1"/>
    </xf>
    <xf numFmtId="174" fontId="2" fillId="10" borderId="0" xfId="64" applyNumberFormat="1" applyFill="1" applyAlignment="1">
      <alignment horizontal="right"/>
    </xf>
    <xf numFmtId="175" fontId="2" fillId="10" borderId="0" xfId="64" applyNumberFormat="1" applyFill="1" applyAlignment="1">
      <alignment horizontal="right"/>
    </xf>
    <xf numFmtId="174" fontId="1" fillId="10" borderId="15" xfId="64" applyNumberFormat="1" applyFont="1" applyFill="1" applyBorder="1" applyAlignment="1">
      <alignment horizontal="right"/>
    </xf>
    <xf numFmtId="0" fontId="1" fillId="0" borderId="1" xfId="0" applyFont="1" applyBorder="1" applyAlignment="1" applyProtection="1">
      <alignment horizontal="center"/>
      <protection hidden="1"/>
    </xf>
    <xf numFmtId="0" fontId="2" fillId="0" borderId="3" xfId="0" applyFont="1" applyBorder="1" applyAlignment="1" applyProtection="1">
      <alignment horizontal="center"/>
      <protection hidden="1"/>
    </xf>
    <xf numFmtId="175" fontId="23" fillId="5" borderId="44" xfId="0" applyNumberFormat="1" applyFont="1" applyFill="1" applyBorder="1"/>
    <xf numFmtId="175" fontId="23" fillId="5" borderId="14" xfId="0" applyNumberFormat="1" applyFont="1" applyFill="1" applyBorder="1"/>
    <xf numFmtId="175" fontId="23" fillId="5" borderId="45" xfId="0" applyNumberFormat="1" applyFont="1" applyFill="1" applyBorder="1"/>
    <xf numFmtId="175" fontId="23" fillId="5" borderId="43" xfId="0" applyNumberFormat="1" applyFont="1" applyFill="1" applyBorder="1"/>
    <xf numFmtId="175" fontId="23" fillId="5" borderId="5" xfId="0" applyNumberFormat="1" applyFont="1" applyFill="1" applyBorder="1"/>
    <xf numFmtId="175" fontId="23" fillId="5" borderId="2" xfId="0" applyNumberFormat="1" applyFont="1" applyFill="1" applyBorder="1"/>
    <xf numFmtId="0" fontId="1" fillId="10" borderId="0" xfId="0" applyFont="1" applyFill="1" applyAlignment="1" applyProtection="1">
      <alignment horizontal="center" wrapText="1"/>
      <protection hidden="1"/>
    </xf>
    <xf numFmtId="0" fontId="1" fillId="10" borderId="42" xfId="0" applyFont="1" applyFill="1" applyBorder="1" applyAlignment="1" applyProtection="1">
      <alignment horizontal="left" wrapText="1"/>
      <protection hidden="1"/>
    </xf>
    <xf numFmtId="0" fontId="1" fillId="0" borderId="20" xfId="64" applyFont="1" applyBorder="1" applyAlignment="1">
      <alignment horizontal="center" vertical="center" textRotation="90" wrapText="1"/>
    </xf>
    <xf numFmtId="0" fontId="1" fillId="0" borderId="6" xfId="64" applyFont="1" applyBorder="1" applyAlignment="1">
      <alignment horizontal="center" vertical="center" textRotation="90" wrapText="1"/>
    </xf>
    <xf numFmtId="0" fontId="1" fillId="0" borderId="43" xfId="64" applyFont="1" applyBorder="1" applyAlignment="1">
      <alignment horizontal="center" vertical="center" textRotation="90" wrapText="1"/>
    </xf>
    <xf numFmtId="0" fontId="1" fillId="0" borderId="10" xfId="64" applyFont="1" applyBorder="1" applyAlignment="1">
      <alignment horizontal="center" vertical="center"/>
    </xf>
    <xf numFmtId="0" fontId="1" fillId="0" borderId="1" xfId="64" applyFont="1" applyBorder="1" applyAlignment="1">
      <alignment horizontal="center" vertical="center"/>
    </xf>
    <xf numFmtId="0" fontId="1" fillId="0" borderId="3" xfId="64" applyFont="1" applyBorder="1" applyAlignment="1">
      <alignment horizontal="center" vertical="center"/>
    </xf>
    <xf numFmtId="0" fontId="1" fillId="0" borderId="10" xfId="64" applyFont="1" applyBorder="1" applyAlignment="1">
      <alignment vertical="center" wrapText="1"/>
    </xf>
    <xf numFmtId="0" fontId="1" fillId="0" borderId="3" xfId="64" applyFont="1" applyBorder="1" applyAlignment="1">
      <alignment vertical="center" wrapText="1"/>
    </xf>
    <xf numFmtId="166" fontId="1" fillId="4" borderId="10" xfId="30" applyNumberFormat="1" applyFont="1" applyFill="1" applyBorder="1" applyAlignment="1" applyProtection="1">
      <alignment horizontal="left" wrapText="1"/>
      <protection hidden="1"/>
    </xf>
    <xf numFmtId="166" fontId="1" fillId="4" borderId="1" xfId="30" applyNumberFormat="1" applyFont="1" applyFill="1" applyBorder="1" applyAlignment="1" applyProtection="1">
      <alignment horizontal="left" wrapText="1"/>
      <protection hidden="1"/>
    </xf>
    <xf numFmtId="166" fontId="1" fillId="4" borderId="3" xfId="30" applyNumberFormat="1" applyFont="1" applyFill="1" applyBorder="1" applyAlignment="1" applyProtection="1">
      <alignment horizontal="left" wrapText="1"/>
      <protection hidden="1"/>
    </xf>
    <xf numFmtId="0" fontId="1" fillId="4" borderId="10" xfId="30" applyFont="1" applyFill="1" applyBorder="1" applyAlignment="1" applyProtection="1">
      <alignment horizontal="left" wrapText="1"/>
      <protection hidden="1"/>
    </xf>
    <xf numFmtId="0" fontId="1" fillId="4" borderId="1" xfId="30" applyFont="1" applyFill="1" applyBorder="1" applyAlignment="1" applyProtection="1">
      <alignment horizontal="left" wrapText="1"/>
      <protection hidden="1"/>
    </xf>
    <xf numFmtId="0" fontId="1" fillId="4" borderId="3" xfId="30" applyFont="1" applyFill="1" applyBorder="1" applyAlignment="1" applyProtection="1">
      <alignment horizontal="left" wrapText="1"/>
      <protection hidden="1"/>
    </xf>
    <xf numFmtId="0" fontId="24" fillId="0" borderId="0" xfId="46" applyFont="1" applyAlignment="1">
      <alignment horizontal="center"/>
    </xf>
    <xf numFmtId="0" fontId="2" fillId="0" borderId="16" xfId="0" applyFont="1" applyBorder="1" applyAlignment="1" applyProtection="1">
      <alignment horizontal="left" vertical="center"/>
      <protection hidden="1"/>
    </xf>
    <xf numFmtId="0" fontId="2" fillId="0" borderId="17" xfId="0" applyFont="1" applyBorder="1" applyAlignment="1" applyProtection="1">
      <alignment horizontal="left" vertical="center"/>
      <protection hidden="1"/>
    </xf>
    <xf numFmtId="0" fontId="2" fillId="0" borderId="18" xfId="0" applyFont="1" applyBorder="1" applyAlignment="1" applyProtection="1">
      <alignment horizontal="left" vertical="center"/>
      <protection hidden="1"/>
    </xf>
    <xf numFmtId="0" fontId="2" fillId="0" borderId="11"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19"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0" borderId="5"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7" fillId="2" borderId="10" xfId="30" applyFont="1" applyFill="1" applyBorder="1" applyAlignment="1" applyProtection="1">
      <alignment horizontal="left" wrapText="1"/>
      <protection hidden="1"/>
    </xf>
    <xf numFmtId="0" fontId="2" fillId="0" borderId="1" xfId="30" applyBorder="1" applyAlignment="1">
      <alignment wrapText="1"/>
    </xf>
    <xf numFmtId="0" fontId="7" fillId="2" borderId="1" xfId="30" applyFont="1" applyFill="1" applyBorder="1" applyAlignment="1" applyProtection="1">
      <alignment wrapText="1"/>
      <protection hidden="1"/>
    </xf>
    <xf numFmtId="0" fontId="2" fillId="0" borderId="1" xfId="30" applyBorder="1" applyAlignment="1">
      <alignment horizontal="left" wrapText="1"/>
    </xf>
    <xf numFmtId="0" fontId="2" fillId="0" borderId="3" xfId="30" applyBorder="1" applyAlignment="1">
      <alignment horizontal="left" wrapText="1"/>
    </xf>
    <xf numFmtId="0" fontId="1" fillId="3" borderId="10" xfId="0" applyFont="1" applyFill="1" applyBorder="1" applyAlignment="1" applyProtection="1">
      <alignment horizontal="left" wrapText="1"/>
      <protection hidden="1"/>
    </xf>
    <xf numFmtId="0" fontId="0" fillId="0" borderId="1" xfId="0" applyBorder="1" applyAlignment="1">
      <alignment horizontal="left" wrapText="1"/>
    </xf>
    <xf numFmtId="0" fontId="0" fillId="0" borderId="3" xfId="0" applyBorder="1" applyAlignment="1">
      <alignment horizontal="left" wrapText="1"/>
    </xf>
    <xf numFmtId="0" fontId="1" fillId="3" borderId="10" xfId="30" applyFont="1" applyFill="1" applyBorder="1" applyAlignment="1" applyProtection="1">
      <alignment horizontal="left" wrapText="1" readingOrder="1"/>
      <protection hidden="1"/>
    </xf>
    <xf numFmtId="0" fontId="1" fillId="3" borderId="1" xfId="30" applyFont="1" applyFill="1" applyBorder="1" applyAlignment="1" applyProtection="1">
      <alignment horizontal="left" wrapText="1" readingOrder="1"/>
      <protection hidden="1"/>
    </xf>
    <xf numFmtId="0" fontId="1" fillId="3" borderId="3" xfId="30" applyFont="1" applyFill="1" applyBorder="1" applyAlignment="1" applyProtection="1">
      <alignment horizontal="left" wrapText="1" readingOrder="1"/>
      <protection hidden="1"/>
    </xf>
    <xf numFmtId="0" fontId="23" fillId="5" borderId="13" xfId="0" applyFont="1" applyFill="1" applyBorder="1" applyAlignment="1">
      <alignment wrapText="1"/>
    </xf>
    <xf numFmtId="0" fontId="0" fillId="0" borderId="14" xfId="0" applyBorder="1" applyAlignment="1">
      <alignment wrapText="1"/>
    </xf>
    <xf numFmtId="0" fontId="23" fillId="5" borderId="46" xfId="0" applyFont="1" applyFill="1" applyBorder="1" applyAlignment="1">
      <alignment wrapText="1"/>
    </xf>
    <xf numFmtId="0" fontId="0" fillId="0" borderId="42" xfId="0" applyBorder="1" applyAlignment="1">
      <alignment wrapText="1"/>
    </xf>
    <xf numFmtId="0" fontId="1" fillId="3" borderId="10" xfId="30" applyFont="1" applyFill="1" applyBorder="1" applyAlignment="1" applyProtection="1">
      <alignment horizontal="left" wrapText="1"/>
      <protection hidden="1"/>
    </xf>
    <xf numFmtId="0" fontId="23" fillId="5" borderId="14" xfId="0" applyFont="1" applyFill="1" applyBorder="1" applyAlignment="1">
      <alignment wrapText="1"/>
    </xf>
    <xf numFmtId="0" fontId="23" fillId="5" borderId="45" xfId="0" applyFont="1" applyFill="1" applyBorder="1" applyAlignment="1">
      <alignment wrapText="1"/>
    </xf>
    <xf numFmtId="0" fontId="23" fillId="5" borderId="42" xfId="0" applyFont="1" applyFill="1" applyBorder="1" applyAlignment="1">
      <alignment wrapText="1"/>
    </xf>
    <xf numFmtId="0" fontId="23" fillId="5" borderId="47" xfId="0" applyFont="1" applyFill="1" applyBorder="1" applyAlignment="1">
      <alignment wrapText="1"/>
    </xf>
    <xf numFmtId="0" fontId="1" fillId="3" borderId="1" xfId="30" applyFont="1" applyFill="1" applyBorder="1" applyAlignment="1" applyProtection="1">
      <alignment horizontal="left" wrapText="1"/>
      <protection hidden="1"/>
    </xf>
    <xf numFmtId="0" fontId="1" fillId="3" borderId="3" xfId="30" applyFont="1" applyFill="1" applyBorder="1" applyAlignment="1" applyProtection="1">
      <alignment horizontal="left" wrapText="1"/>
      <protection hidden="1"/>
    </xf>
    <xf numFmtId="0" fontId="1" fillId="3" borderId="1" xfId="0" applyFont="1" applyFill="1" applyBorder="1" applyAlignment="1" applyProtection="1">
      <alignment horizontal="left" wrapText="1"/>
      <protection hidden="1"/>
    </xf>
    <xf numFmtId="0" fontId="0" fillId="5" borderId="39" xfId="0" applyFill="1" applyBorder="1" applyAlignment="1">
      <alignment vertical="center" wrapText="1"/>
    </xf>
    <xf numFmtId="0" fontId="0" fillId="5" borderId="15" xfId="0" applyFill="1" applyBorder="1" applyAlignment="1">
      <alignment vertical="center" wrapText="1"/>
    </xf>
    <xf numFmtId="0" fontId="0" fillId="5" borderId="15" xfId="0" applyFill="1" applyBorder="1" applyAlignment="1">
      <alignment wrapText="1"/>
    </xf>
  </cellXfs>
  <cellStyles count="114">
    <cellStyle name="Comma 2" xfId="1" xr:uid="{00000000-0005-0000-0000-000000000000}"/>
    <cellStyle name="Comma 2 2" xfId="2" xr:uid="{00000000-0005-0000-0000-000001000000}"/>
    <cellStyle name="Comma 2 3" xfId="3" xr:uid="{00000000-0005-0000-0000-000002000000}"/>
    <cellStyle name="Comma 2 4" xfId="4" xr:uid="{00000000-0005-0000-0000-000003000000}"/>
    <cellStyle name="Comma 3" xfId="5" xr:uid="{00000000-0005-0000-0000-000004000000}"/>
    <cellStyle name="Comma 3 2" xfId="6" xr:uid="{00000000-0005-0000-0000-000005000000}"/>
    <cellStyle name="Comma 3 3" xfId="7" xr:uid="{00000000-0005-0000-0000-000006000000}"/>
    <cellStyle name="Comma 3 3 2" xfId="8" xr:uid="{00000000-0005-0000-0000-000007000000}"/>
    <cellStyle name="Comma 3 4" xfId="9" xr:uid="{00000000-0005-0000-0000-000008000000}"/>
    <cellStyle name="Comma 4" xfId="10" xr:uid="{00000000-0005-0000-0000-000009000000}"/>
    <cellStyle name="Comma 4 2" xfId="11" xr:uid="{00000000-0005-0000-0000-00000A000000}"/>
    <cellStyle name="Comma 5" xfId="12" xr:uid="{00000000-0005-0000-0000-00000B000000}"/>
    <cellStyle name="Comma 5 2" xfId="13" xr:uid="{00000000-0005-0000-0000-00000C000000}"/>
    <cellStyle name="Comma 5 3" xfId="14" xr:uid="{00000000-0005-0000-0000-00000D000000}"/>
    <cellStyle name="Comma 5 3 2" xfId="15" xr:uid="{00000000-0005-0000-0000-00000E000000}"/>
    <cellStyle name="Comma 6" xfId="16" xr:uid="{00000000-0005-0000-0000-00000F000000}"/>
    <cellStyle name="Comma 6 2" xfId="17" xr:uid="{00000000-0005-0000-0000-000010000000}"/>
    <cellStyle name="Comma 6 3" xfId="18" xr:uid="{00000000-0005-0000-0000-000011000000}"/>
    <cellStyle name="Comma 6 3 2" xfId="19" xr:uid="{00000000-0005-0000-0000-000012000000}"/>
    <cellStyle name="Comma 7" xfId="20" xr:uid="{00000000-0005-0000-0000-000013000000}"/>
    <cellStyle name="Comma 7 2" xfId="21" xr:uid="{00000000-0005-0000-0000-000014000000}"/>
    <cellStyle name="Currency 2" xfId="22" xr:uid="{00000000-0005-0000-0000-000015000000}"/>
    <cellStyle name="Currency 3" xfId="23" xr:uid="{00000000-0005-0000-0000-000016000000}"/>
    <cellStyle name="Currency 3 2" xfId="24" xr:uid="{00000000-0005-0000-0000-000017000000}"/>
    <cellStyle name="Hyperlink 2" xfId="25" xr:uid="{00000000-0005-0000-0000-000018000000}"/>
    <cellStyle name="Hyperlink 2 2" xfId="26" xr:uid="{00000000-0005-0000-0000-000019000000}"/>
    <cellStyle name="Hyperlink 2 3" xfId="27" xr:uid="{00000000-0005-0000-0000-00001A000000}"/>
    <cellStyle name="Hyperlink 3" xfId="28" xr:uid="{00000000-0005-0000-0000-00001B000000}"/>
    <cellStyle name="Hyperlink 3 2" xfId="29" xr:uid="{00000000-0005-0000-0000-00001C000000}"/>
    <cellStyle name="Normal" xfId="0" builtinId="0"/>
    <cellStyle name="Normal 2" xfId="30" xr:uid="{00000000-0005-0000-0000-00001E000000}"/>
    <cellStyle name="Normal 2 2" xfId="31" xr:uid="{00000000-0005-0000-0000-00001F000000}"/>
    <cellStyle name="Normal 2 2 2" xfId="32" xr:uid="{00000000-0005-0000-0000-000020000000}"/>
    <cellStyle name="Normal 2 2 2 2" xfId="33" xr:uid="{00000000-0005-0000-0000-000021000000}"/>
    <cellStyle name="Normal 2 2 2 3" xfId="34" xr:uid="{00000000-0005-0000-0000-000022000000}"/>
    <cellStyle name="Normal 2 2 3" xfId="35" xr:uid="{00000000-0005-0000-0000-000023000000}"/>
    <cellStyle name="Normal 2 2 4" xfId="36" xr:uid="{00000000-0005-0000-0000-000024000000}"/>
    <cellStyle name="Normal 2 2 5" xfId="37" xr:uid="{00000000-0005-0000-0000-000025000000}"/>
    <cellStyle name="Normal 2 3" xfId="38" xr:uid="{00000000-0005-0000-0000-000026000000}"/>
    <cellStyle name="Normal 2 3 2" xfId="39" xr:uid="{00000000-0005-0000-0000-000027000000}"/>
    <cellStyle name="Normal 2 3 3" xfId="40" xr:uid="{00000000-0005-0000-0000-000028000000}"/>
    <cellStyle name="Normal 2 4" xfId="41" xr:uid="{00000000-0005-0000-0000-000029000000}"/>
    <cellStyle name="Normal 2 5" xfId="42" xr:uid="{00000000-0005-0000-0000-00002A000000}"/>
    <cellStyle name="Normal 2 6" xfId="43" xr:uid="{00000000-0005-0000-0000-00002B000000}"/>
    <cellStyle name="Normal 3" xfId="44" xr:uid="{00000000-0005-0000-0000-00002C000000}"/>
    <cellStyle name="Normal 3 2" xfId="45" xr:uid="{00000000-0005-0000-0000-00002D000000}"/>
    <cellStyle name="Normal 3 2 2" xfId="46" xr:uid="{00000000-0005-0000-0000-00002E000000}"/>
    <cellStyle name="Normal 3 2 3" xfId="47" xr:uid="{00000000-0005-0000-0000-00002F000000}"/>
    <cellStyle name="Normal 3 2 4" xfId="48" xr:uid="{00000000-0005-0000-0000-000030000000}"/>
    <cellStyle name="Normal 3 2 4 2" xfId="49" xr:uid="{00000000-0005-0000-0000-000031000000}"/>
    <cellStyle name="Normal 3 2 4 3" xfId="50" xr:uid="{00000000-0005-0000-0000-000032000000}"/>
    <cellStyle name="Normal 3 2 5" xfId="51" xr:uid="{00000000-0005-0000-0000-000033000000}"/>
    <cellStyle name="Normal 3 3" xfId="52" xr:uid="{00000000-0005-0000-0000-000034000000}"/>
    <cellStyle name="Normal 3 4" xfId="53" xr:uid="{00000000-0005-0000-0000-000035000000}"/>
    <cellStyle name="Normal 3 5" xfId="54" xr:uid="{00000000-0005-0000-0000-000036000000}"/>
    <cellStyle name="Normal 4" xfId="55" xr:uid="{00000000-0005-0000-0000-000037000000}"/>
    <cellStyle name="Normal 4 2" xfId="56" xr:uid="{00000000-0005-0000-0000-000038000000}"/>
    <cellStyle name="Normal 4 2 2" xfId="57" xr:uid="{00000000-0005-0000-0000-000039000000}"/>
    <cellStyle name="Normal 4 2 3" xfId="58" xr:uid="{00000000-0005-0000-0000-00003A000000}"/>
    <cellStyle name="Normal 4 3" xfId="59" xr:uid="{00000000-0005-0000-0000-00003B000000}"/>
    <cellStyle name="Normal 5" xfId="60" xr:uid="{00000000-0005-0000-0000-00003C000000}"/>
    <cellStyle name="Normal 5 2" xfId="61" xr:uid="{00000000-0005-0000-0000-00003D000000}"/>
    <cellStyle name="Normal 5 3" xfId="62" xr:uid="{00000000-0005-0000-0000-00003E000000}"/>
    <cellStyle name="Normal 5 4" xfId="63" xr:uid="{00000000-0005-0000-0000-00003F000000}"/>
    <cellStyle name="Normal 6" xfId="64" xr:uid="{00000000-0005-0000-0000-000040000000}"/>
    <cellStyle name="Normal 6 2" xfId="65" xr:uid="{00000000-0005-0000-0000-000041000000}"/>
    <cellStyle name="Normal 6 3" xfId="66" xr:uid="{00000000-0005-0000-0000-000042000000}"/>
    <cellStyle name="Normal 6 3 2" xfId="67" xr:uid="{00000000-0005-0000-0000-000043000000}"/>
    <cellStyle name="Normal 6 3 3" xfId="68" xr:uid="{00000000-0005-0000-0000-000044000000}"/>
    <cellStyle name="Normal 7" xfId="69" xr:uid="{00000000-0005-0000-0000-000045000000}"/>
    <cellStyle name="Normal 7 2" xfId="70" xr:uid="{00000000-0005-0000-0000-000046000000}"/>
    <cellStyle name="Normal 8" xfId="71" xr:uid="{00000000-0005-0000-0000-000047000000}"/>
    <cellStyle name="Normal 9" xfId="72" xr:uid="{00000000-0005-0000-0000-000048000000}"/>
    <cellStyle name="Normal 9 2" xfId="73" xr:uid="{00000000-0005-0000-0000-000049000000}"/>
    <cellStyle name="Percent 10" xfId="74" xr:uid="{00000000-0005-0000-0000-00004A000000}"/>
    <cellStyle name="Percent 10 2" xfId="75" xr:uid="{00000000-0005-0000-0000-00004B000000}"/>
    <cellStyle name="Percent 10 3" xfId="76" xr:uid="{00000000-0005-0000-0000-00004C000000}"/>
    <cellStyle name="Percent 10 4" xfId="77" xr:uid="{00000000-0005-0000-0000-00004D000000}"/>
    <cellStyle name="Percent 2" xfId="78" xr:uid="{00000000-0005-0000-0000-00004E000000}"/>
    <cellStyle name="Percent 2 2" xfId="79" xr:uid="{00000000-0005-0000-0000-00004F000000}"/>
    <cellStyle name="Percent 2 3" xfId="80" xr:uid="{00000000-0005-0000-0000-000050000000}"/>
    <cellStyle name="Percent 2 3 2" xfId="81" xr:uid="{00000000-0005-0000-0000-000051000000}"/>
    <cellStyle name="Percent 2 3 3" xfId="82" xr:uid="{00000000-0005-0000-0000-000052000000}"/>
    <cellStyle name="Percent 2 3 4" xfId="83" xr:uid="{00000000-0005-0000-0000-000053000000}"/>
    <cellStyle name="Percent 2 4" xfId="84" xr:uid="{00000000-0005-0000-0000-000054000000}"/>
    <cellStyle name="Percent 2 5" xfId="85" xr:uid="{00000000-0005-0000-0000-000055000000}"/>
    <cellStyle name="Percent 2 5 2" xfId="86" xr:uid="{00000000-0005-0000-0000-000056000000}"/>
    <cellStyle name="Percent 3" xfId="87" xr:uid="{00000000-0005-0000-0000-000057000000}"/>
    <cellStyle name="Percent 3 2" xfId="88" xr:uid="{00000000-0005-0000-0000-000058000000}"/>
    <cellStyle name="Percent 4" xfId="89" xr:uid="{00000000-0005-0000-0000-000059000000}"/>
    <cellStyle name="Percent 4 2" xfId="90" xr:uid="{00000000-0005-0000-0000-00005A000000}"/>
    <cellStyle name="Percent 5" xfId="91" xr:uid="{00000000-0005-0000-0000-00005B000000}"/>
    <cellStyle name="Percent 5 2" xfId="92" xr:uid="{00000000-0005-0000-0000-00005C000000}"/>
    <cellStyle name="Percent 5 2 2" xfId="93" xr:uid="{00000000-0005-0000-0000-00005D000000}"/>
    <cellStyle name="Percent 5 2 3" xfId="94" xr:uid="{00000000-0005-0000-0000-00005E000000}"/>
    <cellStyle name="Percent 5 2 3 2" xfId="95" xr:uid="{00000000-0005-0000-0000-00005F000000}"/>
    <cellStyle name="Percent 5 3" xfId="96" xr:uid="{00000000-0005-0000-0000-000060000000}"/>
    <cellStyle name="Percent 5 3 2" xfId="97" xr:uid="{00000000-0005-0000-0000-000061000000}"/>
    <cellStyle name="Percent 6" xfId="98" xr:uid="{00000000-0005-0000-0000-000062000000}"/>
    <cellStyle name="Percent 6 2" xfId="99" xr:uid="{00000000-0005-0000-0000-000063000000}"/>
    <cellStyle name="Percent 6 3" xfId="100" xr:uid="{00000000-0005-0000-0000-000064000000}"/>
    <cellStyle name="Percent 6 3 2" xfId="101" xr:uid="{00000000-0005-0000-0000-000065000000}"/>
    <cellStyle name="Percent 7" xfId="102" xr:uid="{00000000-0005-0000-0000-000066000000}"/>
    <cellStyle name="Percent 7 2" xfId="103" xr:uid="{00000000-0005-0000-0000-000067000000}"/>
    <cellStyle name="Percent 7 3" xfId="104" xr:uid="{00000000-0005-0000-0000-000068000000}"/>
    <cellStyle name="Percent 7 4" xfId="105" xr:uid="{00000000-0005-0000-0000-000069000000}"/>
    <cellStyle name="Percent 7 4 2" xfId="106" xr:uid="{00000000-0005-0000-0000-00006A000000}"/>
    <cellStyle name="Percent 7 5" xfId="107" xr:uid="{00000000-0005-0000-0000-00006B000000}"/>
    <cellStyle name="Percent 7 5 2" xfId="108" xr:uid="{00000000-0005-0000-0000-00006C000000}"/>
    <cellStyle name="Percent 8" xfId="109" xr:uid="{00000000-0005-0000-0000-00006D000000}"/>
    <cellStyle name="Percent 8 2" xfId="110" xr:uid="{00000000-0005-0000-0000-00006E000000}"/>
    <cellStyle name="Percent 8 3" xfId="111" xr:uid="{00000000-0005-0000-0000-00006F000000}"/>
    <cellStyle name="Percent 8 3 2" xfId="112" xr:uid="{00000000-0005-0000-0000-000070000000}"/>
    <cellStyle name="Percent 9" xfId="113" xr:uid="{00000000-0005-0000-0000-000071000000}"/>
  </cellStyles>
  <dxfs count="4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333333"/>
                </a:solidFill>
                <a:latin typeface="Calibri"/>
                <a:ea typeface="Calibri"/>
                <a:cs typeface="Calibri"/>
              </a:defRPr>
            </a:pPr>
            <a:r>
              <a:rPr lang="en-ZA"/>
              <a:t>Margin Comparison / Marge Vergelyking: Northwest Free State  R/ha)</a:t>
            </a:r>
          </a:p>
        </c:rich>
      </c:tx>
      <c:overlay val="0"/>
      <c:spPr>
        <a:noFill/>
        <a:ln w="25400">
          <a:noFill/>
        </a:ln>
      </c:spPr>
    </c:title>
    <c:autoTitleDeleted val="0"/>
    <c:plotArea>
      <c:layout>
        <c:manualLayout>
          <c:layoutTarget val="inner"/>
          <c:xMode val="edge"/>
          <c:yMode val="edge"/>
          <c:x val="8.6588788294707911E-2"/>
          <c:y val="0.10547073068791292"/>
          <c:w val="0.89034990337495268"/>
          <c:h val="0.77522368427510591"/>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Comparison'!$B$2:$I$2</c:f>
              <c:strCache>
                <c:ptCount val="8"/>
                <c:pt idx="0">
                  <c:v>Maize (lower yield)</c:v>
                </c:pt>
                <c:pt idx="1">
                  <c:v>Maize (higher yield)</c:v>
                </c:pt>
                <c:pt idx="2">
                  <c:v>Maize (Bt)</c:v>
                </c:pt>
                <c:pt idx="3">
                  <c:v>Sunflower</c:v>
                </c:pt>
                <c:pt idx="4">
                  <c:v>Soybean</c:v>
                </c:pt>
                <c:pt idx="5">
                  <c:v>Grain Sorghum</c:v>
                </c:pt>
                <c:pt idx="6">
                  <c:v>Groundnuts</c:v>
                </c:pt>
                <c:pt idx="7">
                  <c:v>Irr-Maize</c:v>
                </c:pt>
              </c:strCache>
            </c:strRef>
          </c:cat>
          <c:val>
            <c:numRef>
              <c:f>'Crop Comparison'!$B$34:$I$34</c:f>
              <c:numCache>
                <c:formatCode>"R"\ #\ ##0</c:formatCode>
                <c:ptCount val="8"/>
                <c:pt idx="0">
                  <c:v>557.44630890264307</c:v>
                </c:pt>
                <c:pt idx="1">
                  <c:v>7160.6304758119604</c:v>
                </c:pt>
                <c:pt idx="2">
                  <c:v>1915.2737147815697</c:v>
                </c:pt>
                <c:pt idx="3">
                  <c:v>3510.6241288891997</c:v>
                </c:pt>
                <c:pt idx="4">
                  <c:v>3182.9845629371102</c:v>
                </c:pt>
                <c:pt idx="5">
                  <c:v>7275.0930913836983</c:v>
                </c:pt>
                <c:pt idx="6">
                  <c:v>11402.750324911345</c:v>
                </c:pt>
                <c:pt idx="7">
                  <c:v>6818.3088859860582</c:v>
                </c:pt>
              </c:numCache>
            </c:numRef>
          </c:val>
          <c:extLst>
            <c:ext xmlns:c16="http://schemas.microsoft.com/office/drawing/2014/chart" uri="{C3380CC4-5D6E-409C-BE32-E72D297353CC}">
              <c16:uniqueId val="{00000000-AD9F-4852-B5E8-1AF301A39B84}"/>
            </c:ext>
          </c:extLst>
        </c:ser>
        <c:ser>
          <c:idx val="1"/>
          <c:order val="1"/>
          <c:tx>
            <c:strRef>
              <c:f>'Crop Comparison'!$A$35</c:f>
              <c:strCache>
                <c:ptCount val="1"/>
                <c:pt idx="0">
                  <c:v>4) NETT MARGIN  (R/ha)</c:v>
                </c:pt>
              </c:strCache>
            </c:strRef>
          </c:tx>
          <c:spPr>
            <a:noFill/>
            <a:ln w="31750">
              <a:solidFill>
                <a:srgbClr val="FF0000"/>
              </a:solidFill>
            </a:ln>
          </c:spPr>
          <c:invertIfNegative val="0"/>
          <c:dLbls>
            <c:dLbl>
              <c:idx val="2"/>
              <c:layout>
                <c:manualLayout>
                  <c:x val="0"/>
                  <c:y val="-4.4523004370265927E-2"/>
                </c:manualLayout>
              </c:layout>
              <c:spPr>
                <a:ln>
                  <a:solidFill>
                    <a:srgbClr val="FF0000"/>
                  </a:solidFill>
                </a:ln>
              </c:spPr>
              <c:txPr>
                <a:bodyPr/>
                <a:lstStyle/>
                <a:p>
                  <a:pPr>
                    <a:defRPr sz="11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9F-4852-B5E8-1AF301A39B84}"/>
                </c:ext>
              </c:extLst>
            </c:dLbl>
            <c:dLbl>
              <c:idx val="5"/>
              <c:layout>
                <c:manualLayout>
                  <c:x val="2.2576360985702526E-3"/>
                  <c:y val="-8.0141407866478581E-2"/>
                </c:manualLayout>
              </c:layout>
              <c:spPr>
                <a:ln>
                  <a:solidFill>
                    <a:srgbClr val="FF0000"/>
                  </a:solidFill>
                </a:ln>
              </c:spPr>
              <c:txPr>
                <a:bodyPr/>
                <a:lstStyle/>
                <a:p>
                  <a:pPr>
                    <a:defRPr sz="11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9F-4852-B5E8-1AF301A39B84}"/>
                </c:ext>
              </c:extLst>
            </c:dLbl>
            <c:spPr>
              <a:ln>
                <a:solidFill>
                  <a:srgbClr val="FF0000"/>
                </a:solid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Comparison'!$B$2:$I$2</c:f>
              <c:strCache>
                <c:ptCount val="8"/>
                <c:pt idx="0">
                  <c:v>Maize (lower yield)</c:v>
                </c:pt>
                <c:pt idx="1">
                  <c:v>Maize (higher yield)</c:v>
                </c:pt>
                <c:pt idx="2">
                  <c:v>Maize (Bt)</c:v>
                </c:pt>
                <c:pt idx="3">
                  <c:v>Sunflower</c:v>
                </c:pt>
                <c:pt idx="4">
                  <c:v>Soybean</c:v>
                </c:pt>
                <c:pt idx="5">
                  <c:v>Grain Sorghum</c:v>
                </c:pt>
                <c:pt idx="6">
                  <c:v>Groundnuts</c:v>
                </c:pt>
                <c:pt idx="7">
                  <c:v>Irr-Maize</c:v>
                </c:pt>
              </c:strCache>
            </c:strRef>
          </c:cat>
          <c:val>
            <c:numRef>
              <c:f>'Crop Comparison'!$B$35:$I$35</c:f>
              <c:numCache>
                <c:formatCode>"R"\ #\ ##0</c:formatCode>
                <c:ptCount val="8"/>
                <c:pt idx="0">
                  <c:v>-2510.4236910973559</c:v>
                </c:pt>
                <c:pt idx="1">
                  <c:v>4224.1004758119598</c:v>
                </c:pt>
                <c:pt idx="2">
                  <c:v>-1187.5462852184319</c:v>
                </c:pt>
                <c:pt idx="3">
                  <c:v>447.11412888919949</c:v>
                </c:pt>
                <c:pt idx="4">
                  <c:v>303.48456293711024</c:v>
                </c:pt>
                <c:pt idx="5">
                  <c:v>4700.8930913836975</c:v>
                </c:pt>
                <c:pt idx="6">
                  <c:v>8186.3003249113463</c:v>
                </c:pt>
                <c:pt idx="7">
                  <c:v>2126.0288859860593</c:v>
                </c:pt>
              </c:numCache>
            </c:numRef>
          </c:val>
          <c:extLst>
            <c:ext xmlns:c16="http://schemas.microsoft.com/office/drawing/2014/chart" uri="{C3380CC4-5D6E-409C-BE32-E72D297353CC}">
              <c16:uniqueId val="{00000003-AD9F-4852-B5E8-1AF301A39B84}"/>
            </c:ext>
          </c:extLst>
        </c:ser>
        <c:dLbls>
          <c:showLegendKey val="0"/>
          <c:showVal val="0"/>
          <c:showCatName val="0"/>
          <c:showSerName val="0"/>
          <c:showPercent val="0"/>
          <c:showBubbleSize val="0"/>
        </c:dLbls>
        <c:gapWidth val="150"/>
        <c:axId val="130243615"/>
        <c:axId val="1"/>
      </c:barChart>
      <c:catAx>
        <c:axId val="130243615"/>
        <c:scaling>
          <c:orientation val="minMax"/>
        </c:scaling>
        <c:delete val="0"/>
        <c:axPos val="b"/>
        <c:numFmt formatCode="General" sourceLinked="1"/>
        <c:majorTickMark val="none"/>
        <c:minorTickMark val="none"/>
        <c:tickLblPos val="nextTo"/>
        <c:spPr>
          <a:ln w="9525">
            <a:noFill/>
          </a:ln>
        </c:spPr>
        <c:txPr>
          <a:bodyPr rot="0" vert="horz"/>
          <a:lstStyle/>
          <a:p>
            <a:pPr>
              <a:defRPr sz="105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6000"/>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0" vert="horz"/>
          <a:lstStyle/>
          <a:p>
            <a:pPr>
              <a:defRPr sz="1100" b="0" i="0" u="none" strike="noStrike" baseline="0">
                <a:solidFill>
                  <a:srgbClr val="333333"/>
                </a:solidFill>
                <a:latin typeface="Calibri"/>
                <a:ea typeface="Calibri"/>
                <a:cs typeface="Calibri"/>
              </a:defRPr>
            </a:pPr>
            <a:endParaRPr lang="en-US"/>
          </a:p>
        </c:txPr>
        <c:crossAx val="130243615"/>
        <c:crosses val="autoZero"/>
        <c:crossBetween val="between"/>
      </c:valAx>
      <c:spPr>
        <a:noFill/>
        <a:ln w="25400">
          <a:noFill/>
        </a:ln>
      </c:spPr>
    </c:plotArea>
    <c:legend>
      <c:legendPos val="r"/>
      <c:layout>
        <c:manualLayout>
          <c:xMode val="edge"/>
          <c:yMode val="edge"/>
          <c:x val="0.17791082940123626"/>
          <c:y val="0.89752799525162175"/>
          <c:w val="0.65281796272227832"/>
          <c:h val="7.2502261454866393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1196340</xdr:colOff>
      <xdr:row>4</xdr:row>
      <xdr:rowOff>45720</xdr:rowOff>
    </xdr:from>
    <xdr:to>
      <xdr:col>3</xdr:col>
      <xdr:colOff>247650</xdr:colOff>
      <xdr:row>8</xdr:row>
      <xdr:rowOff>57150</xdr:rowOff>
    </xdr:to>
    <xdr:pic>
      <xdr:nvPicPr>
        <xdr:cNvPr id="180246" name="Picture 1" descr="L:\Bedryfsbediening\Templates\Graan SA - nuwe logo.jpg">
          <a:extLst>
            <a:ext uri="{FF2B5EF4-FFF2-40B4-BE49-F238E27FC236}">
              <a16:creationId xmlns:a16="http://schemas.microsoft.com/office/drawing/2014/main" id="{8FE3F576-5B08-CA64-434E-731FD92D35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2980" y="1089660"/>
          <a:ext cx="58674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38</xdr:row>
      <xdr:rowOff>0</xdr:rowOff>
    </xdr:from>
    <xdr:to>
      <xdr:col>9</xdr:col>
      <xdr:colOff>91440</xdr:colOff>
      <xdr:row>56</xdr:row>
      <xdr:rowOff>30480</xdr:rowOff>
    </xdr:to>
    <xdr:graphicFrame macro="">
      <xdr:nvGraphicFramePr>
        <xdr:cNvPr id="182304" name="Chart 1">
          <a:extLst>
            <a:ext uri="{FF2B5EF4-FFF2-40B4-BE49-F238E27FC236}">
              <a16:creationId xmlns:a16="http://schemas.microsoft.com/office/drawing/2014/main" id="{98C51A40-9009-D255-5ABB-533AB42DAA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1</xdr:row>
      <xdr:rowOff>7620</xdr:rowOff>
    </xdr:from>
    <xdr:to>
      <xdr:col>9</xdr:col>
      <xdr:colOff>590550</xdr:colOff>
      <xdr:row>3</xdr:row>
      <xdr:rowOff>93345</xdr:rowOff>
    </xdr:to>
    <xdr:pic>
      <xdr:nvPicPr>
        <xdr:cNvPr id="182305" name="Picture 2" descr="L:\Bedryfsbediening\Templates\Graan SA - nuwe logo.jpg">
          <a:extLst>
            <a:ext uri="{FF2B5EF4-FFF2-40B4-BE49-F238E27FC236}">
              <a16:creationId xmlns:a16="http://schemas.microsoft.com/office/drawing/2014/main" id="{214C9290-115B-BE92-25D8-76381C9D3B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30840" y="190500"/>
          <a:ext cx="5867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42</xdr:row>
      <xdr:rowOff>22860</xdr:rowOff>
    </xdr:from>
    <xdr:to>
      <xdr:col>0</xdr:col>
      <xdr:colOff>1021080</xdr:colOff>
      <xdr:row>45</xdr:row>
      <xdr:rowOff>167640</xdr:rowOff>
    </xdr:to>
    <xdr:pic>
      <xdr:nvPicPr>
        <xdr:cNvPr id="37411" name="Picture 3" descr="http://www.maizetrust.co.za/images/masthead.jpg">
          <a:extLst>
            <a:ext uri="{FF2B5EF4-FFF2-40B4-BE49-F238E27FC236}">
              <a16:creationId xmlns:a16="http://schemas.microsoft.com/office/drawing/2014/main" id="{25FDBD05-7C27-2508-5347-9B6FF9D2C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793242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175260</xdr:colOff>
      <xdr:row>0</xdr:row>
      <xdr:rowOff>144780</xdr:rowOff>
    </xdr:from>
    <xdr:to>
      <xdr:col>8</xdr:col>
      <xdr:colOff>762000</xdr:colOff>
      <xdr:row>2</xdr:row>
      <xdr:rowOff>205740</xdr:rowOff>
    </xdr:to>
    <xdr:pic>
      <xdr:nvPicPr>
        <xdr:cNvPr id="37412" name="Picture 3" descr="L:\Bedryfsbediening\Templates\Graan SA - nuwe logo.jpg">
          <a:extLst>
            <a:ext uri="{FF2B5EF4-FFF2-40B4-BE49-F238E27FC236}">
              <a16:creationId xmlns:a16="http://schemas.microsoft.com/office/drawing/2014/main" id="{4727FDCE-DEA9-A0C1-D98B-0A3934832F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84080" y="144780"/>
          <a:ext cx="5867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60960</xdr:colOff>
      <xdr:row>70</xdr:row>
      <xdr:rowOff>160020</xdr:rowOff>
    </xdr:from>
    <xdr:to>
      <xdr:col>9</xdr:col>
      <xdr:colOff>895350</xdr:colOff>
      <xdr:row>78</xdr:row>
      <xdr:rowOff>15784</xdr:rowOff>
    </xdr:to>
    <xdr:pic>
      <xdr:nvPicPr>
        <xdr:cNvPr id="38573" name="Picture 5" descr="Graan SA - nuwe logo.jpg">
          <a:extLst>
            <a:ext uri="{FF2B5EF4-FFF2-40B4-BE49-F238E27FC236}">
              <a16:creationId xmlns:a16="http://schemas.microsoft.com/office/drawing/2014/main" id="{FDD6A106-B761-5ED0-568C-AFECEC1937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61420" y="13335000"/>
          <a:ext cx="83058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39</xdr:row>
      <xdr:rowOff>22860</xdr:rowOff>
    </xdr:from>
    <xdr:to>
      <xdr:col>0</xdr:col>
      <xdr:colOff>1021080</xdr:colOff>
      <xdr:row>42</xdr:row>
      <xdr:rowOff>167640</xdr:rowOff>
    </xdr:to>
    <xdr:pic>
      <xdr:nvPicPr>
        <xdr:cNvPr id="38574" name="Picture 6" descr="http://www.maizetrust.co.za/images/masthead.jpg">
          <a:extLst>
            <a:ext uri="{FF2B5EF4-FFF2-40B4-BE49-F238E27FC236}">
              <a16:creationId xmlns:a16="http://schemas.microsoft.com/office/drawing/2014/main" id="{072AD07E-B200-1F42-2F82-5E6DBE9D71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799338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39</xdr:row>
      <xdr:rowOff>22860</xdr:rowOff>
    </xdr:from>
    <xdr:to>
      <xdr:col>0</xdr:col>
      <xdr:colOff>1021080</xdr:colOff>
      <xdr:row>42</xdr:row>
      <xdr:rowOff>167640</xdr:rowOff>
    </xdr:to>
    <xdr:pic>
      <xdr:nvPicPr>
        <xdr:cNvPr id="38575" name="Picture 7" descr="http://www.maizetrust.co.za/images/masthead.jpg">
          <a:extLst>
            <a:ext uri="{FF2B5EF4-FFF2-40B4-BE49-F238E27FC236}">
              <a16:creationId xmlns:a16="http://schemas.microsoft.com/office/drawing/2014/main" id="{BC70D792-8BCD-43FB-A387-64A309F101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799338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167640</xdr:colOff>
      <xdr:row>0</xdr:row>
      <xdr:rowOff>144780</xdr:rowOff>
    </xdr:from>
    <xdr:to>
      <xdr:col>8</xdr:col>
      <xdr:colOff>741045</xdr:colOff>
      <xdr:row>2</xdr:row>
      <xdr:rowOff>167640</xdr:rowOff>
    </xdr:to>
    <xdr:pic>
      <xdr:nvPicPr>
        <xdr:cNvPr id="38576" name="Picture 5" descr="L:\Bedryfsbediening\Templates\Graan SA - nuwe logo.jpg">
          <a:extLst>
            <a:ext uri="{FF2B5EF4-FFF2-40B4-BE49-F238E27FC236}">
              <a16:creationId xmlns:a16="http://schemas.microsoft.com/office/drawing/2014/main" id="{60CFD669-F68C-1889-90CE-843B4EADDC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85120" y="144780"/>
          <a:ext cx="58674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42</xdr:row>
      <xdr:rowOff>22860</xdr:rowOff>
    </xdr:from>
    <xdr:to>
      <xdr:col>0</xdr:col>
      <xdr:colOff>1021080</xdr:colOff>
      <xdr:row>45</xdr:row>
      <xdr:rowOff>167640</xdr:rowOff>
    </xdr:to>
    <xdr:pic>
      <xdr:nvPicPr>
        <xdr:cNvPr id="156098" name="Picture 3" descr="http://www.maizetrust.co.za/images/masthead.jpg">
          <a:extLst>
            <a:ext uri="{FF2B5EF4-FFF2-40B4-BE49-F238E27FC236}">
              <a16:creationId xmlns:a16="http://schemas.microsoft.com/office/drawing/2014/main" id="{E545F91B-E289-F7B7-6A12-41752D8031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809244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42</xdr:row>
      <xdr:rowOff>22860</xdr:rowOff>
    </xdr:from>
    <xdr:to>
      <xdr:col>0</xdr:col>
      <xdr:colOff>1021080</xdr:colOff>
      <xdr:row>45</xdr:row>
      <xdr:rowOff>167640</xdr:rowOff>
    </xdr:to>
    <xdr:pic>
      <xdr:nvPicPr>
        <xdr:cNvPr id="156099" name="Picture 4" descr="http://www.maizetrust.co.za/images/masthead.jpg">
          <a:extLst>
            <a:ext uri="{FF2B5EF4-FFF2-40B4-BE49-F238E27FC236}">
              <a16:creationId xmlns:a16="http://schemas.microsoft.com/office/drawing/2014/main" id="{3296DD2C-9A08-255D-6110-F1C2ABF72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809244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274320</xdr:colOff>
      <xdr:row>0</xdr:row>
      <xdr:rowOff>121920</xdr:rowOff>
    </xdr:from>
    <xdr:to>
      <xdr:col>8</xdr:col>
      <xdr:colOff>855345</xdr:colOff>
      <xdr:row>2</xdr:row>
      <xdr:rowOff>167640</xdr:rowOff>
    </xdr:to>
    <xdr:pic>
      <xdr:nvPicPr>
        <xdr:cNvPr id="156100" name="Picture 4" descr="L:\Bedryfsbediening\Templates\Graan SA - nuwe logo.jpg">
          <a:extLst>
            <a:ext uri="{FF2B5EF4-FFF2-40B4-BE49-F238E27FC236}">
              <a16:creationId xmlns:a16="http://schemas.microsoft.com/office/drawing/2014/main" id="{218439FE-0F19-B18C-AE02-BD0CCE260F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22280" y="121920"/>
          <a:ext cx="59436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259080</xdr:colOff>
      <xdr:row>95</xdr:row>
      <xdr:rowOff>99060</xdr:rowOff>
    </xdr:from>
    <xdr:to>
      <xdr:col>7</xdr:col>
      <xdr:colOff>739140</xdr:colOff>
      <xdr:row>99</xdr:row>
      <xdr:rowOff>19050</xdr:rowOff>
    </xdr:to>
    <xdr:pic>
      <xdr:nvPicPr>
        <xdr:cNvPr id="51678" name="Picture 3" descr="Graan SA - nuwe logo.jpg">
          <a:extLst>
            <a:ext uri="{FF2B5EF4-FFF2-40B4-BE49-F238E27FC236}">
              <a16:creationId xmlns:a16="http://schemas.microsoft.com/office/drawing/2014/main" id="{E9C2809A-382F-1407-620D-9E8D1B7145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1160" y="16581120"/>
          <a:ext cx="4876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236220</xdr:colOff>
      <xdr:row>0</xdr:row>
      <xdr:rowOff>152400</xdr:rowOff>
    </xdr:from>
    <xdr:to>
      <xdr:col>8</xdr:col>
      <xdr:colOff>815340</xdr:colOff>
      <xdr:row>2</xdr:row>
      <xdr:rowOff>211455</xdr:rowOff>
    </xdr:to>
    <xdr:pic>
      <xdr:nvPicPr>
        <xdr:cNvPr id="51679" name="Picture 3" descr="L:\Bedryfsbediening\Templates\Graan SA - nuwe logo.jpg">
          <a:extLst>
            <a:ext uri="{FF2B5EF4-FFF2-40B4-BE49-F238E27FC236}">
              <a16:creationId xmlns:a16="http://schemas.microsoft.com/office/drawing/2014/main" id="{375BA94E-163D-6F6E-BD2C-FF9889A3B4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41280" y="152400"/>
          <a:ext cx="5867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91440</xdr:colOff>
      <xdr:row>82</xdr:row>
      <xdr:rowOff>160020</xdr:rowOff>
    </xdr:from>
    <xdr:to>
      <xdr:col>9</xdr:col>
      <xdr:colOff>914400</xdr:colOff>
      <xdr:row>89</xdr:row>
      <xdr:rowOff>95250</xdr:rowOff>
    </xdr:to>
    <xdr:pic>
      <xdr:nvPicPr>
        <xdr:cNvPr id="179352" name="Picture 3" descr="Graan SA - nuwe logo.jpg">
          <a:extLst>
            <a:ext uri="{FF2B5EF4-FFF2-40B4-BE49-F238E27FC236}">
              <a16:creationId xmlns:a16="http://schemas.microsoft.com/office/drawing/2014/main" id="{08ADCA9D-777D-464E-09CE-2B063F2D80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91900" y="14630400"/>
          <a:ext cx="82296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236220</xdr:colOff>
      <xdr:row>0</xdr:row>
      <xdr:rowOff>152400</xdr:rowOff>
    </xdr:from>
    <xdr:to>
      <xdr:col>8</xdr:col>
      <xdr:colOff>819150</xdr:colOff>
      <xdr:row>2</xdr:row>
      <xdr:rowOff>207645</xdr:rowOff>
    </xdr:to>
    <xdr:pic>
      <xdr:nvPicPr>
        <xdr:cNvPr id="179353" name="Picture 3" descr="L:\Bedryfsbediening\Templates\Graan SA - nuwe logo.jpg">
          <a:extLst>
            <a:ext uri="{FF2B5EF4-FFF2-40B4-BE49-F238E27FC236}">
              <a16:creationId xmlns:a16="http://schemas.microsoft.com/office/drawing/2014/main" id="{CD026728-031C-8C26-35D3-77EA61E23A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53700" y="152400"/>
          <a:ext cx="5867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205740</xdr:colOff>
      <xdr:row>0</xdr:row>
      <xdr:rowOff>121920</xdr:rowOff>
    </xdr:from>
    <xdr:to>
      <xdr:col>8</xdr:col>
      <xdr:colOff>782955</xdr:colOff>
      <xdr:row>2</xdr:row>
      <xdr:rowOff>211455</xdr:rowOff>
    </xdr:to>
    <xdr:pic>
      <xdr:nvPicPr>
        <xdr:cNvPr id="173263" name="Picture 2" descr="L:\Bedryfsbediening\Templates\Graan SA - nuwe logo.jpg">
          <a:extLst>
            <a:ext uri="{FF2B5EF4-FFF2-40B4-BE49-F238E27FC236}">
              <a16:creationId xmlns:a16="http://schemas.microsoft.com/office/drawing/2014/main" id="{ECBE54D8-FC34-3213-D621-8BA166BE31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3220" y="121920"/>
          <a:ext cx="5867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259080</xdr:colOff>
      <xdr:row>0</xdr:row>
      <xdr:rowOff>144780</xdr:rowOff>
    </xdr:from>
    <xdr:to>
      <xdr:col>8</xdr:col>
      <xdr:colOff>853440</xdr:colOff>
      <xdr:row>2</xdr:row>
      <xdr:rowOff>207645</xdr:rowOff>
    </xdr:to>
    <xdr:pic>
      <xdr:nvPicPr>
        <xdr:cNvPr id="181310" name="Picture 2" descr="L:\Bedryfsbediening\Templates\Graan SA - nuwe logo.jpg">
          <a:extLst>
            <a:ext uri="{FF2B5EF4-FFF2-40B4-BE49-F238E27FC236}">
              <a16:creationId xmlns:a16="http://schemas.microsoft.com/office/drawing/2014/main" id="{FA681921-E632-4348-9AB7-582126681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6560" y="144780"/>
          <a:ext cx="5867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137160</xdr:colOff>
      <xdr:row>72</xdr:row>
      <xdr:rowOff>137160</xdr:rowOff>
    </xdr:from>
    <xdr:to>
      <xdr:col>9</xdr:col>
      <xdr:colOff>935355</xdr:colOff>
      <xdr:row>78</xdr:row>
      <xdr:rowOff>57149</xdr:rowOff>
    </xdr:to>
    <xdr:pic>
      <xdr:nvPicPr>
        <xdr:cNvPr id="171426" name="Picture 3" descr="Graan SA - nuwe logo.jpg">
          <a:extLst>
            <a:ext uri="{FF2B5EF4-FFF2-40B4-BE49-F238E27FC236}">
              <a16:creationId xmlns:a16="http://schemas.microsoft.com/office/drawing/2014/main" id="{BB3AC6A7-BBD6-BA88-491E-ADB9CB62B2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6160" y="13258800"/>
          <a:ext cx="80772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43</xdr:row>
      <xdr:rowOff>22860</xdr:rowOff>
    </xdr:from>
    <xdr:to>
      <xdr:col>0</xdr:col>
      <xdr:colOff>1021080</xdr:colOff>
      <xdr:row>46</xdr:row>
      <xdr:rowOff>167640</xdr:rowOff>
    </xdr:to>
    <xdr:pic>
      <xdr:nvPicPr>
        <xdr:cNvPr id="171427" name="Picture 3" descr="http://www.maizetrust.co.za/images/masthead.jpg">
          <a:extLst>
            <a:ext uri="{FF2B5EF4-FFF2-40B4-BE49-F238E27FC236}">
              <a16:creationId xmlns:a16="http://schemas.microsoft.com/office/drawing/2014/main" id="{96C11B1C-8557-2D16-58F0-9A2AE58AFE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827532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266700</xdr:colOff>
      <xdr:row>0</xdr:row>
      <xdr:rowOff>190500</xdr:rowOff>
    </xdr:from>
    <xdr:to>
      <xdr:col>8</xdr:col>
      <xdr:colOff>853440</xdr:colOff>
      <xdr:row>2</xdr:row>
      <xdr:rowOff>249555</xdr:rowOff>
    </xdr:to>
    <xdr:pic>
      <xdr:nvPicPr>
        <xdr:cNvPr id="171428" name="Picture 4" descr="L:\Bedryfsbediening\Templates\Graan SA - nuwe logo.jpg">
          <a:extLst>
            <a:ext uri="{FF2B5EF4-FFF2-40B4-BE49-F238E27FC236}">
              <a16:creationId xmlns:a16="http://schemas.microsoft.com/office/drawing/2014/main" id="{01A59EE7-1E57-28F3-3727-04FE4D31F7D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32720" y="190500"/>
          <a:ext cx="58674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tru/AppData/Local/Microsoft/Windows/Temporary%20Internet%20Files/Content.Outlook/OCSLA1IY/GSA-16-17%20Noordwes%20begroting%20North%20West%20budge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Noordwes%20Vrystaat%20model.xlsx" TargetMode="External"/><Relationship Id="rId1" Type="http://schemas.openxmlformats.org/officeDocument/2006/relationships/externalLinkPath" Target="/sites/Bedryfsbediening/Shared%20Documents/Produksie/Produksie%20Begroting/Somer%20gewas%20streke/Somer%20modelle/2023-24/GSA-23-24%20Noordwes%20Vrystaat%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se"/>
      <sheetName val="W-Mielie "/>
      <sheetName val="W-BT Mielies"/>
      <sheetName val="W-Roundup R mielies "/>
      <sheetName val="Stapelgeen Mielie"/>
      <sheetName val="Sonneblom"/>
      <sheetName val="Sojabone"/>
      <sheetName val="Graansorghum"/>
      <sheetName val="Grondbone"/>
      <sheetName val="Bes-mielies"/>
    </sheetNames>
    <sheetDataSet>
      <sheetData sheetId="0"/>
      <sheetData sheetId="1"/>
      <sheetData sheetId="2">
        <row r="9">
          <cell r="K9">
            <v>2.5</v>
          </cell>
        </row>
        <row r="10">
          <cell r="K10">
            <v>3</v>
          </cell>
        </row>
        <row r="11">
          <cell r="K11">
            <v>3.5</v>
          </cell>
        </row>
        <row r="12">
          <cell r="K12">
            <v>4</v>
          </cell>
        </row>
        <row r="13">
          <cell r="K13">
            <v>4.5</v>
          </cell>
        </row>
        <row r="14">
          <cell r="K14">
            <v>5</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W-RR mielies Laer opbrengs "/>
      <sheetName val="W-RR mielies Hoer opbrengs  "/>
      <sheetName val="W-BT Mielies "/>
      <sheetName val="Verminbe Stapelgeen mielie -5jr"/>
      <sheetName val="Sonneblom"/>
      <sheetName val="Sojabone"/>
      <sheetName val="Graansorghum"/>
      <sheetName val="Grondbone"/>
      <sheetName val="Bes-mielies"/>
      <sheetName val="Crop Comparison"/>
      <sheetName val="Crop Comparison Month vs Month)"/>
      <sheetName val="Bruto Marge"/>
      <sheetName val="Grafieke"/>
      <sheetName val="Sheet1"/>
      <sheetName val="Rent calculations"/>
    </sheetNames>
    <sheetDataSet>
      <sheetData sheetId="0"/>
      <sheetData sheetId="1">
        <row r="5">
          <cell r="B5">
            <v>3721</v>
          </cell>
        </row>
        <row r="6">
          <cell r="B6">
            <v>8450</v>
          </cell>
        </row>
        <row r="7">
          <cell r="B7">
            <v>8254</v>
          </cell>
        </row>
      </sheetData>
      <sheetData sheetId="2"/>
      <sheetData sheetId="3"/>
      <sheetData sheetId="4"/>
      <sheetData sheetId="5"/>
      <sheetData sheetId="6">
        <row r="19">
          <cell r="E19">
            <v>404</v>
          </cell>
        </row>
        <row r="224">
          <cell r="D224">
            <v>3067.87</v>
          </cell>
        </row>
      </sheetData>
      <sheetData sheetId="7">
        <row r="226">
          <cell r="D226">
            <v>2936.5300000000007</v>
          </cell>
        </row>
      </sheetData>
      <sheetData sheetId="8">
        <row r="224">
          <cell r="D224">
            <v>3102.8200000000006</v>
          </cell>
        </row>
      </sheetData>
      <sheetData sheetId="9"/>
      <sheetData sheetId="10">
        <row r="19">
          <cell r="E19">
            <v>449</v>
          </cell>
        </row>
        <row r="222">
          <cell r="D222">
            <v>3063.5100000000007</v>
          </cell>
        </row>
      </sheetData>
      <sheetData sheetId="11">
        <row r="19">
          <cell r="E19">
            <v>334</v>
          </cell>
        </row>
        <row r="224">
          <cell r="D224">
            <v>2879.5</v>
          </cell>
        </row>
      </sheetData>
      <sheetData sheetId="12"/>
      <sheetData sheetId="13">
        <row r="224">
          <cell r="D224">
            <v>3216.45</v>
          </cell>
        </row>
      </sheetData>
      <sheetData sheetId="14">
        <row r="226">
          <cell r="D226">
            <v>4692.28</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2"/>
  <sheetViews>
    <sheetView tabSelected="1" zoomScale="85" zoomScaleNormal="85" workbookViewId="0">
      <selection activeCell="B3" sqref="B3"/>
    </sheetView>
  </sheetViews>
  <sheetFormatPr defaultColWidth="9.109375" defaultRowHeight="13.2" x14ac:dyDescent="0.25"/>
  <cols>
    <col min="1" max="1" width="52.44140625" style="186" customWidth="1"/>
    <col min="2" max="2" width="19.109375" style="186" bestFit="1" customWidth="1"/>
    <col min="3" max="3" width="3.33203125" style="186" customWidth="1"/>
    <col min="4" max="4" width="23.6640625" style="80" customWidth="1"/>
    <col min="5" max="12" width="10.6640625" style="80" customWidth="1"/>
    <col min="13" max="15" width="9.109375" style="80"/>
    <col min="16" max="16" width="22.6640625" style="80" customWidth="1"/>
    <col min="17" max="17" width="11.6640625" style="80" customWidth="1"/>
    <col min="18" max="26" width="9.44140625" style="80" customWidth="1"/>
    <col min="27" max="16384" width="9.109375" style="80"/>
  </cols>
  <sheetData>
    <row r="1" spans="1:14" s="187" customFormat="1" ht="28.5" customHeight="1" x14ac:dyDescent="0.4">
      <c r="A1" s="190" t="s">
        <v>56</v>
      </c>
      <c r="B1" s="191" t="s">
        <v>145</v>
      </c>
      <c r="C1" s="186"/>
      <c r="D1" s="186"/>
      <c r="E1" s="186"/>
      <c r="F1" s="186"/>
      <c r="G1" s="186"/>
      <c r="H1" s="186"/>
      <c r="I1" s="186"/>
      <c r="J1" s="186"/>
      <c r="K1" s="186"/>
      <c r="L1" s="186"/>
      <c r="M1" s="186"/>
      <c r="N1" s="186"/>
    </row>
    <row r="2" spans="1:14" s="187" customFormat="1" ht="13.5" customHeight="1" x14ac:dyDescent="0.3">
      <c r="A2" s="192" t="s">
        <v>65</v>
      </c>
      <c r="B2" s="193">
        <v>45304</v>
      </c>
      <c r="C2" s="186"/>
      <c r="D2" s="186"/>
      <c r="E2" s="186"/>
      <c r="F2" s="186"/>
      <c r="G2" s="186"/>
      <c r="H2" s="186"/>
      <c r="I2" s="186"/>
      <c r="J2" s="186"/>
      <c r="K2" s="186"/>
      <c r="L2" s="186"/>
      <c r="M2" s="186"/>
      <c r="N2" s="186"/>
    </row>
    <row r="3" spans="1:14" s="187" customFormat="1" ht="27.75" customHeight="1" x14ac:dyDescent="0.3">
      <c r="A3" s="210" t="s">
        <v>41</v>
      </c>
      <c r="B3" s="211" t="s">
        <v>42</v>
      </c>
      <c r="C3" s="186"/>
      <c r="D3" s="212" t="s">
        <v>43</v>
      </c>
      <c r="E3" s="186"/>
      <c r="F3" s="186"/>
      <c r="G3" s="186"/>
      <c r="H3" s="186"/>
      <c r="I3" s="186"/>
      <c r="J3" s="186"/>
      <c r="K3" s="186"/>
      <c r="L3" s="186"/>
    </row>
    <row r="4" spans="1:14" s="187" customFormat="1" ht="13.5" customHeight="1" x14ac:dyDescent="0.3">
      <c r="A4" s="197" t="s">
        <v>146</v>
      </c>
      <c r="B4" s="194">
        <f>'[2]Price sheet '!$B$5</f>
        <v>3721</v>
      </c>
      <c r="C4" s="195"/>
      <c r="D4" s="196">
        <f>'[2]W-RR mielies Laer opbrengs '!$E$19</f>
        <v>404</v>
      </c>
      <c r="E4" s="186"/>
      <c r="F4" s="186"/>
      <c r="G4" s="186"/>
      <c r="H4" s="186"/>
      <c r="I4" s="186"/>
      <c r="J4" s="186"/>
      <c r="K4" s="186"/>
      <c r="L4" s="186"/>
    </row>
    <row r="5" spans="1:14" s="187" customFormat="1" ht="13.5" customHeight="1" x14ac:dyDescent="0.3">
      <c r="A5" s="197" t="s">
        <v>147</v>
      </c>
      <c r="B5" s="194">
        <f>'[2]Price sheet '!$B$6</f>
        <v>8450</v>
      </c>
      <c r="C5" s="195"/>
      <c r="D5" s="196">
        <f>[2]Sonneblom!$E$19</f>
        <v>449</v>
      </c>
      <c r="E5" s="186"/>
      <c r="F5" s="186"/>
      <c r="G5" s="186"/>
      <c r="H5" s="186"/>
      <c r="I5" s="186"/>
      <c r="J5" s="186"/>
      <c r="K5" s="186"/>
      <c r="L5" s="186"/>
      <c r="M5" s="186"/>
      <c r="N5" s="186"/>
    </row>
    <row r="6" spans="1:14" s="187" customFormat="1" ht="13.5" customHeight="1" x14ac:dyDescent="0.3">
      <c r="A6" s="197" t="s">
        <v>148</v>
      </c>
      <c r="B6" s="194">
        <f>'[2]Price sheet '!$B$7</f>
        <v>8254</v>
      </c>
      <c r="C6" s="195"/>
      <c r="D6" s="196">
        <f>[2]Sojabone!$E$19</f>
        <v>334</v>
      </c>
      <c r="E6" s="186"/>
      <c r="F6" s="186"/>
      <c r="G6" s="186"/>
      <c r="H6" s="186"/>
      <c r="I6" s="186"/>
      <c r="J6" s="186"/>
      <c r="K6" s="186"/>
      <c r="L6" s="186"/>
      <c r="M6" s="186"/>
      <c r="N6" s="186"/>
    </row>
    <row r="7" spans="1:14" s="187" customFormat="1" ht="13.5" customHeight="1" x14ac:dyDescent="0.3">
      <c r="A7" s="197" t="s">
        <v>71</v>
      </c>
      <c r="B7" s="194">
        <v>5800</v>
      </c>
      <c r="C7" s="195"/>
      <c r="D7" s="196">
        <v>63</v>
      </c>
      <c r="E7" s="186"/>
      <c r="F7" s="186"/>
      <c r="G7" s="186"/>
      <c r="H7" s="186"/>
      <c r="I7" s="186"/>
      <c r="J7" s="186"/>
      <c r="K7" s="186"/>
      <c r="L7" s="186"/>
      <c r="M7" s="186"/>
      <c r="N7" s="186"/>
    </row>
    <row r="8" spans="1:14" s="187" customFormat="1" ht="13.5" customHeight="1" x14ac:dyDescent="0.3">
      <c r="A8" s="197" t="s">
        <v>133</v>
      </c>
      <c r="B8" s="194">
        <v>19000</v>
      </c>
      <c r="C8" s="195"/>
      <c r="D8" s="196">
        <v>63</v>
      </c>
      <c r="E8" s="186"/>
      <c r="F8" s="186"/>
      <c r="G8" s="186"/>
      <c r="H8" s="186"/>
      <c r="I8" s="186"/>
      <c r="J8" s="186"/>
      <c r="K8" s="186"/>
      <c r="L8" s="186"/>
      <c r="M8" s="186"/>
      <c r="N8" s="186"/>
    </row>
    <row r="9" spans="1:14" s="187" customFormat="1" ht="13.5" customHeight="1" x14ac:dyDescent="0.3">
      <c r="A9" s="197" t="s">
        <v>134</v>
      </c>
      <c r="B9" s="194">
        <v>17000</v>
      </c>
      <c r="C9" s="195"/>
      <c r="D9" s="196"/>
      <c r="E9" s="186"/>
      <c r="F9" s="186"/>
      <c r="G9" s="186"/>
      <c r="H9" s="186"/>
      <c r="I9" s="186"/>
      <c r="J9" s="186"/>
      <c r="K9" s="186"/>
      <c r="L9" s="186"/>
      <c r="M9" s="186"/>
      <c r="N9" s="186"/>
    </row>
    <row r="10" spans="1:14" s="187" customFormat="1" ht="13.5" customHeight="1" x14ac:dyDescent="0.3">
      <c r="A10" s="197" t="s">
        <v>44</v>
      </c>
      <c r="B10" s="194">
        <v>14500</v>
      </c>
      <c r="C10" s="195"/>
      <c r="D10" s="195"/>
      <c r="E10" s="186"/>
      <c r="F10" s="186"/>
      <c r="G10" s="186"/>
      <c r="H10" s="186"/>
      <c r="I10" s="186"/>
      <c r="J10" s="186"/>
      <c r="K10" s="186"/>
      <c r="L10" s="186"/>
      <c r="M10" s="186"/>
      <c r="N10" s="186"/>
    </row>
    <row r="11" spans="1:14" s="187" customFormat="1" ht="13.5" customHeight="1" x14ac:dyDescent="0.3">
      <c r="A11" s="197" t="s">
        <v>72</v>
      </c>
      <c r="B11" s="194">
        <v>4700</v>
      </c>
      <c r="C11" s="195"/>
      <c r="D11" s="195"/>
      <c r="E11" s="186"/>
      <c r="F11" s="186"/>
      <c r="G11" s="186"/>
      <c r="H11" s="186"/>
      <c r="I11" s="186"/>
      <c r="J11" s="186"/>
      <c r="K11" s="186"/>
      <c r="L11" s="186"/>
      <c r="M11" s="186"/>
      <c r="N11" s="186"/>
    </row>
    <row r="12" spans="1:14" s="187" customFormat="1" ht="13.5" customHeight="1" x14ac:dyDescent="0.3">
      <c r="A12" s="197" t="s">
        <v>73</v>
      </c>
      <c r="B12" s="194">
        <v>2500</v>
      </c>
      <c r="C12" s="195"/>
      <c r="D12" s="195"/>
      <c r="E12" s="186"/>
      <c r="F12" s="186"/>
      <c r="G12" s="186"/>
      <c r="H12" s="186"/>
      <c r="I12" s="186"/>
      <c r="J12" s="186"/>
      <c r="K12" s="186"/>
      <c r="L12" s="186"/>
      <c r="M12" s="186"/>
      <c r="N12" s="186"/>
    </row>
    <row r="13" spans="1:14" s="187" customFormat="1" ht="13.5" customHeight="1" x14ac:dyDescent="0.3">
      <c r="A13" s="197" t="s">
        <v>83</v>
      </c>
      <c r="B13" s="194">
        <v>2100</v>
      </c>
      <c r="C13" s="195"/>
      <c r="D13" s="195"/>
      <c r="E13" s="186"/>
      <c r="F13" s="186"/>
      <c r="G13" s="186"/>
      <c r="H13" s="186"/>
      <c r="I13" s="186"/>
      <c r="J13" s="186"/>
      <c r="K13" s="186"/>
      <c r="L13" s="186"/>
      <c r="M13" s="186"/>
      <c r="N13" s="186"/>
    </row>
    <row r="14" spans="1:14" s="187" customFormat="1" ht="13.5" customHeight="1" x14ac:dyDescent="0.3">
      <c r="A14" s="188"/>
      <c r="B14" s="189"/>
      <c r="C14" s="186"/>
      <c r="D14" s="186"/>
      <c r="E14" s="186"/>
      <c r="F14" s="186"/>
      <c r="G14" s="186"/>
      <c r="H14" s="186"/>
      <c r="I14" s="186"/>
      <c r="J14" s="186"/>
      <c r="K14" s="186"/>
      <c r="L14" s="186"/>
      <c r="M14" s="186"/>
      <c r="N14" s="186"/>
    </row>
    <row r="15" spans="1:14" s="187" customFormat="1" ht="13.5" customHeight="1" x14ac:dyDescent="0.4">
      <c r="A15" s="190"/>
      <c r="B15" s="186"/>
      <c r="C15" s="186"/>
      <c r="D15" s="186"/>
      <c r="E15" s="186"/>
      <c r="F15" s="186"/>
      <c r="G15" s="186"/>
      <c r="H15" s="186"/>
      <c r="I15" s="186"/>
      <c r="J15" s="186"/>
      <c r="K15" s="186"/>
      <c r="L15" s="186"/>
      <c r="M15" s="186"/>
      <c r="N15" s="186"/>
    </row>
    <row r="16" spans="1:14" s="187" customFormat="1" ht="30.75" customHeight="1" thickBot="1" x14ac:dyDescent="0.35">
      <c r="A16" s="224"/>
      <c r="B16" s="224"/>
      <c r="C16" s="186"/>
      <c r="D16" s="186"/>
      <c r="E16" s="186"/>
      <c r="F16" s="186"/>
      <c r="G16" s="186"/>
      <c r="H16" s="186"/>
      <c r="I16" s="186"/>
      <c r="J16" s="186"/>
      <c r="K16" s="186"/>
      <c r="L16" s="186"/>
      <c r="M16" s="186"/>
      <c r="N16" s="186"/>
    </row>
    <row r="17" spans="1:26" ht="26.25" customHeight="1" thickBot="1" x14ac:dyDescent="0.3">
      <c r="A17" s="225" t="s">
        <v>67</v>
      </c>
      <c r="B17" s="225"/>
      <c r="C17" s="198"/>
      <c r="D17" s="229" t="s">
        <v>85</v>
      </c>
      <c r="E17" s="230"/>
      <c r="F17" s="230"/>
      <c r="G17" s="230"/>
      <c r="H17" s="230"/>
      <c r="I17" s="230"/>
      <c r="J17" s="230"/>
      <c r="K17" s="230"/>
      <c r="L17" s="230"/>
      <c r="M17" s="230"/>
      <c r="N17" s="231"/>
      <c r="P17" s="229" t="s">
        <v>92</v>
      </c>
      <c r="Q17" s="230"/>
      <c r="R17" s="230"/>
      <c r="S17" s="230"/>
      <c r="T17" s="230"/>
      <c r="U17" s="230"/>
      <c r="V17" s="230"/>
      <c r="W17" s="230"/>
      <c r="X17" s="230"/>
      <c r="Y17" s="230"/>
      <c r="Z17" s="231"/>
    </row>
    <row r="18" spans="1:26" ht="13.5" customHeight="1" thickBot="1" x14ac:dyDescent="0.3">
      <c r="A18" s="206" t="s">
        <v>45</v>
      </c>
      <c r="B18" s="213">
        <f>'W-RR mielies Laer opbrengs '!E25</f>
        <v>11052.053691097357</v>
      </c>
      <c r="C18" s="199"/>
      <c r="D18" s="82"/>
      <c r="E18" s="83"/>
      <c r="F18" s="84"/>
      <c r="G18" s="85"/>
      <c r="H18" s="84"/>
      <c r="I18" s="84"/>
      <c r="J18" s="84" t="s">
        <v>46</v>
      </c>
      <c r="K18" s="86"/>
      <c r="L18" s="84"/>
      <c r="M18" s="86"/>
      <c r="N18" s="84"/>
      <c r="P18" s="82"/>
      <c r="Q18" s="83"/>
      <c r="R18" s="84"/>
      <c r="S18" s="85"/>
      <c r="T18" s="84"/>
      <c r="U18" s="84"/>
      <c r="V18" s="84" t="s">
        <v>46</v>
      </c>
      <c r="W18" s="86"/>
      <c r="X18" s="84"/>
      <c r="Y18" s="86"/>
      <c r="Z18" s="84"/>
    </row>
    <row r="19" spans="1:26" ht="13.5" customHeight="1" thickBot="1" x14ac:dyDescent="0.3">
      <c r="A19" s="206" t="s">
        <v>47</v>
      </c>
      <c r="B19" s="214">
        <f>'W-RR mielies Laer opbrengs '!E27</f>
        <v>3067.87</v>
      </c>
      <c r="C19" s="199"/>
      <c r="D19" s="229" t="s">
        <v>48</v>
      </c>
      <c r="E19" s="231"/>
      <c r="F19" s="87">
        <f>G19-250</f>
        <v>2721</v>
      </c>
      <c r="G19" s="87">
        <f>H19-250</f>
        <v>2971</v>
      </c>
      <c r="H19" s="87">
        <f>I19-250</f>
        <v>3221</v>
      </c>
      <c r="I19" s="87">
        <f>J19-250</f>
        <v>3471</v>
      </c>
      <c r="J19" s="88">
        <f>B24</f>
        <v>3721</v>
      </c>
      <c r="K19" s="87">
        <f>J19+250</f>
        <v>3971</v>
      </c>
      <c r="L19" s="87">
        <f>K19+250</f>
        <v>4221</v>
      </c>
      <c r="M19" s="87">
        <f>L19+250</f>
        <v>4471</v>
      </c>
      <c r="N19" s="87">
        <f>M19+250</f>
        <v>4721</v>
      </c>
      <c r="P19" s="229" t="s">
        <v>48</v>
      </c>
      <c r="Q19" s="231"/>
      <c r="R19" s="87">
        <f>S19-250</f>
        <v>2721</v>
      </c>
      <c r="S19" s="87">
        <f>T19-250</f>
        <v>2971</v>
      </c>
      <c r="T19" s="87">
        <f>U19-250</f>
        <v>3221</v>
      </c>
      <c r="U19" s="87">
        <f>V19-250</f>
        <v>3471</v>
      </c>
      <c r="V19" s="84">
        <f>J19</f>
        <v>3721</v>
      </c>
      <c r="W19" s="87">
        <f>V19+250</f>
        <v>3971</v>
      </c>
      <c r="X19" s="87">
        <f>W19+250</f>
        <v>4221</v>
      </c>
      <c r="Y19" s="87">
        <f>X19+250</f>
        <v>4471</v>
      </c>
      <c r="Z19" s="87">
        <f>Y19+250</f>
        <v>4721</v>
      </c>
    </row>
    <row r="20" spans="1:26" ht="13.5" customHeight="1" thickBot="1" x14ac:dyDescent="0.3">
      <c r="A20" s="207" t="s">
        <v>49</v>
      </c>
      <c r="B20" s="215">
        <f>B19+B18</f>
        <v>14119.923691097356</v>
      </c>
      <c r="C20" s="200"/>
      <c r="D20" s="232" t="s">
        <v>50</v>
      </c>
      <c r="E20" s="233"/>
      <c r="F20" s="89">
        <f t="shared" ref="F20:N20" si="0">F19-$B$25</f>
        <v>2317</v>
      </c>
      <c r="G20" s="89">
        <f t="shared" si="0"/>
        <v>2567</v>
      </c>
      <c r="H20" s="89">
        <f t="shared" si="0"/>
        <v>2817</v>
      </c>
      <c r="I20" s="89">
        <f t="shared" si="0"/>
        <v>3067</v>
      </c>
      <c r="J20" s="90">
        <f t="shared" si="0"/>
        <v>3317</v>
      </c>
      <c r="K20" s="89">
        <f t="shared" si="0"/>
        <v>3567</v>
      </c>
      <c r="L20" s="89">
        <f t="shared" si="0"/>
        <v>3817</v>
      </c>
      <c r="M20" s="89">
        <f t="shared" si="0"/>
        <v>4067</v>
      </c>
      <c r="N20" s="89">
        <f t="shared" si="0"/>
        <v>4317</v>
      </c>
      <c r="P20" s="232" t="s">
        <v>50</v>
      </c>
      <c r="Q20" s="233"/>
      <c r="R20" s="89">
        <f t="shared" ref="R20:Z20" si="1">R19-$B$25</f>
        <v>2317</v>
      </c>
      <c r="S20" s="89">
        <f t="shared" si="1"/>
        <v>2567</v>
      </c>
      <c r="T20" s="89">
        <f t="shared" si="1"/>
        <v>2817</v>
      </c>
      <c r="U20" s="89">
        <f t="shared" si="1"/>
        <v>3067</v>
      </c>
      <c r="V20" s="91">
        <f t="shared" si="1"/>
        <v>3317</v>
      </c>
      <c r="W20" s="89">
        <f t="shared" si="1"/>
        <v>3567</v>
      </c>
      <c r="X20" s="89">
        <f t="shared" si="1"/>
        <v>3817</v>
      </c>
      <c r="Y20" s="89">
        <f t="shared" si="1"/>
        <v>4067</v>
      </c>
      <c r="Z20" s="89">
        <f t="shared" si="1"/>
        <v>4317</v>
      </c>
    </row>
    <row r="21" spans="1:26" ht="13.5" customHeight="1" thickBot="1" x14ac:dyDescent="0.3">
      <c r="A21" s="206"/>
      <c r="B21" s="199"/>
      <c r="C21" s="199"/>
      <c r="D21" s="226" t="s">
        <v>51</v>
      </c>
      <c r="E21" s="92">
        <f>E22-0.5</f>
        <v>2.5</v>
      </c>
      <c r="F21" s="93">
        <f>F$20-($B$20/$E21)</f>
        <v>-3330.9694764389424</v>
      </c>
      <c r="G21" s="94">
        <f t="shared" ref="F21:N25" si="2">G$20-($B$20/$E21)</f>
        <v>-3080.9694764389424</v>
      </c>
      <c r="H21" s="94">
        <f t="shared" si="2"/>
        <v>-2830.9694764389424</v>
      </c>
      <c r="I21" s="94">
        <f t="shared" si="2"/>
        <v>-2580.9694764389424</v>
      </c>
      <c r="J21" s="94">
        <f t="shared" si="2"/>
        <v>-2330.9694764389424</v>
      </c>
      <c r="K21" s="94">
        <f t="shared" si="2"/>
        <v>-2080.9694764389424</v>
      </c>
      <c r="L21" s="94">
        <f t="shared" si="2"/>
        <v>-1830.9694764389424</v>
      </c>
      <c r="M21" s="95">
        <f t="shared" si="2"/>
        <v>-1580.9694764389424</v>
      </c>
      <c r="N21" s="96">
        <f t="shared" si="2"/>
        <v>-1330.9694764389424</v>
      </c>
      <c r="P21" s="226" t="s">
        <v>51</v>
      </c>
      <c r="Q21" s="92">
        <f>Q22-0.5</f>
        <v>2.5</v>
      </c>
      <c r="R21" s="93">
        <f>R$20-($B$18/$E21)</f>
        <v>-2103.8214764389431</v>
      </c>
      <c r="S21" s="93">
        <f t="shared" ref="S21:Z25" si="3">S$20-($B$18/$E21)</f>
        <v>-1853.8214764389431</v>
      </c>
      <c r="T21" s="93">
        <f t="shared" si="3"/>
        <v>-1603.8214764389431</v>
      </c>
      <c r="U21" s="93">
        <f t="shared" si="3"/>
        <v>-1353.8214764389431</v>
      </c>
      <c r="V21" s="93">
        <f t="shared" si="3"/>
        <v>-1103.8214764389431</v>
      </c>
      <c r="W21" s="93">
        <f t="shared" si="3"/>
        <v>-853.82147643894314</v>
      </c>
      <c r="X21" s="93">
        <f t="shared" si="3"/>
        <v>-603.82147643894314</v>
      </c>
      <c r="Y21" s="93">
        <f t="shared" si="3"/>
        <v>-353.82147643894314</v>
      </c>
      <c r="Z21" s="93">
        <f t="shared" si="3"/>
        <v>-103.82147643894314</v>
      </c>
    </row>
    <row r="22" spans="1:26" ht="13.5" customHeight="1" thickBot="1" x14ac:dyDescent="0.3">
      <c r="A22" s="206" t="s">
        <v>52</v>
      </c>
      <c r="B22" s="208">
        <v>3.5</v>
      </c>
      <c r="C22" s="199"/>
      <c r="D22" s="227"/>
      <c r="E22" s="92">
        <f>E23-0.5</f>
        <v>3</v>
      </c>
      <c r="F22" s="97">
        <f t="shared" si="2"/>
        <v>-2389.6412303657853</v>
      </c>
      <c r="G22" s="98">
        <f t="shared" si="2"/>
        <v>-2139.6412303657853</v>
      </c>
      <c r="H22" s="98">
        <f t="shared" si="2"/>
        <v>-1889.6412303657853</v>
      </c>
      <c r="I22" s="98">
        <f t="shared" si="2"/>
        <v>-1639.6412303657853</v>
      </c>
      <c r="J22" s="98">
        <f t="shared" si="2"/>
        <v>-1389.6412303657853</v>
      </c>
      <c r="K22" s="99">
        <f t="shared" si="2"/>
        <v>-1139.6412303657853</v>
      </c>
      <c r="L22" s="99">
        <f t="shared" si="2"/>
        <v>-889.6412303657853</v>
      </c>
      <c r="M22" s="99">
        <f t="shared" si="2"/>
        <v>-639.6412303657853</v>
      </c>
      <c r="N22" s="100">
        <f t="shared" si="2"/>
        <v>-389.6412303657853</v>
      </c>
      <c r="P22" s="227"/>
      <c r="Q22" s="92">
        <f>Q23-0.5</f>
        <v>3</v>
      </c>
      <c r="R22" s="93">
        <f>R$20-($B$18/$E22)</f>
        <v>-1367.0178970324523</v>
      </c>
      <c r="S22" s="93">
        <f t="shared" si="3"/>
        <v>-1117.0178970324523</v>
      </c>
      <c r="T22" s="93">
        <f t="shared" si="3"/>
        <v>-867.01789703245231</v>
      </c>
      <c r="U22" s="93">
        <f t="shared" si="3"/>
        <v>-617.01789703245231</v>
      </c>
      <c r="V22" s="93">
        <f t="shared" si="3"/>
        <v>-367.01789703245231</v>
      </c>
      <c r="W22" s="93">
        <f t="shared" si="3"/>
        <v>-117.01789703245231</v>
      </c>
      <c r="X22" s="93">
        <f t="shared" si="3"/>
        <v>132.98210296754769</v>
      </c>
      <c r="Y22" s="93">
        <f t="shared" si="3"/>
        <v>382.98210296754769</v>
      </c>
      <c r="Z22" s="93">
        <f t="shared" si="3"/>
        <v>632.98210296754769</v>
      </c>
    </row>
    <row r="23" spans="1:26" ht="13.5" customHeight="1" thickBot="1" x14ac:dyDescent="0.3">
      <c r="A23" s="206"/>
      <c r="B23" s="199"/>
      <c r="C23" s="199"/>
      <c r="D23" s="227"/>
      <c r="E23" s="101">
        <f>B22</f>
        <v>3.5</v>
      </c>
      <c r="F23" s="97">
        <f t="shared" si="2"/>
        <v>-1717.2639117421018</v>
      </c>
      <c r="G23" s="98">
        <f t="shared" si="2"/>
        <v>-1467.2639117421018</v>
      </c>
      <c r="H23" s="98">
        <f>H$20-($B$20/$E23)</f>
        <v>-1217.2639117421018</v>
      </c>
      <c r="I23" s="98">
        <f>I$20-($B$20/$E23)</f>
        <v>-967.26391174210175</v>
      </c>
      <c r="J23" s="99">
        <f t="shared" si="2"/>
        <v>-717.26391174210175</v>
      </c>
      <c r="K23" s="99">
        <f t="shared" si="2"/>
        <v>-467.26391174210175</v>
      </c>
      <c r="L23" s="99">
        <f t="shared" si="2"/>
        <v>-217.26391174210175</v>
      </c>
      <c r="M23" s="99">
        <f>M$20-($B$20/$E23)</f>
        <v>32.736088257898246</v>
      </c>
      <c r="N23" s="100">
        <f t="shared" si="2"/>
        <v>282.73608825789825</v>
      </c>
      <c r="P23" s="227"/>
      <c r="Q23" s="101">
        <f>E23</f>
        <v>3.5</v>
      </c>
      <c r="R23" s="93">
        <f>R$20-($B$18/$E23)</f>
        <v>-840.72962602781627</v>
      </c>
      <c r="S23" s="93">
        <f>S$20-($B$18/$E23)</f>
        <v>-590.72962602781627</v>
      </c>
      <c r="T23" s="93">
        <f t="shared" si="3"/>
        <v>-340.72962602781627</v>
      </c>
      <c r="U23" s="93">
        <f t="shared" si="3"/>
        <v>-90.729626027816266</v>
      </c>
      <c r="V23" s="93">
        <f t="shared" si="3"/>
        <v>159.27037397218373</v>
      </c>
      <c r="W23" s="93">
        <f t="shared" si="3"/>
        <v>409.27037397218373</v>
      </c>
      <c r="X23" s="93">
        <f t="shared" si="3"/>
        <v>659.27037397218373</v>
      </c>
      <c r="Y23" s="93">
        <f t="shared" si="3"/>
        <v>909.27037397218373</v>
      </c>
      <c r="Z23" s="93">
        <f t="shared" si="3"/>
        <v>1159.2703739721837</v>
      </c>
    </row>
    <row r="24" spans="1:26" ht="13.5" customHeight="1" thickBot="1" x14ac:dyDescent="0.3">
      <c r="A24" s="206" t="s">
        <v>137</v>
      </c>
      <c r="B24" s="213">
        <f>$B$4</f>
        <v>3721</v>
      </c>
      <c r="C24" s="199"/>
      <c r="D24" s="227"/>
      <c r="E24" s="92">
        <f>E23+0.5</f>
        <v>4</v>
      </c>
      <c r="F24" s="97">
        <f t="shared" si="2"/>
        <v>-1212.980922774339</v>
      </c>
      <c r="G24" s="98">
        <f t="shared" si="2"/>
        <v>-962.98092277433898</v>
      </c>
      <c r="H24" s="98">
        <f t="shared" si="2"/>
        <v>-712.98092277433898</v>
      </c>
      <c r="I24" s="99">
        <f t="shared" si="2"/>
        <v>-462.98092277433898</v>
      </c>
      <c r="J24" s="99">
        <f t="shared" si="2"/>
        <v>-212.98092277433898</v>
      </c>
      <c r="K24" s="99">
        <f t="shared" si="2"/>
        <v>37.019077225661022</v>
      </c>
      <c r="L24" s="99">
        <f t="shared" si="2"/>
        <v>287.01907722566102</v>
      </c>
      <c r="M24" s="99">
        <f t="shared" si="2"/>
        <v>537.01907722566102</v>
      </c>
      <c r="N24" s="100">
        <f t="shared" si="2"/>
        <v>787.01907722566102</v>
      </c>
      <c r="P24" s="227"/>
      <c r="Q24" s="92">
        <f>Q23+0.5</f>
        <v>4</v>
      </c>
      <c r="R24" s="93">
        <f>R$20-($B$18/$E24)</f>
        <v>-446.01342277433923</v>
      </c>
      <c r="S24" s="93">
        <f t="shared" si="3"/>
        <v>-196.01342277433923</v>
      </c>
      <c r="T24" s="93">
        <f t="shared" si="3"/>
        <v>53.986577225660767</v>
      </c>
      <c r="U24" s="93">
        <f t="shared" si="3"/>
        <v>303.98657722566077</v>
      </c>
      <c r="V24" s="93">
        <f t="shared" si="3"/>
        <v>553.98657722566077</v>
      </c>
      <c r="W24" s="93">
        <f t="shared" si="3"/>
        <v>803.98657722566077</v>
      </c>
      <c r="X24" s="93">
        <f t="shared" si="3"/>
        <v>1053.9865772256608</v>
      </c>
      <c r="Y24" s="93">
        <f t="shared" si="3"/>
        <v>1303.9865772256608</v>
      </c>
      <c r="Z24" s="93">
        <f t="shared" si="3"/>
        <v>1553.9865772256608</v>
      </c>
    </row>
    <row r="25" spans="1:26" ht="13.5" customHeight="1" thickBot="1" x14ac:dyDescent="0.3">
      <c r="A25" s="209" t="s">
        <v>53</v>
      </c>
      <c r="B25" s="214">
        <f>D4</f>
        <v>404</v>
      </c>
      <c r="C25" s="199"/>
      <c r="D25" s="228"/>
      <c r="E25" s="92">
        <f>E24+0.5</f>
        <v>4.5</v>
      </c>
      <c r="F25" s="102">
        <f t="shared" si="2"/>
        <v>-820.76082024385687</v>
      </c>
      <c r="G25" s="103">
        <f t="shared" si="2"/>
        <v>-570.76082024385687</v>
      </c>
      <c r="H25" s="104">
        <f t="shared" si="2"/>
        <v>-320.76082024385687</v>
      </c>
      <c r="I25" s="104">
        <f t="shared" si="2"/>
        <v>-70.76082024385687</v>
      </c>
      <c r="J25" s="104">
        <f t="shared" si="2"/>
        <v>179.23917975614313</v>
      </c>
      <c r="K25" s="104">
        <f t="shared" si="2"/>
        <v>429.23917975614313</v>
      </c>
      <c r="L25" s="104">
        <f t="shared" si="2"/>
        <v>679.23917975614313</v>
      </c>
      <c r="M25" s="104">
        <f t="shared" si="2"/>
        <v>929.23917975614313</v>
      </c>
      <c r="N25" s="105">
        <f>N$20-($B$20/$E25)</f>
        <v>1179.2391797561431</v>
      </c>
      <c r="P25" s="228"/>
      <c r="Q25" s="92">
        <f>Q24+0.5</f>
        <v>4.5</v>
      </c>
      <c r="R25" s="93">
        <f>R$20-($B$18/$E25)</f>
        <v>-139.01193135496806</v>
      </c>
      <c r="S25" s="93">
        <f>S$20-($B$18/$E25)</f>
        <v>110.98806864503194</v>
      </c>
      <c r="T25" s="93">
        <f t="shared" si="3"/>
        <v>360.98806864503194</v>
      </c>
      <c r="U25" s="93">
        <f t="shared" si="3"/>
        <v>610.98806864503194</v>
      </c>
      <c r="V25" s="93">
        <f t="shared" si="3"/>
        <v>860.98806864503194</v>
      </c>
      <c r="W25" s="93">
        <f t="shared" si="3"/>
        <v>1110.9880686450319</v>
      </c>
      <c r="X25" s="93">
        <f t="shared" si="3"/>
        <v>1360.9880686450319</v>
      </c>
      <c r="Y25" s="93">
        <f t="shared" si="3"/>
        <v>1610.9880686450319</v>
      </c>
      <c r="Z25" s="93">
        <f t="shared" si="3"/>
        <v>1860.9880686450319</v>
      </c>
    </row>
    <row r="26" spans="1:26" ht="13.5" customHeight="1" x14ac:dyDescent="0.25">
      <c r="A26" s="201" t="s">
        <v>54</v>
      </c>
      <c r="B26" s="215">
        <f>B24-B25</f>
        <v>3317</v>
      </c>
      <c r="C26" s="199"/>
      <c r="D26" s="106"/>
      <c r="E26" s="107"/>
      <c r="F26" s="108"/>
      <c r="G26" s="108"/>
      <c r="H26" s="108"/>
      <c r="I26" s="108"/>
      <c r="J26" s="108"/>
      <c r="K26" s="108"/>
      <c r="L26" s="108"/>
      <c r="P26" s="106"/>
      <c r="Q26" s="107"/>
      <c r="R26" s="108"/>
      <c r="S26" s="108"/>
      <c r="T26" s="108"/>
      <c r="U26" s="108"/>
      <c r="V26" s="108"/>
      <c r="W26" s="108"/>
      <c r="X26" s="108"/>
    </row>
    <row r="27" spans="1:26" ht="13.5" customHeight="1" x14ac:dyDescent="0.25">
      <c r="A27" s="201"/>
      <c r="B27" s="200"/>
      <c r="C27" s="199"/>
      <c r="D27" s="106"/>
      <c r="E27" s="107"/>
      <c r="F27" s="108"/>
      <c r="G27" s="108"/>
      <c r="H27" s="108"/>
      <c r="I27" s="108"/>
      <c r="J27" s="108"/>
      <c r="K27" s="108"/>
      <c r="L27" s="108"/>
      <c r="P27" s="106"/>
      <c r="Q27" s="107"/>
      <c r="R27" s="108"/>
      <c r="S27" s="108"/>
      <c r="T27" s="108"/>
      <c r="U27" s="108"/>
      <c r="V27" s="108"/>
      <c r="W27" s="108"/>
      <c r="X27" s="108"/>
    </row>
    <row r="28" spans="1:26" ht="13.5" customHeight="1" x14ac:dyDescent="0.25">
      <c r="A28" s="201"/>
      <c r="B28" s="200"/>
      <c r="C28" s="199"/>
      <c r="D28" s="106"/>
      <c r="E28" s="107"/>
      <c r="F28" s="108"/>
      <c r="G28" s="108"/>
      <c r="H28" s="108"/>
      <c r="I28" s="108"/>
      <c r="J28" s="108"/>
      <c r="K28" s="108"/>
      <c r="L28" s="108"/>
      <c r="P28" s="106"/>
      <c r="Q28" s="107"/>
      <c r="R28" s="108"/>
      <c r="S28" s="108"/>
      <c r="T28" s="108"/>
      <c r="U28" s="108"/>
      <c r="V28" s="108"/>
      <c r="W28" s="108"/>
      <c r="X28" s="108"/>
    </row>
    <row r="29" spans="1:26" s="81" customFormat="1" ht="33.75" customHeight="1" thickBot="1" x14ac:dyDescent="0.35">
      <c r="A29" s="224"/>
      <c r="B29" s="224"/>
      <c r="C29" s="186"/>
      <c r="D29" s="80"/>
      <c r="E29" s="80"/>
      <c r="F29" s="80"/>
      <c r="G29" s="80"/>
      <c r="H29" s="80"/>
      <c r="I29" s="80"/>
      <c r="J29" s="80"/>
      <c r="K29" s="80"/>
      <c r="L29" s="80"/>
      <c r="M29" s="80"/>
      <c r="N29" s="80"/>
    </row>
    <row r="30" spans="1:26" ht="28.5" customHeight="1" thickBot="1" x14ac:dyDescent="0.3">
      <c r="A30" s="225" t="s">
        <v>84</v>
      </c>
      <c r="B30" s="225"/>
      <c r="C30" s="198"/>
      <c r="D30" s="229" t="s">
        <v>85</v>
      </c>
      <c r="E30" s="230"/>
      <c r="F30" s="230"/>
      <c r="G30" s="230"/>
      <c r="H30" s="230"/>
      <c r="I30" s="230"/>
      <c r="J30" s="230"/>
      <c r="K30" s="230"/>
      <c r="L30" s="230"/>
      <c r="M30" s="230"/>
      <c r="N30" s="231"/>
      <c r="P30" s="229" t="s">
        <v>92</v>
      </c>
      <c r="Q30" s="230"/>
      <c r="R30" s="230"/>
      <c r="S30" s="230"/>
      <c r="T30" s="230"/>
      <c r="U30" s="230"/>
      <c r="V30" s="230"/>
      <c r="W30" s="230"/>
      <c r="X30" s="230"/>
      <c r="Y30" s="230"/>
      <c r="Z30" s="231"/>
    </row>
    <row r="31" spans="1:26" ht="13.5" customHeight="1" thickBot="1" x14ac:dyDescent="0.3">
      <c r="A31" s="206" t="s">
        <v>45</v>
      </c>
      <c r="B31" s="213">
        <f>'W-RR mielies Hoer opbrengs  '!G25</f>
        <v>15891.486152420701</v>
      </c>
      <c r="C31" s="199"/>
      <c r="D31" s="82"/>
      <c r="E31" s="83"/>
      <c r="F31" s="84"/>
      <c r="G31" s="85"/>
      <c r="H31" s="84"/>
      <c r="I31" s="84"/>
      <c r="J31" s="84" t="s">
        <v>46</v>
      </c>
      <c r="K31" s="86"/>
      <c r="L31" s="84"/>
      <c r="M31" s="86"/>
      <c r="N31" s="84"/>
      <c r="P31" s="82"/>
      <c r="Q31" s="83"/>
      <c r="R31" s="84"/>
      <c r="S31" s="85"/>
      <c r="T31" s="84"/>
      <c r="U31" s="84"/>
      <c r="V31" s="84" t="s">
        <v>46</v>
      </c>
      <c r="W31" s="86"/>
      <c r="X31" s="84"/>
      <c r="Y31" s="86"/>
      <c r="Z31" s="84"/>
    </row>
    <row r="32" spans="1:26" ht="13.5" customHeight="1" thickBot="1" x14ac:dyDescent="0.3">
      <c r="A32" s="206" t="s">
        <v>47</v>
      </c>
      <c r="B32" s="214">
        <f>'W-RR mielies Hoer opbrengs  '!G27</f>
        <v>2936.5300000000007</v>
      </c>
      <c r="C32" s="199"/>
      <c r="D32" s="229" t="s">
        <v>48</v>
      </c>
      <c r="E32" s="231"/>
      <c r="F32" s="87">
        <f>G32-250</f>
        <v>2721</v>
      </c>
      <c r="G32" s="87">
        <f>H32-250</f>
        <v>2971</v>
      </c>
      <c r="H32" s="87">
        <f>I32-250</f>
        <v>3221</v>
      </c>
      <c r="I32" s="87">
        <f>J32-250</f>
        <v>3471</v>
      </c>
      <c r="J32" s="88">
        <f>B37</f>
        <v>3721</v>
      </c>
      <c r="K32" s="87">
        <f>J32+250</f>
        <v>3971</v>
      </c>
      <c r="L32" s="87">
        <f>K32+250</f>
        <v>4221</v>
      </c>
      <c r="M32" s="87">
        <f>L32+250</f>
        <v>4471</v>
      </c>
      <c r="N32" s="87">
        <f>M32+250</f>
        <v>4721</v>
      </c>
      <c r="P32" s="229" t="s">
        <v>48</v>
      </c>
      <c r="Q32" s="231"/>
      <c r="R32" s="87">
        <f>S32-250</f>
        <v>2721</v>
      </c>
      <c r="S32" s="87">
        <f>T32-250</f>
        <v>2971</v>
      </c>
      <c r="T32" s="87">
        <f>U32-250</f>
        <v>3221</v>
      </c>
      <c r="U32" s="87">
        <f>V32-250</f>
        <v>3471</v>
      </c>
      <c r="V32" s="84">
        <f>J32</f>
        <v>3721</v>
      </c>
      <c r="W32" s="87">
        <f>V32+250</f>
        <v>3971</v>
      </c>
      <c r="X32" s="87">
        <f>W32+250</f>
        <v>4221</v>
      </c>
      <c r="Y32" s="87">
        <f>X32+250</f>
        <v>4471</v>
      </c>
      <c r="Z32" s="87">
        <f>Y32+250</f>
        <v>4721</v>
      </c>
    </row>
    <row r="33" spans="1:26" ht="13.5" customHeight="1" thickBot="1" x14ac:dyDescent="0.3">
      <c r="A33" s="207" t="s">
        <v>49</v>
      </c>
      <c r="B33" s="215">
        <f>B32+B31</f>
        <v>18828.0161524207</v>
      </c>
      <c r="C33" s="200"/>
      <c r="D33" s="232" t="s">
        <v>50</v>
      </c>
      <c r="E33" s="233"/>
      <c r="F33" s="89">
        <f t="shared" ref="F33:N33" si="4">F32-$B$25</f>
        <v>2317</v>
      </c>
      <c r="G33" s="89">
        <f t="shared" si="4"/>
        <v>2567</v>
      </c>
      <c r="H33" s="89">
        <f t="shared" si="4"/>
        <v>2817</v>
      </c>
      <c r="I33" s="89">
        <f t="shared" si="4"/>
        <v>3067</v>
      </c>
      <c r="J33" s="90">
        <f t="shared" si="4"/>
        <v>3317</v>
      </c>
      <c r="K33" s="89">
        <f t="shared" si="4"/>
        <v>3567</v>
      </c>
      <c r="L33" s="89">
        <f t="shared" si="4"/>
        <v>3817</v>
      </c>
      <c r="M33" s="89">
        <f t="shared" si="4"/>
        <v>4067</v>
      </c>
      <c r="N33" s="89">
        <f t="shared" si="4"/>
        <v>4317</v>
      </c>
      <c r="P33" s="232" t="s">
        <v>50</v>
      </c>
      <c r="Q33" s="233"/>
      <c r="R33" s="89">
        <f t="shared" ref="R33:Z33" si="5">R32-$B$25</f>
        <v>2317</v>
      </c>
      <c r="S33" s="89">
        <f t="shared" si="5"/>
        <v>2567</v>
      </c>
      <c r="T33" s="89">
        <f t="shared" si="5"/>
        <v>2817</v>
      </c>
      <c r="U33" s="89">
        <f t="shared" si="5"/>
        <v>3067</v>
      </c>
      <c r="V33" s="91">
        <f t="shared" si="5"/>
        <v>3317</v>
      </c>
      <c r="W33" s="89">
        <f t="shared" si="5"/>
        <v>3567</v>
      </c>
      <c r="X33" s="89">
        <f t="shared" si="5"/>
        <v>3817</v>
      </c>
      <c r="Y33" s="89">
        <f t="shared" si="5"/>
        <v>4067</v>
      </c>
      <c r="Z33" s="89">
        <f t="shared" si="5"/>
        <v>4317</v>
      </c>
    </row>
    <row r="34" spans="1:26" ht="13.5" customHeight="1" thickBot="1" x14ac:dyDescent="0.3">
      <c r="A34" s="206"/>
      <c r="B34" s="199"/>
      <c r="C34" s="199"/>
      <c r="D34" s="226" t="s">
        <v>51</v>
      </c>
      <c r="E34" s="92">
        <f>E35-0.5</f>
        <v>5.5</v>
      </c>
      <c r="F34" s="93">
        <f t="shared" ref="F34:N38" si="6">F$33-($B$33/$E34)</f>
        <v>-1106.275664076491</v>
      </c>
      <c r="G34" s="93">
        <f t="shared" si="6"/>
        <v>-856.27566407649101</v>
      </c>
      <c r="H34" s="93">
        <f t="shared" si="6"/>
        <v>-606.27566407649101</v>
      </c>
      <c r="I34" s="93">
        <f t="shared" si="6"/>
        <v>-356.27566407649101</v>
      </c>
      <c r="J34" s="93">
        <f t="shared" si="6"/>
        <v>-106.27566407649101</v>
      </c>
      <c r="K34" s="93">
        <f t="shared" si="6"/>
        <v>143.72433592350899</v>
      </c>
      <c r="L34" s="93">
        <f t="shared" si="6"/>
        <v>393.72433592350899</v>
      </c>
      <c r="M34" s="93">
        <f t="shared" si="6"/>
        <v>643.72433592350899</v>
      </c>
      <c r="N34" s="93">
        <f t="shared" si="6"/>
        <v>893.72433592350899</v>
      </c>
      <c r="P34" s="226" t="s">
        <v>51</v>
      </c>
      <c r="Q34" s="92">
        <f>Q35-0.5</f>
        <v>5.5</v>
      </c>
      <c r="R34" s="93">
        <f t="shared" ref="R34:Z38" si="7">R$33-($B$31/$E34)</f>
        <v>-572.36111862194548</v>
      </c>
      <c r="S34" s="93">
        <f t="shared" si="7"/>
        <v>-322.36111862194548</v>
      </c>
      <c r="T34" s="93">
        <f t="shared" si="7"/>
        <v>-72.361118621945479</v>
      </c>
      <c r="U34" s="93">
        <f t="shared" si="7"/>
        <v>177.63888137805452</v>
      </c>
      <c r="V34" s="93">
        <f t="shared" si="7"/>
        <v>427.63888137805452</v>
      </c>
      <c r="W34" s="93">
        <f t="shared" si="7"/>
        <v>677.63888137805452</v>
      </c>
      <c r="X34" s="93">
        <f t="shared" si="7"/>
        <v>927.63888137805452</v>
      </c>
      <c r="Y34" s="93">
        <f t="shared" si="7"/>
        <v>1177.6388813780545</v>
      </c>
      <c r="Z34" s="93">
        <f t="shared" si="7"/>
        <v>1427.6388813780545</v>
      </c>
    </row>
    <row r="35" spans="1:26" ht="13.5" customHeight="1" thickBot="1" x14ac:dyDescent="0.3">
      <c r="A35" s="206" t="s">
        <v>52</v>
      </c>
      <c r="B35" s="208">
        <f>'W-RR mielies Hoer opbrengs  '!G5</f>
        <v>6.5</v>
      </c>
      <c r="C35" s="199"/>
      <c r="D35" s="227"/>
      <c r="E35" s="92">
        <f>E36-0.5</f>
        <v>6</v>
      </c>
      <c r="F35" s="93">
        <f t="shared" si="6"/>
        <v>-821.00269207011661</v>
      </c>
      <c r="G35" s="93">
        <f t="shared" si="6"/>
        <v>-571.00269207011661</v>
      </c>
      <c r="H35" s="93">
        <f t="shared" si="6"/>
        <v>-321.00269207011661</v>
      </c>
      <c r="I35" s="93">
        <f t="shared" si="6"/>
        <v>-71.002692070116609</v>
      </c>
      <c r="J35" s="93">
        <f t="shared" si="6"/>
        <v>178.99730792988339</v>
      </c>
      <c r="K35" s="93">
        <f t="shared" si="6"/>
        <v>428.99730792988339</v>
      </c>
      <c r="L35" s="93">
        <f t="shared" si="6"/>
        <v>678.99730792988339</v>
      </c>
      <c r="M35" s="93">
        <f t="shared" si="6"/>
        <v>928.99730792988339</v>
      </c>
      <c r="N35" s="93">
        <f t="shared" si="6"/>
        <v>1178.9973079298834</v>
      </c>
      <c r="P35" s="227"/>
      <c r="Q35" s="92">
        <f>Q36-0.5</f>
        <v>6</v>
      </c>
      <c r="R35" s="93">
        <f t="shared" si="7"/>
        <v>-331.58102540344998</v>
      </c>
      <c r="S35" s="93">
        <f t="shared" si="7"/>
        <v>-81.581025403449985</v>
      </c>
      <c r="T35" s="93">
        <f t="shared" si="7"/>
        <v>168.41897459655002</v>
      </c>
      <c r="U35" s="93">
        <f t="shared" si="7"/>
        <v>418.41897459655002</v>
      </c>
      <c r="V35" s="93">
        <f t="shared" si="7"/>
        <v>668.41897459655002</v>
      </c>
      <c r="W35" s="93">
        <f t="shared" si="7"/>
        <v>918.41897459655002</v>
      </c>
      <c r="X35" s="93">
        <f t="shared" si="7"/>
        <v>1168.41897459655</v>
      </c>
      <c r="Y35" s="93">
        <f t="shared" si="7"/>
        <v>1418.41897459655</v>
      </c>
      <c r="Z35" s="93">
        <f t="shared" si="7"/>
        <v>1668.41897459655</v>
      </c>
    </row>
    <row r="36" spans="1:26" ht="13.5" customHeight="1" thickBot="1" x14ac:dyDescent="0.3">
      <c r="A36" s="206"/>
      <c r="B36" s="199"/>
      <c r="C36" s="199"/>
      <c r="D36" s="227"/>
      <c r="E36" s="101">
        <f>B35</f>
        <v>6.5</v>
      </c>
      <c r="F36" s="93">
        <f t="shared" si="6"/>
        <v>-579.61786960318477</v>
      </c>
      <c r="G36" s="93">
        <f t="shared" si="6"/>
        <v>-329.61786960318477</v>
      </c>
      <c r="H36" s="93">
        <f t="shared" si="6"/>
        <v>-79.617869603184772</v>
      </c>
      <c r="I36" s="93">
        <f>I$33-($B$33/$E36)</f>
        <v>170.38213039681523</v>
      </c>
      <c r="J36" s="93">
        <f t="shared" si="6"/>
        <v>420.38213039681523</v>
      </c>
      <c r="K36" s="93">
        <f t="shared" si="6"/>
        <v>670.38213039681523</v>
      </c>
      <c r="L36" s="93">
        <f t="shared" si="6"/>
        <v>920.38213039681523</v>
      </c>
      <c r="M36" s="93">
        <f t="shared" si="6"/>
        <v>1170.3821303968152</v>
      </c>
      <c r="N36" s="93">
        <f t="shared" si="6"/>
        <v>1420.3821303968152</v>
      </c>
      <c r="P36" s="227"/>
      <c r="Q36" s="101">
        <f>E36</f>
        <v>6.5</v>
      </c>
      <c r="R36" s="93">
        <f t="shared" si="7"/>
        <v>-127.84402344933869</v>
      </c>
      <c r="S36" s="93">
        <f t="shared" si="7"/>
        <v>122.15597655066131</v>
      </c>
      <c r="T36" s="93">
        <f t="shared" si="7"/>
        <v>372.15597655066131</v>
      </c>
      <c r="U36" s="93">
        <f t="shared" si="7"/>
        <v>622.15597655066131</v>
      </c>
      <c r="V36" s="93">
        <f t="shared" si="7"/>
        <v>872.15597655066131</v>
      </c>
      <c r="W36" s="93">
        <f t="shared" si="7"/>
        <v>1122.1559765506613</v>
      </c>
      <c r="X36" s="93">
        <f t="shared" si="7"/>
        <v>1372.1559765506613</v>
      </c>
      <c r="Y36" s="93">
        <f t="shared" si="7"/>
        <v>1622.1559765506613</v>
      </c>
      <c r="Z36" s="93">
        <f t="shared" si="7"/>
        <v>1872.1559765506613</v>
      </c>
    </row>
    <row r="37" spans="1:26" ht="13.5" customHeight="1" thickBot="1" x14ac:dyDescent="0.3">
      <c r="A37" s="206" t="s">
        <v>137</v>
      </c>
      <c r="B37" s="213">
        <f>B4</f>
        <v>3721</v>
      </c>
      <c r="C37" s="199"/>
      <c r="D37" s="227"/>
      <c r="E37" s="92">
        <f>E36+0.5</f>
        <v>7</v>
      </c>
      <c r="F37" s="93">
        <f t="shared" si="6"/>
        <v>-372.71659320295703</v>
      </c>
      <c r="G37" s="93">
        <f t="shared" si="6"/>
        <v>-122.71659320295703</v>
      </c>
      <c r="H37" s="93">
        <f t="shared" si="6"/>
        <v>127.28340679704297</v>
      </c>
      <c r="I37" s="93">
        <f t="shared" si="6"/>
        <v>377.28340679704297</v>
      </c>
      <c r="J37" s="93">
        <f t="shared" si="6"/>
        <v>627.28340679704297</v>
      </c>
      <c r="K37" s="93">
        <f t="shared" si="6"/>
        <v>877.28340679704297</v>
      </c>
      <c r="L37" s="93">
        <f t="shared" si="6"/>
        <v>1127.283406797043</v>
      </c>
      <c r="M37" s="93">
        <f t="shared" si="6"/>
        <v>1377.283406797043</v>
      </c>
      <c r="N37" s="93">
        <f t="shared" si="6"/>
        <v>1627.283406797043</v>
      </c>
      <c r="P37" s="227"/>
      <c r="Q37" s="92">
        <f>Q36+0.5</f>
        <v>7</v>
      </c>
      <c r="R37" s="93">
        <f t="shared" si="7"/>
        <v>46.78769251132826</v>
      </c>
      <c r="S37" s="93">
        <f t="shared" si="7"/>
        <v>296.78769251132826</v>
      </c>
      <c r="T37" s="93">
        <f t="shared" si="7"/>
        <v>546.78769251132826</v>
      </c>
      <c r="U37" s="93">
        <f t="shared" si="7"/>
        <v>796.78769251132826</v>
      </c>
      <c r="V37" s="93">
        <f t="shared" si="7"/>
        <v>1046.7876925113283</v>
      </c>
      <c r="W37" s="93">
        <f t="shared" si="7"/>
        <v>1296.7876925113283</v>
      </c>
      <c r="X37" s="93">
        <f t="shared" si="7"/>
        <v>1546.7876925113283</v>
      </c>
      <c r="Y37" s="93">
        <f t="shared" si="7"/>
        <v>1796.7876925113283</v>
      </c>
      <c r="Z37" s="93">
        <f t="shared" si="7"/>
        <v>2046.7876925113283</v>
      </c>
    </row>
    <row r="38" spans="1:26" ht="13.5" customHeight="1" thickBot="1" x14ac:dyDescent="0.3">
      <c r="A38" s="209" t="s">
        <v>53</v>
      </c>
      <c r="B38" s="214">
        <f>D4</f>
        <v>404</v>
      </c>
      <c r="C38" s="199"/>
      <c r="D38" s="228"/>
      <c r="E38" s="92">
        <f>E37+0.5</f>
        <v>7.5</v>
      </c>
      <c r="F38" s="93">
        <f>F$33-($B$33/$E38)</f>
        <v>-193.40215365609311</v>
      </c>
      <c r="G38" s="93">
        <f t="shared" si="6"/>
        <v>56.597846343906895</v>
      </c>
      <c r="H38" s="93">
        <f t="shared" si="6"/>
        <v>306.59784634390689</v>
      </c>
      <c r="I38" s="93">
        <f t="shared" si="6"/>
        <v>556.59784634390689</v>
      </c>
      <c r="J38" s="93">
        <f t="shared" si="6"/>
        <v>806.59784634390689</v>
      </c>
      <c r="K38" s="93">
        <f t="shared" si="6"/>
        <v>1056.5978463439069</v>
      </c>
      <c r="L38" s="93">
        <f t="shared" si="6"/>
        <v>1306.5978463439069</v>
      </c>
      <c r="M38" s="93">
        <f t="shared" si="6"/>
        <v>1556.5978463439069</v>
      </c>
      <c r="N38" s="93">
        <f>N$33-($B$33/$E38)</f>
        <v>1806.5978463439069</v>
      </c>
      <c r="P38" s="228"/>
      <c r="Q38" s="92">
        <f>Q37+0.5</f>
        <v>7.5</v>
      </c>
      <c r="R38" s="93">
        <f>R$33-($B$31/$E38)</f>
        <v>198.1351796772401</v>
      </c>
      <c r="S38" s="93">
        <f t="shared" si="7"/>
        <v>448.1351796772401</v>
      </c>
      <c r="T38" s="93">
        <f t="shared" si="7"/>
        <v>698.1351796772401</v>
      </c>
      <c r="U38" s="93">
        <f t="shared" si="7"/>
        <v>948.1351796772401</v>
      </c>
      <c r="V38" s="93">
        <f t="shared" si="7"/>
        <v>1198.1351796772401</v>
      </c>
      <c r="W38" s="93">
        <f t="shared" si="7"/>
        <v>1448.1351796772401</v>
      </c>
      <c r="X38" s="93">
        <f t="shared" si="7"/>
        <v>1698.1351796772401</v>
      </c>
      <c r="Y38" s="93">
        <f t="shared" si="7"/>
        <v>1948.1351796772401</v>
      </c>
      <c r="Z38" s="93">
        <f t="shared" si="7"/>
        <v>2198.1351796772401</v>
      </c>
    </row>
    <row r="39" spans="1:26" ht="13.5" customHeight="1" x14ac:dyDescent="0.25">
      <c r="A39" s="201" t="s">
        <v>54</v>
      </c>
      <c r="B39" s="215">
        <f>B37-B38</f>
        <v>3317</v>
      </c>
      <c r="C39" s="199"/>
      <c r="D39" s="106"/>
      <c r="E39" s="107"/>
      <c r="F39" s="108"/>
      <c r="G39" s="108"/>
      <c r="H39" s="108"/>
      <c r="I39" s="108"/>
      <c r="J39" s="108"/>
      <c r="K39" s="108"/>
      <c r="L39" s="108"/>
      <c r="P39" s="106"/>
      <c r="Q39" s="107"/>
      <c r="R39" s="108"/>
      <c r="S39" s="108"/>
      <c r="T39" s="108"/>
      <c r="U39" s="108"/>
      <c r="V39" s="108"/>
      <c r="W39" s="108"/>
      <c r="X39" s="108"/>
    </row>
    <row r="40" spans="1:26" ht="13.5" customHeight="1" x14ac:dyDescent="0.25">
      <c r="A40" s="201"/>
      <c r="B40" s="200"/>
      <c r="C40" s="199"/>
      <c r="D40" s="106"/>
      <c r="E40" s="107"/>
      <c r="F40" s="108"/>
      <c r="G40" s="108"/>
      <c r="H40" s="108"/>
      <c r="I40" s="108"/>
      <c r="J40" s="108"/>
      <c r="K40" s="108"/>
      <c r="L40" s="108"/>
      <c r="P40" s="106"/>
      <c r="Q40" s="107"/>
      <c r="R40" s="108"/>
      <c r="S40" s="108"/>
      <c r="T40" s="108"/>
      <c r="U40" s="108"/>
      <c r="V40" s="108"/>
      <c r="W40" s="108"/>
      <c r="X40" s="108"/>
    </row>
    <row r="41" spans="1:26" ht="13.5" customHeight="1" x14ac:dyDescent="0.25">
      <c r="A41" s="201"/>
      <c r="B41" s="200"/>
      <c r="C41" s="199"/>
      <c r="D41" s="106"/>
      <c r="E41" s="107"/>
      <c r="F41" s="108"/>
      <c r="G41" s="108"/>
      <c r="H41" s="108"/>
      <c r="I41" s="108"/>
      <c r="J41" s="108"/>
      <c r="K41" s="108"/>
      <c r="L41" s="108"/>
      <c r="P41" s="106"/>
      <c r="Q41" s="107"/>
      <c r="R41" s="108"/>
      <c r="S41" s="108"/>
      <c r="T41" s="108"/>
      <c r="U41" s="108"/>
      <c r="V41" s="108"/>
      <c r="W41" s="108"/>
      <c r="X41" s="108"/>
    </row>
    <row r="42" spans="1:26" s="81" customFormat="1" ht="13.5" customHeight="1" thickBot="1" x14ac:dyDescent="0.35">
      <c r="A42" s="224"/>
      <c r="B42" s="224"/>
      <c r="C42" s="186"/>
      <c r="D42" s="80"/>
      <c r="E42" s="80"/>
      <c r="F42" s="80"/>
      <c r="G42" s="80"/>
      <c r="H42" s="80"/>
      <c r="I42" s="80"/>
      <c r="J42" s="80"/>
      <c r="K42" s="80"/>
      <c r="L42" s="80"/>
      <c r="M42" s="80"/>
      <c r="N42" s="80"/>
    </row>
    <row r="43" spans="1:26" ht="20.25" customHeight="1" thickBot="1" x14ac:dyDescent="0.3">
      <c r="A43" s="225" t="s">
        <v>66</v>
      </c>
      <c r="B43" s="225"/>
      <c r="C43" s="198"/>
      <c r="D43" s="229" t="s">
        <v>85</v>
      </c>
      <c r="E43" s="230"/>
      <c r="F43" s="230"/>
      <c r="G43" s="230"/>
      <c r="H43" s="230"/>
      <c r="I43" s="230"/>
      <c r="J43" s="230"/>
      <c r="K43" s="230"/>
      <c r="L43" s="230"/>
      <c r="M43" s="230"/>
      <c r="N43" s="231"/>
      <c r="P43" s="229" t="s">
        <v>92</v>
      </c>
      <c r="Q43" s="230"/>
      <c r="R43" s="230"/>
      <c r="S43" s="230"/>
      <c r="T43" s="230"/>
      <c r="U43" s="230"/>
      <c r="V43" s="230"/>
      <c r="W43" s="230"/>
      <c r="X43" s="230"/>
      <c r="Y43" s="230"/>
      <c r="Z43" s="231"/>
    </row>
    <row r="44" spans="1:26" ht="13.5" customHeight="1" thickBot="1" x14ac:dyDescent="0.3">
      <c r="A44" s="206" t="s">
        <v>45</v>
      </c>
      <c r="B44" s="213">
        <f>'W-BT Mielies '!F25</f>
        <v>13011.22628521843</v>
      </c>
      <c r="C44" s="199"/>
      <c r="D44" s="82"/>
      <c r="E44" s="83"/>
      <c r="F44" s="84"/>
      <c r="G44" s="85"/>
      <c r="H44" s="84"/>
      <c r="I44" s="84"/>
      <c r="J44" s="84" t="s">
        <v>46</v>
      </c>
      <c r="K44" s="86"/>
      <c r="L44" s="84"/>
      <c r="M44" s="86"/>
      <c r="N44" s="84"/>
      <c r="P44" s="82"/>
      <c r="Q44" s="83"/>
      <c r="R44" s="84"/>
      <c r="S44" s="85"/>
      <c r="T44" s="84"/>
      <c r="U44" s="84"/>
      <c r="V44" s="84" t="s">
        <v>46</v>
      </c>
      <c r="W44" s="86"/>
      <c r="X44" s="84"/>
      <c r="Y44" s="86"/>
      <c r="Z44" s="84"/>
    </row>
    <row r="45" spans="1:26" ht="13.5" customHeight="1" thickBot="1" x14ac:dyDescent="0.3">
      <c r="A45" s="206" t="s">
        <v>47</v>
      </c>
      <c r="B45" s="214">
        <f>'W-BT Mielies '!F27</f>
        <v>3102.8200000000006</v>
      </c>
      <c r="C45" s="199"/>
      <c r="D45" s="229" t="s">
        <v>48</v>
      </c>
      <c r="E45" s="231"/>
      <c r="F45" s="87">
        <f>G45-250</f>
        <v>2721</v>
      </c>
      <c r="G45" s="87">
        <f>H45-250</f>
        <v>2971</v>
      </c>
      <c r="H45" s="87">
        <f>I45-250</f>
        <v>3221</v>
      </c>
      <c r="I45" s="87">
        <f>J45-250</f>
        <v>3471</v>
      </c>
      <c r="J45" s="84">
        <f>B50</f>
        <v>3721</v>
      </c>
      <c r="K45" s="87">
        <f>J45+250</f>
        <v>3971</v>
      </c>
      <c r="L45" s="87">
        <f>K45+250</f>
        <v>4221</v>
      </c>
      <c r="M45" s="87">
        <f>L45+250</f>
        <v>4471</v>
      </c>
      <c r="N45" s="87">
        <f>M45+250</f>
        <v>4721</v>
      </c>
      <c r="P45" s="229" t="s">
        <v>48</v>
      </c>
      <c r="Q45" s="231"/>
      <c r="R45" s="87">
        <f>S45-250</f>
        <v>2721</v>
      </c>
      <c r="S45" s="87">
        <f>T45-250</f>
        <v>2971</v>
      </c>
      <c r="T45" s="87">
        <f>U45-250</f>
        <v>3221</v>
      </c>
      <c r="U45" s="87">
        <f>V45-250</f>
        <v>3471</v>
      </c>
      <c r="V45" s="84">
        <f>J45</f>
        <v>3721</v>
      </c>
      <c r="W45" s="87">
        <f>V45+250</f>
        <v>3971</v>
      </c>
      <c r="X45" s="87">
        <f>W45+250</f>
        <v>4221</v>
      </c>
      <c r="Y45" s="87">
        <f>X45+250</f>
        <v>4471</v>
      </c>
      <c r="Z45" s="87">
        <f>Y45+250</f>
        <v>4721</v>
      </c>
    </row>
    <row r="46" spans="1:26" ht="13.5" customHeight="1" thickBot="1" x14ac:dyDescent="0.3">
      <c r="A46" s="207" t="s">
        <v>49</v>
      </c>
      <c r="B46" s="215">
        <f>B45+B44</f>
        <v>16114.046285218432</v>
      </c>
      <c r="C46" s="200"/>
      <c r="D46" s="232" t="s">
        <v>50</v>
      </c>
      <c r="E46" s="233"/>
      <c r="F46" s="87">
        <f t="shared" ref="F46:N46" si="8">F45-$B$51</f>
        <v>2317</v>
      </c>
      <c r="G46" s="87">
        <f t="shared" si="8"/>
        <v>2567</v>
      </c>
      <c r="H46" s="87">
        <f t="shared" si="8"/>
        <v>2817</v>
      </c>
      <c r="I46" s="87">
        <f t="shared" si="8"/>
        <v>3067</v>
      </c>
      <c r="J46" s="84">
        <f t="shared" si="8"/>
        <v>3317</v>
      </c>
      <c r="K46" s="87">
        <f t="shared" si="8"/>
        <v>3567</v>
      </c>
      <c r="L46" s="87">
        <f t="shared" si="8"/>
        <v>3817</v>
      </c>
      <c r="M46" s="87">
        <f t="shared" si="8"/>
        <v>4067</v>
      </c>
      <c r="N46" s="87">
        <f t="shared" si="8"/>
        <v>4317</v>
      </c>
      <c r="P46" s="232" t="s">
        <v>50</v>
      </c>
      <c r="Q46" s="233"/>
      <c r="R46" s="87">
        <f t="shared" ref="R46:Z46" si="9">R45-$B$51</f>
        <v>2317</v>
      </c>
      <c r="S46" s="87">
        <f t="shared" si="9"/>
        <v>2567</v>
      </c>
      <c r="T46" s="87">
        <f t="shared" si="9"/>
        <v>2817</v>
      </c>
      <c r="U46" s="87">
        <f t="shared" si="9"/>
        <v>3067</v>
      </c>
      <c r="V46" s="84">
        <f t="shared" si="9"/>
        <v>3317</v>
      </c>
      <c r="W46" s="87">
        <f t="shared" si="9"/>
        <v>3567</v>
      </c>
      <c r="X46" s="87">
        <f t="shared" si="9"/>
        <v>3817</v>
      </c>
      <c r="Y46" s="87">
        <f t="shared" si="9"/>
        <v>4067</v>
      </c>
      <c r="Z46" s="87">
        <f t="shared" si="9"/>
        <v>4317</v>
      </c>
    </row>
    <row r="47" spans="1:26" ht="13.5" customHeight="1" thickBot="1" x14ac:dyDescent="0.3">
      <c r="A47" s="206"/>
      <c r="B47" s="199"/>
      <c r="C47" s="199"/>
      <c r="D47" s="226" t="s">
        <v>51</v>
      </c>
      <c r="E47" s="92">
        <f>E48-0.5</f>
        <v>3.5</v>
      </c>
      <c r="F47" s="93">
        <f t="shared" ref="F47:N51" si="10">F$33-($B$46/$E47)</f>
        <v>-2287.013224348123</v>
      </c>
      <c r="G47" s="93">
        <f t="shared" si="10"/>
        <v>-2037.013224348123</v>
      </c>
      <c r="H47" s="93">
        <f t="shared" si="10"/>
        <v>-1787.013224348123</v>
      </c>
      <c r="I47" s="93">
        <f t="shared" si="10"/>
        <v>-1537.013224348123</v>
      </c>
      <c r="J47" s="93">
        <f t="shared" si="10"/>
        <v>-1287.013224348123</v>
      </c>
      <c r="K47" s="93">
        <f t="shared" si="10"/>
        <v>-1037.013224348123</v>
      </c>
      <c r="L47" s="93">
        <f t="shared" si="10"/>
        <v>-787.013224348123</v>
      </c>
      <c r="M47" s="93">
        <f t="shared" si="10"/>
        <v>-537.013224348123</v>
      </c>
      <c r="N47" s="93">
        <f t="shared" si="10"/>
        <v>-287.013224348123</v>
      </c>
      <c r="P47" s="226" t="s">
        <v>51</v>
      </c>
      <c r="Q47" s="92">
        <f>Q48-0.5</f>
        <v>3.5</v>
      </c>
      <c r="R47" s="93">
        <f>R$33-($B$44/$E47)</f>
        <v>-1400.493224348123</v>
      </c>
      <c r="S47" s="93">
        <f t="shared" ref="S47:Z47" si="11">S$33-($B$44/$E47)</f>
        <v>-1150.493224348123</v>
      </c>
      <c r="T47" s="93">
        <f t="shared" si="11"/>
        <v>-900.49322434812302</v>
      </c>
      <c r="U47" s="93">
        <f t="shared" si="11"/>
        <v>-650.49322434812302</v>
      </c>
      <c r="V47" s="93">
        <f t="shared" si="11"/>
        <v>-400.49322434812302</v>
      </c>
      <c r="W47" s="93">
        <f t="shared" si="11"/>
        <v>-150.49322434812302</v>
      </c>
      <c r="X47" s="93">
        <f t="shared" si="11"/>
        <v>99.506775651876978</v>
      </c>
      <c r="Y47" s="93">
        <f t="shared" si="11"/>
        <v>349.50677565187698</v>
      </c>
      <c r="Z47" s="93">
        <f t="shared" si="11"/>
        <v>599.50677565187698</v>
      </c>
    </row>
    <row r="48" spans="1:26" ht="13.5" customHeight="1" thickBot="1" x14ac:dyDescent="0.3">
      <c r="A48" s="206" t="s">
        <v>52</v>
      </c>
      <c r="B48" s="208">
        <f>'W-BT Mielies '!F5</f>
        <v>4.5</v>
      </c>
      <c r="C48" s="199"/>
      <c r="D48" s="227"/>
      <c r="E48" s="92">
        <f>E49-0.5</f>
        <v>4</v>
      </c>
      <c r="F48" s="93">
        <f t="shared" si="10"/>
        <v>-1711.511571304608</v>
      </c>
      <c r="G48" s="93">
        <f t="shared" si="10"/>
        <v>-1461.511571304608</v>
      </c>
      <c r="H48" s="93">
        <f t="shared" si="10"/>
        <v>-1211.511571304608</v>
      </c>
      <c r="I48" s="93">
        <f t="shared" si="10"/>
        <v>-961.51157130460797</v>
      </c>
      <c r="J48" s="93">
        <f t="shared" si="10"/>
        <v>-711.51157130460797</v>
      </c>
      <c r="K48" s="93">
        <f t="shared" si="10"/>
        <v>-461.51157130460797</v>
      </c>
      <c r="L48" s="93">
        <f t="shared" si="10"/>
        <v>-211.51157130460797</v>
      </c>
      <c r="M48" s="93">
        <f t="shared" si="10"/>
        <v>38.488428695392031</v>
      </c>
      <c r="N48" s="93">
        <f t="shared" si="10"/>
        <v>288.48842869539203</v>
      </c>
      <c r="P48" s="227"/>
      <c r="Q48" s="92">
        <f>Q49-0.5</f>
        <v>4</v>
      </c>
      <c r="R48" s="93">
        <f t="shared" ref="R48:Z51" si="12">R$33-($B$44/$E48)</f>
        <v>-935.80657130460759</v>
      </c>
      <c r="S48" s="93">
        <f t="shared" si="12"/>
        <v>-685.80657130460759</v>
      </c>
      <c r="T48" s="93">
        <f t="shared" si="12"/>
        <v>-435.80657130460759</v>
      </c>
      <c r="U48" s="93">
        <f t="shared" si="12"/>
        <v>-185.80657130460759</v>
      </c>
      <c r="V48" s="93">
        <f t="shared" si="12"/>
        <v>64.193428695392413</v>
      </c>
      <c r="W48" s="93">
        <f t="shared" si="12"/>
        <v>314.19342869539241</v>
      </c>
      <c r="X48" s="93">
        <f t="shared" si="12"/>
        <v>564.19342869539241</v>
      </c>
      <c r="Y48" s="93">
        <f t="shared" si="12"/>
        <v>814.19342869539241</v>
      </c>
      <c r="Z48" s="93">
        <f t="shared" si="12"/>
        <v>1064.1934286953924</v>
      </c>
    </row>
    <row r="49" spans="1:26" ht="13.5" customHeight="1" thickBot="1" x14ac:dyDescent="0.3">
      <c r="A49" s="206"/>
      <c r="B49" s="199"/>
      <c r="C49" s="199"/>
      <c r="D49" s="227"/>
      <c r="E49" s="101">
        <f>B48</f>
        <v>4.5</v>
      </c>
      <c r="F49" s="93">
        <f t="shared" si="10"/>
        <v>-1263.8991744929849</v>
      </c>
      <c r="G49" s="93">
        <f t="shared" si="10"/>
        <v>-1013.8991744929849</v>
      </c>
      <c r="H49" s="93">
        <f t="shared" si="10"/>
        <v>-763.89917449298491</v>
      </c>
      <c r="I49" s="93">
        <f>I$33-($B$46/$E49)</f>
        <v>-513.89917449298491</v>
      </c>
      <c r="J49" s="93">
        <f>J$33-($B$46/$E49)</f>
        <v>-263.89917449298491</v>
      </c>
      <c r="K49" s="93">
        <f t="shared" si="10"/>
        <v>-13.899174492984912</v>
      </c>
      <c r="L49" s="93">
        <f t="shared" si="10"/>
        <v>236.10082550701509</v>
      </c>
      <c r="M49" s="93">
        <f t="shared" si="10"/>
        <v>486.10082550701509</v>
      </c>
      <c r="N49" s="93">
        <f t="shared" si="10"/>
        <v>736.10082550701509</v>
      </c>
      <c r="P49" s="227"/>
      <c r="Q49" s="101">
        <f>E49</f>
        <v>4.5</v>
      </c>
      <c r="R49" s="93">
        <f t="shared" si="12"/>
        <v>-574.38361893742876</v>
      </c>
      <c r="S49" s="93">
        <f t="shared" si="12"/>
        <v>-324.38361893742876</v>
      </c>
      <c r="T49" s="93">
        <f t="shared" si="12"/>
        <v>-74.383618937428764</v>
      </c>
      <c r="U49" s="93">
        <f t="shared" si="12"/>
        <v>175.61638106257124</v>
      </c>
      <c r="V49" s="93">
        <f t="shared" si="12"/>
        <v>425.61638106257124</v>
      </c>
      <c r="W49" s="93">
        <f t="shared" si="12"/>
        <v>675.61638106257124</v>
      </c>
      <c r="X49" s="93">
        <f t="shared" si="12"/>
        <v>925.61638106257124</v>
      </c>
      <c r="Y49" s="93">
        <f t="shared" si="12"/>
        <v>1175.6163810625712</v>
      </c>
      <c r="Z49" s="93">
        <f t="shared" si="12"/>
        <v>1425.6163810625712</v>
      </c>
    </row>
    <row r="50" spans="1:26" ht="13.5" customHeight="1" thickBot="1" x14ac:dyDescent="0.3">
      <c r="A50" s="206" t="s">
        <v>137</v>
      </c>
      <c r="B50" s="213">
        <f>B4</f>
        <v>3721</v>
      </c>
      <c r="C50" s="199"/>
      <c r="D50" s="227"/>
      <c r="E50" s="92">
        <f>E49+0.5</f>
        <v>5</v>
      </c>
      <c r="F50" s="93">
        <f t="shared" si="10"/>
        <v>-905.80925704368656</v>
      </c>
      <c r="G50" s="93">
        <f t="shared" si="10"/>
        <v>-655.80925704368656</v>
      </c>
      <c r="H50" s="93">
        <f t="shared" si="10"/>
        <v>-405.80925704368656</v>
      </c>
      <c r="I50" s="93">
        <f t="shared" si="10"/>
        <v>-155.80925704368656</v>
      </c>
      <c r="J50" s="93">
        <f t="shared" si="10"/>
        <v>94.190742956313443</v>
      </c>
      <c r="K50" s="93">
        <f t="shared" si="10"/>
        <v>344.19074295631344</v>
      </c>
      <c r="L50" s="93">
        <f t="shared" si="10"/>
        <v>594.19074295631344</v>
      </c>
      <c r="M50" s="93">
        <f t="shared" si="10"/>
        <v>844.19074295631344</v>
      </c>
      <c r="N50" s="93">
        <f t="shared" si="10"/>
        <v>1094.1907429563134</v>
      </c>
      <c r="P50" s="227"/>
      <c r="Q50" s="92">
        <f>Q49+0.5</f>
        <v>5</v>
      </c>
      <c r="R50" s="93">
        <f t="shared" si="12"/>
        <v>-285.24525704368625</v>
      </c>
      <c r="S50" s="93">
        <f t="shared" si="12"/>
        <v>-35.245257043686252</v>
      </c>
      <c r="T50" s="93">
        <f t="shared" si="12"/>
        <v>214.75474295631375</v>
      </c>
      <c r="U50" s="93">
        <f t="shared" si="12"/>
        <v>464.75474295631375</v>
      </c>
      <c r="V50" s="93">
        <f t="shared" si="12"/>
        <v>714.75474295631375</v>
      </c>
      <c r="W50" s="93">
        <f t="shared" si="12"/>
        <v>964.75474295631375</v>
      </c>
      <c r="X50" s="93">
        <f t="shared" si="12"/>
        <v>1214.7547429563137</v>
      </c>
      <c r="Y50" s="93">
        <f t="shared" si="12"/>
        <v>1464.7547429563137</v>
      </c>
      <c r="Z50" s="93">
        <f t="shared" si="12"/>
        <v>1714.7547429563137</v>
      </c>
    </row>
    <row r="51" spans="1:26" ht="13.5" customHeight="1" thickBot="1" x14ac:dyDescent="0.3">
      <c r="A51" s="209" t="s">
        <v>53</v>
      </c>
      <c r="B51" s="214">
        <f>D4</f>
        <v>404</v>
      </c>
      <c r="C51" s="199"/>
      <c r="D51" s="228"/>
      <c r="E51" s="92">
        <f>E50+0.5</f>
        <v>5.5</v>
      </c>
      <c r="F51" s="93">
        <f>F$33-($B$46/$E51)</f>
        <v>-612.82659731244212</v>
      </c>
      <c r="G51" s="93">
        <f t="shared" si="10"/>
        <v>-362.82659731244212</v>
      </c>
      <c r="H51" s="93">
        <f t="shared" si="10"/>
        <v>-112.82659731244212</v>
      </c>
      <c r="I51" s="93">
        <f t="shared" si="10"/>
        <v>137.17340268755788</v>
      </c>
      <c r="J51" s="93">
        <f t="shared" si="10"/>
        <v>387.17340268755788</v>
      </c>
      <c r="K51" s="93">
        <f t="shared" si="10"/>
        <v>637.17340268755788</v>
      </c>
      <c r="L51" s="93">
        <f t="shared" si="10"/>
        <v>887.17340268755788</v>
      </c>
      <c r="M51" s="93">
        <f t="shared" si="10"/>
        <v>1137.1734026875579</v>
      </c>
      <c r="N51" s="93">
        <f>N$33-($B$46/$E51)</f>
        <v>1387.1734026875579</v>
      </c>
      <c r="P51" s="228"/>
      <c r="Q51" s="92">
        <f>Q50+0.5</f>
        <v>5.5</v>
      </c>
      <c r="R51" s="93">
        <f t="shared" si="12"/>
        <v>-48.67750640335089</v>
      </c>
      <c r="S51" s="93">
        <f t="shared" si="12"/>
        <v>201.32249359664911</v>
      </c>
      <c r="T51" s="93">
        <f t="shared" si="12"/>
        <v>451.32249359664911</v>
      </c>
      <c r="U51" s="93">
        <f t="shared" si="12"/>
        <v>701.32249359664911</v>
      </c>
      <c r="V51" s="93">
        <f t="shared" si="12"/>
        <v>951.32249359664911</v>
      </c>
      <c r="W51" s="93">
        <f t="shared" si="12"/>
        <v>1201.3224935966491</v>
      </c>
      <c r="X51" s="93">
        <f t="shared" si="12"/>
        <v>1451.3224935966491</v>
      </c>
      <c r="Y51" s="93">
        <f t="shared" si="12"/>
        <v>1701.3224935966491</v>
      </c>
      <c r="Z51" s="93">
        <f t="shared" si="12"/>
        <v>1951.3224935966491</v>
      </c>
    </row>
    <row r="52" spans="1:26" ht="13.5" customHeight="1" x14ac:dyDescent="0.25">
      <c r="A52" s="201" t="s">
        <v>54</v>
      </c>
      <c r="B52" s="215">
        <f>B50-B51</f>
        <v>3317</v>
      </c>
      <c r="C52" s="199"/>
      <c r="D52" s="106"/>
      <c r="E52" s="107"/>
      <c r="F52" s="108"/>
      <c r="G52" s="108"/>
      <c r="H52" s="108"/>
      <c r="I52" s="108"/>
      <c r="J52" s="108"/>
      <c r="K52" s="108"/>
      <c r="L52" s="108"/>
      <c r="P52" s="106"/>
      <c r="Q52" s="107"/>
      <c r="R52" s="108"/>
      <c r="S52" s="108"/>
      <c r="T52" s="108"/>
      <c r="U52" s="108"/>
      <c r="V52" s="108"/>
      <c r="W52" s="108"/>
      <c r="X52" s="108"/>
    </row>
    <row r="53" spans="1:26" ht="13.5" customHeight="1" x14ac:dyDescent="0.25">
      <c r="A53" s="201"/>
      <c r="B53" s="200"/>
      <c r="C53" s="199"/>
      <c r="D53" s="106"/>
      <c r="E53" s="107"/>
      <c r="F53" s="108"/>
      <c r="G53" s="108"/>
      <c r="H53" s="108"/>
      <c r="I53" s="108"/>
      <c r="J53" s="108"/>
      <c r="K53" s="108"/>
      <c r="L53" s="108"/>
      <c r="P53" s="106"/>
      <c r="Q53" s="107"/>
      <c r="R53" s="108"/>
      <c r="S53" s="108"/>
      <c r="T53" s="108"/>
      <c r="U53" s="108"/>
      <c r="V53" s="108"/>
      <c r="W53" s="108"/>
      <c r="X53" s="108"/>
    </row>
    <row r="54" spans="1:26" ht="13.5" customHeight="1" x14ac:dyDescent="0.25">
      <c r="A54" s="201"/>
      <c r="B54" s="200"/>
      <c r="C54" s="199"/>
      <c r="D54" s="106"/>
      <c r="E54" s="107"/>
      <c r="F54" s="108"/>
      <c r="G54" s="108"/>
      <c r="H54" s="108"/>
      <c r="I54" s="108"/>
      <c r="J54" s="108"/>
      <c r="K54" s="108"/>
      <c r="L54" s="108"/>
      <c r="P54" s="106"/>
      <c r="Q54" s="107"/>
      <c r="R54" s="108"/>
      <c r="S54" s="108"/>
      <c r="T54" s="108"/>
      <c r="U54" s="108"/>
      <c r="V54" s="108"/>
      <c r="W54" s="108"/>
      <c r="X54" s="108"/>
    </row>
    <row r="55" spans="1:26" ht="13.5" customHeight="1" x14ac:dyDescent="0.25">
      <c r="A55" s="201"/>
      <c r="B55" s="200"/>
      <c r="C55" s="199"/>
      <c r="D55" s="106"/>
      <c r="E55" s="107"/>
      <c r="F55" s="108"/>
      <c r="G55" s="108"/>
      <c r="H55" s="108"/>
      <c r="I55" s="108"/>
      <c r="J55" s="108"/>
      <c r="K55" s="108"/>
      <c r="L55" s="108"/>
      <c r="P55" s="106"/>
      <c r="Q55" s="107"/>
      <c r="R55" s="108"/>
      <c r="S55" s="108"/>
      <c r="T55" s="108"/>
      <c r="U55" s="108"/>
      <c r="V55" s="108"/>
      <c r="W55" s="108"/>
      <c r="X55" s="108"/>
    </row>
    <row r="56" spans="1:26" ht="13.5" customHeight="1" thickBot="1" x14ac:dyDescent="0.3">
      <c r="A56" s="224"/>
      <c r="B56" s="224"/>
      <c r="D56" s="106"/>
      <c r="E56" s="107"/>
      <c r="F56" s="108"/>
      <c r="G56" s="108"/>
      <c r="H56" s="108"/>
      <c r="I56" s="108"/>
      <c r="J56" s="108"/>
      <c r="K56" s="108"/>
      <c r="L56" s="108"/>
      <c r="P56" s="106"/>
      <c r="Q56" s="107"/>
      <c r="R56" s="108"/>
      <c r="S56" s="108"/>
      <c r="T56" s="108"/>
      <c r="U56" s="108"/>
      <c r="V56" s="108"/>
      <c r="W56" s="108"/>
      <c r="X56" s="108"/>
    </row>
    <row r="57" spans="1:26" ht="18.75" customHeight="1" thickBot="1" x14ac:dyDescent="0.3">
      <c r="A57" s="225" t="s">
        <v>69</v>
      </c>
      <c r="B57" s="225"/>
      <c r="C57" s="198"/>
      <c r="D57" s="229" t="s">
        <v>86</v>
      </c>
      <c r="E57" s="230"/>
      <c r="F57" s="230"/>
      <c r="G57" s="230"/>
      <c r="H57" s="230"/>
      <c r="I57" s="230"/>
      <c r="J57" s="230"/>
      <c r="K57" s="230"/>
      <c r="L57" s="230"/>
      <c r="M57" s="230"/>
      <c r="N57" s="231"/>
      <c r="P57" s="229" t="s">
        <v>91</v>
      </c>
      <c r="Q57" s="230"/>
      <c r="R57" s="230"/>
      <c r="S57" s="230"/>
      <c r="T57" s="230"/>
      <c r="U57" s="230"/>
      <c r="V57" s="230"/>
      <c r="W57" s="230"/>
      <c r="X57" s="230"/>
      <c r="Y57" s="230"/>
      <c r="Z57" s="231"/>
    </row>
    <row r="58" spans="1:26" ht="13.5" customHeight="1" thickBot="1" x14ac:dyDescent="0.3">
      <c r="A58" s="206" t="s">
        <v>45</v>
      </c>
      <c r="B58" s="213">
        <f>Sonneblom!F25</f>
        <v>8490.8758711108003</v>
      </c>
      <c r="C58" s="199"/>
      <c r="D58" s="82"/>
      <c r="E58" s="83"/>
      <c r="F58" s="84"/>
      <c r="G58" s="85"/>
      <c r="H58" s="84"/>
      <c r="I58" s="84"/>
      <c r="J58" s="84" t="s">
        <v>46</v>
      </c>
      <c r="K58" s="86"/>
      <c r="L58" s="84"/>
      <c r="M58" s="86"/>
      <c r="N58" s="84"/>
      <c r="P58" s="82"/>
      <c r="Q58" s="83"/>
      <c r="R58" s="84"/>
      <c r="S58" s="85"/>
      <c r="T58" s="84"/>
      <c r="U58" s="84"/>
      <c r="V58" s="84" t="s">
        <v>46</v>
      </c>
      <c r="W58" s="86"/>
      <c r="X58" s="84"/>
      <c r="Y58" s="86"/>
      <c r="Z58" s="84"/>
    </row>
    <row r="59" spans="1:26" ht="13.5" customHeight="1" thickBot="1" x14ac:dyDescent="0.3">
      <c r="A59" s="206" t="s">
        <v>47</v>
      </c>
      <c r="B59" s="214">
        <f>Sonneblom!F27</f>
        <v>3063.5100000000007</v>
      </c>
      <c r="C59" s="199"/>
      <c r="D59" s="229" t="s">
        <v>48</v>
      </c>
      <c r="E59" s="231"/>
      <c r="F59" s="109">
        <f>G59-200</f>
        <v>7650</v>
      </c>
      <c r="G59" s="109">
        <f>H59-200</f>
        <v>7850</v>
      </c>
      <c r="H59" s="109">
        <f>I59-200</f>
        <v>8050</v>
      </c>
      <c r="I59" s="110">
        <f>J59-200</f>
        <v>8250</v>
      </c>
      <c r="J59" s="111">
        <f>B64</f>
        <v>8450</v>
      </c>
      <c r="K59" s="110">
        <f>J59+200</f>
        <v>8650</v>
      </c>
      <c r="L59" s="110">
        <f>K59+200</f>
        <v>8850</v>
      </c>
      <c r="M59" s="110">
        <f>L59+200</f>
        <v>9050</v>
      </c>
      <c r="N59" s="110">
        <f>M59+200</f>
        <v>9250</v>
      </c>
      <c r="P59" s="229" t="s">
        <v>48</v>
      </c>
      <c r="Q59" s="231"/>
      <c r="R59" s="109">
        <f>S59-200</f>
        <v>7650</v>
      </c>
      <c r="S59" s="109">
        <f>T59-200</f>
        <v>7850</v>
      </c>
      <c r="T59" s="109">
        <f>U59-200</f>
        <v>8050</v>
      </c>
      <c r="U59" s="110">
        <f>V59-200</f>
        <v>8250</v>
      </c>
      <c r="V59" s="111">
        <f>J59</f>
        <v>8450</v>
      </c>
      <c r="W59" s="110">
        <f>V59+200</f>
        <v>8650</v>
      </c>
      <c r="X59" s="110">
        <f>W59+200</f>
        <v>8850</v>
      </c>
      <c r="Y59" s="110">
        <f>X59+200</f>
        <v>9050</v>
      </c>
      <c r="Z59" s="110">
        <f>Y59+200</f>
        <v>9250</v>
      </c>
    </row>
    <row r="60" spans="1:26" ht="13.5" customHeight="1" thickBot="1" x14ac:dyDescent="0.3">
      <c r="A60" s="207" t="s">
        <v>49</v>
      </c>
      <c r="B60" s="215">
        <f>B59+B58</f>
        <v>11554.385871110801</v>
      </c>
      <c r="C60" s="200"/>
      <c r="D60" s="232" t="s">
        <v>50</v>
      </c>
      <c r="E60" s="233"/>
      <c r="F60" s="112">
        <f t="shared" ref="F60:N60" si="13">F59-$B$65</f>
        <v>7201</v>
      </c>
      <c r="G60" s="112">
        <f t="shared" si="13"/>
        <v>7401</v>
      </c>
      <c r="H60" s="112">
        <f t="shared" si="13"/>
        <v>7601</v>
      </c>
      <c r="I60" s="112">
        <f t="shared" si="13"/>
        <v>7801</v>
      </c>
      <c r="J60" s="113">
        <f t="shared" si="13"/>
        <v>8001</v>
      </c>
      <c r="K60" s="112">
        <f t="shared" si="13"/>
        <v>8201</v>
      </c>
      <c r="L60" s="112">
        <f t="shared" si="13"/>
        <v>8401</v>
      </c>
      <c r="M60" s="112">
        <f t="shared" si="13"/>
        <v>8601</v>
      </c>
      <c r="N60" s="112">
        <f t="shared" si="13"/>
        <v>8801</v>
      </c>
      <c r="P60" s="232" t="s">
        <v>50</v>
      </c>
      <c r="Q60" s="233"/>
      <c r="R60" s="112">
        <f t="shared" ref="R60:Z60" si="14">R59-$B$65</f>
        <v>7201</v>
      </c>
      <c r="S60" s="112">
        <f t="shared" si="14"/>
        <v>7401</v>
      </c>
      <c r="T60" s="112">
        <f t="shared" si="14"/>
        <v>7601</v>
      </c>
      <c r="U60" s="112">
        <f t="shared" si="14"/>
        <v>7801</v>
      </c>
      <c r="V60" s="113">
        <f t="shared" si="14"/>
        <v>8001</v>
      </c>
      <c r="W60" s="112">
        <f t="shared" si="14"/>
        <v>8201</v>
      </c>
      <c r="X60" s="112">
        <f t="shared" si="14"/>
        <v>8401</v>
      </c>
      <c r="Y60" s="112">
        <f t="shared" si="14"/>
        <v>8601</v>
      </c>
      <c r="Z60" s="112">
        <f t="shared" si="14"/>
        <v>8801</v>
      </c>
    </row>
    <row r="61" spans="1:26" ht="13.5" customHeight="1" thickBot="1" x14ac:dyDescent="0.3">
      <c r="A61" s="206"/>
      <c r="B61" s="199"/>
      <c r="C61" s="199"/>
      <c r="D61" s="226" t="s">
        <v>51</v>
      </c>
      <c r="E61" s="92">
        <f>E62-0.25</f>
        <v>1</v>
      </c>
      <c r="F61" s="93">
        <f t="shared" ref="F61:N65" si="15">F$60-($B$60/$E61)</f>
        <v>-4353.3858711108005</v>
      </c>
      <c r="G61" s="93">
        <f t="shared" si="15"/>
        <v>-4153.3858711108005</v>
      </c>
      <c r="H61" s="93">
        <f t="shared" si="15"/>
        <v>-3953.3858711108005</v>
      </c>
      <c r="I61" s="93">
        <f t="shared" si="15"/>
        <v>-3753.3858711108005</v>
      </c>
      <c r="J61" s="93">
        <f t="shared" si="15"/>
        <v>-3553.3858711108005</v>
      </c>
      <c r="K61" s="93">
        <f t="shared" si="15"/>
        <v>-3353.3858711108005</v>
      </c>
      <c r="L61" s="93">
        <f t="shared" si="15"/>
        <v>-3153.3858711108005</v>
      </c>
      <c r="M61" s="93">
        <f t="shared" si="15"/>
        <v>-2953.3858711108005</v>
      </c>
      <c r="N61" s="93">
        <f t="shared" si="15"/>
        <v>-2753.3858711108005</v>
      </c>
      <c r="P61" s="226" t="s">
        <v>51</v>
      </c>
      <c r="Q61" s="92">
        <f>Q62-0.25</f>
        <v>1</v>
      </c>
      <c r="R61" s="93">
        <f t="shared" ref="R61:Z65" si="16">R$60-($B$58/$E61)</f>
        <v>-1289.8758711108003</v>
      </c>
      <c r="S61" s="93">
        <f t="shared" si="16"/>
        <v>-1089.8758711108003</v>
      </c>
      <c r="T61" s="93">
        <f t="shared" si="16"/>
        <v>-889.87587111080029</v>
      </c>
      <c r="U61" s="93">
        <f t="shared" si="16"/>
        <v>-689.87587111080029</v>
      </c>
      <c r="V61" s="93">
        <f t="shared" si="16"/>
        <v>-489.87587111080029</v>
      </c>
      <c r="W61" s="93">
        <f t="shared" si="16"/>
        <v>-289.87587111080029</v>
      </c>
      <c r="X61" s="93">
        <f t="shared" si="16"/>
        <v>-89.87587111080029</v>
      </c>
      <c r="Y61" s="93">
        <f t="shared" si="16"/>
        <v>110.12412888919971</v>
      </c>
      <c r="Z61" s="93">
        <f t="shared" si="16"/>
        <v>310.12412888919971</v>
      </c>
    </row>
    <row r="62" spans="1:26" ht="13.5" customHeight="1" thickBot="1" x14ac:dyDescent="0.3">
      <c r="A62" s="206" t="s">
        <v>52</v>
      </c>
      <c r="B62" s="208">
        <v>1.5</v>
      </c>
      <c r="C62" s="199"/>
      <c r="D62" s="227"/>
      <c r="E62" s="92">
        <f>E63-0.25</f>
        <v>1.25</v>
      </c>
      <c r="F62" s="93">
        <f t="shared" si="15"/>
        <v>-2042.5086968886408</v>
      </c>
      <c r="G62" s="93">
        <f t="shared" si="15"/>
        <v>-1842.5086968886408</v>
      </c>
      <c r="H62" s="93">
        <f t="shared" si="15"/>
        <v>-1642.5086968886408</v>
      </c>
      <c r="I62" s="93">
        <f t="shared" si="15"/>
        <v>-1442.5086968886408</v>
      </c>
      <c r="J62" s="93">
        <f t="shared" si="15"/>
        <v>-1242.5086968886408</v>
      </c>
      <c r="K62" s="93">
        <f t="shared" si="15"/>
        <v>-1042.5086968886408</v>
      </c>
      <c r="L62" s="93">
        <f t="shared" si="15"/>
        <v>-842.50869688864077</v>
      </c>
      <c r="M62" s="93">
        <f t="shared" si="15"/>
        <v>-642.50869688864077</v>
      </c>
      <c r="N62" s="93">
        <f t="shared" si="15"/>
        <v>-442.50869688864077</v>
      </c>
      <c r="P62" s="227"/>
      <c r="Q62" s="92">
        <f>Q63-0.25</f>
        <v>1.25</v>
      </c>
      <c r="R62" s="93">
        <f t="shared" si="16"/>
        <v>408.29930311136013</v>
      </c>
      <c r="S62" s="93">
        <f t="shared" si="16"/>
        <v>608.29930311136013</v>
      </c>
      <c r="T62" s="93">
        <f t="shared" si="16"/>
        <v>808.29930311136013</v>
      </c>
      <c r="U62" s="93">
        <f t="shared" si="16"/>
        <v>1008.2993031113601</v>
      </c>
      <c r="V62" s="93">
        <f t="shared" si="16"/>
        <v>1208.2993031113601</v>
      </c>
      <c r="W62" s="93">
        <f t="shared" si="16"/>
        <v>1408.2993031113601</v>
      </c>
      <c r="X62" s="93">
        <f t="shared" si="16"/>
        <v>1608.2993031113601</v>
      </c>
      <c r="Y62" s="93">
        <f t="shared" si="16"/>
        <v>1808.2993031113601</v>
      </c>
      <c r="Z62" s="93">
        <f t="shared" si="16"/>
        <v>2008.2993031113601</v>
      </c>
    </row>
    <row r="63" spans="1:26" ht="13.5" customHeight="1" thickBot="1" x14ac:dyDescent="0.3">
      <c r="A63" s="206"/>
      <c r="B63" s="199"/>
      <c r="C63" s="199"/>
      <c r="D63" s="227"/>
      <c r="E63" s="101">
        <f>B62</f>
        <v>1.5</v>
      </c>
      <c r="F63" s="93">
        <f t="shared" si="15"/>
        <v>-501.92391407386731</v>
      </c>
      <c r="G63" s="93">
        <f t="shared" si="15"/>
        <v>-301.92391407386731</v>
      </c>
      <c r="H63" s="93">
        <f t="shared" si="15"/>
        <v>-101.92391407386731</v>
      </c>
      <c r="I63" s="93">
        <f t="shared" si="15"/>
        <v>98.076085926132691</v>
      </c>
      <c r="J63" s="93">
        <f t="shared" si="15"/>
        <v>298.07608592613269</v>
      </c>
      <c r="K63" s="93">
        <f t="shared" si="15"/>
        <v>498.07608592613269</v>
      </c>
      <c r="L63" s="93">
        <f>L$60-($B$60/$E63)</f>
        <v>698.07608592613269</v>
      </c>
      <c r="M63" s="93">
        <f t="shared" si="15"/>
        <v>898.07608592613269</v>
      </c>
      <c r="N63" s="93">
        <f t="shared" si="15"/>
        <v>1098.0760859261327</v>
      </c>
      <c r="P63" s="227"/>
      <c r="Q63" s="101">
        <f>E63</f>
        <v>1.5</v>
      </c>
      <c r="R63" s="93">
        <f t="shared" si="16"/>
        <v>1540.4160859261328</v>
      </c>
      <c r="S63" s="93">
        <f t="shared" si="16"/>
        <v>1740.4160859261328</v>
      </c>
      <c r="T63" s="93">
        <f t="shared" si="16"/>
        <v>1940.4160859261328</v>
      </c>
      <c r="U63" s="93">
        <f t="shared" si="16"/>
        <v>2140.4160859261328</v>
      </c>
      <c r="V63" s="93">
        <f t="shared" si="16"/>
        <v>2340.4160859261328</v>
      </c>
      <c r="W63" s="93">
        <f t="shared" si="16"/>
        <v>2540.4160859261328</v>
      </c>
      <c r="X63" s="93">
        <f t="shared" si="16"/>
        <v>2740.4160859261328</v>
      </c>
      <c r="Y63" s="93">
        <f t="shared" si="16"/>
        <v>2940.4160859261328</v>
      </c>
      <c r="Z63" s="93">
        <f t="shared" si="16"/>
        <v>3140.4160859261328</v>
      </c>
    </row>
    <row r="64" spans="1:26" ht="13.5" customHeight="1" thickBot="1" x14ac:dyDescent="0.3">
      <c r="A64" s="206" t="s">
        <v>138</v>
      </c>
      <c r="B64" s="213">
        <f>B5</f>
        <v>8450</v>
      </c>
      <c r="C64" s="199"/>
      <c r="D64" s="227"/>
      <c r="E64" s="92">
        <f>E63+0.25</f>
        <v>1.75</v>
      </c>
      <c r="F64" s="93">
        <f t="shared" si="15"/>
        <v>598.49378793668529</v>
      </c>
      <c r="G64" s="93">
        <f t="shared" si="15"/>
        <v>798.49378793668529</v>
      </c>
      <c r="H64" s="93">
        <f t="shared" si="15"/>
        <v>998.49378793668529</v>
      </c>
      <c r="I64" s="93">
        <f t="shared" si="15"/>
        <v>1198.4937879366853</v>
      </c>
      <c r="J64" s="93">
        <f t="shared" si="15"/>
        <v>1398.4937879366853</v>
      </c>
      <c r="K64" s="93">
        <f t="shared" si="15"/>
        <v>1598.4937879366853</v>
      </c>
      <c r="L64" s="93">
        <f t="shared" si="15"/>
        <v>1798.4937879366853</v>
      </c>
      <c r="M64" s="93">
        <f t="shared" si="15"/>
        <v>1998.4937879366853</v>
      </c>
      <c r="N64" s="93">
        <f t="shared" si="15"/>
        <v>2198.4937879366853</v>
      </c>
      <c r="P64" s="227"/>
      <c r="Q64" s="92">
        <f>Q63+0.25</f>
        <v>1.75</v>
      </c>
      <c r="R64" s="93">
        <f t="shared" si="16"/>
        <v>2349.0709307938287</v>
      </c>
      <c r="S64" s="93">
        <f t="shared" si="16"/>
        <v>2549.0709307938287</v>
      </c>
      <c r="T64" s="93">
        <f t="shared" si="16"/>
        <v>2749.0709307938287</v>
      </c>
      <c r="U64" s="93">
        <f t="shared" si="16"/>
        <v>2949.0709307938287</v>
      </c>
      <c r="V64" s="93">
        <f t="shared" si="16"/>
        <v>3149.0709307938287</v>
      </c>
      <c r="W64" s="93">
        <f t="shared" si="16"/>
        <v>3349.0709307938287</v>
      </c>
      <c r="X64" s="93">
        <f t="shared" si="16"/>
        <v>3549.0709307938287</v>
      </c>
      <c r="Y64" s="93">
        <f t="shared" si="16"/>
        <v>3749.0709307938287</v>
      </c>
      <c r="Z64" s="93">
        <f t="shared" si="16"/>
        <v>3949.0709307938287</v>
      </c>
    </row>
    <row r="65" spans="1:26" ht="13.5" customHeight="1" thickBot="1" x14ac:dyDescent="0.3">
      <c r="A65" s="209" t="s">
        <v>53</v>
      </c>
      <c r="B65" s="214">
        <f>D5</f>
        <v>449</v>
      </c>
      <c r="C65" s="199"/>
      <c r="D65" s="228"/>
      <c r="E65" s="92">
        <f>E64+0.25</f>
        <v>2</v>
      </c>
      <c r="F65" s="93">
        <f>F$60-($B$60/$E65)</f>
        <v>1423.8070644445997</v>
      </c>
      <c r="G65" s="93">
        <f t="shared" si="15"/>
        <v>1623.8070644445997</v>
      </c>
      <c r="H65" s="93">
        <f t="shared" si="15"/>
        <v>1823.8070644445997</v>
      </c>
      <c r="I65" s="93">
        <f t="shared" si="15"/>
        <v>2023.8070644445997</v>
      </c>
      <c r="J65" s="93">
        <f t="shared" si="15"/>
        <v>2223.8070644445997</v>
      </c>
      <c r="K65" s="93">
        <f t="shared" si="15"/>
        <v>2423.8070644445997</v>
      </c>
      <c r="L65" s="93">
        <f t="shared" si="15"/>
        <v>2623.8070644445997</v>
      </c>
      <c r="M65" s="93">
        <f t="shared" si="15"/>
        <v>2823.8070644445997</v>
      </c>
      <c r="N65" s="93">
        <f>N$60-($B$60/$E65)</f>
        <v>3023.8070644445997</v>
      </c>
      <c r="P65" s="228"/>
      <c r="Q65" s="92">
        <f>Q64+0.25</f>
        <v>2</v>
      </c>
      <c r="R65" s="93">
        <f>R$60-($B$58/$E65)</f>
        <v>2955.5620644445999</v>
      </c>
      <c r="S65" s="93">
        <f t="shared" si="16"/>
        <v>3155.5620644445999</v>
      </c>
      <c r="T65" s="93">
        <f t="shared" si="16"/>
        <v>3355.5620644445999</v>
      </c>
      <c r="U65" s="93">
        <f t="shared" si="16"/>
        <v>3555.5620644445999</v>
      </c>
      <c r="V65" s="93">
        <f t="shared" si="16"/>
        <v>3755.5620644445999</v>
      </c>
      <c r="W65" s="93">
        <f t="shared" si="16"/>
        <v>3955.5620644445999</v>
      </c>
      <c r="X65" s="93">
        <f t="shared" si="16"/>
        <v>4155.5620644445999</v>
      </c>
      <c r="Y65" s="93">
        <f t="shared" si="16"/>
        <v>4355.5620644445999</v>
      </c>
      <c r="Z65" s="93">
        <f t="shared" si="16"/>
        <v>4555.5620644445999</v>
      </c>
    </row>
    <row r="66" spans="1:26" ht="13.5" customHeight="1" x14ac:dyDescent="0.25">
      <c r="A66" s="201" t="s">
        <v>54</v>
      </c>
      <c r="B66" s="215">
        <f>B64-B65</f>
        <v>8001</v>
      </c>
      <c r="C66" s="199"/>
      <c r="D66" s="106"/>
      <c r="E66" s="107"/>
      <c r="F66" s="108"/>
      <c r="G66" s="108"/>
      <c r="H66" s="108"/>
      <c r="I66" s="108"/>
      <c r="J66" s="108"/>
      <c r="K66" s="108"/>
      <c r="L66" s="108"/>
      <c r="P66" s="106"/>
      <c r="Q66" s="107"/>
      <c r="R66" s="108"/>
      <c r="S66" s="108"/>
      <c r="T66" s="108"/>
      <c r="U66" s="108"/>
      <c r="V66" s="108"/>
      <c r="W66" s="108"/>
      <c r="X66" s="108"/>
    </row>
    <row r="67" spans="1:26" ht="13.5" customHeight="1" x14ac:dyDescent="0.25">
      <c r="A67" s="201"/>
      <c r="B67" s="200"/>
      <c r="C67" s="199"/>
      <c r="D67" s="106"/>
      <c r="E67" s="107"/>
      <c r="F67" s="108"/>
      <c r="G67" s="108"/>
      <c r="H67" s="108"/>
      <c r="I67" s="108"/>
      <c r="J67" s="108"/>
      <c r="K67" s="108"/>
      <c r="L67" s="108"/>
      <c r="P67" s="106"/>
      <c r="Q67" s="107"/>
      <c r="R67" s="108"/>
      <c r="S67" s="108"/>
      <c r="T67" s="108"/>
      <c r="U67" s="108"/>
      <c r="V67" s="108"/>
      <c r="W67" s="108"/>
      <c r="X67" s="108"/>
    </row>
    <row r="68" spans="1:26" ht="13.5" customHeight="1" x14ac:dyDescent="0.25">
      <c r="D68" s="106"/>
      <c r="E68" s="107"/>
      <c r="F68" s="108"/>
      <c r="G68" s="108"/>
      <c r="H68" s="108"/>
      <c r="I68" s="108"/>
      <c r="J68" s="108"/>
      <c r="K68" s="108"/>
      <c r="L68" s="108"/>
      <c r="P68" s="106"/>
      <c r="Q68" s="107"/>
      <c r="R68" s="108"/>
      <c r="S68" s="108"/>
      <c r="T68" s="108"/>
      <c r="U68" s="108"/>
      <c r="V68" s="108"/>
      <c r="W68" s="108"/>
      <c r="X68" s="108"/>
    </row>
    <row r="69" spans="1:26" ht="13.5" customHeight="1" thickBot="1" x14ac:dyDescent="0.3">
      <c r="A69" s="224"/>
      <c r="B69" s="224"/>
    </row>
    <row r="70" spans="1:26" ht="19.5" customHeight="1" thickBot="1" x14ac:dyDescent="0.3">
      <c r="A70" s="225" t="s">
        <v>68</v>
      </c>
      <c r="B70" s="225"/>
      <c r="C70" s="198"/>
      <c r="D70" s="229" t="s">
        <v>87</v>
      </c>
      <c r="E70" s="230"/>
      <c r="F70" s="230"/>
      <c r="G70" s="230"/>
      <c r="H70" s="230"/>
      <c r="I70" s="230"/>
      <c r="J70" s="230"/>
      <c r="K70" s="230"/>
      <c r="L70" s="230"/>
      <c r="M70" s="230"/>
      <c r="N70" s="231"/>
      <c r="P70" s="229" t="s">
        <v>90</v>
      </c>
      <c r="Q70" s="230"/>
      <c r="R70" s="230"/>
      <c r="S70" s="230"/>
      <c r="T70" s="230"/>
      <c r="U70" s="230"/>
      <c r="V70" s="230"/>
      <c r="W70" s="230"/>
      <c r="X70" s="230"/>
      <c r="Y70" s="230"/>
      <c r="Z70" s="231"/>
    </row>
    <row r="71" spans="1:26" ht="13.5" customHeight="1" thickBot="1" x14ac:dyDescent="0.3">
      <c r="A71" s="206" t="s">
        <v>45</v>
      </c>
      <c r="B71" s="213">
        <f>Sojabone!G25</f>
        <v>11169.962129228596</v>
      </c>
      <c r="C71" s="202"/>
      <c r="D71" s="82"/>
      <c r="E71" s="83"/>
      <c r="F71" s="84"/>
      <c r="G71" s="85"/>
      <c r="H71" s="84"/>
      <c r="I71" s="84"/>
      <c r="J71" s="84" t="s">
        <v>55</v>
      </c>
      <c r="K71" s="86"/>
      <c r="L71" s="84"/>
      <c r="M71" s="86"/>
      <c r="N71" s="84"/>
      <c r="P71" s="82"/>
      <c r="Q71" s="83"/>
      <c r="R71" s="84"/>
      <c r="S71" s="85"/>
      <c r="T71" s="84"/>
      <c r="U71" s="84"/>
      <c r="V71" s="84" t="s">
        <v>55</v>
      </c>
      <c r="W71" s="86"/>
      <c r="X71" s="84"/>
      <c r="Y71" s="86"/>
      <c r="Z71" s="84"/>
    </row>
    <row r="72" spans="1:26" ht="13.5" customHeight="1" thickBot="1" x14ac:dyDescent="0.3">
      <c r="A72" s="206" t="s">
        <v>47</v>
      </c>
      <c r="B72" s="214">
        <f>Sojabone!E27</f>
        <v>2879.5</v>
      </c>
      <c r="C72" s="202"/>
      <c r="D72" s="229" t="s">
        <v>48</v>
      </c>
      <c r="E72" s="231"/>
      <c r="F72" s="87">
        <f>G72-200</f>
        <v>7454</v>
      </c>
      <c r="G72" s="87">
        <f>H72-200</f>
        <v>7654</v>
      </c>
      <c r="H72" s="87">
        <f>I72-200</f>
        <v>7854</v>
      </c>
      <c r="I72" s="87">
        <f>J72-200</f>
        <v>8054</v>
      </c>
      <c r="J72" s="84">
        <f>B77</f>
        <v>8254</v>
      </c>
      <c r="K72" s="87">
        <f>J72+200</f>
        <v>8454</v>
      </c>
      <c r="L72" s="87">
        <f>K72+200</f>
        <v>8654</v>
      </c>
      <c r="M72" s="87">
        <f>L72+200</f>
        <v>8854</v>
      </c>
      <c r="N72" s="87">
        <f>M72+200</f>
        <v>9054</v>
      </c>
      <c r="P72" s="229" t="s">
        <v>48</v>
      </c>
      <c r="Q72" s="231"/>
      <c r="R72" s="87">
        <f>S72-200</f>
        <v>7454</v>
      </c>
      <c r="S72" s="87">
        <f>T72-200</f>
        <v>7654</v>
      </c>
      <c r="T72" s="87">
        <f>U72-200</f>
        <v>7854</v>
      </c>
      <c r="U72" s="87">
        <f>V72-200</f>
        <v>8054</v>
      </c>
      <c r="V72" s="84">
        <f>J72</f>
        <v>8254</v>
      </c>
      <c r="W72" s="87">
        <f>V72+200</f>
        <v>8454</v>
      </c>
      <c r="X72" s="87">
        <f>W72+200</f>
        <v>8654</v>
      </c>
      <c r="Y72" s="87">
        <f>X72+200</f>
        <v>8854</v>
      </c>
      <c r="Z72" s="87">
        <f>Y72+200</f>
        <v>9054</v>
      </c>
    </row>
    <row r="73" spans="1:26" ht="13.5" customHeight="1" thickBot="1" x14ac:dyDescent="0.3">
      <c r="A73" s="207" t="s">
        <v>49</v>
      </c>
      <c r="B73" s="215">
        <f>B72+B71</f>
        <v>14049.462129228596</v>
      </c>
      <c r="C73" s="191"/>
      <c r="D73" s="232" t="s">
        <v>50</v>
      </c>
      <c r="E73" s="233"/>
      <c r="F73" s="114">
        <f t="shared" ref="F73:N73" si="17">F72-$B$78</f>
        <v>7120</v>
      </c>
      <c r="G73" s="89">
        <f t="shared" si="17"/>
        <v>7320</v>
      </c>
      <c r="H73" s="89">
        <f t="shared" si="17"/>
        <v>7520</v>
      </c>
      <c r="I73" s="89">
        <f t="shared" si="17"/>
        <v>7720</v>
      </c>
      <c r="J73" s="91">
        <f t="shared" si="17"/>
        <v>7920</v>
      </c>
      <c r="K73" s="89">
        <f t="shared" si="17"/>
        <v>8120</v>
      </c>
      <c r="L73" s="89">
        <f t="shared" si="17"/>
        <v>8320</v>
      </c>
      <c r="M73" s="89">
        <f t="shared" si="17"/>
        <v>8520</v>
      </c>
      <c r="N73" s="89">
        <f t="shared" si="17"/>
        <v>8720</v>
      </c>
      <c r="P73" s="232" t="s">
        <v>50</v>
      </c>
      <c r="Q73" s="233"/>
      <c r="R73" s="89">
        <f t="shared" ref="R73:Z73" si="18">R72-$B$78</f>
        <v>7120</v>
      </c>
      <c r="S73" s="89">
        <f t="shared" si="18"/>
        <v>7320</v>
      </c>
      <c r="T73" s="89">
        <f t="shared" si="18"/>
        <v>7520</v>
      </c>
      <c r="U73" s="89">
        <f t="shared" si="18"/>
        <v>7720</v>
      </c>
      <c r="V73" s="91">
        <f t="shared" si="18"/>
        <v>7920</v>
      </c>
      <c r="W73" s="89">
        <f t="shared" si="18"/>
        <v>8120</v>
      </c>
      <c r="X73" s="89">
        <f t="shared" si="18"/>
        <v>8320</v>
      </c>
      <c r="Y73" s="89">
        <f t="shared" si="18"/>
        <v>8520</v>
      </c>
      <c r="Z73" s="89">
        <f t="shared" si="18"/>
        <v>8720</v>
      </c>
    </row>
    <row r="74" spans="1:26" ht="13.5" customHeight="1" thickBot="1" x14ac:dyDescent="0.3">
      <c r="A74" s="206"/>
      <c r="B74" s="199"/>
      <c r="C74" s="203"/>
      <c r="D74" s="226" t="s">
        <v>51</v>
      </c>
      <c r="E74" s="92">
        <f>E75-0.25</f>
        <v>1.5</v>
      </c>
      <c r="F74" s="93">
        <f>F$73-($B$73/$E74)</f>
        <v>-2246.3080861523977</v>
      </c>
      <c r="G74" s="94">
        <f t="shared" ref="F74:N78" si="19">G$73-($B$73/$E74)</f>
        <v>-2046.3080861523977</v>
      </c>
      <c r="H74" s="94">
        <f t="shared" si="19"/>
        <v>-1846.3080861523977</v>
      </c>
      <c r="I74" s="94">
        <f t="shared" si="19"/>
        <v>-1646.3080861523977</v>
      </c>
      <c r="J74" s="94">
        <f t="shared" si="19"/>
        <v>-1446.3080861523977</v>
      </c>
      <c r="K74" s="94">
        <f t="shared" si="19"/>
        <v>-1246.3080861523977</v>
      </c>
      <c r="L74" s="94">
        <f t="shared" si="19"/>
        <v>-1046.3080861523977</v>
      </c>
      <c r="M74" s="95">
        <f t="shared" si="19"/>
        <v>-846.30808615239766</v>
      </c>
      <c r="N74" s="96">
        <f t="shared" si="19"/>
        <v>-646.30808615239766</v>
      </c>
      <c r="P74" s="226" t="s">
        <v>51</v>
      </c>
      <c r="Q74" s="92">
        <f>Q75-0.25</f>
        <v>1.5</v>
      </c>
      <c r="R74" s="93">
        <f>R$73-($B$71/$E74)</f>
        <v>-326.64141948573069</v>
      </c>
      <c r="S74" s="93">
        <f t="shared" ref="S74:Z74" si="20">S$73-($B$71/$E74)</f>
        <v>-126.64141948573069</v>
      </c>
      <c r="T74" s="93">
        <f t="shared" si="20"/>
        <v>73.358580514269306</v>
      </c>
      <c r="U74" s="93">
        <f t="shared" si="20"/>
        <v>273.35858051426931</v>
      </c>
      <c r="V74" s="93">
        <f t="shared" si="20"/>
        <v>473.35858051426931</v>
      </c>
      <c r="W74" s="93">
        <f t="shared" si="20"/>
        <v>673.35858051426931</v>
      </c>
      <c r="X74" s="93">
        <f t="shared" si="20"/>
        <v>873.35858051426931</v>
      </c>
      <c r="Y74" s="93">
        <f t="shared" si="20"/>
        <v>1073.3585805142693</v>
      </c>
      <c r="Z74" s="93">
        <f t="shared" si="20"/>
        <v>1273.3585805142693</v>
      </c>
    </row>
    <row r="75" spans="1:26" ht="13.5" customHeight="1" thickBot="1" x14ac:dyDescent="0.3">
      <c r="A75" s="206" t="s">
        <v>52</v>
      </c>
      <c r="B75" s="208">
        <v>2</v>
      </c>
      <c r="C75" s="204"/>
      <c r="D75" s="227"/>
      <c r="E75" s="92">
        <f>E76-0.25</f>
        <v>1.75</v>
      </c>
      <c r="F75" s="97">
        <f t="shared" si="19"/>
        <v>-908.26407384491176</v>
      </c>
      <c r="G75" s="98">
        <f t="shared" si="19"/>
        <v>-708.26407384491176</v>
      </c>
      <c r="H75" s="98">
        <f t="shared" si="19"/>
        <v>-508.26407384491176</v>
      </c>
      <c r="I75" s="98">
        <f t="shared" si="19"/>
        <v>-308.26407384491176</v>
      </c>
      <c r="J75" s="98">
        <f t="shared" si="19"/>
        <v>-108.26407384491176</v>
      </c>
      <c r="K75" s="99">
        <f t="shared" si="19"/>
        <v>91.735926155088237</v>
      </c>
      <c r="L75" s="99">
        <f t="shared" si="19"/>
        <v>291.73592615508824</v>
      </c>
      <c r="M75" s="99">
        <f t="shared" si="19"/>
        <v>491.73592615508824</v>
      </c>
      <c r="N75" s="100">
        <f t="shared" si="19"/>
        <v>691.73592615508824</v>
      </c>
      <c r="P75" s="227"/>
      <c r="Q75" s="92">
        <f>Q76-0.25</f>
        <v>1.75</v>
      </c>
      <c r="R75" s="93">
        <f t="shared" ref="R75:Z78" si="21">R$73-($B$71/$E75)</f>
        <v>737.1644975836598</v>
      </c>
      <c r="S75" s="93">
        <f t="shared" si="21"/>
        <v>937.1644975836598</v>
      </c>
      <c r="T75" s="93">
        <f t="shared" si="21"/>
        <v>1137.1644975836598</v>
      </c>
      <c r="U75" s="93">
        <f t="shared" si="21"/>
        <v>1337.1644975836598</v>
      </c>
      <c r="V75" s="93">
        <f t="shared" si="21"/>
        <v>1537.1644975836598</v>
      </c>
      <c r="W75" s="93">
        <f t="shared" si="21"/>
        <v>1737.1644975836598</v>
      </c>
      <c r="X75" s="93">
        <f t="shared" si="21"/>
        <v>1937.1644975836598</v>
      </c>
      <c r="Y75" s="93">
        <f t="shared" si="21"/>
        <v>2137.1644975836598</v>
      </c>
      <c r="Z75" s="93">
        <f t="shared" si="21"/>
        <v>2337.1644975836598</v>
      </c>
    </row>
    <row r="76" spans="1:26" ht="13.5" customHeight="1" thickBot="1" x14ac:dyDescent="0.3">
      <c r="A76" s="206"/>
      <c r="B76" s="199"/>
      <c r="C76" s="203"/>
      <c r="D76" s="227"/>
      <c r="E76" s="101">
        <f>B75</f>
        <v>2</v>
      </c>
      <c r="F76" s="97">
        <f t="shared" si="19"/>
        <v>95.268935385702207</v>
      </c>
      <c r="G76" s="98">
        <f t="shared" si="19"/>
        <v>295.26893538570221</v>
      </c>
      <c r="H76" s="98">
        <f t="shared" si="19"/>
        <v>495.26893538570221</v>
      </c>
      <c r="I76" s="98">
        <f t="shared" si="19"/>
        <v>695.26893538570221</v>
      </c>
      <c r="J76" s="99">
        <f t="shared" si="19"/>
        <v>895.26893538570221</v>
      </c>
      <c r="K76" s="99">
        <f t="shared" si="19"/>
        <v>1095.2689353857022</v>
      </c>
      <c r="L76" s="99">
        <f t="shared" si="19"/>
        <v>1295.2689353857022</v>
      </c>
      <c r="M76" s="99">
        <f t="shared" si="19"/>
        <v>1495.2689353857022</v>
      </c>
      <c r="N76" s="100">
        <f t="shared" si="19"/>
        <v>1695.2689353857022</v>
      </c>
      <c r="P76" s="227"/>
      <c r="Q76" s="101">
        <f>E76</f>
        <v>2</v>
      </c>
      <c r="R76" s="93">
        <f>R$73-($B$71/$E76)</f>
        <v>1535.0189353857022</v>
      </c>
      <c r="S76" s="93">
        <f t="shared" si="21"/>
        <v>1735.0189353857022</v>
      </c>
      <c r="T76" s="93">
        <f t="shared" si="21"/>
        <v>1935.0189353857022</v>
      </c>
      <c r="U76" s="93">
        <f t="shared" si="21"/>
        <v>2135.0189353857022</v>
      </c>
      <c r="V76" s="93">
        <f t="shared" si="21"/>
        <v>2335.0189353857022</v>
      </c>
      <c r="W76" s="93">
        <f t="shared" si="21"/>
        <v>2535.0189353857022</v>
      </c>
      <c r="X76" s="93">
        <f t="shared" si="21"/>
        <v>2735.0189353857022</v>
      </c>
      <c r="Y76" s="93">
        <f t="shared" si="21"/>
        <v>2935.0189353857022</v>
      </c>
      <c r="Z76" s="93">
        <f t="shared" si="21"/>
        <v>3135.0189353857022</v>
      </c>
    </row>
    <row r="77" spans="1:26" ht="13.5" customHeight="1" thickBot="1" x14ac:dyDescent="0.3">
      <c r="A77" s="206" t="s">
        <v>139</v>
      </c>
      <c r="B77" s="213">
        <f>B6</f>
        <v>8254</v>
      </c>
      <c r="C77" s="203"/>
      <c r="D77" s="227"/>
      <c r="E77" s="92">
        <f>E76+0.25</f>
        <v>2.25</v>
      </c>
      <c r="F77" s="97">
        <f t="shared" si="19"/>
        <v>875.79460923173519</v>
      </c>
      <c r="G77" s="98">
        <f t="shared" si="19"/>
        <v>1075.7946092317352</v>
      </c>
      <c r="H77" s="98">
        <f t="shared" si="19"/>
        <v>1275.7946092317352</v>
      </c>
      <c r="I77" s="99">
        <f t="shared" si="19"/>
        <v>1475.7946092317352</v>
      </c>
      <c r="J77" s="99">
        <f t="shared" si="19"/>
        <v>1675.7946092317352</v>
      </c>
      <c r="K77" s="99">
        <f t="shared" si="19"/>
        <v>1875.7946092317352</v>
      </c>
      <c r="L77" s="99">
        <f t="shared" si="19"/>
        <v>2075.7946092317352</v>
      </c>
      <c r="M77" s="99">
        <f t="shared" si="19"/>
        <v>2275.7946092317352</v>
      </c>
      <c r="N77" s="100">
        <f t="shared" si="19"/>
        <v>2475.7946092317352</v>
      </c>
      <c r="P77" s="227"/>
      <c r="Q77" s="92">
        <f>Q76+0.25</f>
        <v>2.25</v>
      </c>
      <c r="R77" s="93">
        <f t="shared" si="21"/>
        <v>2155.5723870095135</v>
      </c>
      <c r="S77" s="93">
        <f t="shared" si="21"/>
        <v>2355.5723870095135</v>
      </c>
      <c r="T77" s="93">
        <f t="shared" si="21"/>
        <v>2555.5723870095135</v>
      </c>
      <c r="U77" s="93">
        <f t="shared" si="21"/>
        <v>2755.5723870095135</v>
      </c>
      <c r="V77" s="93">
        <f t="shared" si="21"/>
        <v>2955.5723870095135</v>
      </c>
      <c r="W77" s="93">
        <f t="shared" si="21"/>
        <v>3155.5723870095135</v>
      </c>
      <c r="X77" s="93">
        <f t="shared" si="21"/>
        <v>3355.5723870095135</v>
      </c>
      <c r="Y77" s="93">
        <f t="shared" si="21"/>
        <v>3555.5723870095135</v>
      </c>
      <c r="Z77" s="93">
        <f t="shared" si="21"/>
        <v>3755.5723870095135</v>
      </c>
    </row>
    <row r="78" spans="1:26" ht="13.5" customHeight="1" thickBot="1" x14ac:dyDescent="0.3">
      <c r="A78" s="209" t="s">
        <v>53</v>
      </c>
      <c r="B78" s="214">
        <f>D6</f>
        <v>334</v>
      </c>
      <c r="C78" s="205"/>
      <c r="D78" s="228"/>
      <c r="E78" s="92">
        <f>E77+0.25</f>
        <v>2.5</v>
      </c>
      <c r="F78" s="102">
        <f t="shared" si="19"/>
        <v>1500.2151483085618</v>
      </c>
      <c r="G78" s="103">
        <f>G$73-($B$73/$E78)</f>
        <v>1700.2151483085618</v>
      </c>
      <c r="H78" s="104">
        <f t="shared" si="19"/>
        <v>1900.2151483085618</v>
      </c>
      <c r="I78" s="104">
        <f t="shared" si="19"/>
        <v>2100.2151483085618</v>
      </c>
      <c r="J78" s="104">
        <f t="shared" si="19"/>
        <v>2300.2151483085618</v>
      </c>
      <c r="K78" s="104">
        <f t="shared" si="19"/>
        <v>2500.2151483085618</v>
      </c>
      <c r="L78" s="104">
        <f t="shared" si="19"/>
        <v>2700.2151483085618</v>
      </c>
      <c r="M78" s="104">
        <f t="shared" si="19"/>
        <v>2900.2151483085618</v>
      </c>
      <c r="N78" s="105">
        <f>N$73-($B$73/$E78)</f>
        <v>3100.2151483085618</v>
      </c>
      <c r="P78" s="228"/>
      <c r="Q78" s="92">
        <f>Q77+0.25</f>
        <v>2.5</v>
      </c>
      <c r="R78" s="93">
        <f t="shared" si="21"/>
        <v>2652.0151483085619</v>
      </c>
      <c r="S78" s="93">
        <f>S$73-($B$71/$E78)</f>
        <v>2852.0151483085619</v>
      </c>
      <c r="T78" s="93">
        <f t="shared" si="21"/>
        <v>3052.0151483085619</v>
      </c>
      <c r="U78" s="93">
        <f t="shared" si="21"/>
        <v>3252.0151483085619</v>
      </c>
      <c r="V78" s="93">
        <f t="shared" si="21"/>
        <v>3452.0151483085619</v>
      </c>
      <c r="W78" s="93">
        <f t="shared" si="21"/>
        <v>3652.0151483085619</v>
      </c>
      <c r="X78" s="93">
        <f t="shared" si="21"/>
        <v>3852.0151483085619</v>
      </c>
      <c r="Y78" s="93">
        <f t="shared" si="21"/>
        <v>4052.0151483085619</v>
      </c>
      <c r="Z78" s="93">
        <f t="shared" si="21"/>
        <v>4252.0151483085619</v>
      </c>
    </row>
    <row r="79" spans="1:26" ht="13.5" customHeight="1" x14ac:dyDescent="0.25">
      <c r="A79" s="201" t="s">
        <v>54</v>
      </c>
      <c r="B79" s="215">
        <f>B77-B78</f>
        <v>7920</v>
      </c>
      <c r="C79" s="205"/>
    </row>
    <row r="80" spans="1:26" ht="13.5" customHeight="1" x14ac:dyDescent="0.25"/>
    <row r="81" spans="1:26" ht="13.5" customHeight="1" x14ac:dyDescent="0.25"/>
    <row r="82" spans="1:26" ht="13.5" customHeight="1" thickBot="1" x14ac:dyDescent="0.3">
      <c r="A82" s="224"/>
      <c r="B82" s="224"/>
    </row>
    <row r="83" spans="1:26" ht="19.5" customHeight="1" thickBot="1" x14ac:dyDescent="0.3">
      <c r="A83" s="225" t="s">
        <v>70</v>
      </c>
      <c r="B83" s="225"/>
      <c r="C83" s="198"/>
      <c r="D83" s="229" t="s">
        <v>88</v>
      </c>
      <c r="E83" s="230"/>
      <c r="F83" s="230"/>
      <c r="G83" s="230"/>
      <c r="H83" s="230"/>
      <c r="I83" s="230"/>
      <c r="J83" s="230"/>
      <c r="K83" s="230"/>
      <c r="L83" s="230"/>
      <c r="M83" s="230"/>
      <c r="N83" s="231"/>
      <c r="P83" s="229" t="s">
        <v>89</v>
      </c>
      <c r="Q83" s="230"/>
      <c r="R83" s="230"/>
      <c r="S83" s="230"/>
      <c r="T83" s="230"/>
      <c r="U83" s="230"/>
      <c r="V83" s="230"/>
      <c r="W83" s="230"/>
      <c r="X83" s="230"/>
      <c r="Y83" s="230"/>
      <c r="Z83" s="231"/>
    </row>
    <row r="84" spans="1:26" ht="13.5" customHeight="1" thickBot="1" x14ac:dyDescent="0.3">
      <c r="A84" s="206" t="s">
        <v>45</v>
      </c>
      <c r="B84" s="213">
        <f>Graansorghum!F25</f>
        <v>9935.9069086163017</v>
      </c>
      <c r="C84" s="202"/>
      <c r="D84" s="82"/>
      <c r="E84" s="83"/>
      <c r="F84" s="84"/>
      <c r="G84" s="85"/>
      <c r="H84" s="84"/>
      <c r="I84" s="84"/>
      <c r="J84" s="84" t="s">
        <v>55</v>
      </c>
      <c r="K84" s="86"/>
      <c r="L84" s="84"/>
      <c r="M84" s="86"/>
      <c r="N84" s="84"/>
      <c r="P84" s="82"/>
      <c r="Q84" s="83"/>
      <c r="R84" s="84"/>
      <c r="S84" s="85"/>
      <c r="T84" s="84"/>
      <c r="U84" s="84"/>
      <c r="V84" s="84" t="s">
        <v>55</v>
      </c>
      <c r="W84" s="86"/>
      <c r="X84" s="84"/>
      <c r="Y84" s="86"/>
      <c r="Z84" s="84"/>
    </row>
    <row r="85" spans="1:26" ht="13.5" customHeight="1" thickBot="1" x14ac:dyDescent="0.3">
      <c r="A85" s="206" t="s">
        <v>47</v>
      </c>
      <c r="B85" s="214">
        <f>Graansorghum!F27</f>
        <v>2574.2000000000003</v>
      </c>
      <c r="C85" s="202"/>
      <c r="D85" s="229" t="s">
        <v>48</v>
      </c>
      <c r="E85" s="231"/>
      <c r="F85" s="87">
        <f>G85-200</f>
        <v>5000</v>
      </c>
      <c r="G85" s="87">
        <f>H85-200</f>
        <v>5200</v>
      </c>
      <c r="H85" s="87">
        <f>I85-200</f>
        <v>5400</v>
      </c>
      <c r="I85" s="87">
        <f>J85-200</f>
        <v>5600</v>
      </c>
      <c r="J85" s="84">
        <f>B90</f>
        <v>5800</v>
      </c>
      <c r="K85" s="87">
        <f>J85+200</f>
        <v>6000</v>
      </c>
      <c r="L85" s="87">
        <f>K85+200</f>
        <v>6200</v>
      </c>
      <c r="M85" s="87">
        <f>L85+200</f>
        <v>6400</v>
      </c>
      <c r="N85" s="87">
        <f>M85+200</f>
        <v>6600</v>
      </c>
      <c r="P85" s="229" t="s">
        <v>48</v>
      </c>
      <c r="Q85" s="231"/>
      <c r="R85" s="87">
        <f>S85-200</f>
        <v>5000</v>
      </c>
      <c r="S85" s="87">
        <f>T85-200</f>
        <v>5200</v>
      </c>
      <c r="T85" s="87">
        <f>U85-200</f>
        <v>5400</v>
      </c>
      <c r="U85" s="87">
        <f>V85-200</f>
        <v>5600</v>
      </c>
      <c r="V85" s="84">
        <f>J85</f>
        <v>5800</v>
      </c>
      <c r="W85" s="87">
        <f>V85+200</f>
        <v>6000</v>
      </c>
      <c r="X85" s="87">
        <f>W85+200</f>
        <v>6200</v>
      </c>
      <c r="Y85" s="87">
        <f>X85+200</f>
        <v>6400</v>
      </c>
      <c r="Z85" s="87">
        <f>Y85+200</f>
        <v>6600</v>
      </c>
    </row>
    <row r="86" spans="1:26" ht="13.5" customHeight="1" thickBot="1" x14ac:dyDescent="0.3">
      <c r="A86" s="207" t="s">
        <v>49</v>
      </c>
      <c r="B86" s="215">
        <f>B85+B84</f>
        <v>12510.106908616302</v>
      </c>
      <c r="C86" s="191"/>
      <c r="D86" s="232" t="s">
        <v>50</v>
      </c>
      <c r="E86" s="233"/>
      <c r="F86" s="114">
        <f t="shared" ref="F86:N86" si="22">F85-$B$78</f>
        <v>4666</v>
      </c>
      <c r="G86" s="89">
        <f t="shared" si="22"/>
        <v>4866</v>
      </c>
      <c r="H86" s="89">
        <f t="shared" si="22"/>
        <v>5066</v>
      </c>
      <c r="I86" s="89">
        <f t="shared" si="22"/>
        <v>5266</v>
      </c>
      <c r="J86" s="84">
        <f>J85-$B$78</f>
        <v>5466</v>
      </c>
      <c r="K86" s="89">
        <f t="shared" si="22"/>
        <v>5666</v>
      </c>
      <c r="L86" s="89">
        <f t="shared" si="22"/>
        <v>5866</v>
      </c>
      <c r="M86" s="89">
        <f t="shared" si="22"/>
        <v>6066</v>
      </c>
      <c r="N86" s="89">
        <f t="shared" si="22"/>
        <v>6266</v>
      </c>
      <c r="P86" s="232" t="s">
        <v>50</v>
      </c>
      <c r="Q86" s="233"/>
      <c r="R86" s="89">
        <f t="shared" ref="R86:Z86" si="23">R85-$B$78</f>
        <v>4666</v>
      </c>
      <c r="S86" s="89">
        <f t="shared" si="23"/>
        <v>4866</v>
      </c>
      <c r="T86" s="89">
        <f t="shared" si="23"/>
        <v>5066</v>
      </c>
      <c r="U86" s="89">
        <f t="shared" si="23"/>
        <v>5266</v>
      </c>
      <c r="V86" s="91">
        <f t="shared" si="23"/>
        <v>5466</v>
      </c>
      <c r="W86" s="89">
        <f t="shared" si="23"/>
        <v>5666</v>
      </c>
      <c r="X86" s="89">
        <f t="shared" si="23"/>
        <v>5866</v>
      </c>
      <c r="Y86" s="89">
        <f t="shared" si="23"/>
        <v>6066</v>
      </c>
      <c r="Z86" s="89">
        <f t="shared" si="23"/>
        <v>6266</v>
      </c>
    </row>
    <row r="87" spans="1:26" ht="13.5" customHeight="1" thickBot="1" x14ac:dyDescent="0.3">
      <c r="A87" s="206"/>
      <c r="B87" s="199"/>
      <c r="C87" s="203"/>
      <c r="D87" s="226" t="s">
        <v>51</v>
      </c>
      <c r="E87" s="92">
        <f>E88-0.25</f>
        <v>2.5</v>
      </c>
      <c r="F87" s="93">
        <f>F$86-($B$86/$E87)</f>
        <v>-338.04276344652135</v>
      </c>
      <c r="G87" s="93">
        <f t="shared" ref="G87:N87" si="24">G$86-($B$86/$E87)</f>
        <v>-138.04276344652135</v>
      </c>
      <c r="H87" s="93">
        <f t="shared" si="24"/>
        <v>61.957236553478651</v>
      </c>
      <c r="I87" s="93">
        <f t="shared" si="24"/>
        <v>261.95723655347865</v>
      </c>
      <c r="J87" s="93">
        <f t="shared" si="24"/>
        <v>461.95723655347865</v>
      </c>
      <c r="K87" s="93">
        <f t="shared" si="24"/>
        <v>661.95723655347865</v>
      </c>
      <c r="L87" s="93">
        <f>L$86-($B$86/$E87)</f>
        <v>861.95723655347865</v>
      </c>
      <c r="M87" s="93">
        <f t="shared" si="24"/>
        <v>1061.9572365534787</v>
      </c>
      <c r="N87" s="93">
        <f t="shared" si="24"/>
        <v>1261.9572365534787</v>
      </c>
      <c r="P87" s="226" t="s">
        <v>51</v>
      </c>
      <c r="Q87" s="92">
        <f>Q88-0.25</f>
        <v>2.5</v>
      </c>
      <c r="R87" s="93">
        <f>R$86-($B$84/$E87)</f>
        <v>691.6372365534794</v>
      </c>
      <c r="S87" s="93">
        <f t="shared" ref="S87:Z87" si="25">S$86-($B$84/$E87)</f>
        <v>891.6372365534794</v>
      </c>
      <c r="T87" s="93">
        <f t="shared" si="25"/>
        <v>1091.6372365534794</v>
      </c>
      <c r="U87" s="93">
        <f t="shared" si="25"/>
        <v>1291.6372365534794</v>
      </c>
      <c r="V87" s="93">
        <f t="shared" si="25"/>
        <v>1491.6372365534794</v>
      </c>
      <c r="W87" s="93">
        <f t="shared" si="25"/>
        <v>1691.6372365534794</v>
      </c>
      <c r="X87" s="93">
        <f t="shared" si="25"/>
        <v>1891.6372365534794</v>
      </c>
      <c r="Y87" s="93">
        <f t="shared" si="25"/>
        <v>2091.6372365534794</v>
      </c>
      <c r="Z87" s="93">
        <f t="shared" si="25"/>
        <v>2291.6372365534794</v>
      </c>
    </row>
    <row r="88" spans="1:26" ht="13.5" customHeight="1" thickBot="1" x14ac:dyDescent="0.3">
      <c r="A88" s="206" t="s">
        <v>52</v>
      </c>
      <c r="B88" s="208">
        <v>3</v>
      </c>
      <c r="C88" s="204"/>
      <c r="D88" s="227"/>
      <c r="E88" s="92">
        <f>E89-0.25</f>
        <v>2.75</v>
      </c>
      <c r="F88" s="93">
        <f t="shared" ref="F88:N91" si="26">F$86-($B$86/$E88)</f>
        <v>116.87021504861696</v>
      </c>
      <c r="G88" s="93">
        <f t="shared" si="26"/>
        <v>316.87021504861696</v>
      </c>
      <c r="H88" s="93">
        <f t="shared" si="26"/>
        <v>516.87021504861696</v>
      </c>
      <c r="I88" s="93">
        <f t="shared" si="26"/>
        <v>716.87021504861696</v>
      </c>
      <c r="J88" s="93">
        <f t="shared" si="26"/>
        <v>916.87021504861696</v>
      </c>
      <c r="K88" s="93">
        <f t="shared" si="26"/>
        <v>1116.870215048617</v>
      </c>
      <c r="L88" s="93">
        <f t="shared" si="26"/>
        <v>1316.870215048617</v>
      </c>
      <c r="M88" s="93">
        <f t="shared" si="26"/>
        <v>1516.870215048617</v>
      </c>
      <c r="N88" s="93">
        <f t="shared" si="26"/>
        <v>1716.870215048617</v>
      </c>
      <c r="P88" s="227"/>
      <c r="Q88" s="92">
        <f>Q89-0.25</f>
        <v>2.75</v>
      </c>
      <c r="R88" s="93">
        <f t="shared" ref="R88:Z91" si="27">R$86-($B$84/$E88)</f>
        <v>1052.9429423213446</v>
      </c>
      <c r="S88" s="93">
        <f t="shared" si="27"/>
        <v>1252.9429423213446</v>
      </c>
      <c r="T88" s="93">
        <f t="shared" si="27"/>
        <v>1452.9429423213446</v>
      </c>
      <c r="U88" s="93">
        <f t="shared" si="27"/>
        <v>1652.9429423213446</v>
      </c>
      <c r="V88" s="93">
        <f t="shared" si="27"/>
        <v>1852.9429423213446</v>
      </c>
      <c r="W88" s="93">
        <f t="shared" si="27"/>
        <v>2052.9429423213446</v>
      </c>
      <c r="X88" s="93">
        <f t="shared" si="27"/>
        <v>2252.9429423213446</v>
      </c>
      <c r="Y88" s="93">
        <f t="shared" si="27"/>
        <v>2452.9429423213446</v>
      </c>
      <c r="Z88" s="93">
        <f t="shared" si="27"/>
        <v>2652.9429423213446</v>
      </c>
    </row>
    <row r="89" spans="1:26" ht="13.5" customHeight="1" thickBot="1" x14ac:dyDescent="0.3">
      <c r="A89" s="206"/>
      <c r="B89" s="199"/>
      <c r="C89" s="203"/>
      <c r="D89" s="227"/>
      <c r="E89" s="101">
        <f>B88</f>
        <v>3</v>
      </c>
      <c r="F89" s="93">
        <f t="shared" si="26"/>
        <v>495.96436379456554</v>
      </c>
      <c r="G89" s="93">
        <f t="shared" si="26"/>
        <v>695.96436379456554</v>
      </c>
      <c r="H89" s="93">
        <f t="shared" si="26"/>
        <v>895.96436379456554</v>
      </c>
      <c r="I89" s="93">
        <f t="shared" si="26"/>
        <v>1095.9643637945655</v>
      </c>
      <c r="J89" s="93">
        <f t="shared" si="26"/>
        <v>1295.9643637945655</v>
      </c>
      <c r="K89" s="93">
        <f t="shared" si="26"/>
        <v>1495.9643637945655</v>
      </c>
      <c r="L89" s="93">
        <f t="shared" si="26"/>
        <v>1695.9643637945655</v>
      </c>
      <c r="M89" s="93">
        <f t="shared" si="26"/>
        <v>1895.9643637945655</v>
      </c>
      <c r="N89" s="93">
        <f t="shared" si="26"/>
        <v>2095.9643637945655</v>
      </c>
      <c r="P89" s="227"/>
      <c r="Q89" s="101">
        <f>E89</f>
        <v>3</v>
      </c>
      <c r="R89" s="93">
        <f t="shared" si="27"/>
        <v>1354.0310304612326</v>
      </c>
      <c r="S89" s="93">
        <f t="shared" si="27"/>
        <v>1554.0310304612326</v>
      </c>
      <c r="T89" s="93">
        <f t="shared" si="27"/>
        <v>1754.0310304612326</v>
      </c>
      <c r="U89" s="93">
        <f t="shared" si="27"/>
        <v>1954.0310304612326</v>
      </c>
      <c r="V89" s="93">
        <f t="shared" si="27"/>
        <v>2154.0310304612326</v>
      </c>
      <c r="W89" s="93">
        <f t="shared" si="27"/>
        <v>2354.0310304612326</v>
      </c>
      <c r="X89" s="93">
        <f t="shared" si="27"/>
        <v>2554.0310304612326</v>
      </c>
      <c r="Y89" s="93">
        <f t="shared" si="27"/>
        <v>2754.0310304612326</v>
      </c>
      <c r="Z89" s="93">
        <f t="shared" si="27"/>
        <v>2954.0310304612326</v>
      </c>
    </row>
    <row r="90" spans="1:26" ht="13.5" customHeight="1" thickBot="1" x14ac:dyDescent="0.3">
      <c r="A90" s="206" t="s">
        <v>140</v>
      </c>
      <c r="B90" s="213">
        <f>B7</f>
        <v>5800</v>
      </c>
      <c r="C90" s="203"/>
      <c r="D90" s="227"/>
      <c r="E90" s="92">
        <f>E89+0.25</f>
        <v>3.25</v>
      </c>
      <c r="F90" s="93">
        <f t="shared" si="26"/>
        <v>816.73633581036847</v>
      </c>
      <c r="G90" s="93">
        <f t="shared" si="26"/>
        <v>1016.7363358103685</v>
      </c>
      <c r="H90" s="93">
        <f t="shared" si="26"/>
        <v>1216.7363358103685</v>
      </c>
      <c r="I90" s="93">
        <f t="shared" si="26"/>
        <v>1416.7363358103685</v>
      </c>
      <c r="J90" s="93">
        <f t="shared" si="26"/>
        <v>1616.7363358103685</v>
      </c>
      <c r="K90" s="93">
        <f t="shared" si="26"/>
        <v>1816.7363358103685</v>
      </c>
      <c r="L90" s="93">
        <f t="shared" si="26"/>
        <v>2016.7363358103685</v>
      </c>
      <c r="M90" s="93">
        <f t="shared" si="26"/>
        <v>2216.7363358103685</v>
      </c>
      <c r="N90" s="93">
        <f t="shared" si="26"/>
        <v>2416.7363358103685</v>
      </c>
      <c r="P90" s="227"/>
      <c r="Q90" s="92">
        <f>Q89+0.25</f>
        <v>3.25</v>
      </c>
      <c r="R90" s="93">
        <f t="shared" si="27"/>
        <v>1608.7978742719069</v>
      </c>
      <c r="S90" s="93">
        <f t="shared" si="27"/>
        <v>1808.7978742719069</v>
      </c>
      <c r="T90" s="93">
        <f t="shared" si="27"/>
        <v>2008.7978742719069</v>
      </c>
      <c r="U90" s="93">
        <f t="shared" si="27"/>
        <v>2208.7978742719069</v>
      </c>
      <c r="V90" s="93">
        <f t="shared" si="27"/>
        <v>2408.7978742719069</v>
      </c>
      <c r="W90" s="93">
        <f t="shared" si="27"/>
        <v>2608.7978742719069</v>
      </c>
      <c r="X90" s="93">
        <f t="shared" si="27"/>
        <v>2808.7978742719069</v>
      </c>
      <c r="Y90" s="93">
        <f t="shared" si="27"/>
        <v>3008.7978742719069</v>
      </c>
      <c r="Z90" s="93">
        <f t="shared" si="27"/>
        <v>3208.7978742719069</v>
      </c>
    </row>
    <row r="91" spans="1:26" ht="13.5" customHeight="1" thickBot="1" x14ac:dyDescent="0.3">
      <c r="A91" s="209" t="s">
        <v>53</v>
      </c>
      <c r="B91" s="214">
        <f>D7</f>
        <v>63</v>
      </c>
      <c r="C91" s="205"/>
      <c r="D91" s="228"/>
      <c r="E91" s="92">
        <f>E90+0.25</f>
        <v>3.5</v>
      </c>
      <c r="F91" s="93">
        <f t="shared" si="26"/>
        <v>1091.6837403953423</v>
      </c>
      <c r="G91" s="93">
        <f>G$86-($B$86/$E91)</f>
        <v>1291.6837403953423</v>
      </c>
      <c r="H91" s="93">
        <f t="shared" si="26"/>
        <v>1491.6837403953423</v>
      </c>
      <c r="I91" s="93">
        <f t="shared" si="26"/>
        <v>1691.6837403953423</v>
      </c>
      <c r="J91" s="93">
        <f t="shared" si="26"/>
        <v>1891.6837403953423</v>
      </c>
      <c r="K91" s="93">
        <f t="shared" si="26"/>
        <v>2091.6837403953423</v>
      </c>
      <c r="L91" s="93">
        <f t="shared" si="26"/>
        <v>2291.6837403953423</v>
      </c>
      <c r="M91" s="93">
        <f t="shared" si="26"/>
        <v>2491.6837403953423</v>
      </c>
      <c r="N91" s="93">
        <f>N$86-($B$86/$E91)</f>
        <v>2691.6837403953423</v>
      </c>
      <c r="P91" s="228"/>
      <c r="Q91" s="92">
        <f>Q90+0.25</f>
        <v>3.5</v>
      </c>
      <c r="R91" s="93">
        <f t="shared" si="27"/>
        <v>1827.1694546810568</v>
      </c>
      <c r="S91" s="93">
        <f>S$86-($B$84/$E91)</f>
        <v>2027.1694546810568</v>
      </c>
      <c r="T91" s="93">
        <f t="shared" si="27"/>
        <v>2227.1694546810568</v>
      </c>
      <c r="U91" s="93">
        <f t="shared" si="27"/>
        <v>2427.1694546810568</v>
      </c>
      <c r="V91" s="93">
        <f t="shared" si="27"/>
        <v>2627.1694546810568</v>
      </c>
      <c r="W91" s="93">
        <f t="shared" si="27"/>
        <v>2827.1694546810568</v>
      </c>
      <c r="X91" s="93">
        <f t="shared" si="27"/>
        <v>3027.1694546810568</v>
      </c>
      <c r="Y91" s="93">
        <f t="shared" si="27"/>
        <v>3227.1694546810568</v>
      </c>
      <c r="Z91" s="93">
        <f t="shared" si="27"/>
        <v>3427.1694546810568</v>
      </c>
    </row>
    <row r="92" spans="1:26" ht="13.5" customHeight="1" x14ac:dyDescent="0.25">
      <c r="A92" s="201" t="s">
        <v>54</v>
      </c>
      <c r="B92" s="215">
        <f>B90-B91</f>
        <v>5737</v>
      </c>
      <c r="C92" s="205"/>
    </row>
  </sheetData>
  <sheetProtection selectLockedCells="1"/>
  <mergeCells count="60">
    <mergeCell ref="A83:B83"/>
    <mergeCell ref="D17:N17"/>
    <mergeCell ref="P17:Z17"/>
    <mergeCell ref="D19:E19"/>
    <mergeCell ref="P19:Q19"/>
    <mergeCell ref="D20:E20"/>
    <mergeCell ref="P20:Q20"/>
    <mergeCell ref="D21:D25"/>
    <mergeCell ref="P21:P25"/>
    <mergeCell ref="D30:N30"/>
    <mergeCell ref="P30:Z30"/>
    <mergeCell ref="D32:E32"/>
    <mergeCell ref="P32:Q32"/>
    <mergeCell ref="D33:E33"/>
    <mergeCell ref="P33:Q33"/>
    <mergeCell ref="D34:D38"/>
    <mergeCell ref="P34:P38"/>
    <mergeCell ref="D43:N43"/>
    <mergeCell ref="P43:Z43"/>
    <mergeCell ref="D45:E45"/>
    <mergeCell ref="P45:Q45"/>
    <mergeCell ref="D46:E46"/>
    <mergeCell ref="P46:Q46"/>
    <mergeCell ref="D47:D51"/>
    <mergeCell ref="P47:P51"/>
    <mergeCell ref="D57:N57"/>
    <mergeCell ref="P57:Z57"/>
    <mergeCell ref="D59:E59"/>
    <mergeCell ref="P59:Q59"/>
    <mergeCell ref="D60:E60"/>
    <mergeCell ref="P60:Q60"/>
    <mergeCell ref="D61:D65"/>
    <mergeCell ref="P61:P65"/>
    <mergeCell ref="D70:N70"/>
    <mergeCell ref="P70:Z70"/>
    <mergeCell ref="D72:E72"/>
    <mergeCell ref="P72:Q72"/>
    <mergeCell ref="D73:E73"/>
    <mergeCell ref="P73:Q73"/>
    <mergeCell ref="D74:D78"/>
    <mergeCell ref="P74:P78"/>
    <mergeCell ref="D87:D91"/>
    <mergeCell ref="P87:P91"/>
    <mergeCell ref="D83:N83"/>
    <mergeCell ref="P83:Z83"/>
    <mergeCell ref="D85:E85"/>
    <mergeCell ref="P85:Q85"/>
    <mergeCell ref="D86:E86"/>
    <mergeCell ref="P86:Q86"/>
    <mergeCell ref="A82:B82"/>
    <mergeCell ref="A16:B16"/>
    <mergeCell ref="A29:B29"/>
    <mergeCell ref="A42:B42"/>
    <mergeCell ref="A56:B56"/>
    <mergeCell ref="A69:B69"/>
    <mergeCell ref="A17:B17"/>
    <mergeCell ref="A30:B30"/>
    <mergeCell ref="A43:B43"/>
    <mergeCell ref="A57:B57"/>
    <mergeCell ref="A70:B70"/>
  </mergeCells>
  <conditionalFormatting sqref="F21:N25">
    <cfRule type="cellIs" dxfId="47" priority="59" stopIfTrue="1" operator="lessThan">
      <formula>1</formula>
    </cfRule>
    <cfRule type="cellIs" dxfId="46" priority="58" stopIfTrue="1" operator="greaterThan">
      <formula>1</formula>
    </cfRule>
    <cfRule type="cellIs" dxfId="45" priority="57" stopIfTrue="1" operator="lessThan">
      <formula>1</formula>
    </cfRule>
    <cfRule type="cellIs" dxfId="44" priority="60" stopIfTrue="1" operator="greaterThan">
      <formula>1</formula>
    </cfRule>
  </conditionalFormatting>
  <conditionalFormatting sqref="F34:N38">
    <cfRule type="cellIs" dxfId="43" priority="33" stopIfTrue="1" operator="lessThan">
      <formula>1</formula>
    </cfRule>
    <cfRule type="cellIs" dxfId="42" priority="34" stopIfTrue="1" operator="greaterThan">
      <formula>1</formula>
    </cfRule>
    <cfRule type="cellIs" dxfId="41" priority="35" stopIfTrue="1" operator="lessThan">
      <formula>1</formula>
    </cfRule>
    <cfRule type="cellIs" dxfId="40" priority="36" stopIfTrue="1" operator="greaterThan">
      <formula>1</formula>
    </cfRule>
  </conditionalFormatting>
  <conditionalFormatting sqref="F47:N51">
    <cfRule type="cellIs" dxfId="39" priority="25" stopIfTrue="1" operator="lessThan">
      <formula>1</formula>
    </cfRule>
    <cfRule type="cellIs" dxfId="38" priority="26" stopIfTrue="1" operator="greaterThan">
      <formula>1</formula>
    </cfRule>
    <cfRule type="cellIs" dxfId="37" priority="27" stopIfTrue="1" operator="lessThan">
      <formula>1</formula>
    </cfRule>
    <cfRule type="cellIs" dxfId="36" priority="28" stopIfTrue="1" operator="greaterThan">
      <formula>1</formula>
    </cfRule>
  </conditionalFormatting>
  <conditionalFormatting sqref="F61:N65">
    <cfRule type="cellIs" dxfId="35" priority="44" stopIfTrue="1" operator="greaterThan">
      <formula>1</formula>
    </cfRule>
    <cfRule type="cellIs" dxfId="34" priority="42" stopIfTrue="1" operator="greaterThan">
      <formula>1</formula>
    </cfRule>
    <cfRule type="cellIs" dxfId="33" priority="43" stopIfTrue="1" operator="lessThan">
      <formula>1</formula>
    </cfRule>
    <cfRule type="cellIs" dxfId="32" priority="41" stopIfTrue="1" operator="lessThan">
      <formula>1</formula>
    </cfRule>
  </conditionalFormatting>
  <conditionalFormatting sqref="F74:N78">
    <cfRule type="cellIs" dxfId="31" priority="54" stopIfTrue="1" operator="greaterThan">
      <formula>1</formula>
    </cfRule>
    <cfRule type="cellIs" dxfId="30" priority="56" stopIfTrue="1" operator="greaterThan">
      <formula>1</formula>
    </cfRule>
    <cfRule type="cellIs" dxfId="29" priority="55" stopIfTrue="1" operator="lessThan">
      <formula>1</formula>
    </cfRule>
    <cfRule type="cellIs" dxfId="28" priority="53" stopIfTrue="1" operator="lessThan">
      <formula>1</formula>
    </cfRule>
  </conditionalFormatting>
  <conditionalFormatting sqref="F87:N91">
    <cfRule type="cellIs" dxfId="27" priority="11" stopIfTrue="1" operator="lessThan">
      <formula>1</formula>
    </cfRule>
    <cfRule type="cellIs" dxfId="26" priority="9" stopIfTrue="1" operator="lessThan">
      <formula>1</formula>
    </cfRule>
    <cfRule type="cellIs" dxfId="25" priority="10" stopIfTrue="1" operator="greaterThan">
      <formula>1</formula>
    </cfRule>
    <cfRule type="cellIs" dxfId="24" priority="12" stopIfTrue="1" operator="greaterThan">
      <formula>1</formula>
    </cfRule>
  </conditionalFormatting>
  <conditionalFormatting sqref="R21:Z25">
    <cfRule type="cellIs" dxfId="23" priority="49" stopIfTrue="1" operator="lessThan">
      <formula>1</formula>
    </cfRule>
    <cfRule type="cellIs" dxfId="22" priority="50" stopIfTrue="1" operator="greaterThan">
      <formula>1</formula>
    </cfRule>
    <cfRule type="cellIs" dxfId="21" priority="51" stopIfTrue="1" operator="lessThan">
      <formula>1</formula>
    </cfRule>
    <cfRule type="cellIs" dxfId="20" priority="52" stopIfTrue="1" operator="greaterThan">
      <formula>1</formula>
    </cfRule>
  </conditionalFormatting>
  <conditionalFormatting sqref="R34:Z38">
    <cfRule type="cellIs" dxfId="19" priority="32" stopIfTrue="1" operator="greaterThan">
      <formula>1</formula>
    </cfRule>
    <cfRule type="cellIs" dxfId="18" priority="30" stopIfTrue="1" operator="greaterThan">
      <formula>1</formula>
    </cfRule>
    <cfRule type="cellIs" dxfId="17" priority="29" stopIfTrue="1" operator="lessThan">
      <formula>1</formula>
    </cfRule>
    <cfRule type="cellIs" dxfId="16" priority="31" stopIfTrue="1" operator="lessThan">
      <formula>1</formula>
    </cfRule>
  </conditionalFormatting>
  <conditionalFormatting sqref="R47:Z51">
    <cfRule type="cellIs" dxfId="15" priority="24" stopIfTrue="1" operator="greaterThan">
      <formula>1</formula>
    </cfRule>
    <cfRule type="cellIs" dxfId="14" priority="23" stopIfTrue="1" operator="lessThan">
      <formula>1</formula>
    </cfRule>
    <cfRule type="cellIs" dxfId="13" priority="22" stopIfTrue="1" operator="greaterThan">
      <formula>1</formula>
    </cfRule>
    <cfRule type="cellIs" dxfId="12" priority="21" stopIfTrue="1" operator="lessThan">
      <formula>1</formula>
    </cfRule>
  </conditionalFormatting>
  <conditionalFormatting sqref="R61:Z65">
    <cfRule type="cellIs" dxfId="11" priority="38" stopIfTrue="1" operator="greaterThan">
      <formula>1</formula>
    </cfRule>
    <cfRule type="cellIs" dxfId="10" priority="39" stopIfTrue="1" operator="lessThan">
      <formula>1</formula>
    </cfRule>
    <cfRule type="cellIs" dxfId="9" priority="40" stopIfTrue="1" operator="greaterThan">
      <formula>1</formula>
    </cfRule>
    <cfRule type="cellIs" dxfId="8" priority="37" stopIfTrue="1" operator="lessThan">
      <formula>1</formula>
    </cfRule>
  </conditionalFormatting>
  <conditionalFormatting sqref="R74:Z78">
    <cfRule type="cellIs" dxfId="7" priority="45" stopIfTrue="1" operator="lessThan">
      <formula>1</formula>
    </cfRule>
    <cfRule type="cellIs" dxfId="6" priority="46" stopIfTrue="1" operator="greaterThan">
      <formula>1</formula>
    </cfRule>
    <cfRule type="cellIs" dxfId="5" priority="47" stopIfTrue="1" operator="lessThan">
      <formula>1</formula>
    </cfRule>
    <cfRule type="cellIs" dxfId="4" priority="48" stopIfTrue="1" operator="greaterThan">
      <formula>1</formula>
    </cfRule>
  </conditionalFormatting>
  <conditionalFormatting sqref="R87:Z91">
    <cfRule type="cellIs" dxfId="3" priority="2" stopIfTrue="1" operator="greaterThan">
      <formula>1</formula>
    </cfRule>
    <cfRule type="cellIs" dxfId="2" priority="1" stopIfTrue="1" operator="lessThan">
      <formula>1</formula>
    </cfRule>
    <cfRule type="cellIs" dxfId="1" priority="4" stopIfTrue="1" operator="greaterThan">
      <formula>1</formula>
    </cfRule>
    <cfRule type="cellIs" dxfId="0" priority="3" stopIfTrue="1" operator="lessThan">
      <formula>1</formula>
    </cfRule>
  </conditionalFormatting>
  <dataValidations count="6">
    <dataValidation type="list" allowBlank="1" showInputMessage="1" showErrorMessage="1" sqref="B88" xr:uid="{00000000-0002-0000-0000-000000000000}">
      <formula1>Sorgopbrengspeil</formula1>
    </dataValidation>
    <dataValidation type="list" allowBlank="1" showInputMessage="1" showErrorMessage="1" sqref="B75" xr:uid="{00000000-0002-0000-0000-000001000000}">
      <formula1>Sojaopbrengspeil</formula1>
    </dataValidation>
    <dataValidation type="list" allowBlank="1" showInputMessage="1" showErrorMessage="1" sqref="B62" xr:uid="{00000000-0002-0000-0000-000002000000}">
      <formula1>Sonopbrengspeil</formula1>
    </dataValidation>
    <dataValidation type="list" allowBlank="1" showInputMessage="1" showErrorMessage="1" sqref="B48" xr:uid="{00000000-0002-0000-0000-000003000000}">
      <formula1>BTopbrengspeil</formula1>
    </dataValidation>
    <dataValidation type="list" allowBlank="1" showInputMessage="1" showErrorMessage="1" sqref="B35" xr:uid="{00000000-0002-0000-0000-000004000000}">
      <formula1>RRHpbrengspeil</formula1>
    </dataValidation>
    <dataValidation type="list" allowBlank="1" showInputMessage="1" showErrorMessage="1" sqref="B22" xr:uid="{00000000-0002-0000-0000-000005000000}">
      <formula1>RRLopbrengspeil</formula1>
    </dataValidation>
  </dataValidation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87"/>
  <sheetViews>
    <sheetView topLeftCell="A2" zoomScale="85" zoomScaleNormal="85" workbookViewId="0">
      <selection activeCell="G4" sqref="G4"/>
    </sheetView>
  </sheetViews>
  <sheetFormatPr defaultColWidth="9.109375" defaultRowHeight="13.2" x14ac:dyDescent="0.25"/>
  <cols>
    <col min="1" max="1" width="38.88671875" customWidth="1"/>
    <col min="2" max="9" width="14.33203125" customWidth="1"/>
    <col min="11" max="11" width="10.88671875" bestFit="1" customWidth="1"/>
  </cols>
  <sheetData>
    <row r="1" spans="1:11" ht="14.4" x14ac:dyDescent="0.3">
      <c r="A1" s="139" t="s">
        <v>152</v>
      </c>
      <c r="B1" s="145"/>
      <c r="C1" s="145"/>
      <c r="D1" s="145"/>
      <c r="E1" s="145"/>
      <c r="F1" s="145"/>
      <c r="G1" s="145"/>
      <c r="H1" s="145"/>
      <c r="I1" s="145"/>
      <c r="J1" s="151"/>
    </row>
    <row r="2" spans="1:11" ht="30.75" customHeight="1" x14ac:dyDescent="0.3">
      <c r="A2" s="152" t="s">
        <v>93</v>
      </c>
      <c r="B2" s="163" t="s">
        <v>94</v>
      </c>
      <c r="C2" s="163" t="s">
        <v>95</v>
      </c>
      <c r="D2" s="163" t="s">
        <v>96</v>
      </c>
      <c r="E2" s="163" t="s">
        <v>97</v>
      </c>
      <c r="F2" s="163" t="s">
        <v>151</v>
      </c>
      <c r="G2" s="163" t="s">
        <v>98</v>
      </c>
      <c r="H2" s="163" t="s">
        <v>99</v>
      </c>
      <c r="I2" s="163" t="s">
        <v>100</v>
      </c>
      <c r="J2" s="151"/>
    </row>
    <row r="3" spans="1:11" ht="14.4" x14ac:dyDescent="0.3">
      <c r="A3" s="170" t="s">
        <v>101</v>
      </c>
      <c r="B3" s="153"/>
      <c r="C3" s="153"/>
      <c r="D3" s="153"/>
      <c r="E3" s="153"/>
      <c r="F3" s="153"/>
      <c r="G3" s="153"/>
      <c r="H3" s="153"/>
      <c r="I3" s="153"/>
      <c r="J3" s="151"/>
    </row>
    <row r="4" spans="1:11" ht="14.4" x14ac:dyDescent="0.3">
      <c r="A4" s="171" t="s">
        <v>102</v>
      </c>
      <c r="B4" s="172">
        <f>'W-RR mielies Laer opbrengs '!E5</f>
        <v>3.5</v>
      </c>
      <c r="C4" s="172">
        <f>'W-RR mielies Hoer opbrengs  '!H5</f>
        <v>7</v>
      </c>
      <c r="D4" s="172">
        <f>'W-BT Mielies '!F5</f>
        <v>4.5</v>
      </c>
      <c r="E4" s="172">
        <f>Sonneblom!F5</f>
        <v>1.5</v>
      </c>
      <c r="F4" s="172">
        <f>Sojabone!F5</f>
        <v>1.75</v>
      </c>
      <c r="G4" s="172">
        <f>Graansorghum!F5</f>
        <v>3</v>
      </c>
      <c r="H4" s="172">
        <f>Grondbone!D12</f>
        <v>1.5</v>
      </c>
      <c r="I4" s="172">
        <f>'Bes-mielies'!G5</f>
        <v>14</v>
      </c>
      <c r="J4" s="151"/>
    </row>
    <row r="5" spans="1:11" s="148" customFormat="1" ht="14.4" x14ac:dyDescent="0.3">
      <c r="A5" s="171" t="s">
        <v>103</v>
      </c>
      <c r="B5" s="167">
        <f>'Pryse + Sensatiwiteitsanali'!B4</f>
        <v>3721</v>
      </c>
      <c r="C5" s="167">
        <f>B5</f>
        <v>3721</v>
      </c>
      <c r="D5" s="167">
        <f>C5</f>
        <v>3721</v>
      </c>
      <c r="E5" s="167">
        <f>'Pryse + Sensatiwiteitsanali'!B5</f>
        <v>8450</v>
      </c>
      <c r="F5" s="167">
        <f>'Pryse + Sensatiwiteitsanali'!B6</f>
        <v>8254</v>
      </c>
      <c r="G5" s="167">
        <f>'Pryse + Sensatiwiteitsanali'!B7</f>
        <v>5800</v>
      </c>
      <c r="H5" s="167">
        <f>Grondbone!D10</f>
        <v>14695</v>
      </c>
      <c r="I5" s="167">
        <f>B5</f>
        <v>3721</v>
      </c>
      <c r="J5" s="164"/>
    </row>
    <row r="6" spans="1:11" s="148" customFormat="1" ht="14.4" x14ac:dyDescent="0.3">
      <c r="A6" s="171" t="s">
        <v>104</v>
      </c>
      <c r="B6" s="167">
        <f>'Pryse + Sensatiwiteitsanali'!D4</f>
        <v>404</v>
      </c>
      <c r="C6" s="167">
        <f>B6</f>
        <v>404</v>
      </c>
      <c r="D6" s="167">
        <f>C6</f>
        <v>404</v>
      </c>
      <c r="E6" s="167">
        <f>'Pryse + Sensatiwiteitsanali'!D5</f>
        <v>449</v>
      </c>
      <c r="F6" s="167">
        <f>'Pryse + Sensatiwiteitsanali'!D6</f>
        <v>334</v>
      </c>
      <c r="G6" s="167">
        <f>'Pryse + Sensatiwiteitsanali'!D7</f>
        <v>63</v>
      </c>
      <c r="H6" s="167">
        <f>'Pryse + Sensatiwiteitsanali'!D8</f>
        <v>63</v>
      </c>
      <c r="I6" s="167">
        <f>D6</f>
        <v>404</v>
      </c>
      <c r="J6" s="164"/>
    </row>
    <row r="7" spans="1:11" s="148" customFormat="1" ht="15" thickBot="1" x14ac:dyDescent="0.35">
      <c r="A7" s="171" t="s">
        <v>105</v>
      </c>
      <c r="B7" s="140">
        <f>B5-B6</f>
        <v>3317</v>
      </c>
      <c r="C7" s="140">
        <f t="shared" ref="C7:I7" si="0">C5-C6</f>
        <v>3317</v>
      </c>
      <c r="D7" s="140">
        <f t="shared" si="0"/>
        <v>3317</v>
      </c>
      <c r="E7" s="140">
        <f t="shared" si="0"/>
        <v>8001</v>
      </c>
      <c r="F7" s="140">
        <f t="shared" si="0"/>
        <v>7920</v>
      </c>
      <c r="G7" s="140">
        <f t="shared" si="0"/>
        <v>5737</v>
      </c>
      <c r="H7" s="140">
        <f t="shared" si="0"/>
        <v>14632</v>
      </c>
      <c r="I7" s="140">
        <f t="shared" si="0"/>
        <v>3317</v>
      </c>
      <c r="J7" s="164"/>
    </row>
    <row r="8" spans="1:11" ht="15" thickTop="1" x14ac:dyDescent="0.3">
      <c r="A8" s="159" t="s">
        <v>106</v>
      </c>
      <c r="B8" s="173">
        <f>B4*B7</f>
        <v>11609.5</v>
      </c>
      <c r="C8" s="173">
        <f>C4*C7</f>
        <v>23219</v>
      </c>
      <c r="D8" s="173">
        <f t="shared" ref="D8:I8" si="1">D4*D7</f>
        <v>14926.5</v>
      </c>
      <c r="E8" s="173">
        <f>E4*E7</f>
        <v>12001.5</v>
      </c>
      <c r="F8" s="173">
        <f>F4*F7</f>
        <v>13860</v>
      </c>
      <c r="G8" s="173">
        <f t="shared" si="1"/>
        <v>17211</v>
      </c>
      <c r="H8" s="173">
        <f>H4*H7</f>
        <v>21948</v>
      </c>
      <c r="I8" s="173">
        <f t="shared" si="1"/>
        <v>46438</v>
      </c>
      <c r="J8" s="151"/>
    </row>
    <row r="9" spans="1:11" ht="14.4" x14ac:dyDescent="0.3">
      <c r="A9" s="171"/>
      <c r="B9" s="174"/>
      <c r="C9" s="174"/>
      <c r="D9" s="174"/>
      <c r="E9" s="174"/>
      <c r="F9" s="174"/>
      <c r="G9" s="174"/>
      <c r="H9" s="174"/>
      <c r="I9" s="174"/>
      <c r="J9" s="151"/>
    </row>
    <row r="10" spans="1:11" ht="14.4" x14ac:dyDescent="0.3">
      <c r="A10" s="170" t="s">
        <v>107</v>
      </c>
      <c r="B10" s="174"/>
      <c r="C10" s="174"/>
      <c r="D10" s="174"/>
      <c r="E10" s="174"/>
      <c r="F10" s="174"/>
      <c r="G10" s="174"/>
      <c r="H10" s="174"/>
      <c r="I10" s="174"/>
      <c r="J10" s="151"/>
    </row>
    <row r="11" spans="1:11" ht="14.4" x14ac:dyDescent="0.3">
      <c r="A11" s="175" t="s">
        <v>7</v>
      </c>
      <c r="B11" s="175">
        <f>'W-RR mielies Laer opbrengs '!E9</f>
        <v>1256.625</v>
      </c>
      <c r="C11" s="175">
        <f>'W-RR mielies Hoer opbrengs  '!H9</f>
        <v>1954.75</v>
      </c>
      <c r="D11" s="175">
        <f>'W-BT Mielies '!F9</f>
        <v>1698.8003125</v>
      </c>
      <c r="E11" s="175">
        <f>Sonneblom!F9</f>
        <v>693.33333333333326</v>
      </c>
      <c r="F11" s="175">
        <f>Sojabone!F9</f>
        <v>1536.8000000000002</v>
      </c>
      <c r="G11" s="175">
        <f>Graansorghum!F9</f>
        <v>550</v>
      </c>
      <c r="H11" s="175">
        <f>Grondbone!D16</f>
        <v>1750</v>
      </c>
      <c r="I11" s="175">
        <f>'Bes-mielies'!G9</f>
        <v>6051</v>
      </c>
      <c r="J11" s="151"/>
    </row>
    <row r="12" spans="1:11" ht="14.4" x14ac:dyDescent="0.3">
      <c r="A12" s="175" t="s">
        <v>8</v>
      </c>
      <c r="B12" s="175">
        <f>'W-RR mielies Laer opbrengs '!E10</f>
        <v>2945.95</v>
      </c>
      <c r="C12" s="175">
        <f>'W-RR mielies Hoer opbrengs  '!H10</f>
        <v>5891.9</v>
      </c>
      <c r="D12" s="175">
        <f>'W-BT Mielies '!F10</f>
        <v>3787.65</v>
      </c>
      <c r="E12" s="175">
        <f>Sonneblom!F10</f>
        <v>1928.01</v>
      </c>
      <c r="F12" s="175">
        <f>Sojabone!F10</f>
        <v>1612.9</v>
      </c>
      <c r="G12" s="175">
        <f>Graansorghum!F10</f>
        <v>3638.55</v>
      </c>
      <c r="H12" s="175">
        <f>Grondbone!D17</f>
        <v>1582.4</v>
      </c>
      <c r="I12" s="175">
        <f>'Bes-mielies'!G10</f>
        <v>12760.76</v>
      </c>
      <c r="J12" s="151"/>
      <c r="K12" s="175"/>
    </row>
    <row r="13" spans="1:11" ht="14.4" x14ac:dyDescent="0.3">
      <c r="A13" s="175" t="s">
        <v>9</v>
      </c>
      <c r="B13" s="175">
        <f>'W-RR mielies Laer opbrengs '!E11</f>
        <v>179.48700000000002</v>
      </c>
      <c r="C13" s="175">
        <f>'W-RR mielies Hoer opbrengs  '!H11</f>
        <v>179.48700000000002</v>
      </c>
      <c r="D13" s="175">
        <f>'W-BT Mielies '!F11</f>
        <v>179.48700000000002</v>
      </c>
      <c r="E13" s="175">
        <f>Sonneblom!F11</f>
        <v>179.48700000000002</v>
      </c>
      <c r="F13" s="175">
        <f>Sojabone!F11</f>
        <v>179.48700000000002</v>
      </c>
      <c r="G13" s="175">
        <f>Graansorghum!F11</f>
        <v>179.48700000000002</v>
      </c>
      <c r="H13" s="175">
        <f>Grondbone!D18</f>
        <v>179.48700000000002</v>
      </c>
      <c r="I13" s="175">
        <f>'Bes-mielies'!G11</f>
        <v>179.48700000000002</v>
      </c>
      <c r="J13" s="151"/>
    </row>
    <row r="14" spans="1:11" ht="14.4" x14ac:dyDescent="0.3">
      <c r="A14" s="175" t="s">
        <v>10</v>
      </c>
      <c r="B14" s="175">
        <f>'W-RR mielies Laer opbrengs '!E12</f>
        <v>1538.5891400000003</v>
      </c>
      <c r="C14" s="175">
        <f>'W-RR mielies Hoer opbrengs  '!H12</f>
        <v>1533.9491400000002</v>
      </c>
      <c r="D14" s="175">
        <f>'W-BT Mielies '!F12</f>
        <v>1585.0291400000001</v>
      </c>
      <c r="E14" s="175">
        <f>Sonneblom!F12</f>
        <v>1555.5352800000001</v>
      </c>
      <c r="F14" s="175">
        <f>Sojabone!F12</f>
        <v>1454.7772800000002</v>
      </c>
      <c r="G14" s="175">
        <f>Graansorghum!F12</f>
        <v>1518.5912800000001</v>
      </c>
      <c r="H14" s="175">
        <f>Grondbone!D19</f>
        <v>1637.2021600000003</v>
      </c>
      <c r="I14" s="175">
        <f>'Bes-mielies'!G12</f>
        <v>1847.09528</v>
      </c>
      <c r="J14" s="151"/>
    </row>
    <row r="15" spans="1:11" ht="14.4" x14ac:dyDescent="0.3">
      <c r="A15" s="175" t="s">
        <v>11</v>
      </c>
      <c r="B15" s="175">
        <f>'W-RR mielies Laer opbrengs '!E13</f>
        <v>782.4121987374001</v>
      </c>
      <c r="C15" s="175">
        <f>'W-RR mielies Hoer opbrengs  '!H13</f>
        <v>810.25559662740011</v>
      </c>
      <c r="D15" s="175">
        <f>'W-BT Mielies '!F13</f>
        <v>790.36745527740015</v>
      </c>
      <c r="E15" s="175">
        <f>Sonneblom!F13</f>
        <v>740.02742245740001</v>
      </c>
      <c r="F15" s="175">
        <f>Sojabone!F13</f>
        <v>720.08092683240011</v>
      </c>
      <c r="G15" s="175">
        <f>Graansorghum!F13</f>
        <v>778.43457046740014</v>
      </c>
      <c r="H15" s="175">
        <f>Grondbone!D20</f>
        <v>907.91795979723906</v>
      </c>
      <c r="I15" s="175">
        <f>'Bes-mielies'!G13</f>
        <v>736.89442639740014</v>
      </c>
      <c r="J15" s="151"/>
    </row>
    <row r="16" spans="1:11" ht="14.4" x14ac:dyDescent="0.3">
      <c r="A16" s="175" t="s">
        <v>12</v>
      </c>
      <c r="B16" s="175">
        <f>'W-RR mielies Laer opbrengs '!E14</f>
        <v>1752.9691113599997</v>
      </c>
      <c r="C16" s="175">
        <f>'W-RR mielies Hoer opbrengs  '!H14</f>
        <v>1754.4411113599999</v>
      </c>
      <c r="D16" s="175">
        <f>'W-BT Mielies '!F14</f>
        <v>2038.0243787263998</v>
      </c>
      <c r="E16" s="175">
        <f>Sonneblom!F14</f>
        <v>1240.3646957311998</v>
      </c>
      <c r="F16" s="175">
        <f>Sojabone!F14</f>
        <v>1740.0523334399998</v>
      </c>
      <c r="G16" s="175">
        <f>Graansorghum!F14</f>
        <v>1199.15190033408</v>
      </c>
      <c r="H16" s="175">
        <f>Grondbone!D21</f>
        <v>1364.2031744035842</v>
      </c>
      <c r="I16" s="175">
        <f>'Bes-mielies'!G14</f>
        <v>1355.2874502537215</v>
      </c>
      <c r="J16" s="151"/>
    </row>
    <row r="17" spans="1:19" ht="14.4" x14ac:dyDescent="0.3">
      <c r="A17" s="175" t="s">
        <v>13</v>
      </c>
      <c r="B17" s="175">
        <f>'W-RR mielies Laer opbrengs '!E15</f>
        <v>308.476</v>
      </c>
      <c r="C17" s="175">
        <f>'W-RR mielies Hoer opbrengs  '!H15</f>
        <v>308.476</v>
      </c>
      <c r="D17" s="175">
        <f>'W-BT Mielies '!F15</f>
        <v>158.20780000000002</v>
      </c>
      <c r="E17" s="175">
        <f>Sonneblom!F15</f>
        <v>647.06589999999983</v>
      </c>
      <c r="F17" s="175">
        <f>Sojabone!F15</f>
        <v>837.94663890502397</v>
      </c>
      <c r="G17" s="175">
        <f>Graansorghum!F15</f>
        <v>789.26103537684492</v>
      </c>
      <c r="H17" s="175">
        <f>Grondbone!D22</f>
        <v>1108.3053375239997</v>
      </c>
      <c r="I17" s="175">
        <f>'Bes-mielies'!G15</f>
        <v>1079.156929408</v>
      </c>
      <c r="J17" s="151"/>
    </row>
    <row r="18" spans="1:19" ht="14.4" x14ac:dyDescent="0.3">
      <c r="A18" s="175" t="s">
        <v>14</v>
      </c>
      <c r="B18" s="175">
        <f>'W-RR mielies Laer opbrengs '!E16</f>
        <v>226.38525000000004</v>
      </c>
      <c r="C18" s="175">
        <f>'W-RR mielies Hoer opbrengs  '!H16</f>
        <v>452.77050000000008</v>
      </c>
      <c r="D18" s="175">
        <f>'W-BT Mielies '!F16</f>
        <v>291.06675000000001</v>
      </c>
      <c r="E18" s="175">
        <f>Sonneblom!F16</f>
        <v>234.02924999999999</v>
      </c>
      <c r="F18" s="175">
        <f>Sojabone!F16</f>
        <v>270.27</v>
      </c>
      <c r="G18" s="175">
        <f>Graansorghum!F16</f>
        <v>335.61449999999996</v>
      </c>
      <c r="H18" s="175">
        <f>Grondbone!D23</f>
        <v>0</v>
      </c>
      <c r="I18" s="175">
        <f>'Bes-mielies'!G16</f>
        <v>0</v>
      </c>
      <c r="J18" s="151"/>
    </row>
    <row r="19" spans="1:19" ht="14.4" x14ac:dyDescent="0.3">
      <c r="A19" s="175" t="s">
        <v>33</v>
      </c>
      <c r="B19" s="175"/>
      <c r="C19" s="175"/>
      <c r="D19" s="175"/>
      <c r="E19" s="175"/>
      <c r="F19" s="175"/>
      <c r="G19" s="175"/>
      <c r="H19" s="175"/>
      <c r="I19" s="175">
        <f>'Bes-mielies'!G17</f>
        <v>8086.3746640000008</v>
      </c>
      <c r="J19" s="151"/>
    </row>
    <row r="20" spans="1:19" ht="14.4" x14ac:dyDescent="0.3">
      <c r="A20" s="175" t="s">
        <v>15</v>
      </c>
      <c r="B20" s="175">
        <f>'W-RR mielies Laer opbrengs '!E17</f>
        <v>1123.3549231350498</v>
      </c>
      <c r="C20" s="175">
        <f>'W-RR mielies Hoer opbrengs  '!H17</f>
        <v>1632.2078200768647</v>
      </c>
      <c r="D20" s="175">
        <f>'W-BT Mielies '!F17</f>
        <v>1322.4895129941274</v>
      </c>
      <c r="E20" s="175">
        <f>Sonneblom!F17</f>
        <v>261.7970882403352</v>
      </c>
      <c r="F20" s="175">
        <f>Sojabone!F17</f>
        <v>484.83404945340533</v>
      </c>
      <c r="G20" s="175">
        <f>Graansorghum!F17</f>
        <v>0</v>
      </c>
      <c r="H20" s="175">
        <f>Grondbone!D24</f>
        <v>0</v>
      </c>
      <c r="I20" s="175">
        <f>'Bes-mielies'!G18</f>
        <v>4027.032107333026</v>
      </c>
      <c r="J20" s="151"/>
    </row>
    <row r="21" spans="1:19" ht="14.4" hidden="1" x14ac:dyDescent="0.3">
      <c r="A21" s="175" t="s">
        <v>16</v>
      </c>
      <c r="B21" s="175">
        <f>'W-RR mielies Laer opbrengs '!E18</f>
        <v>0</v>
      </c>
      <c r="C21" s="175">
        <f>'W-RR mielies Hoer opbrengs  '!G18</f>
        <v>0</v>
      </c>
      <c r="D21" s="175">
        <f>'W-BT Mielies '!F18</f>
        <v>0</v>
      </c>
      <c r="E21" s="175">
        <f>Sonneblom!F18</f>
        <v>0</v>
      </c>
      <c r="F21" s="175">
        <f>Sojabone!F18</f>
        <v>0</v>
      </c>
      <c r="G21" s="175">
        <f>Graansorghum!F18</f>
        <v>0</v>
      </c>
      <c r="H21" s="175">
        <f>Grondbone!D25</f>
        <v>0</v>
      </c>
      <c r="I21" s="175">
        <f>'Bes-mielies'!F19</f>
        <v>0</v>
      </c>
      <c r="J21" s="151"/>
    </row>
    <row r="22" spans="1:19" ht="14.4" x14ac:dyDescent="0.3">
      <c r="A22" s="175" t="s">
        <v>17</v>
      </c>
      <c r="B22" s="175">
        <f>'W-RR mielies Laer opbrengs '!E19</f>
        <v>324.52699999999999</v>
      </c>
      <c r="C22" s="175">
        <f>'W-RR mielies Hoer opbrengs  '!H19</f>
        <v>649.05399999999997</v>
      </c>
      <c r="D22" s="175">
        <f>'W-BT Mielies '!F19</f>
        <v>438.11145000000005</v>
      </c>
      <c r="E22" s="175">
        <f>Sonneblom!F19</f>
        <v>540.0675</v>
      </c>
      <c r="F22" s="175">
        <f>Sojabone!F19</f>
        <v>1247.3999999999999</v>
      </c>
      <c r="G22" s="175">
        <f>Graansorghum!F19</f>
        <v>395.4735</v>
      </c>
      <c r="H22" s="175">
        <f>Grondbone!D26</f>
        <v>0</v>
      </c>
      <c r="I22" s="175">
        <f>'Bes-mielies'!G20</f>
        <v>1298.1079999999999</v>
      </c>
      <c r="J22" s="151"/>
    </row>
    <row r="23" spans="1:19" ht="14.4" hidden="1" x14ac:dyDescent="0.3">
      <c r="A23" s="175" t="s">
        <v>18</v>
      </c>
      <c r="B23" s="175">
        <f>'W-RR mielies Laer opbrengs '!E20</f>
        <v>0</v>
      </c>
      <c r="C23" s="175">
        <f>'W-RR mielies Hoer opbrengs  '!G20</f>
        <v>0</v>
      </c>
      <c r="D23" s="175">
        <f>'W-BT Mielies '!F20</f>
        <v>0</v>
      </c>
      <c r="E23" s="175">
        <f>Sonneblom!F20</f>
        <v>0</v>
      </c>
      <c r="F23" s="175">
        <f>Sojabone!F20</f>
        <v>0</v>
      </c>
      <c r="G23" s="175">
        <f>Graansorghum!F20</f>
        <v>0</v>
      </c>
      <c r="H23" s="175">
        <f>Grondbone!D27</f>
        <v>0</v>
      </c>
      <c r="I23" s="175">
        <f>'Bes-mielies'!F21</f>
        <v>0</v>
      </c>
      <c r="J23" s="151"/>
    </row>
    <row r="24" spans="1:19" ht="14.4" x14ac:dyDescent="0.3">
      <c r="A24" s="175" t="s">
        <v>19</v>
      </c>
      <c r="B24" s="175">
        <f>'W-RR mielies Laer opbrengs '!E21</f>
        <v>0</v>
      </c>
      <c r="C24" s="175">
        <f>'W-RR mielies Hoer opbrengs  '!H21</f>
        <v>0</v>
      </c>
      <c r="D24" s="175">
        <f>'W-BT Mielies '!F21</f>
        <v>0</v>
      </c>
      <c r="E24" s="175">
        <f>Sonneblom!F21</f>
        <v>0</v>
      </c>
      <c r="F24" s="175">
        <f>Sojabone!F21</f>
        <v>0</v>
      </c>
      <c r="G24" s="175">
        <f>Graansorghum!F21</f>
        <v>0</v>
      </c>
      <c r="H24" s="175">
        <f>Grondbone!D28</f>
        <v>1100</v>
      </c>
      <c r="I24" s="175">
        <f>'Bes-mielies'!G22</f>
        <v>0</v>
      </c>
      <c r="J24" s="151"/>
    </row>
    <row r="25" spans="1:19" ht="14.4" hidden="1" x14ac:dyDescent="0.3">
      <c r="A25" s="175" t="s">
        <v>20</v>
      </c>
      <c r="B25" s="175">
        <f>'W-RR mielies Laer opbrengs '!E22</f>
        <v>0</v>
      </c>
      <c r="C25" s="175">
        <f>'W-RR mielies Hoer opbrengs  '!G22</f>
        <v>0</v>
      </c>
      <c r="D25" s="175">
        <f>'W-BT Mielies '!F22</f>
        <v>0</v>
      </c>
      <c r="E25" s="175">
        <f>Sonneblom!F22</f>
        <v>0</v>
      </c>
      <c r="F25" s="175">
        <f>Sojabone!F22</f>
        <v>0</v>
      </c>
      <c r="G25" s="175">
        <f>Graansorghum!F22</f>
        <v>0</v>
      </c>
      <c r="H25" s="175">
        <f>Grondbone!D29</f>
        <v>0</v>
      </c>
      <c r="I25" s="175">
        <f>'Bes-mielies'!F23</f>
        <v>0</v>
      </c>
      <c r="J25" s="151"/>
    </row>
    <row r="26" spans="1:19" ht="14.4" x14ac:dyDescent="0.3">
      <c r="A26" s="175" t="s">
        <v>21</v>
      </c>
      <c r="B26" s="175">
        <f>'W-RR mielies Laer opbrengs '!E23</f>
        <v>0</v>
      </c>
      <c r="C26" s="175">
        <f>'W-RR mielies Hoer opbrengs  '!H23</f>
        <v>0</v>
      </c>
      <c r="D26" s="175">
        <f>'W-BT Mielies '!F23</f>
        <v>0</v>
      </c>
      <c r="E26" s="175">
        <f>Sonneblom!F23</f>
        <v>0</v>
      </c>
      <c r="F26" s="175">
        <f>Sojabone!F23</f>
        <v>0</v>
      </c>
      <c r="G26" s="175">
        <f>Graansorghum!F23</f>
        <v>0</v>
      </c>
      <c r="H26" s="175">
        <f>Grondbone!D30</f>
        <v>350</v>
      </c>
      <c r="I26" s="175">
        <f>'Bes-mielies'!G24</f>
        <v>0</v>
      </c>
      <c r="J26" s="151"/>
    </row>
    <row r="27" spans="1:19" ht="15" thickBot="1" x14ac:dyDescent="0.35">
      <c r="A27" s="175" t="s">
        <v>22</v>
      </c>
      <c r="B27" s="176">
        <f>'W-RR mielies Laer opbrengs '!E24</f>
        <v>613.27806786490635</v>
      </c>
      <c r="C27" s="176">
        <f>'W-RR mielies Hoer opbrengs  '!H24</f>
        <v>891.07835612377551</v>
      </c>
      <c r="D27" s="176">
        <f>'W-BT Mielies '!F24</f>
        <v>721.99248572050317</v>
      </c>
      <c r="E27" s="176">
        <f>Sonneblom!F24</f>
        <v>471.15840134853312</v>
      </c>
      <c r="F27" s="176">
        <f>Sojabone!F24</f>
        <v>592.46720843206128</v>
      </c>
      <c r="G27" s="176">
        <f>Graansorghum!F24</f>
        <v>551.34312243797649</v>
      </c>
      <c r="H27" s="176">
        <f>Grondbone!D31</f>
        <v>565.73404336383328</v>
      </c>
      <c r="I27" s="176">
        <f>'Bes-mielies'!G25</f>
        <v>2198.4952566217889</v>
      </c>
      <c r="J27" s="151"/>
    </row>
    <row r="28" spans="1:19" ht="15" thickTop="1" x14ac:dyDescent="0.3">
      <c r="A28" s="159" t="s">
        <v>108</v>
      </c>
      <c r="B28" s="177">
        <f t="shared" ref="B28:I28" si="2">SUM(B11:B27)</f>
        <v>11052.053691097357</v>
      </c>
      <c r="C28" s="177">
        <f t="shared" si="2"/>
        <v>16058.36952418804</v>
      </c>
      <c r="D28" s="177">
        <f t="shared" si="2"/>
        <v>13011.22628521843</v>
      </c>
      <c r="E28" s="177">
        <f>SUM(E11:E27)</f>
        <v>8490.8758711108003</v>
      </c>
      <c r="F28" s="177">
        <f t="shared" si="2"/>
        <v>10677.01543706289</v>
      </c>
      <c r="G28" s="177">
        <f t="shared" si="2"/>
        <v>9935.9069086163017</v>
      </c>
      <c r="H28" s="177">
        <f t="shared" si="2"/>
        <v>10545.249675088655</v>
      </c>
      <c r="I28" s="177">
        <f t="shared" si="2"/>
        <v>39619.691114013942</v>
      </c>
      <c r="J28" s="151"/>
    </row>
    <row r="29" spans="1:19" ht="15" thickBot="1" x14ac:dyDescent="0.35">
      <c r="A29" s="159"/>
      <c r="B29" s="178"/>
      <c r="C29" s="178"/>
      <c r="D29" s="178"/>
      <c r="E29" s="178"/>
      <c r="F29" s="178"/>
      <c r="G29" s="178"/>
      <c r="H29" s="178"/>
      <c r="I29" s="178"/>
      <c r="J29" s="151"/>
    </row>
    <row r="30" spans="1:19" ht="15" thickTop="1" x14ac:dyDescent="0.3">
      <c r="A30" s="159" t="s">
        <v>109</v>
      </c>
      <c r="B30" s="177">
        <f>'W-RR mielies Laer opbrengs '!D27</f>
        <v>3067.87</v>
      </c>
      <c r="C30" s="177">
        <f>'W-RR mielies Hoer opbrengs  '!D27</f>
        <v>2936.5300000000007</v>
      </c>
      <c r="D30" s="177">
        <f>'W-BT Mielies '!D27</f>
        <v>3102.8200000000006</v>
      </c>
      <c r="E30" s="177">
        <f>Sonneblom!D27</f>
        <v>3063.5100000000007</v>
      </c>
      <c r="F30" s="177">
        <f>Sojabone!D27</f>
        <v>2879.5</v>
      </c>
      <c r="G30" s="177">
        <f>Graansorghum!D27</f>
        <v>2574.2000000000003</v>
      </c>
      <c r="H30" s="177">
        <f>Grondbone!D34</f>
        <v>3216.45</v>
      </c>
      <c r="I30" s="177">
        <f>'Bes-mielies'!D28</f>
        <v>4692.28</v>
      </c>
      <c r="J30" s="151"/>
      <c r="K30" s="169"/>
      <c r="L30" s="169"/>
      <c r="S30" s="148"/>
    </row>
    <row r="31" spans="1:19" ht="14.4" x14ac:dyDescent="0.3">
      <c r="A31" s="159"/>
      <c r="B31" s="177"/>
      <c r="C31" s="177"/>
      <c r="D31" s="177"/>
      <c r="E31" s="177"/>
      <c r="F31" s="177"/>
      <c r="G31" s="177"/>
      <c r="H31" s="177"/>
      <c r="I31" s="177"/>
      <c r="J31" s="151"/>
      <c r="S31" s="148"/>
    </row>
    <row r="32" spans="1:19" ht="15" thickBot="1" x14ac:dyDescent="0.35">
      <c r="A32" s="159" t="s">
        <v>110</v>
      </c>
      <c r="B32" s="181">
        <f>B28+B30</f>
        <v>14119.923691097356</v>
      </c>
      <c r="C32" s="181">
        <f t="shared" ref="C32:I32" si="3">C28+C30</f>
        <v>18994.89952418804</v>
      </c>
      <c r="D32" s="181">
        <f t="shared" si="3"/>
        <v>16114.046285218432</v>
      </c>
      <c r="E32" s="181">
        <f t="shared" si="3"/>
        <v>11554.385871110801</v>
      </c>
      <c r="F32" s="181">
        <f t="shared" si="3"/>
        <v>13556.51543706289</v>
      </c>
      <c r="G32" s="181">
        <f t="shared" si="3"/>
        <v>12510.106908616302</v>
      </c>
      <c r="H32" s="181">
        <f t="shared" si="3"/>
        <v>13761.699675088654</v>
      </c>
      <c r="I32" s="181">
        <f t="shared" si="3"/>
        <v>44311.971114013941</v>
      </c>
      <c r="J32" s="151"/>
      <c r="S32" s="148"/>
    </row>
    <row r="33" spans="1:10" ht="15.6" thickTop="1" thickBot="1" x14ac:dyDescent="0.35">
      <c r="A33" s="170"/>
      <c r="B33" s="178"/>
      <c r="C33" s="178"/>
      <c r="D33" s="178"/>
      <c r="E33" s="178"/>
      <c r="F33" s="178"/>
      <c r="G33" s="178"/>
      <c r="H33" s="178"/>
      <c r="I33" s="178"/>
      <c r="J33" s="151"/>
    </row>
    <row r="34" spans="1:10" ht="15" thickTop="1" x14ac:dyDescent="0.3">
      <c r="A34" s="143" t="s">
        <v>111</v>
      </c>
      <c r="B34" s="138">
        <f t="shared" ref="B34:I34" si="4">B8-B28</f>
        <v>557.44630890264307</v>
      </c>
      <c r="C34" s="138">
        <f t="shared" si="4"/>
        <v>7160.6304758119604</v>
      </c>
      <c r="D34" s="138">
        <f t="shared" si="4"/>
        <v>1915.2737147815697</v>
      </c>
      <c r="E34" s="138">
        <f t="shared" si="4"/>
        <v>3510.6241288891997</v>
      </c>
      <c r="F34" s="138">
        <f t="shared" si="4"/>
        <v>3182.9845629371102</v>
      </c>
      <c r="G34" s="138">
        <f t="shared" si="4"/>
        <v>7275.0930913836983</v>
      </c>
      <c r="H34" s="138">
        <f t="shared" si="4"/>
        <v>11402.750324911345</v>
      </c>
      <c r="I34" s="138">
        <f t="shared" si="4"/>
        <v>6818.3088859860582</v>
      </c>
      <c r="J34" s="151"/>
    </row>
    <row r="35" spans="1:10" ht="14.4" x14ac:dyDescent="0.3">
      <c r="A35" s="143" t="s">
        <v>112</v>
      </c>
      <c r="B35" s="138">
        <f t="shared" ref="B35:I35" si="5">B8-B32</f>
        <v>-2510.4236910973559</v>
      </c>
      <c r="C35" s="138">
        <f t="shared" si="5"/>
        <v>4224.1004758119598</v>
      </c>
      <c r="D35" s="138">
        <f t="shared" si="5"/>
        <v>-1187.5462852184319</v>
      </c>
      <c r="E35" s="138">
        <f t="shared" si="5"/>
        <v>447.11412888919949</v>
      </c>
      <c r="F35" s="138">
        <f t="shared" si="5"/>
        <v>303.48456293711024</v>
      </c>
      <c r="G35" s="138">
        <f t="shared" si="5"/>
        <v>4700.8930913836975</v>
      </c>
      <c r="H35" s="138">
        <f t="shared" si="5"/>
        <v>8186.3003249113463</v>
      </c>
      <c r="I35" s="138">
        <f t="shared" si="5"/>
        <v>2126.0288859860593</v>
      </c>
      <c r="J35" s="151"/>
    </row>
    <row r="36" spans="1:10" ht="14.4" x14ac:dyDescent="0.3">
      <c r="A36" s="143"/>
      <c r="B36" s="138"/>
      <c r="C36" s="138"/>
      <c r="D36" s="138"/>
      <c r="E36" s="138"/>
      <c r="F36" s="138"/>
      <c r="G36" s="138"/>
      <c r="H36" s="138"/>
      <c r="I36" s="138"/>
      <c r="J36" s="151"/>
    </row>
    <row r="37" spans="1:10" ht="45.75" customHeight="1" x14ac:dyDescent="0.25">
      <c r="A37" s="273" t="s">
        <v>123</v>
      </c>
      <c r="B37" s="274"/>
      <c r="C37" s="274"/>
      <c r="D37" s="274"/>
      <c r="E37" s="275"/>
      <c r="F37" s="275"/>
      <c r="G37" s="275"/>
      <c r="H37" s="275"/>
      <c r="I37" s="275"/>
      <c r="J37" s="151"/>
    </row>
    <row r="38" spans="1:10" ht="9.75" customHeight="1" x14ac:dyDescent="0.25">
      <c r="A38" s="160"/>
      <c r="B38" s="160"/>
      <c r="C38" s="160"/>
      <c r="D38" s="160"/>
      <c r="E38" s="158"/>
      <c r="F38" s="158"/>
      <c r="G38" s="158"/>
      <c r="H38" s="158"/>
      <c r="I38" s="158"/>
      <c r="J38" s="151"/>
    </row>
    <row r="39" spans="1:10" x14ac:dyDescent="0.25">
      <c r="A39" s="161"/>
      <c r="B39" s="161"/>
      <c r="C39" s="161"/>
      <c r="D39" s="161"/>
      <c r="E39" s="161"/>
      <c r="F39" s="161"/>
      <c r="G39" s="161"/>
      <c r="H39" s="161"/>
      <c r="I39" s="161"/>
      <c r="J39" s="151"/>
    </row>
    <row r="40" spans="1:10" x14ac:dyDescent="0.25">
      <c r="A40" s="161"/>
      <c r="B40" s="161"/>
      <c r="C40" s="161"/>
      <c r="D40" s="161"/>
      <c r="E40" s="161"/>
      <c r="F40" s="161"/>
      <c r="G40" s="161"/>
      <c r="H40" s="161"/>
      <c r="I40" s="161"/>
      <c r="J40" s="151"/>
    </row>
    <row r="41" spans="1:10" x14ac:dyDescent="0.25">
      <c r="A41" s="161"/>
      <c r="B41" s="161"/>
      <c r="C41" s="161"/>
      <c r="D41" s="161"/>
      <c r="E41" s="161"/>
      <c r="F41" s="161"/>
      <c r="G41" s="161"/>
      <c r="H41" s="161"/>
      <c r="I41" s="161"/>
      <c r="J41" s="151"/>
    </row>
    <row r="42" spans="1:10" x14ac:dyDescent="0.25">
      <c r="A42" s="161"/>
      <c r="B42" s="161"/>
      <c r="C42" s="161"/>
      <c r="D42" s="161"/>
      <c r="E42" s="161"/>
      <c r="F42" s="161"/>
      <c r="G42" s="161"/>
      <c r="H42" s="161"/>
      <c r="I42" s="161"/>
      <c r="J42" s="151"/>
    </row>
    <row r="43" spans="1:10" x14ac:dyDescent="0.25">
      <c r="A43" s="161"/>
      <c r="B43" s="161"/>
      <c r="C43" s="161"/>
      <c r="D43" s="161"/>
      <c r="E43" s="161"/>
      <c r="F43" s="161"/>
      <c r="G43" s="161"/>
      <c r="H43" s="161"/>
      <c r="I43" s="161"/>
      <c r="J43" s="151"/>
    </row>
    <row r="44" spans="1:10" x14ac:dyDescent="0.25">
      <c r="A44" s="161"/>
      <c r="B44" s="161"/>
      <c r="C44" s="161"/>
      <c r="D44" s="161"/>
      <c r="E44" s="161"/>
      <c r="F44" s="161"/>
      <c r="G44" s="161"/>
      <c r="H44" s="161"/>
      <c r="I44" s="161"/>
      <c r="J44" s="151"/>
    </row>
    <row r="45" spans="1:10" x14ac:dyDescent="0.25">
      <c r="A45" s="161"/>
      <c r="B45" s="161"/>
      <c r="C45" s="161"/>
      <c r="D45" s="161"/>
      <c r="E45" s="161"/>
      <c r="F45" s="161"/>
      <c r="G45" s="161"/>
      <c r="H45" s="161"/>
      <c r="I45" s="161"/>
      <c r="J45" s="151"/>
    </row>
    <row r="46" spans="1:10" x14ac:dyDescent="0.25">
      <c r="A46" s="161"/>
      <c r="B46" s="161"/>
      <c r="C46" s="161"/>
      <c r="D46" s="161"/>
      <c r="E46" s="161"/>
      <c r="F46" s="161"/>
      <c r="G46" s="161"/>
      <c r="H46" s="161"/>
      <c r="I46" s="161"/>
      <c r="J46" s="151"/>
    </row>
    <row r="47" spans="1:10" x14ac:dyDescent="0.25">
      <c r="A47" s="161"/>
      <c r="B47" s="161"/>
      <c r="C47" s="161"/>
      <c r="D47" s="161"/>
      <c r="E47" s="161"/>
      <c r="F47" s="161"/>
      <c r="G47" s="161"/>
      <c r="H47" s="161"/>
      <c r="I47" s="161"/>
      <c r="J47" s="151"/>
    </row>
    <row r="48" spans="1:10" x14ac:dyDescent="0.25">
      <c r="A48" s="161"/>
      <c r="B48" s="161"/>
      <c r="C48" s="161"/>
      <c r="D48" s="161"/>
      <c r="E48" s="161"/>
      <c r="F48" s="161"/>
      <c r="G48" s="161"/>
      <c r="H48" s="161"/>
      <c r="I48" s="161"/>
      <c r="J48" s="151"/>
    </row>
    <row r="49" spans="1:10" x14ac:dyDescent="0.25">
      <c r="A49" s="161"/>
      <c r="B49" s="161"/>
      <c r="C49" s="161"/>
      <c r="D49" s="161"/>
      <c r="E49" s="161"/>
      <c r="F49" s="161"/>
      <c r="G49" s="161"/>
      <c r="H49" s="161"/>
      <c r="I49" s="161"/>
      <c r="J49" s="151"/>
    </row>
    <row r="50" spans="1:10" x14ac:dyDescent="0.25">
      <c r="A50" s="161"/>
      <c r="B50" s="161"/>
      <c r="C50" s="161"/>
      <c r="D50" s="161"/>
      <c r="E50" s="161"/>
      <c r="F50" s="161"/>
      <c r="G50" s="161"/>
      <c r="H50" s="161"/>
      <c r="I50" s="161"/>
      <c r="J50" s="151"/>
    </row>
    <row r="51" spans="1:10" x14ac:dyDescent="0.25">
      <c r="A51" s="161"/>
      <c r="B51" s="161"/>
      <c r="C51" s="161"/>
      <c r="D51" s="161"/>
      <c r="E51" s="161"/>
      <c r="F51" s="161"/>
      <c r="G51" s="161"/>
      <c r="H51" s="161"/>
      <c r="I51" s="161"/>
      <c r="J51" s="151"/>
    </row>
    <row r="52" spans="1:10" x14ac:dyDescent="0.25">
      <c r="A52" s="161"/>
      <c r="B52" s="161"/>
      <c r="C52" s="161"/>
      <c r="D52" s="161"/>
      <c r="E52" s="161"/>
      <c r="F52" s="161"/>
      <c r="G52" s="161"/>
      <c r="H52" s="161"/>
      <c r="I52" s="161"/>
      <c r="J52" s="151"/>
    </row>
    <row r="53" spans="1:10" x14ac:dyDescent="0.25">
      <c r="A53" s="161"/>
      <c r="B53" s="161"/>
      <c r="C53" s="161"/>
      <c r="D53" s="161"/>
      <c r="E53" s="161"/>
      <c r="F53" s="161"/>
      <c r="G53" s="161"/>
      <c r="H53" s="161"/>
      <c r="I53" s="161"/>
      <c r="J53" s="151"/>
    </row>
    <row r="54" spans="1:10" x14ac:dyDescent="0.25">
      <c r="A54" s="161"/>
      <c r="B54" s="161"/>
      <c r="C54" s="161"/>
      <c r="D54" s="161"/>
      <c r="E54" s="161"/>
      <c r="F54" s="161"/>
      <c r="G54" s="161"/>
      <c r="H54" s="161"/>
      <c r="I54" s="161"/>
      <c r="J54" s="151"/>
    </row>
    <row r="55" spans="1:10" x14ac:dyDescent="0.25">
      <c r="A55" s="161"/>
      <c r="B55" s="161"/>
      <c r="C55" s="161"/>
      <c r="D55" s="161"/>
      <c r="E55" s="161"/>
      <c r="F55" s="161"/>
      <c r="G55" s="161"/>
      <c r="H55" s="161"/>
      <c r="I55" s="161"/>
      <c r="J55" s="151"/>
    </row>
    <row r="56" spans="1:10" x14ac:dyDescent="0.25">
      <c r="A56" s="161"/>
      <c r="B56" s="161"/>
      <c r="C56" s="161"/>
      <c r="D56" s="161"/>
      <c r="E56" s="161"/>
      <c r="F56" s="161"/>
      <c r="G56" s="161"/>
      <c r="H56" s="161"/>
      <c r="I56" s="161"/>
      <c r="J56" s="151"/>
    </row>
    <row r="57" spans="1:10" x14ac:dyDescent="0.25">
      <c r="A57" s="161"/>
      <c r="B57" s="161"/>
      <c r="C57" s="161"/>
      <c r="D57" s="161"/>
      <c r="E57" s="161"/>
      <c r="F57" s="161"/>
      <c r="G57" s="161"/>
      <c r="H57" s="161"/>
      <c r="I57" s="161"/>
      <c r="J57" s="151"/>
    </row>
    <row r="58" spans="1:10" ht="14.4" x14ac:dyDescent="0.3">
      <c r="A58" s="154" t="s">
        <v>113</v>
      </c>
      <c r="B58" s="162"/>
      <c r="C58" s="162"/>
      <c r="D58" s="162"/>
      <c r="E58" s="162"/>
      <c r="F58" s="162"/>
      <c r="G58" s="162"/>
      <c r="H58" s="162"/>
      <c r="I58" s="162"/>
      <c r="J58" s="151"/>
    </row>
    <row r="59" spans="1:10" ht="27" customHeight="1" thickBot="1" x14ac:dyDescent="0.35">
      <c r="A59" s="144"/>
      <c r="B59" s="166" t="str">
        <f t="shared" ref="B59:I59" si="6">B2</f>
        <v>Maize (lower yield)</v>
      </c>
      <c r="C59" s="166" t="str">
        <f t="shared" si="6"/>
        <v>Maize (higher yield)</v>
      </c>
      <c r="D59" s="166" t="str">
        <f t="shared" si="6"/>
        <v>Maize (Bt)</v>
      </c>
      <c r="E59" s="166" t="str">
        <f t="shared" si="6"/>
        <v>Sunflower</v>
      </c>
      <c r="F59" s="166" t="str">
        <f t="shared" si="6"/>
        <v>Soybean</v>
      </c>
      <c r="G59" s="166" t="str">
        <f t="shared" si="6"/>
        <v>Grain Sorghum</v>
      </c>
      <c r="H59" s="166" t="str">
        <f t="shared" si="6"/>
        <v>Groundnuts</v>
      </c>
      <c r="I59" s="166" t="str">
        <f t="shared" si="6"/>
        <v>Irr-Maize</v>
      </c>
      <c r="J59" s="151"/>
    </row>
    <row r="60" spans="1:10" ht="14.4" x14ac:dyDescent="0.3">
      <c r="A60" s="180" t="s">
        <v>103</v>
      </c>
      <c r="B60" s="155">
        <f t="shared" ref="B60:I60" si="7">B5</f>
        <v>3721</v>
      </c>
      <c r="C60" s="155">
        <f t="shared" si="7"/>
        <v>3721</v>
      </c>
      <c r="D60" s="155">
        <f t="shared" si="7"/>
        <v>3721</v>
      </c>
      <c r="E60" s="155">
        <f t="shared" si="7"/>
        <v>8450</v>
      </c>
      <c r="F60" s="155">
        <f t="shared" si="7"/>
        <v>8254</v>
      </c>
      <c r="G60" s="155">
        <f t="shared" si="7"/>
        <v>5800</v>
      </c>
      <c r="H60" s="155">
        <f t="shared" si="7"/>
        <v>14695</v>
      </c>
      <c r="I60" s="155">
        <f t="shared" si="7"/>
        <v>3721</v>
      </c>
      <c r="J60" s="151"/>
    </row>
    <row r="61" spans="1:10" x14ac:dyDescent="0.25">
      <c r="A61" s="156" t="s">
        <v>114</v>
      </c>
      <c r="B61" s="165">
        <f t="shared" ref="B61:I61" si="8">B4</f>
        <v>3.5</v>
      </c>
      <c r="C61" s="165">
        <f t="shared" si="8"/>
        <v>7</v>
      </c>
      <c r="D61" s="165">
        <f t="shared" si="8"/>
        <v>4.5</v>
      </c>
      <c r="E61" s="165">
        <f t="shared" si="8"/>
        <v>1.5</v>
      </c>
      <c r="F61" s="165">
        <f t="shared" si="8"/>
        <v>1.75</v>
      </c>
      <c r="G61" s="165">
        <f t="shared" si="8"/>
        <v>3</v>
      </c>
      <c r="H61" s="165">
        <f t="shared" si="8"/>
        <v>1.5</v>
      </c>
      <c r="I61" s="165">
        <f t="shared" si="8"/>
        <v>14</v>
      </c>
      <c r="J61" s="151"/>
    </row>
    <row r="62" spans="1:10" x14ac:dyDescent="0.25">
      <c r="A62" s="156"/>
      <c r="B62" s="165"/>
      <c r="C62" s="165"/>
      <c r="D62" s="165"/>
      <c r="E62" s="165"/>
      <c r="F62" s="165"/>
      <c r="G62" s="165"/>
      <c r="H62" s="165"/>
      <c r="I62" s="165"/>
      <c r="J62" s="151"/>
    </row>
    <row r="63" spans="1:10" ht="14.4" x14ac:dyDescent="0.3">
      <c r="A63" s="179" t="s">
        <v>101</v>
      </c>
      <c r="B63" s="168"/>
      <c r="C63" s="168"/>
      <c r="D63" s="168"/>
      <c r="E63" s="168"/>
      <c r="F63" s="168"/>
      <c r="G63" s="168"/>
      <c r="H63" s="168"/>
      <c r="I63" s="168"/>
      <c r="J63" s="151"/>
    </row>
    <row r="64" spans="1:10" x14ac:dyDescent="0.25">
      <c r="A64" s="156" t="s">
        <v>115</v>
      </c>
      <c r="B64" s="155">
        <f t="shared" ref="B64:I64" si="9">B7</f>
        <v>3317</v>
      </c>
      <c r="C64" s="155">
        <f t="shared" si="9"/>
        <v>3317</v>
      </c>
      <c r="D64" s="155">
        <f t="shared" si="9"/>
        <v>3317</v>
      </c>
      <c r="E64" s="155">
        <f t="shared" si="9"/>
        <v>8001</v>
      </c>
      <c r="F64" s="155">
        <f t="shared" si="9"/>
        <v>7920</v>
      </c>
      <c r="G64" s="155">
        <f t="shared" si="9"/>
        <v>5737</v>
      </c>
      <c r="H64" s="155">
        <f t="shared" si="9"/>
        <v>14632</v>
      </c>
      <c r="I64" s="155">
        <f t="shared" si="9"/>
        <v>3317</v>
      </c>
      <c r="J64" s="151"/>
    </row>
    <row r="65" spans="1:10" x14ac:dyDescent="0.25">
      <c r="A65" s="156" t="s">
        <v>116</v>
      </c>
      <c r="B65" s="155">
        <f t="shared" ref="B65:I65" si="10">B64/B61</f>
        <v>947.71428571428567</v>
      </c>
      <c r="C65" s="155">
        <f t="shared" si="10"/>
        <v>473.85714285714283</v>
      </c>
      <c r="D65" s="155">
        <f t="shared" si="10"/>
        <v>737.11111111111109</v>
      </c>
      <c r="E65" s="155">
        <f t="shared" si="10"/>
        <v>5334</v>
      </c>
      <c r="F65" s="155">
        <f t="shared" si="10"/>
        <v>4525.7142857142853</v>
      </c>
      <c r="G65" s="155">
        <f t="shared" si="10"/>
        <v>1912.3333333333333</v>
      </c>
      <c r="H65" s="155">
        <f t="shared" si="10"/>
        <v>9754.6666666666661</v>
      </c>
      <c r="I65" s="155">
        <f t="shared" si="10"/>
        <v>236.92857142857142</v>
      </c>
      <c r="J65" s="151"/>
    </row>
    <row r="66" spans="1:10" x14ac:dyDescent="0.25">
      <c r="A66" s="156"/>
      <c r="B66" s="155"/>
      <c r="C66" s="155"/>
      <c r="D66" s="155"/>
      <c r="E66" s="155"/>
      <c r="F66" s="155"/>
      <c r="G66" s="155"/>
      <c r="H66" s="155"/>
      <c r="I66" s="155"/>
      <c r="J66" s="151"/>
    </row>
    <row r="67" spans="1:10" ht="14.4" x14ac:dyDescent="0.3">
      <c r="A67" s="185" t="s">
        <v>124</v>
      </c>
      <c r="B67" s="168"/>
      <c r="C67" s="168"/>
      <c r="D67" s="168"/>
      <c r="E67" s="168"/>
      <c r="F67" s="168"/>
      <c r="G67" s="168"/>
      <c r="H67" s="168"/>
      <c r="I67" s="168"/>
      <c r="J67" s="151"/>
    </row>
    <row r="68" spans="1:10" x14ac:dyDescent="0.25">
      <c r="A68" s="183" t="s">
        <v>125</v>
      </c>
      <c r="B68" s="155">
        <f>B28</f>
        <v>11052.053691097357</v>
      </c>
      <c r="C68" s="155">
        <f t="shared" ref="C68:I68" si="11">C28</f>
        <v>16058.36952418804</v>
      </c>
      <c r="D68" s="155">
        <f t="shared" si="11"/>
        <v>13011.22628521843</v>
      </c>
      <c r="E68" s="155">
        <f t="shared" si="11"/>
        <v>8490.8758711108003</v>
      </c>
      <c r="F68" s="155">
        <f t="shared" si="11"/>
        <v>10677.01543706289</v>
      </c>
      <c r="G68" s="155">
        <f t="shared" si="11"/>
        <v>9935.9069086163017</v>
      </c>
      <c r="H68" s="155">
        <f t="shared" si="11"/>
        <v>10545.249675088655</v>
      </c>
      <c r="I68" s="155">
        <f t="shared" si="11"/>
        <v>39619.691114013942</v>
      </c>
      <c r="J68" s="151"/>
    </row>
    <row r="69" spans="1:10" x14ac:dyDescent="0.25">
      <c r="A69" s="183" t="s">
        <v>126</v>
      </c>
      <c r="B69" s="155">
        <f>B68/B61</f>
        <v>3157.7296260278163</v>
      </c>
      <c r="C69" s="155">
        <f t="shared" ref="C69:I69" si="12">C68/C61</f>
        <v>2294.0527891697197</v>
      </c>
      <c r="D69" s="155">
        <f t="shared" si="12"/>
        <v>2891.3836189374288</v>
      </c>
      <c r="E69" s="155">
        <f t="shared" si="12"/>
        <v>5660.5839140738672</v>
      </c>
      <c r="F69" s="155">
        <f t="shared" si="12"/>
        <v>6101.1516783216512</v>
      </c>
      <c r="G69" s="155">
        <f t="shared" si="12"/>
        <v>3311.9689695387674</v>
      </c>
      <c r="H69" s="155">
        <f t="shared" si="12"/>
        <v>7030.1664500591032</v>
      </c>
      <c r="I69" s="155">
        <f t="shared" si="12"/>
        <v>2829.9779367152814</v>
      </c>
      <c r="J69" s="151"/>
    </row>
    <row r="70" spans="1:10" x14ac:dyDescent="0.25">
      <c r="A70" s="156"/>
      <c r="B70" s="155"/>
      <c r="C70" s="155"/>
      <c r="D70" s="155"/>
      <c r="E70" s="155"/>
      <c r="F70" s="155"/>
      <c r="G70" s="155"/>
      <c r="H70" s="155"/>
      <c r="I70" s="155"/>
      <c r="J70" s="151"/>
    </row>
    <row r="71" spans="1:10" x14ac:dyDescent="0.25">
      <c r="A71" s="156" t="s">
        <v>117</v>
      </c>
      <c r="B71" s="155">
        <f>B32</f>
        <v>14119.923691097356</v>
      </c>
      <c r="C71" s="155">
        <f t="shared" ref="C71:I71" si="13">C32</f>
        <v>18994.89952418804</v>
      </c>
      <c r="D71" s="155">
        <f t="shared" si="13"/>
        <v>16114.046285218432</v>
      </c>
      <c r="E71" s="155">
        <f t="shared" si="13"/>
        <v>11554.385871110801</v>
      </c>
      <c r="F71" s="155">
        <f t="shared" si="13"/>
        <v>13556.51543706289</v>
      </c>
      <c r="G71" s="155">
        <f t="shared" si="13"/>
        <v>12510.106908616302</v>
      </c>
      <c r="H71" s="155">
        <f t="shared" si="13"/>
        <v>13761.699675088654</v>
      </c>
      <c r="I71" s="155">
        <f t="shared" si="13"/>
        <v>44311.971114013941</v>
      </c>
      <c r="J71" s="151"/>
    </row>
    <row r="72" spans="1:10" x14ac:dyDescent="0.25">
      <c r="A72" s="156" t="s">
        <v>118</v>
      </c>
      <c r="B72" s="155">
        <f>B71/B61</f>
        <v>4034.2639117421018</v>
      </c>
      <c r="C72" s="155">
        <f t="shared" ref="C72:I72" si="14">C71/C61</f>
        <v>2713.5570748840059</v>
      </c>
      <c r="D72" s="155">
        <f t="shared" si="14"/>
        <v>3580.8991744929849</v>
      </c>
      <c r="E72" s="155">
        <f t="shared" si="14"/>
        <v>7702.9239140738673</v>
      </c>
      <c r="F72" s="155">
        <f t="shared" si="14"/>
        <v>7746.5802497502227</v>
      </c>
      <c r="G72" s="155">
        <f t="shared" si="14"/>
        <v>4170.0356362054345</v>
      </c>
      <c r="H72" s="155">
        <f t="shared" si="14"/>
        <v>9174.4664500591025</v>
      </c>
      <c r="I72" s="155">
        <f t="shared" si="14"/>
        <v>3165.1407938581387</v>
      </c>
      <c r="J72" s="151"/>
    </row>
    <row r="73" spans="1:10" x14ac:dyDescent="0.25">
      <c r="A73" s="156"/>
      <c r="B73" s="155"/>
      <c r="C73" s="155"/>
      <c r="D73" s="155"/>
      <c r="E73" s="155"/>
      <c r="F73" s="155"/>
      <c r="G73" s="155"/>
      <c r="H73" s="155"/>
      <c r="I73" s="155"/>
      <c r="J73" s="151"/>
    </row>
    <row r="74" spans="1:10" x14ac:dyDescent="0.25">
      <c r="A74" s="182" t="s">
        <v>127</v>
      </c>
      <c r="B74" s="142"/>
      <c r="C74" s="142"/>
      <c r="D74" s="142"/>
      <c r="E74" s="142"/>
      <c r="F74" s="142"/>
      <c r="G74" s="142"/>
      <c r="H74" s="142"/>
      <c r="I74" s="142"/>
      <c r="J74" s="151"/>
    </row>
    <row r="75" spans="1:10" x14ac:dyDescent="0.25">
      <c r="A75" s="183" t="s">
        <v>128</v>
      </c>
      <c r="B75" s="155">
        <f>B34</f>
        <v>557.44630890264307</v>
      </c>
      <c r="C75" s="155">
        <f t="shared" ref="C75:I75" si="15">C34</f>
        <v>7160.6304758119604</v>
      </c>
      <c r="D75" s="155">
        <f t="shared" si="15"/>
        <v>1915.2737147815697</v>
      </c>
      <c r="E75" s="155">
        <f t="shared" si="15"/>
        <v>3510.6241288891997</v>
      </c>
      <c r="F75" s="155">
        <f t="shared" si="15"/>
        <v>3182.9845629371102</v>
      </c>
      <c r="G75" s="155">
        <f t="shared" si="15"/>
        <v>7275.0930913836983</v>
      </c>
      <c r="H75" s="155">
        <f t="shared" si="15"/>
        <v>11402.750324911345</v>
      </c>
      <c r="I75" s="155">
        <f t="shared" si="15"/>
        <v>6818.3088859860582</v>
      </c>
      <c r="J75" s="151"/>
    </row>
    <row r="76" spans="1:10" x14ac:dyDescent="0.25">
      <c r="A76" s="183" t="s">
        <v>129</v>
      </c>
      <c r="B76" s="155">
        <f>B75/B61</f>
        <v>159.27037397218373</v>
      </c>
      <c r="C76" s="155">
        <f t="shared" ref="C76:I76" si="16">C75/C61</f>
        <v>1022.94721083028</v>
      </c>
      <c r="D76" s="155">
        <f t="shared" si="16"/>
        <v>425.61638106257101</v>
      </c>
      <c r="E76" s="155">
        <f t="shared" si="16"/>
        <v>2340.4160859261333</v>
      </c>
      <c r="F76" s="155">
        <f t="shared" si="16"/>
        <v>1818.8483216783486</v>
      </c>
      <c r="G76" s="155">
        <f t="shared" si="16"/>
        <v>2425.0310304612326</v>
      </c>
      <c r="H76" s="155">
        <f t="shared" si="16"/>
        <v>7601.8335499408968</v>
      </c>
      <c r="I76" s="155">
        <f t="shared" si="16"/>
        <v>487.02206328471846</v>
      </c>
      <c r="J76" s="151"/>
    </row>
    <row r="77" spans="1:10" x14ac:dyDescent="0.25">
      <c r="A77" s="156"/>
      <c r="B77" s="155"/>
      <c r="C77" s="155"/>
      <c r="D77" s="155"/>
      <c r="E77" s="155"/>
      <c r="F77" s="155"/>
      <c r="G77" s="155"/>
      <c r="H77" s="155"/>
      <c r="I77" s="155"/>
      <c r="J77" s="151"/>
    </row>
    <row r="78" spans="1:10" x14ac:dyDescent="0.25">
      <c r="A78" s="156" t="s">
        <v>119</v>
      </c>
      <c r="B78" s="155">
        <f>B35</f>
        <v>-2510.4236910973559</v>
      </c>
      <c r="C78" s="155">
        <f t="shared" ref="C78:I78" si="17">C35</f>
        <v>4224.1004758119598</v>
      </c>
      <c r="D78" s="155">
        <f t="shared" si="17"/>
        <v>-1187.5462852184319</v>
      </c>
      <c r="E78" s="155">
        <f t="shared" si="17"/>
        <v>447.11412888919949</v>
      </c>
      <c r="F78" s="155">
        <f t="shared" si="17"/>
        <v>303.48456293711024</v>
      </c>
      <c r="G78" s="155">
        <f t="shared" si="17"/>
        <v>4700.8930913836975</v>
      </c>
      <c r="H78" s="155">
        <f t="shared" si="17"/>
        <v>8186.3003249113463</v>
      </c>
      <c r="I78" s="155">
        <f t="shared" si="17"/>
        <v>2126.0288859860593</v>
      </c>
      <c r="J78" s="151"/>
    </row>
    <row r="79" spans="1:10" x14ac:dyDescent="0.25">
      <c r="A79" s="156" t="s">
        <v>120</v>
      </c>
      <c r="B79" s="155">
        <f t="shared" ref="B79:I79" si="18">B78/B4</f>
        <v>-717.26391174210164</v>
      </c>
      <c r="C79" s="155">
        <f t="shared" si="18"/>
        <v>603.44292511599429</v>
      </c>
      <c r="D79" s="155">
        <f t="shared" si="18"/>
        <v>-263.89917449298486</v>
      </c>
      <c r="E79" s="155">
        <f t="shared" si="18"/>
        <v>298.07608592613298</v>
      </c>
      <c r="F79" s="155">
        <f t="shared" si="18"/>
        <v>173.41975024977728</v>
      </c>
      <c r="G79" s="155">
        <f t="shared" si="18"/>
        <v>1566.9643637945658</v>
      </c>
      <c r="H79" s="155">
        <f t="shared" si="18"/>
        <v>5457.5335499408975</v>
      </c>
      <c r="I79" s="155">
        <f t="shared" si="18"/>
        <v>151.85920614186139</v>
      </c>
      <c r="J79" s="151"/>
    </row>
    <row r="80" spans="1:10" x14ac:dyDescent="0.25">
      <c r="A80" s="156"/>
      <c r="B80" s="155"/>
      <c r="C80" s="155"/>
      <c r="D80" s="155"/>
      <c r="E80" s="155"/>
      <c r="F80" s="155"/>
      <c r="G80" s="155"/>
      <c r="H80" s="155"/>
      <c r="I80" s="155"/>
      <c r="J80" s="151"/>
    </row>
    <row r="81" spans="1:10" ht="14.4" x14ac:dyDescent="0.3">
      <c r="A81" s="184" t="s">
        <v>130</v>
      </c>
      <c r="B81" s="142"/>
      <c r="C81" s="142"/>
      <c r="D81" s="142"/>
      <c r="E81" s="142"/>
      <c r="F81" s="142"/>
      <c r="G81" s="142"/>
      <c r="H81" s="142"/>
      <c r="I81" s="142"/>
      <c r="J81" s="151"/>
    </row>
    <row r="82" spans="1:10" ht="13.8" thickBot="1" x14ac:dyDescent="0.3">
      <c r="A82" s="183" t="s">
        <v>121</v>
      </c>
      <c r="B82" s="141">
        <f>B68/B64</f>
        <v>3.3319426261975753</v>
      </c>
      <c r="C82" s="141">
        <f t="shared" ref="C82:I82" si="19">C68/C64</f>
        <v>4.84123289845886</v>
      </c>
      <c r="D82" s="141">
        <f t="shared" si="19"/>
        <v>3.9225885695563552</v>
      </c>
      <c r="E82" s="141">
        <f t="shared" si="19"/>
        <v>1.0612268305350332</v>
      </c>
      <c r="F82" s="141">
        <f t="shared" si="19"/>
        <v>1.3481080097301628</v>
      </c>
      <c r="G82" s="141">
        <f t="shared" si="19"/>
        <v>1.7318994088576436</v>
      </c>
      <c r="H82" s="141">
        <f t="shared" si="19"/>
        <v>0.72069776346970027</v>
      </c>
      <c r="I82" s="141">
        <f t="shared" si="19"/>
        <v>11.944435066027719</v>
      </c>
      <c r="J82" s="151"/>
    </row>
    <row r="83" spans="1:10" ht="14.4" thickTop="1" thickBot="1" x14ac:dyDescent="0.3">
      <c r="A83" s="183" t="s">
        <v>122</v>
      </c>
      <c r="B83" s="157">
        <f>B69+B6</f>
        <v>3561.7296260278163</v>
      </c>
      <c r="C83" s="157">
        <f t="shared" ref="C83:I83" si="20">C69+C6</f>
        <v>2698.0527891697197</v>
      </c>
      <c r="D83" s="157">
        <f t="shared" si="20"/>
        <v>3295.3836189374288</v>
      </c>
      <c r="E83" s="157">
        <f t="shared" si="20"/>
        <v>6109.5839140738672</v>
      </c>
      <c r="F83" s="157">
        <f t="shared" si="20"/>
        <v>6435.1516783216512</v>
      </c>
      <c r="G83" s="157">
        <f t="shared" si="20"/>
        <v>3374.9689695387674</v>
      </c>
      <c r="H83" s="157">
        <f t="shared" si="20"/>
        <v>7093.1664500591032</v>
      </c>
      <c r="I83" s="157">
        <f t="shared" si="20"/>
        <v>3233.9779367152814</v>
      </c>
      <c r="J83" s="151"/>
    </row>
    <row r="84" spans="1:10" ht="15" thickTop="1" x14ac:dyDescent="0.3">
      <c r="A84" s="184" t="s">
        <v>131</v>
      </c>
      <c r="B84" s="142"/>
      <c r="C84" s="142"/>
      <c r="D84" s="142"/>
      <c r="E84" s="142"/>
      <c r="F84" s="142"/>
      <c r="G84" s="142"/>
      <c r="H84" s="142"/>
      <c r="I84" s="142"/>
      <c r="J84" s="151"/>
    </row>
    <row r="85" spans="1:10" ht="13.8" thickBot="1" x14ac:dyDescent="0.3">
      <c r="A85" s="183" t="s">
        <v>121</v>
      </c>
      <c r="B85" s="141">
        <f>B71/B64</f>
        <v>4.2568356017779188</v>
      </c>
      <c r="C85" s="141">
        <f t="shared" ref="C85:I85" si="21">C71/C64</f>
        <v>5.7265298535387519</v>
      </c>
      <c r="D85" s="141">
        <f t="shared" si="21"/>
        <v>4.858018174621173</v>
      </c>
      <c r="E85" s="141">
        <f t="shared" si="21"/>
        <v>1.4441177191739534</v>
      </c>
      <c r="F85" s="141">
        <f t="shared" si="21"/>
        <v>1.7116812420533951</v>
      </c>
      <c r="G85" s="141">
        <f t="shared" si="21"/>
        <v>2.18060082074539</v>
      </c>
      <c r="H85" s="141">
        <f t="shared" si="21"/>
        <v>0.94052075417500369</v>
      </c>
      <c r="I85" s="141">
        <f t="shared" si="21"/>
        <v>13.35905068254867</v>
      </c>
      <c r="J85" s="151"/>
    </row>
    <row r="86" spans="1:10" ht="14.4" thickTop="1" thickBot="1" x14ac:dyDescent="0.3">
      <c r="A86" s="156" t="s">
        <v>122</v>
      </c>
      <c r="B86" s="157">
        <f>B72+B6</f>
        <v>4438.2639117421022</v>
      </c>
      <c r="C86" s="157">
        <f t="shared" ref="C86:I86" si="22">C72+C6</f>
        <v>3117.5570748840059</v>
      </c>
      <c r="D86" s="157">
        <f t="shared" si="22"/>
        <v>3984.8991744929849</v>
      </c>
      <c r="E86" s="157">
        <f t="shared" si="22"/>
        <v>8151.9239140738673</v>
      </c>
      <c r="F86" s="157">
        <f t="shared" si="22"/>
        <v>8080.5802497502227</v>
      </c>
      <c r="G86" s="157">
        <f t="shared" si="22"/>
        <v>4233.0356362054345</v>
      </c>
      <c r="H86" s="157">
        <f t="shared" si="22"/>
        <v>9237.4664500591025</v>
      </c>
      <c r="I86" s="157">
        <f t="shared" si="22"/>
        <v>3569.1407938581387</v>
      </c>
      <c r="J86" s="151"/>
    </row>
    <row r="87" spans="1:10" ht="13.8" thickTop="1" x14ac:dyDescent="0.25"/>
  </sheetData>
  <mergeCells count="1">
    <mergeCell ref="A37:I37"/>
  </mergeCells>
  <conditionalFormatting sqref="B34:I36">
    <cfRule type="colorScale" priority="64">
      <colorScale>
        <cfvo type="min"/>
        <cfvo type="percentile" val="50"/>
        <cfvo type="max"/>
        <color rgb="FFF8696B"/>
        <color rgb="FFFFEB84"/>
        <color rgb="FF63BE7B"/>
      </colorScale>
    </cfRule>
  </conditionalFormatting>
  <conditionalFormatting sqref="E34:I36">
    <cfRule type="colorScale" priority="3">
      <colorScale>
        <cfvo type="min"/>
        <cfvo type="percentile" val="50"/>
        <cfvo type="max"/>
        <color rgb="FFF8696B"/>
        <color rgb="FFFFEB84"/>
        <color rgb="FF63BE7B"/>
      </colorScale>
    </cfRule>
  </conditionalFormatting>
  <conditionalFormatting sqref="E35:I35 B35:D36 B34:I34">
    <cfRule type="colorScale" priority="2">
      <colorScale>
        <cfvo type="min"/>
        <cfvo type="percentile" val="50"/>
        <cfvo type="max"/>
        <color rgb="FFF8696B"/>
        <color rgb="FFFFEB84"/>
        <color rgb="FF63BE7B"/>
      </colorScale>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6"/>
  <sheetViews>
    <sheetView topLeftCell="A7" zoomScale="85" zoomScaleNormal="85" zoomScaleSheetLayoutView="90" workbookViewId="0">
      <selection activeCell="D9" sqref="D9:I24"/>
    </sheetView>
  </sheetViews>
  <sheetFormatPr defaultColWidth="9.109375" defaultRowHeight="13.2" x14ac:dyDescent="0.25"/>
  <cols>
    <col min="1" max="1" width="41.6640625" style="1" customWidth="1"/>
    <col min="2" max="2" width="18.33203125" style="1" customWidth="1"/>
    <col min="3" max="3" width="17.33203125" style="1" customWidth="1"/>
    <col min="4" max="4" width="13.109375" style="1" customWidth="1"/>
    <col min="5" max="5" width="14" style="1" customWidth="1"/>
    <col min="6" max="8" width="11.88671875" style="1" customWidth="1"/>
    <col min="9" max="9" width="12.88671875" style="1" bestFit="1" customWidth="1"/>
    <col min="10" max="10" width="12.44140625" style="1" bestFit="1" customWidth="1"/>
    <col min="11" max="15" width="12.6640625" style="1" hidden="1" customWidth="1"/>
    <col min="16" max="26" width="12.6640625" style="1" customWidth="1"/>
    <col min="27" max="16384" width="9.109375" style="1"/>
  </cols>
  <sheetData>
    <row r="1" spans="1:15" ht="31.5" customHeight="1" thickBot="1" x14ac:dyDescent="0.3">
      <c r="A1" s="250" t="s">
        <v>142</v>
      </c>
      <c r="B1" s="251"/>
      <c r="C1" s="251"/>
      <c r="D1" s="251"/>
      <c r="E1" s="252" t="s">
        <v>149</v>
      </c>
      <c r="F1" s="252"/>
      <c r="G1" s="252"/>
      <c r="H1" s="2"/>
      <c r="I1" s="12"/>
    </row>
    <row r="2" spans="1:15" ht="16.2" thickBot="1" x14ac:dyDescent="0.35">
      <c r="A2" s="13"/>
      <c r="B2" s="14"/>
      <c r="C2" s="15"/>
      <c r="D2" s="15"/>
      <c r="E2" s="9"/>
      <c r="F2" s="9"/>
      <c r="G2" s="9"/>
      <c r="H2" s="9"/>
      <c r="I2" s="3"/>
    </row>
    <row r="3" spans="1:15" ht="25.5" customHeight="1" thickBot="1" x14ac:dyDescent="0.3">
      <c r="A3" s="255" t="s">
        <v>3</v>
      </c>
      <c r="B3" s="256"/>
      <c r="C3" s="256"/>
      <c r="D3" s="27"/>
      <c r="E3" s="36">
        <f>'Pryse + Sensatiwiteitsanali'!B26</f>
        <v>3317</v>
      </c>
      <c r="F3" s="27" t="s">
        <v>0</v>
      </c>
      <c r="G3" s="16"/>
      <c r="H3" s="16"/>
      <c r="I3" s="4"/>
    </row>
    <row r="4" spans="1:15" ht="13.8" thickBot="1" x14ac:dyDescent="0.3">
      <c r="A4" s="50"/>
      <c r="B4" s="6"/>
      <c r="C4" s="6"/>
      <c r="D4" s="5"/>
      <c r="E4" s="8"/>
      <c r="F4" s="17"/>
      <c r="G4" s="6"/>
      <c r="H4" s="18"/>
      <c r="I4" s="18"/>
    </row>
    <row r="5" spans="1:15" ht="13.8" thickBot="1" x14ac:dyDescent="0.3">
      <c r="A5" s="54" t="s">
        <v>4</v>
      </c>
      <c r="B5" s="6"/>
      <c r="C5" s="6"/>
      <c r="D5" s="40">
        <v>3</v>
      </c>
      <c r="E5" s="40">
        <v>3.5</v>
      </c>
      <c r="F5" s="40">
        <v>4</v>
      </c>
      <c r="G5" s="40">
        <v>4.5</v>
      </c>
      <c r="H5" s="40">
        <v>5</v>
      </c>
      <c r="I5" s="40">
        <v>5.5</v>
      </c>
      <c r="M5" s="43"/>
      <c r="N5" s="43"/>
    </row>
    <row r="6" spans="1:15" ht="13.8" thickBot="1" x14ac:dyDescent="0.3">
      <c r="A6" s="55" t="s">
        <v>5</v>
      </c>
      <c r="B6" s="52"/>
      <c r="C6" s="53"/>
      <c r="D6" s="34">
        <f>$E$3*D5</f>
        <v>9951</v>
      </c>
      <c r="E6" s="34">
        <f t="shared" ref="E6:I6" si="0">$E$3*E5</f>
        <v>11609.5</v>
      </c>
      <c r="F6" s="34">
        <f t="shared" si="0"/>
        <v>13268</v>
      </c>
      <c r="G6" s="34">
        <f t="shared" si="0"/>
        <v>14926.5</v>
      </c>
      <c r="H6" s="34">
        <f t="shared" si="0"/>
        <v>16585</v>
      </c>
      <c r="I6" s="34">
        <f t="shared" si="0"/>
        <v>18243.5</v>
      </c>
      <c r="M6" s="44"/>
      <c r="N6" s="44"/>
    </row>
    <row r="7" spans="1:15" ht="15" thickBot="1" x14ac:dyDescent="0.35">
      <c r="A7" s="48"/>
      <c r="B7" s="49"/>
      <c r="C7" s="49"/>
      <c r="D7" s="20"/>
      <c r="E7" s="20"/>
      <c r="F7" s="20"/>
      <c r="G7" s="20"/>
      <c r="H7" s="20"/>
      <c r="I7" s="20"/>
      <c r="M7" s="240" t="s">
        <v>77</v>
      </c>
      <c r="N7" s="240"/>
      <c r="O7" s="240"/>
    </row>
    <row r="8" spans="1:15" ht="15" thickBot="1" x14ac:dyDescent="0.35">
      <c r="A8" s="258" t="s">
        <v>6</v>
      </c>
      <c r="B8" s="259"/>
      <c r="C8" s="260"/>
      <c r="D8" s="21"/>
      <c r="E8" s="21"/>
      <c r="F8" s="21"/>
      <c r="G8" s="21"/>
      <c r="H8" s="21"/>
      <c r="I8" s="21"/>
      <c r="M8" s="133" t="s">
        <v>74</v>
      </c>
      <c r="N8" s="133" t="s">
        <v>75</v>
      </c>
      <c r="O8" s="133" t="s">
        <v>76</v>
      </c>
    </row>
    <row r="9" spans="1:15" ht="14.4" x14ac:dyDescent="0.3">
      <c r="A9" s="59" t="s">
        <v>7</v>
      </c>
      <c r="B9" s="60"/>
      <c r="C9" s="60"/>
      <c r="D9" s="147">
        <v>1256.625</v>
      </c>
      <c r="E9" s="147">
        <v>1256.625</v>
      </c>
      <c r="F9" s="147">
        <v>1396.25</v>
      </c>
      <c r="G9" s="147">
        <v>1675.5</v>
      </c>
      <c r="H9" s="147">
        <v>1710.40625</v>
      </c>
      <c r="I9" s="147">
        <v>1815.125</v>
      </c>
      <c r="K9" s="26"/>
      <c r="M9" s="134">
        <f>D5</f>
        <v>3</v>
      </c>
      <c r="N9" s="134">
        <f>D25</f>
        <v>10420.698040110748</v>
      </c>
      <c r="O9" s="134">
        <f>D27</f>
        <v>3067.87</v>
      </c>
    </row>
    <row r="10" spans="1:15" ht="14.4" x14ac:dyDescent="0.3">
      <c r="A10" s="56" t="s">
        <v>8</v>
      </c>
      <c r="B10" s="61"/>
      <c r="C10" s="61"/>
      <c r="D10" s="146">
        <v>2525.1</v>
      </c>
      <c r="E10" s="146">
        <v>2945.95</v>
      </c>
      <c r="F10" s="146">
        <v>3366.8</v>
      </c>
      <c r="G10" s="146">
        <v>3787.65</v>
      </c>
      <c r="H10" s="146">
        <v>4208.5</v>
      </c>
      <c r="I10" s="146">
        <v>4629.3500000000004</v>
      </c>
      <c r="K10" s="26"/>
      <c r="M10" s="134">
        <f>E5</f>
        <v>3.5</v>
      </c>
      <c r="N10" s="134">
        <f>E25</f>
        <v>11052.053691097357</v>
      </c>
      <c r="O10" s="134">
        <f>E27</f>
        <v>3067.87</v>
      </c>
    </row>
    <row r="11" spans="1:15" ht="14.4" x14ac:dyDescent="0.3">
      <c r="A11" s="56" t="s">
        <v>9</v>
      </c>
      <c r="B11" s="61"/>
      <c r="C11" s="61"/>
      <c r="D11" s="146">
        <v>179.48700000000002</v>
      </c>
      <c r="E11" s="146">
        <v>179.48700000000002</v>
      </c>
      <c r="F11" s="146">
        <v>179.48700000000002</v>
      </c>
      <c r="G11" s="146">
        <v>179.48700000000002</v>
      </c>
      <c r="H11" s="146">
        <v>179.48700000000002</v>
      </c>
      <c r="I11" s="146">
        <v>179.48700000000002</v>
      </c>
      <c r="K11" s="26"/>
      <c r="M11" s="134">
        <f>F5</f>
        <v>4</v>
      </c>
      <c r="N11" s="134">
        <f>F25</f>
        <v>11849.064017948831</v>
      </c>
      <c r="O11" s="134">
        <f>F27</f>
        <v>3067.87</v>
      </c>
    </row>
    <row r="12" spans="1:15" ht="14.4" x14ac:dyDescent="0.3">
      <c r="A12" s="56" t="s">
        <v>10</v>
      </c>
      <c r="B12" s="61"/>
      <c r="C12" s="61"/>
      <c r="D12" s="146">
        <v>1509.9691400000002</v>
      </c>
      <c r="E12" s="146">
        <v>1538.5891400000003</v>
      </c>
      <c r="F12" s="146">
        <v>1567.2091400000004</v>
      </c>
      <c r="G12" s="146">
        <v>1595.8291400000003</v>
      </c>
      <c r="H12" s="146">
        <v>1624.4491400000002</v>
      </c>
      <c r="I12" s="146">
        <v>1653.0691400000001</v>
      </c>
      <c r="K12" s="26"/>
      <c r="M12" s="134">
        <f>G5</f>
        <v>4.5</v>
      </c>
      <c r="N12" s="134">
        <f>G25</f>
        <v>12811.72902066516</v>
      </c>
      <c r="O12" s="134">
        <f>G27</f>
        <v>3067.87</v>
      </c>
    </row>
    <row r="13" spans="1:15" ht="14.4" x14ac:dyDescent="0.3">
      <c r="A13" s="56" t="s">
        <v>11</v>
      </c>
      <c r="B13" s="61"/>
      <c r="C13" s="61"/>
      <c r="D13" s="146">
        <v>778.43457046740014</v>
      </c>
      <c r="E13" s="146">
        <v>782.4121987374001</v>
      </c>
      <c r="F13" s="146">
        <v>786.38982700740007</v>
      </c>
      <c r="G13" s="146">
        <v>790.36745527740015</v>
      </c>
      <c r="H13" s="146">
        <v>794.34508354740012</v>
      </c>
      <c r="I13" s="146">
        <v>798.3227118174002</v>
      </c>
      <c r="K13" s="26"/>
      <c r="M13" s="134">
        <f>H5</f>
        <v>5</v>
      </c>
      <c r="N13" s="134">
        <f>H25</f>
        <v>13484.498340617984</v>
      </c>
      <c r="O13" s="134">
        <f>H27</f>
        <v>3067.87</v>
      </c>
    </row>
    <row r="14" spans="1:15" ht="14.4" x14ac:dyDescent="0.3">
      <c r="A14" s="56" t="s">
        <v>12</v>
      </c>
      <c r="B14" s="61"/>
      <c r="C14" s="61"/>
      <c r="D14" s="146">
        <v>1752.9691113599997</v>
      </c>
      <c r="E14" s="146">
        <v>1752.9691113599997</v>
      </c>
      <c r="F14" s="146">
        <v>1752.9691113599997</v>
      </c>
      <c r="G14" s="146">
        <v>1752.9691113599997</v>
      </c>
      <c r="H14" s="146">
        <v>1752.9691113599997</v>
      </c>
      <c r="I14" s="146">
        <v>1752.9691113599997</v>
      </c>
      <c r="K14" s="26"/>
      <c r="M14" s="134">
        <f>I5</f>
        <v>5.5</v>
      </c>
      <c r="N14" s="134">
        <f>I25</f>
        <v>14240.094998503242</v>
      </c>
      <c r="O14" s="134">
        <f>I27</f>
        <v>3067.87</v>
      </c>
    </row>
    <row r="15" spans="1:15" x14ac:dyDescent="0.25">
      <c r="A15" s="56" t="s">
        <v>13</v>
      </c>
      <c r="B15" s="61"/>
      <c r="C15" s="61"/>
      <c r="D15" s="146">
        <v>308.476</v>
      </c>
      <c r="E15" s="146">
        <v>308.476</v>
      </c>
      <c r="F15" s="146">
        <v>308.476</v>
      </c>
      <c r="G15" s="146">
        <v>308.476</v>
      </c>
      <c r="H15" s="146">
        <v>308.476</v>
      </c>
      <c r="I15" s="146">
        <v>308.476</v>
      </c>
      <c r="K15" s="26"/>
      <c r="M15" s="35"/>
      <c r="N15" s="35"/>
    </row>
    <row r="16" spans="1:15" x14ac:dyDescent="0.25">
      <c r="A16" s="56" t="s">
        <v>14</v>
      </c>
      <c r="B16" s="61"/>
      <c r="C16" s="61"/>
      <c r="D16" s="146">
        <v>194.0445</v>
      </c>
      <c r="E16" s="146">
        <v>226.38525000000004</v>
      </c>
      <c r="F16" s="146">
        <v>258.726</v>
      </c>
      <c r="G16" s="146">
        <v>291.06675000000001</v>
      </c>
      <c r="H16" s="146">
        <v>323.40750000000003</v>
      </c>
      <c r="I16" s="146">
        <v>355.74824999999998</v>
      </c>
      <c r="K16" s="26"/>
      <c r="M16" s="35"/>
      <c r="N16" s="35"/>
    </row>
    <row r="17" spans="1:14" x14ac:dyDescent="0.25">
      <c r="A17" s="56" t="s">
        <v>15</v>
      </c>
      <c r="B17" s="61"/>
      <c r="C17" s="61"/>
      <c r="D17" s="146">
        <v>1059.1825531296231</v>
      </c>
      <c r="E17" s="146">
        <v>1123.3549231350498</v>
      </c>
      <c r="F17" s="146">
        <v>1204.364796908942</v>
      </c>
      <c r="G17" s="146">
        <v>1302.2121744512995</v>
      </c>
      <c r="H17" s="146">
        <v>1370.5939203988426</v>
      </c>
      <c r="I17" s="146">
        <v>1447.3944182306182</v>
      </c>
      <c r="K17" s="26"/>
      <c r="M17" s="35"/>
      <c r="N17" s="35"/>
    </row>
    <row r="18" spans="1:14" x14ac:dyDescent="0.25">
      <c r="A18" s="56" t="s">
        <v>16</v>
      </c>
      <c r="B18" s="61"/>
      <c r="C18" s="61"/>
      <c r="D18" s="146">
        <v>0</v>
      </c>
      <c r="E18" s="146">
        <v>0</v>
      </c>
      <c r="F18" s="146">
        <v>0</v>
      </c>
      <c r="G18" s="146">
        <v>0</v>
      </c>
      <c r="H18" s="146">
        <v>0</v>
      </c>
      <c r="I18" s="146">
        <v>0</v>
      </c>
      <c r="K18" s="26"/>
      <c r="M18" s="35"/>
      <c r="N18" s="35"/>
    </row>
    <row r="19" spans="1:14" x14ac:dyDescent="0.25">
      <c r="A19" s="56" t="s">
        <v>17</v>
      </c>
      <c r="B19" s="61"/>
      <c r="C19" s="61"/>
      <c r="D19" s="146">
        <v>278.166</v>
      </c>
      <c r="E19" s="146">
        <v>324.52699999999999</v>
      </c>
      <c r="F19" s="146">
        <v>370.88800000000003</v>
      </c>
      <c r="G19" s="146">
        <v>417.24900000000002</v>
      </c>
      <c r="H19" s="146">
        <v>463.61</v>
      </c>
      <c r="I19" s="146">
        <v>509.971</v>
      </c>
      <c r="K19" s="26"/>
      <c r="M19" s="35"/>
      <c r="N19" s="35"/>
    </row>
    <row r="20" spans="1:14" x14ac:dyDescent="0.25">
      <c r="A20" s="56" t="s">
        <v>18</v>
      </c>
      <c r="B20" s="61"/>
      <c r="C20" s="61"/>
      <c r="D20" s="146">
        <v>0</v>
      </c>
      <c r="E20" s="146">
        <v>0</v>
      </c>
      <c r="F20" s="146">
        <v>0</v>
      </c>
      <c r="G20" s="146">
        <v>0</v>
      </c>
      <c r="H20" s="146">
        <v>0</v>
      </c>
      <c r="I20" s="146">
        <v>0</v>
      </c>
      <c r="K20" s="26"/>
      <c r="M20" s="35"/>
      <c r="N20" s="35"/>
    </row>
    <row r="21" spans="1:14" x14ac:dyDescent="0.25">
      <c r="A21" s="56" t="s">
        <v>19</v>
      </c>
      <c r="B21" s="61"/>
      <c r="C21" s="61"/>
      <c r="D21" s="146">
        <v>0</v>
      </c>
      <c r="E21" s="146">
        <v>0</v>
      </c>
      <c r="F21" s="146">
        <v>0</v>
      </c>
      <c r="G21" s="146">
        <v>0</v>
      </c>
      <c r="H21" s="146">
        <v>0</v>
      </c>
      <c r="I21" s="146">
        <v>0</v>
      </c>
      <c r="K21" s="26"/>
      <c r="M21" s="35"/>
      <c r="N21" s="35"/>
    </row>
    <row r="22" spans="1:14" x14ac:dyDescent="0.25">
      <c r="A22" s="56" t="s">
        <v>20</v>
      </c>
      <c r="B22" s="61"/>
      <c r="C22" s="61"/>
      <c r="D22" s="146">
        <v>0</v>
      </c>
      <c r="E22" s="146">
        <v>0</v>
      </c>
      <c r="F22" s="146">
        <v>0</v>
      </c>
      <c r="G22" s="146">
        <v>0</v>
      </c>
      <c r="H22" s="146">
        <v>0</v>
      </c>
      <c r="I22" s="146">
        <v>0</v>
      </c>
      <c r="K22" s="26"/>
      <c r="M22" s="35"/>
      <c r="N22" s="35"/>
    </row>
    <row r="23" spans="1:14" x14ac:dyDescent="0.25">
      <c r="A23" s="56" t="s">
        <v>21</v>
      </c>
      <c r="B23" s="61"/>
      <c r="C23" s="61"/>
      <c r="D23" s="146">
        <v>0</v>
      </c>
      <c r="E23" s="146">
        <v>0</v>
      </c>
      <c r="F23" s="146">
        <v>0</v>
      </c>
      <c r="G23" s="146">
        <v>0</v>
      </c>
      <c r="H23" s="146">
        <v>0</v>
      </c>
      <c r="I23" s="146">
        <v>0</v>
      </c>
      <c r="K23" s="26"/>
      <c r="M23" s="35"/>
      <c r="N23" s="35"/>
    </row>
    <row r="24" spans="1:14" ht="13.8" thickBot="1" x14ac:dyDescent="0.3">
      <c r="A24" s="56" t="s">
        <v>22</v>
      </c>
      <c r="B24" s="61"/>
      <c r="C24" s="61"/>
      <c r="D24" s="146">
        <v>578.24416515372502</v>
      </c>
      <c r="E24" s="146">
        <v>613.27806786490635</v>
      </c>
      <c r="F24" s="146">
        <v>657.50414267248516</v>
      </c>
      <c r="G24" s="146">
        <v>710.92238957646089</v>
      </c>
      <c r="H24" s="146">
        <v>748.25433531174167</v>
      </c>
      <c r="I24" s="146">
        <v>790.18236709522114</v>
      </c>
      <c r="K24" s="26"/>
      <c r="M24" s="35"/>
      <c r="N24" s="35"/>
    </row>
    <row r="25" spans="1:14" ht="26.25" customHeight="1" thickBot="1" x14ac:dyDescent="0.3">
      <c r="A25" s="237" t="s">
        <v>23</v>
      </c>
      <c r="B25" s="238"/>
      <c r="C25" s="239"/>
      <c r="D25" s="30">
        <f t="shared" ref="D25:I25" si="1">SUM(D9:D24)</f>
        <v>10420.698040110748</v>
      </c>
      <c r="E25" s="30">
        <f t="shared" si="1"/>
        <v>11052.053691097357</v>
      </c>
      <c r="F25" s="30">
        <f t="shared" si="1"/>
        <v>11849.064017948831</v>
      </c>
      <c r="G25" s="30">
        <f t="shared" si="1"/>
        <v>12811.72902066516</v>
      </c>
      <c r="H25" s="30">
        <f t="shared" si="1"/>
        <v>13484.498340617984</v>
      </c>
      <c r="I25" s="30">
        <f t="shared" si="1"/>
        <v>14240.094998503242</v>
      </c>
      <c r="K25" s="26"/>
      <c r="M25" s="43"/>
      <c r="N25" s="43"/>
    </row>
    <row r="26" spans="1:14" ht="13.8" thickBot="1" x14ac:dyDescent="0.3">
      <c r="A26" s="62"/>
      <c r="B26" s="63"/>
      <c r="C26" s="63"/>
      <c r="D26" s="31"/>
      <c r="E26" s="31"/>
      <c r="F26" s="31"/>
      <c r="G26" s="31"/>
      <c r="H26" s="31"/>
      <c r="I26" s="31"/>
      <c r="K26" s="26"/>
    </row>
    <row r="27" spans="1:14" ht="13.8" thickBot="1" x14ac:dyDescent="0.3">
      <c r="A27" s="234" t="s">
        <v>24</v>
      </c>
      <c r="B27" s="235"/>
      <c r="C27" s="236"/>
      <c r="D27" s="149">
        <f>'[2]W-RR mielies Laer opbrengs '!$D$224</f>
        <v>3067.87</v>
      </c>
      <c r="E27" s="137">
        <f>D27</f>
        <v>3067.87</v>
      </c>
      <c r="F27" s="137">
        <f>E27</f>
        <v>3067.87</v>
      </c>
      <c r="G27" s="137">
        <f>F27</f>
        <v>3067.87</v>
      </c>
      <c r="H27" s="137">
        <f>G27</f>
        <v>3067.87</v>
      </c>
      <c r="I27" s="137">
        <f>H27</f>
        <v>3067.87</v>
      </c>
      <c r="K27" s="26"/>
    </row>
    <row r="28" spans="1:14" ht="13.8" thickBot="1" x14ac:dyDescent="0.3">
      <c r="A28" s="62"/>
      <c r="B28" s="63"/>
      <c r="C28" s="63"/>
      <c r="D28" s="31"/>
      <c r="E28" s="31"/>
      <c r="F28" s="31"/>
      <c r="G28" s="31"/>
      <c r="H28" s="31"/>
      <c r="I28" s="31"/>
      <c r="K28" s="26"/>
    </row>
    <row r="29" spans="1:14" ht="27" customHeight="1" thickBot="1" x14ac:dyDescent="0.3">
      <c r="A29" s="237" t="s">
        <v>25</v>
      </c>
      <c r="B29" s="238"/>
      <c r="C29" s="239"/>
      <c r="D29" s="30">
        <f t="shared" ref="D29:I29" si="2">D25+D27</f>
        <v>13488.568040110749</v>
      </c>
      <c r="E29" s="30">
        <f t="shared" si="2"/>
        <v>14119.923691097356</v>
      </c>
      <c r="F29" s="30">
        <f t="shared" si="2"/>
        <v>14916.934017948832</v>
      </c>
      <c r="G29" s="30">
        <f t="shared" si="2"/>
        <v>15879.599020665159</v>
      </c>
      <c r="H29" s="30">
        <f t="shared" si="2"/>
        <v>16552.368340617984</v>
      </c>
      <c r="I29" s="30">
        <f t="shared" si="2"/>
        <v>17307.964998503241</v>
      </c>
      <c r="K29" s="26"/>
    </row>
    <row r="30" spans="1:14" ht="13.8" thickBot="1" x14ac:dyDescent="0.3">
      <c r="A30" s="57"/>
      <c r="B30" s="58"/>
      <c r="C30" s="58"/>
      <c r="D30" s="33"/>
      <c r="E30" s="33"/>
      <c r="F30" s="33"/>
      <c r="G30" s="33"/>
      <c r="H30" s="33"/>
      <c r="I30" s="33"/>
      <c r="K30" s="26"/>
    </row>
    <row r="31" spans="1:14" ht="25.5" customHeight="1" thickBot="1" x14ac:dyDescent="0.3">
      <c r="A31" s="237" t="s">
        <v>26</v>
      </c>
      <c r="B31" s="253"/>
      <c r="C31" s="254"/>
      <c r="D31" s="30">
        <f t="shared" ref="D31:I31" si="3">D29/D5</f>
        <v>4496.1893467035834</v>
      </c>
      <c r="E31" s="30">
        <f t="shared" si="3"/>
        <v>4034.2639117421018</v>
      </c>
      <c r="F31" s="30">
        <f t="shared" si="3"/>
        <v>3729.2335044872079</v>
      </c>
      <c r="G31" s="30">
        <f t="shared" si="3"/>
        <v>3528.7997823700352</v>
      </c>
      <c r="H31" s="30">
        <f t="shared" si="3"/>
        <v>3310.4736681235968</v>
      </c>
      <c r="I31" s="30">
        <f t="shared" si="3"/>
        <v>3146.9027270005895</v>
      </c>
      <c r="K31" s="26"/>
    </row>
    <row r="32" spans="1:14" ht="13.8" thickBot="1" x14ac:dyDescent="0.3">
      <c r="A32" s="48"/>
      <c r="B32" s="49"/>
      <c r="C32" s="49"/>
      <c r="D32" s="33"/>
      <c r="E32" s="33"/>
      <c r="F32" s="33"/>
      <c r="G32" s="33"/>
      <c r="H32" s="33"/>
      <c r="I32" s="33"/>
      <c r="K32" s="26"/>
    </row>
    <row r="33" spans="1:11" ht="13.8" thickBot="1" x14ac:dyDescent="0.3">
      <c r="A33" s="51" t="s">
        <v>27</v>
      </c>
      <c r="B33" s="52"/>
      <c r="C33" s="52"/>
      <c r="D33" s="30">
        <f>'Pryse + Sensatiwiteitsanali'!D4</f>
        <v>404</v>
      </c>
      <c r="E33" s="30">
        <f>$D$33</f>
        <v>404</v>
      </c>
      <c r="F33" s="30">
        <f>$D$33</f>
        <v>404</v>
      </c>
      <c r="G33" s="30">
        <f>$D$33</f>
        <v>404</v>
      </c>
      <c r="H33" s="30">
        <f>$D$33</f>
        <v>404</v>
      </c>
      <c r="I33" s="30">
        <f>$D$33</f>
        <v>404</v>
      </c>
      <c r="K33" s="26"/>
    </row>
    <row r="34" spans="1:11" ht="13.8" thickBot="1" x14ac:dyDescent="0.3">
      <c r="A34" s="48"/>
      <c r="B34" s="49"/>
      <c r="C34" s="49"/>
      <c r="D34" s="33"/>
      <c r="E34" s="33"/>
      <c r="F34" s="33"/>
      <c r="G34" s="33"/>
      <c r="H34" s="33"/>
      <c r="I34" s="33"/>
      <c r="K34" s="26"/>
    </row>
    <row r="35" spans="1:11" ht="27.75" customHeight="1" thickBot="1" x14ac:dyDescent="0.3">
      <c r="A35" s="255" t="s">
        <v>28</v>
      </c>
      <c r="B35" s="256"/>
      <c r="C35" s="257"/>
      <c r="D35" s="32">
        <f t="shared" ref="D35:I35" si="4">D31+D33</f>
        <v>4900.1893467035834</v>
      </c>
      <c r="E35" s="32">
        <f t="shared" si="4"/>
        <v>4438.2639117421022</v>
      </c>
      <c r="F35" s="32">
        <f t="shared" si="4"/>
        <v>4133.2335044872079</v>
      </c>
      <c r="G35" s="32">
        <f t="shared" si="4"/>
        <v>3932.7997823700352</v>
      </c>
      <c r="H35" s="32">
        <f t="shared" si="4"/>
        <v>3714.4736681235968</v>
      </c>
      <c r="I35" s="32">
        <f t="shared" si="4"/>
        <v>3550.9027270005895</v>
      </c>
      <c r="K35" s="26"/>
    </row>
    <row r="36" spans="1:11" ht="13.8" thickBot="1" x14ac:dyDescent="0.3">
      <c r="A36" s="46" t="s">
        <v>29</v>
      </c>
      <c r="B36" s="47"/>
      <c r="C36" s="4"/>
      <c r="D36" s="32">
        <f>'Pryse + Sensatiwiteitsanali'!B4</f>
        <v>3721</v>
      </c>
      <c r="E36" s="32">
        <f>$D$36</f>
        <v>3721</v>
      </c>
      <c r="F36" s="32">
        <f>$D$36</f>
        <v>3721</v>
      </c>
      <c r="G36" s="32">
        <f>$D$36</f>
        <v>3721</v>
      </c>
      <c r="H36" s="32">
        <f>$D$36</f>
        <v>3721</v>
      </c>
      <c r="I36" s="32">
        <f>$D$36</f>
        <v>3721</v>
      </c>
      <c r="K36" s="26"/>
    </row>
    <row r="37" spans="1:11" ht="13.8" thickBot="1" x14ac:dyDescent="0.3"/>
    <row r="38" spans="1:11" customFormat="1" ht="14.4" x14ac:dyDescent="0.3">
      <c r="A38" s="261" t="s">
        <v>143</v>
      </c>
      <c r="B38" s="262"/>
      <c r="C38" s="262"/>
      <c r="D38" s="218">
        <f t="shared" ref="D38:I38" si="5">D6-D25</f>
        <v>-469.69804011074848</v>
      </c>
      <c r="E38" s="219">
        <f t="shared" si="5"/>
        <v>557.44630890264307</v>
      </c>
      <c r="F38" s="218">
        <f t="shared" si="5"/>
        <v>1418.935982051169</v>
      </c>
      <c r="G38" s="219">
        <f t="shared" si="5"/>
        <v>2114.7709793348404</v>
      </c>
      <c r="H38" s="218">
        <f t="shared" si="5"/>
        <v>3100.5016593820164</v>
      </c>
      <c r="I38" s="220">
        <f t="shared" si="5"/>
        <v>4003.4050014967579</v>
      </c>
    </row>
    <row r="39" spans="1:11" customFormat="1" ht="15" thickBot="1" x14ac:dyDescent="0.35">
      <c r="A39" s="263" t="s">
        <v>144</v>
      </c>
      <c r="B39" s="264"/>
      <c r="C39" s="264"/>
      <c r="D39" s="221">
        <f t="shared" ref="D39:I39" si="6">D6-D29</f>
        <v>-3537.5680401107493</v>
      </c>
      <c r="E39" s="222">
        <f t="shared" si="6"/>
        <v>-2510.4236910973559</v>
      </c>
      <c r="F39" s="221">
        <f t="shared" si="6"/>
        <v>-1648.9340179488318</v>
      </c>
      <c r="G39" s="222">
        <f t="shared" si="6"/>
        <v>-953.0990206651586</v>
      </c>
      <c r="H39" s="221">
        <f t="shared" si="6"/>
        <v>32.631659382015641</v>
      </c>
      <c r="I39" s="223">
        <f t="shared" si="6"/>
        <v>935.53500149675892</v>
      </c>
    </row>
    <row r="40" spans="1:11" ht="14.4" x14ac:dyDescent="0.25">
      <c r="A40" s="71" t="s">
        <v>34</v>
      </c>
      <c r="B40" s="72"/>
      <c r="C40" s="72"/>
      <c r="D40" s="72"/>
      <c r="E40" s="72"/>
      <c r="F40" s="72"/>
      <c r="G40" s="72"/>
      <c r="H40" s="73"/>
      <c r="I40" s="70"/>
      <c r="J40" s="70"/>
    </row>
    <row r="41" spans="1:11" ht="14.4" x14ac:dyDescent="0.25">
      <c r="A41" s="74" t="s">
        <v>35</v>
      </c>
      <c r="B41" s="75"/>
      <c r="C41" s="75"/>
      <c r="D41" s="75"/>
      <c r="E41" s="75"/>
      <c r="F41" s="75"/>
      <c r="G41" s="75"/>
      <c r="H41" s="76"/>
      <c r="I41" s="70"/>
      <c r="J41" s="70"/>
    </row>
    <row r="42" spans="1:11" ht="15" thickBot="1" x14ac:dyDescent="0.3">
      <c r="A42" s="77" t="s">
        <v>36</v>
      </c>
      <c r="B42" s="78"/>
      <c r="C42" s="78"/>
      <c r="D42" s="78"/>
      <c r="E42" s="78"/>
      <c r="F42" s="78"/>
      <c r="G42" s="78"/>
      <c r="H42" s="79"/>
      <c r="I42" s="70"/>
      <c r="J42" s="70"/>
    </row>
    <row r="43" spans="1:11" x14ac:dyDescent="0.25">
      <c r="A43" s="241" t="s">
        <v>37</v>
      </c>
      <c r="B43" s="242"/>
      <c r="C43" s="242"/>
      <c r="D43" s="242"/>
      <c r="E43" s="242"/>
      <c r="F43" s="242"/>
      <c r="G43" s="242"/>
      <c r="H43" s="243"/>
    </row>
    <row r="44" spans="1:11" x14ac:dyDescent="0.25">
      <c r="A44" s="244"/>
      <c r="B44" s="245"/>
      <c r="C44" s="245"/>
      <c r="D44" s="245"/>
      <c r="E44" s="245"/>
      <c r="F44" s="245"/>
      <c r="G44" s="245"/>
      <c r="H44" s="246"/>
    </row>
    <row r="45" spans="1:11" x14ac:dyDescent="0.25">
      <c r="A45" s="244"/>
      <c r="B45" s="245"/>
      <c r="C45" s="245"/>
      <c r="D45" s="245"/>
      <c r="E45" s="245"/>
      <c r="F45" s="245"/>
      <c r="G45" s="245"/>
      <c r="H45" s="246"/>
    </row>
    <row r="46" spans="1:11" ht="13.8" thickBot="1" x14ac:dyDescent="0.3">
      <c r="A46" s="247"/>
      <c r="B46" s="248"/>
      <c r="C46" s="248"/>
      <c r="D46" s="248"/>
      <c r="E46" s="248"/>
      <c r="F46" s="248"/>
      <c r="G46" s="248"/>
      <c r="H46" s="249"/>
    </row>
  </sheetData>
  <mergeCells count="13">
    <mergeCell ref="A27:C27"/>
    <mergeCell ref="A29:C29"/>
    <mergeCell ref="M7:O7"/>
    <mergeCell ref="A43:H46"/>
    <mergeCell ref="A1:D1"/>
    <mergeCell ref="E1:G1"/>
    <mergeCell ref="A31:C31"/>
    <mergeCell ref="A35:C35"/>
    <mergeCell ref="A3:C3"/>
    <mergeCell ref="A8:C8"/>
    <mergeCell ref="A25:C25"/>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3" fitToHeight="0" orientation="portrait" r:id="rId1"/>
  <headerFooter alignWithMargins="0">
    <oddHeader>&amp;F</oddHeader>
    <oddFooter>&amp;A&amp;RPage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6"/>
  <sheetViews>
    <sheetView zoomScale="70" zoomScaleNormal="70" workbookViewId="0">
      <selection activeCell="D9" sqref="D9:H24"/>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5" width="12.6640625" style="1" hidden="1" customWidth="1"/>
    <col min="16" max="26" width="12.6640625" style="1" customWidth="1"/>
    <col min="27" max="16384" width="9.109375" style="1"/>
  </cols>
  <sheetData>
    <row r="1" spans="1:15" ht="36" customHeight="1" thickBot="1" x14ac:dyDescent="0.3">
      <c r="A1" s="250" t="s">
        <v>141</v>
      </c>
      <c r="B1" s="251"/>
      <c r="C1" s="251"/>
      <c r="D1" s="251"/>
      <c r="E1" s="252" t="s">
        <v>150</v>
      </c>
      <c r="F1" s="252"/>
      <c r="G1" s="252"/>
      <c r="H1" s="2"/>
      <c r="I1" s="12"/>
    </row>
    <row r="2" spans="1:15" ht="16.2" thickBot="1" x14ac:dyDescent="0.35">
      <c r="A2" s="13"/>
      <c r="B2" s="14"/>
      <c r="C2" s="15"/>
      <c r="D2" s="15"/>
      <c r="E2" s="9"/>
      <c r="F2" s="9"/>
      <c r="G2" s="9"/>
      <c r="H2" s="9"/>
      <c r="I2" s="3"/>
    </row>
    <row r="3" spans="1:15" ht="25.5" customHeight="1" thickBot="1" x14ac:dyDescent="0.3">
      <c r="A3" s="255" t="s">
        <v>3</v>
      </c>
      <c r="B3" s="256"/>
      <c r="C3" s="256"/>
      <c r="D3" s="27"/>
      <c r="E3" s="36">
        <f>'Pryse + Sensatiwiteitsanali'!B26</f>
        <v>3317</v>
      </c>
      <c r="F3" s="27" t="s">
        <v>0</v>
      </c>
      <c r="G3" s="16"/>
      <c r="H3" s="16"/>
      <c r="I3" s="4"/>
    </row>
    <row r="4" spans="1:15" ht="13.8" thickBot="1" x14ac:dyDescent="0.3">
      <c r="A4" s="50"/>
      <c r="B4" s="6"/>
      <c r="C4" s="6"/>
      <c r="D4" s="5"/>
      <c r="E4" s="8"/>
      <c r="F4" s="17"/>
      <c r="G4" s="6"/>
      <c r="H4" s="18"/>
      <c r="I4" s="18"/>
    </row>
    <row r="5" spans="1:15" ht="13.8" thickBot="1" x14ac:dyDescent="0.3">
      <c r="A5" s="54" t="s">
        <v>4</v>
      </c>
      <c r="B5" s="6"/>
      <c r="C5" s="6"/>
      <c r="D5" s="150">
        <v>5</v>
      </c>
      <c r="E5" s="150">
        <v>5.5</v>
      </c>
      <c r="F5" s="150">
        <v>6</v>
      </c>
      <c r="G5" s="150">
        <v>6.5</v>
      </c>
      <c r="H5" s="150">
        <v>7</v>
      </c>
      <c r="I5" s="40"/>
    </row>
    <row r="6" spans="1:15" ht="13.8" thickBot="1" x14ac:dyDescent="0.3">
      <c r="A6" s="55" t="s">
        <v>5</v>
      </c>
      <c r="B6" s="52"/>
      <c r="C6" s="53"/>
      <c r="D6" s="34">
        <f>$E$3*D5</f>
        <v>16585</v>
      </c>
      <c r="E6" s="34">
        <f>$E$3*E5</f>
        <v>18243.5</v>
      </c>
      <c r="F6" s="34">
        <f>$E$3*F5</f>
        <v>19902</v>
      </c>
      <c r="G6" s="34">
        <f>$E$3*G5</f>
        <v>21560.5</v>
      </c>
      <c r="H6" s="34">
        <f>$E$3*H5</f>
        <v>23219</v>
      </c>
      <c r="I6" s="34"/>
    </row>
    <row r="7" spans="1:15" ht="15" thickBot="1" x14ac:dyDescent="0.35">
      <c r="A7" s="48"/>
      <c r="B7" s="49"/>
      <c r="C7" s="49"/>
      <c r="D7" s="20"/>
      <c r="E7" s="20"/>
      <c r="F7" s="20"/>
      <c r="G7" s="20"/>
      <c r="H7" s="20"/>
      <c r="I7" s="20"/>
      <c r="M7" s="240" t="s">
        <v>78</v>
      </c>
      <c r="N7" s="240"/>
      <c r="O7" s="240"/>
    </row>
    <row r="8" spans="1:15" ht="15" thickBot="1" x14ac:dyDescent="0.35">
      <c r="A8" s="258" t="s">
        <v>6</v>
      </c>
      <c r="B8" s="259"/>
      <c r="C8" s="260"/>
      <c r="D8" s="21"/>
      <c r="E8" s="21"/>
      <c r="F8" s="21"/>
      <c r="G8" s="21"/>
      <c r="H8" s="21"/>
      <c r="I8" s="21"/>
      <c r="M8" s="133" t="s">
        <v>74</v>
      </c>
      <c r="N8" s="133" t="s">
        <v>75</v>
      </c>
      <c r="O8" s="133" t="s">
        <v>76</v>
      </c>
    </row>
    <row r="9" spans="1:15" ht="14.4" x14ac:dyDescent="0.3">
      <c r="A9" s="59" t="s">
        <v>7</v>
      </c>
      <c r="B9" s="60"/>
      <c r="C9" s="60"/>
      <c r="D9" s="147">
        <v>1710.40625</v>
      </c>
      <c r="E9" s="147">
        <v>1919.84375</v>
      </c>
      <c r="F9" s="147">
        <v>2129.28125</v>
      </c>
      <c r="G9" s="147">
        <v>2338.71875</v>
      </c>
      <c r="H9" s="147">
        <v>1954.75</v>
      </c>
      <c r="I9" s="135"/>
      <c r="M9" s="134">
        <f>D5</f>
        <v>5</v>
      </c>
      <c r="N9" s="134">
        <f>D25</f>
        <v>13278.73891984168</v>
      </c>
      <c r="O9" s="134">
        <f>D27</f>
        <v>2936.5300000000007</v>
      </c>
    </row>
    <row r="10" spans="1:15" ht="14.4" x14ac:dyDescent="0.3">
      <c r="A10" s="56" t="s">
        <v>8</v>
      </c>
      <c r="B10" s="61"/>
      <c r="C10" s="61"/>
      <c r="D10" s="146">
        <v>4208.5</v>
      </c>
      <c r="E10" s="146">
        <v>4629.3500000000004</v>
      </c>
      <c r="F10" s="146">
        <v>5050.2</v>
      </c>
      <c r="G10" s="146">
        <v>5471.05</v>
      </c>
      <c r="H10" s="146">
        <v>5891.9</v>
      </c>
      <c r="I10" s="136"/>
      <c r="M10" s="134">
        <f>E5</f>
        <v>5.5</v>
      </c>
      <c r="N10" s="134">
        <f>E25</f>
        <v>14149.65466403469</v>
      </c>
      <c r="O10" s="134">
        <f>E27</f>
        <v>2936.5300000000007</v>
      </c>
    </row>
    <row r="11" spans="1:15" ht="14.4" x14ac:dyDescent="0.3">
      <c r="A11" s="56" t="s">
        <v>9</v>
      </c>
      <c r="B11" s="61"/>
      <c r="C11" s="61"/>
      <c r="D11" s="146">
        <v>179.48700000000002</v>
      </c>
      <c r="E11" s="146">
        <v>179.48700000000002</v>
      </c>
      <c r="F11" s="146">
        <v>179.48700000000002</v>
      </c>
      <c r="G11" s="146">
        <v>179.48700000000002</v>
      </c>
      <c r="H11" s="146">
        <v>179.48700000000002</v>
      </c>
      <c r="I11" s="136"/>
      <c r="M11" s="134">
        <f>F5</f>
        <v>6</v>
      </c>
      <c r="N11" s="134">
        <f>F25</f>
        <v>15020.570408227695</v>
      </c>
      <c r="O11" s="134">
        <f>F27</f>
        <v>2936.5300000000007</v>
      </c>
    </row>
    <row r="12" spans="1:15" ht="14.4" x14ac:dyDescent="0.3">
      <c r="A12" s="56" t="s">
        <v>10</v>
      </c>
      <c r="B12" s="61"/>
      <c r="C12" s="61"/>
      <c r="D12" s="146">
        <v>1449.5491400000001</v>
      </c>
      <c r="E12" s="146">
        <v>1470.6491400000002</v>
      </c>
      <c r="F12" s="146">
        <v>1491.7491400000001</v>
      </c>
      <c r="G12" s="146">
        <v>1512.84914</v>
      </c>
      <c r="H12" s="146">
        <v>1533.9491400000002</v>
      </c>
      <c r="I12" s="136"/>
      <c r="M12" s="134">
        <f>G5</f>
        <v>6.5</v>
      </c>
      <c r="N12" s="134">
        <f>G25</f>
        <v>15891.486152420701</v>
      </c>
      <c r="O12" s="134">
        <f>G27</f>
        <v>2936.5300000000007</v>
      </c>
    </row>
    <row r="13" spans="1:15" ht="14.4" x14ac:dyDescent="0.3">
      <c r="A13" s="56" t="s">
        <v>11</v>
      </c>
      <c r="B13" s="61"/>
      <c r="C13" s="61"/>
      <c r="D13" s="146">
        <v>794.34508354740012</v>
      </c>
      <c r="E13" s="146">
        <v>798.3227118174002</v>
      </c>
      <c r="F13" s="146">
        <v>802.30034008740017</v>
      </c>
      <c r="G13" s="146">
        <v>806.27796835740014</v>
      </c>
      <c r="H13" s="146">
        <v>810.25559662740011</v>
      </c>
      <c r="I13" s="136"/>
      <c r="M13" s="134">
        <f>H5</f>
        <v>7</v>
      </c>
      <c r="N13" s="134">
        <f>H25</f>
        <v>16058.36952418804</v>
      </c>
      <c r="O13" s="134">
        <f>H27</f>
        <v>2936.5300000000007</v>
      </c>
    </row>
    <row r="14" spans="1:15" ht="14.4" x14ac:dyDescent="0.3">
      <c r="A14" s="56" t="s">
        <v>12</v>
      </c>
      <c r="B14" s="61"/>
      <c r="C14" s="61"/>
      <c r="D14" s="146">
        <v>1754.4411113599999</v>
      </c>
      <c r="E14" s="146">
        <v>1754.4411113599999</v>
      </c>
      <c r="F14" s="146">
        <v>1754.4411113599999</v>
      </c>
      <c r="G14" s="146">
        <v>1754.4411113599999</v>
      </c>
      <c r="H14" s="146">
        <v>1754.4411113599999</v>
      </c>
      <c r="I14" s="136"/>
      <c r="M14" s="134">
        <f>I5</f>
        <v>0</v>
      </c>
      <c r="N14" s="134">
        <f>I25</f>
        <v>0</v>
      </c>
      <c r="O14" s="134">
        <f>I27</f>
        <v>0</v>
      </c>
    </row>
    <row r="15" spans="1:15" x14ac:dyDescent="0.25">
      <c r="A15" s="56" t="s">
        <v>13</v>
      </c>
      <c r="B15" s="61"/>
      <c r="C15" s="61"/>
      <c r="D15" s="146">
        <v>308.476</v>
      </c>
      <c r="E15" s="146">
        <v>308.476</v>
      </c>
      <c r="F15" s="146">
        <v>308.476</v>
      </c>
      <c r="G15" s="146">
        <v>308.476</v>
      </c>
      <c r="H15" s="146">
        <v>308.476</v>
      </c>
      <c r="I15" s="136"/>
    </row>
    <row r="16" spans="1:15" x14ac:dyDescent="0.25">
      <c r="A16" s="56" t="s">
        <v>14</v>
      </c>
      <c r="B16" s="61"/>
      <c r="C16" s="61"/>
      <c r="D16" s="146">
        <v>323.40750000000003</v>
      </c>
      <c r="E16" s="146">
        <v>355.74824999999998</v>
      </c>
      <c r="F16" s="146">
        <v>388.089</v>
      </c>
      <c r="G16" s="146">
        <v>420.42975000000001</v>
      </c>
      <c r="H16" s="146">
        <v>452.77050000000008</v>
      </c>
      <c r="I16" s="136"/>
    </row>
    <row r="17" spans="1:10" x14ac:dyDescent="0.25">
      <c r="A17" s="56" t="s">
        <v>15</v>
      </c>
      <c r="B17" s="61"/>
      <c r="C17" s="61"/>
      <c r="D17" s="146">
        <v>1349.6800825935968</v>
      </c>
      <c r="E17" s="146">
        <v>1438.2018647184084</v>
      </c>
      <c r="F17" s="146">
        <v>1526.7236468432197</v>
      </c>
      <c r="G17" s="146">
        <v>1615.2454289680313</v>
      </c>
      <c r="H17" s="146">
        <v>1632.2078200768647</v>
      </c>
      <c r="I17" s="136"/>
    </row>
    <row r="18" spans="1:10" x14ac:dyDescent="0.25">
      <c r="A18" s="56" t="s">
        <v>16</v>
      </c>
      <c r="B18" s="61"/>
      <c r="C18" s="61"/>
      <c r="D18" s="146">
        <v>0</v>
      </c>
      <c r="E18" s="146">
        <v>0</v>
      </c>
      <c r="F18" s="146">
        <v>0</v>
      </c>
      <c r="G18" s="146">
        <v>0</v>
      </c>
      <c r="H18" s="146">
        <v>0</v>
      </c>
      <c r="I18" s="136"/>
    </row>
    <row r="19" spans="1:10" x14ac:dyDescent="0.25">
      <c r="A19" s="56" t="s">
        <v>17</v>
      </c>
      <c r="B19" s="61"/>
      <c r="C19" s="61"/>
      <c r="D19" s="146">
        <v>463.61</v>
      </c>
      <c r="E19" s="146">
        <v>509.971</v>
      </c>
      <c r="F19" s="146">
        <v>556.33199999999999</v>
      </c>
      <c r="G19" s="146">
        <v>602.69299999999998</v>
      </c>
      <c r="H19" s="146">
        <v>649.05399999999997</v>
      </c>
      <c r="I19" s="136"/>
    </row>
    <row r="20" spans="1:10" x14ac:dyDescent="0.25">
      <c r="A20" s="56" t="s">
        <v>18</v>
      </c>
      <c r="B20" s="61"/>
      <c r="C20" s="61"/>
      <c r="D20" s="146">
        <v>0</v>
      </c>
      <c r="E20" s="146">
        <v>0</v>
      </c>
      <c r="F20" s="146">
        <v>0</v>
      </c>
      <c r="G20" s="146">
        <v>0</v>
      </c>
      <c r="H20" s="146">
        <v>0</v>
      </c>
      <c r="I20" s="136"/>
    </row>
    <row r="21" spans="1:10" x14ac:dyDescent="0.25">
      <c r="A21" s="56" t="s">
        <v>19</v>
      </c>
      <c r="B21" s="61"/>
      <c r="C21" s="61"/>
      <c r="D21" s="146">
        <v>0</v>
      </c>
      <c r="E21" s="146">
        <v>0</v>
      </c>
      <c r="F21" s="146">
        <v>0</v>
      </c>
      <c r="G21" s="146">
        <v>0</v>
      </c>
      <c r="H21" s="146">
        <v>0</v>
      </c>
      <c r="I21" s="136"/>
    </row>
    <row r="22" spans="1:10" x14ac:dyDescent="0.25">
      <c r="A22" s="56" t="s">
        <v>20</v>
      </c>
      <c r="B22" s="61"/>
      <c r="C22" s="61"/>
      <c r="D22" s="146">
        <v>0</v>
      </c>
      <c r="E22" s="146">
        <v>0</v>
      </c>
      <c r="F22" s="146">
        <v>0</v>
      </c>
      <c r="G22" s="146">
        <v>0</v>
      </c>
      <c r="H22" s="146">
        <v>0</v>
      </c>
      <c r="I22" s="136"/>
    </row>
    <row r="23" spans="1:10" x14ac:dyDescent="0.25">
      <c r="A23" s="56" t="s">
        <v>21</v>
      </c>
      <c r="B23" s="61"/>
      <c r="C23" s="61"/>
      <c r="D23" s="146">
        <v>0</v>
      </c>
      <c r="E23" s="146">
        <v>0</v>
      </c>
      <c r="F23" s="146">
        <v>0</v>
      </c>
      <c r="G23" s="146">
        <v>0</v>
      </c>
      <c r="H23" s="146">
        <v>0</v>
      </c>
      <c r="I23" s="136"/>
    </row>
    <row r="24" spans="1:10" ht="13.8" thickBot="1" x14ac:dyDescent="0.3">
      <c r="A24" s="56" t="s">
        <v>22</v>
      </c>
      <c r="B24" s="61"/>
      <c r="C24" s="61"/>
      <c r="D24" s="146">
        <v>736.83675234068357</v>
      </c>
      <c r="E24" s="146">
        <v>785.16383613887876</v>
      </c>
      <c r="F24" s="146">
        <v>833.49091993707395</v>
      </c>
      <c r="G24" s="146">
        <v>881.81800373526903</v>
      </c>
      <c r="H24" s="146">
        <v>891.07835612377551</v>
      </c>
      <c r="I24" s="136"/>
    </row>
    <row r="25" spans="1:10" ht="25.5" customHeight="1" thickBot="1" x14ac:dyDescent="0.3">
      <c r="A25" s="237" t="s">
        <v>23</v>
      </c>
      <c r="B25" s="238"/>
      <c r="C25" s="239"/>
      <c r="D25" s="30">
        <f>SUM(D9:D24)</f>
        <v>13278.73891984168</v>
      </c>
      <c r="E25" s="30">
        <f>SUM(E9:E24)</f>
        <v>14149.65466403469</v>
      </c>
      <c r="F25" s="30">
        <f>SUM(F9:F24)</f>
        <v>15020.570408227695</v>
      </c>
      <c r="G25" s="30">
        <f>SUM(G9:G24)</f>
        <v>15891.486152420701</v>
      </c>
      <c r="H25" s="30">
        <f>SUM(H9:H24)</f>
        <v>16058.36952418804</v>
      </c>
      <c r="I25" s="30"/>
    </row>
    <row r="26" spans="1:10" ht="13.8" thickBot="1" x14ac:dyDescent="0.3">
      <c r="A26" s="62"/>
      <c r="B26" s="63"/>
      <c r="C26" s="63"/>
      <c r="D26" s="31"/>
      <c r="E26" s="31"/>
      <c r="F26" s="31"/>
      <c r="G26" s="31"/>
      <c r="H26" s="31"/>
      <c r="I26" s="31"/>
    </row>
    <row r="27" spans="1:10" ht="13.8" thickBot="1" x14ac:dyDescent="0.3">
      <c r="A27" s="234" t="s">
        <v>24</v>
      </c>
      <c r="B27" s="235"/>
      <c r="C27" s="236"/>
      <c r="D27" s="149">
        <f>'[2]W-RR mielies Hoer opbrengs  '!$D$226</f>
        <v>2936.5300000000007</v>
      </c>
      <c r="E27" s="137">
        <f>D27</f>
        <v>2936.5300000000007</v>
      </c>
      <c r="F27" s="137">
        <f>E27</f>
        <v>2936.5300000000007</v>
      </c>
      <c r="G27" s="137">
        <f>F27</f>
        <v>2936.5300000000007</v>
      </c>
      <c r="H27" s="137">
        <f>G27</f>
        <v>2936.5300000000007</v>
      </c>
      <c r="I27" s="137"/>
      <c r="J27" s="24"/>
    </row>
    <row r="28" spans="1:10" ht="13.8" thickBot="1" x14ac:dyDescent="0.3">
      <c r="A28" s="62"/>
      <c r="B28" s="63"/>
      <c r="C28" s="63"/>
      <c r="D28" s="31"/>
      <c r="E28" s="31"/>
      <c r="F28" s="31"/>
      <c r="G28" s="31"/>
      <c r="H28" s="31"/>
      <c r="I28" s="31"/>
    </row>
    <row r="29" spans="1:10" ht="27.75" customHeight="1" thickBot="1" x14ac:dyDescent="0.3">
      <c r="A29" s="237" t="s">
        <v>25</v>
      </c>
      <c r="B29" s="238"/>
      <c r="C29" s="239"/>
      <c r="D29" s="30">
        <f>D25+D27</f>
        <v>16215.268919841681</v>
      </c>
      <c r="E29" s="30">
        <f>E25+E27</f>
        <v>17086.184664034692</v>
      </c>
      <c r="F29" s="30">
        <f>F25+F27</f>
        <v>17957.100408227696</v>
      </c>
      <c r="G29" s="30">
        <f>G25+G27</f>
        <v>18828.0161524207</v>
      </c>
      <c r="H29" s="30">
        <f>H25+H27</f>
        <v>18994.89952418804</v>
      </c>
      <c r="I29" s="30"/>
    </row>
    <row r="30" spans="1:10" ht="13.8" thickBot="1" x14ac:dyDescent="0.3">
      <c r="A30" s="57"/>
      <c r="B30" s="58"/>
      <c r="C30" s="58"/>
      <c r="D30" s="33"/>
      <c r="E30" s="33"/>
      <c r="F30" s="33"/>
      <c r="G30" s="33"/>
      <c r="H30" s="33"/>
      <c r="I30" s="33"/>
    </row>
    <row r="31" spans="1:10" ht="27.75" customHeight="1" thickBot="1" x14ac:dyDescent="0.3">
      <c r="A31" s="237" t="s">
        <v>26</v>
      </c>
      <c r="B31" s="253"/>
      <c r="C31" s="254"/>
      <c r="D31" s="30">
        <f>D29/D5</f>
        <v>3243.0537839683361</v>
      </c>
      <c r="E31" s="30">
        <f>E29/E5</f>
        <v>3106.5790298244897</v>
      </c>
      <c r="F31" s="30">
        <f>F29/F5</f>
        <v>2992.8500680379493</v>
      </c>
      <c r="G31" s="30">
        <f>G29/G5</f>
        <v>2896.6178696031848</v>
      </c>
      <c r="H31" s="30">
        <f>H29/H5</f>
        <v>2713.5570748840059</v>
      </c>
      <c r="I31" s="30"/>
    </row>
    <row r="32" spans="1:10" ht="13.8" thickBot="1" x14ac:dyDescent="0.3">
      <c r="A32" s="48"/>
      <c r="B32" s="49"/>
      <c r="C32" s="49"/>
      <c r="D32" s="33"/>
      <c r="E32" s="33"/>
      <c r="F32" s="33"/>
      <c r="G32" s="33"/>
      <c r="H32" s="33"/>
      <c r="I32" s="33"/>
    </row>
    <row r="33" spans="1:10" ht="13.8" thickBot="1" x14ac:dyDescent="0.3">
      <c r="A33" s="51" t="s">
        <v>27</v>
      </c>
      <c r="B33" s="52"/>
      <c r="C33" s="52"/>
      <c r="D33" s="30">
        <f>'Pryse + Sensatiwiteitsanali'!D4</f>
        <v>404</v>
      </c>
      <c r="E33" s="30">
        <f>$D$33</f>
        <v>404</v>
      </c>
      <c r="F33" s="30">
        <f>$D$33</f>
        <v>404</v>
      </c>
      <c r="G33" s="30">
        <f>$D$33</f>
        <v>404</v>
      </c>
      <c r="H33" s="30">
        <f>$D$33</f>
        <v>404</v>
      </c>
      <c r="I33" s="30"/>
    </row>
    <row r="34" spans="1:10" ht="13.8" thickBot="1" x14ac:dyDescent="0.3">
      <c r="A34" s="48"/>
      <c r="B34" s="49"/>
      <c r="C34" s="49"/>
      <c r="D34" s="33"/>
      <c r="E34" s="33"/>
      <c r="F34" s="33"/>
      <c r="G34" s="33"/>
      <c r="H34" s="33"/>
      <c r="I34" s="33"/>
    </row>
    <row r="35" spans="1:10" ht="25.5" customHeight="1" thickBot="1" x14ac:dyDescent="0.3">
      <c r="A35" s="255" t="s">
        <v>28</v>
      </c>
      <c r="B35" s="256"/>
      <c r="C35" s="257"/>
      <c r="D35" s="32">
        <f>D31+D33</f>
        <v>3647.0537839683361</v>
      </c>
      <c r="E35" s="32">
        <f>E31+E33</f>
        <v>3510.5790298244897</v>
      </c>
      <c r="F35" s="32">
        <f>F31+F33</f>
        <v>3396.8500680379493</v>
      </c>
      <c r="G35" s="32">
        <f>G31+G33</f>
        <v>3300.6178696031848</v>
      </c>
      <c r="H35" s="32">
        <f>H31+H33</f>
        <v>3117.5570748840059</v>
      </c>
      <c r="I35" s="32"/>
    </row>
    <row r="36" spans="1:10" ht="13.8" thickBot="1" x14ac:dyDescent="0.3">
      <c r="A36" s="46" t="s">
        <v>29</v>
      </c>
      <c r="B36" s="47"/>
      <c r="C36" s="4"/>
      <c r="D36" s="32">
        <f>'Pryse + Sensatiwiteitsanali'!B4</f>
        <v>3721</v>
      </c>
      <c r="E36" s="32">
        <f>$D$36</f>
        <v>3721</v>
      </c>
      <c r="F36" s="32">
        <f>$D$36</f>
        <v>3721</v>
      </c>
      <c r="G36" s="32">
        <f>$D$36</f>
        <v>3721</v>
      </c>
      <c r="H36" s="32">
        <f>$D$36</f>
        <v>3721</v>
      </c>
      <c r="I36" s="32"/>
    </row>
    <row r="37" spans="1:10" ht="13.8" thickBot="1" x14ac:dyDescent="0.3"/>
    <row r="38" spans="1:10" customFormat="1" ht="14.4" x14ac:dyDescent="0.3">
      <c r="A38" s="261" t="s">
        <v>143</v>
      </c>
      <c r="B38" s="262"/>
      <c r="C38" s="262"/>
      <c r="D38" s="218">
        <f t="shared" ref="D38:G38" si="0">D6-D25</f>
        <v>3306.2610801583196</v>
      </c>
      <c r="E38" s="219">
        <f t="shared" si="0"/>
        <v>4093.8453359653104</v>
      </c>
      <c r="F38" s="218">
        <f t="shared" si="0"/>
        <v>4881.4295917723048</v>
      </c>
      <c r="G38" s="219">
        <f t="shared" si="0"/>
        <v>5669.0138475792992</v>
      </c>
      <c r="H38" s="218">
        <f>H6-H25</f>
        <v>7160.6304758119604</v>
      </c>
      <c r="I38" s="220"/>
    </row>
    <row r="39" spans="1:10" customFormat="1" ht="15" thickBot="1" x14ac:dyDescent="0.35">
      <c r="A39" s="263" t="s">
        <v>144</v>
      </c>
      <c r="B39" s="264"/>
      <c r="C39" s="264"/>
      <c r="D39" s="221">
        <f t="shared" ref="D39:H39" si="1">D6-D29</f>
        <v>369.73108015831895</v>
      </c>
      <c r="E39" s="222">
        <f t="shared" si="1"/>
        <v>1157.3153359653079</v>
      </c>
      <c r="F39" s="221">
        <f t="shared" si="1"/>
        <v>1944.8995917723041</v>
      </c>
      <c r="G39" s="222">
        <f t="shared" si="1"/>
        <v>2732.4838475793003</v>
      </c>
      <c r="H39" s="221">
        <f t="shared" si="1"/>
        <v>4224.1004758119598</v>
      </c>
      <c r="I39" s="223"/>
    </row>
    <row r="40" spans="1:10" ht="14.4" x14ac:dyDescent="0.25">
      <c r="A40" s="71" t="s">
        <v>34</v>
      </c>
      <c r="B40" s="72"/>
      <c r="C40" s="72"/>
      <c r="D40" s="72"/>
      <c r="E40" s="72"/>
      <c r="F40" s="72"/>
      <c r="G40" s="72"/>
      <c r="H40" s="73"/>
      <c r="I40" s="70"/>
      <c r="J40" s="70"/>
    </row>
    <row r="41" spans="1:10" ht="14.4" x14ac:dyDescent="0.25">
      <c r="A41" s="74" t="s">
        <v>35</v>
      </c>
      <c r="B41" s="75"/>
      <c r="C41" s="75"/>
      <c r="D41" s="75"/>
      <c r="E41" s="75"/>
      <c r="F41" s="75"/>
      <c r="G41" s="75"/>
      <c r="H41" s="76"/>
      <c r="I41" s="70"/>
      <c r="J41" s="70"/>
    </row>
    <row r="42" spans="1:10" ht="15" thickBot="1" x14ac:dyDescent="0.3">
      <c r="A42" s="77" t="s">
        <v>36</v>
      </c>
      <c r="B42" s="78"/>
      <c r="C42" s="78"/>
      <c r="D42" s="78"/>
      <c r="E42" s="78"/>
      <c r="F42" s="78"/>
      <c r="G42" s="78"/>
      <c r="H42" s="79"/>
      <c r="I42" s="70"/>
      <c r="J42" s="70"/>
    </row>
    <row r="43" spans="1:10" x14ac:dyDescent="0.25">
      <c r="A43" s="241" t="s">
        <v>37</v>
      </c>
      <c r="B43" s="242"/>
      <c r="C43" s="242"/>
      <c r="D43" s="242"/>
      <c r="E43" s="242"/>
      <c r="F43" s="242"/>
      <c r="G43" s="242"/>
      <c r="H43" s="243"/>
    </row>
    <row r="44" spans="1:10" x14ac:dyDescent="0.25">
      <c r="A44" s="244"/>
      <c r="B44" s="245"/>
      <c r="C44" s="245"/>
      <c r="D44" s="245"/>
      <c r="E44" s="245"/>
      <c r="F44" s="245"/>
      <c r="G44" s="245"/>
      <c r="H44" s="246"/>
    </row>
    <row r="45" spans="1:10" x14ac:dyDescent="0.25">
      <c r="A45" s="244"/>
      <c r="B45" s="245"/>
      <c r="C45" s="245"/>
      <c r="D45" s="245"/>
      <c r="E45" s="245"/>
      <c r="F45" s="245"/>
      <c r="G45" s="245"/>
      <c r="H45" s="246"/>
    </row>
    <row r="46" spans="1:10" ht="13.8" thickBot="1" x14ac:dyDescent="0.3">
      <c r="A46" s="247"/>
      <c r="B46" s="248"/>
      <c r="C46" s="248"/>
      <c r="D46" s="248"/>
      <c r="E46" s="248"/>
      <c r="F46" s="248"/>
      <c r="G46" s="248"/>
      <c r="H46" s="249"/>
    </row>
  </sheetData>
  <mergeCells count="13">
    <mergeCell ref="A27:C27"/>
    <mergeCell ref="A29:C29"/>
    <mergeCell ref="M7:O7"/>
    <mergeCell ref="A43:H46"/>
    <mergeCell ref="E1:G1"/>
    <mergeCell ref="A1:D1"/>
    <mergeCell ref="A31:C31"/>
    <mergeCell ref="A35:C35"/>
    <mergeCell ref="A3:C3"/>
    <mergeCell ref="A8:C8"/>
    <mergeCell ref="A25:C25"/>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verticalDpi="300" r:id="rId1"/>
  <headerFooter alignWithMargins="0">
    <oddHeader>&amp;F</oddHeader>
    <oddFooter>&amp;A&amp;RPage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6"/>
  <sheetViews>
    <sheetView zoomScale="80" zoomScaleNormal="80" workbookViewId="0">
      <selection activeCell="D9" sqref="D9:I24"/>
    </sheetView>
  </sheetViews>
  <sheetFormatPr defaultColWidth="9.109375" defaultRowHeight="13.2" x14ac:dyDescent="0.25"/>
  <cols>
    <col min="1" max="1" width="41.6640625" style="1" customWidth="1"/>
    <col min="2" max="2" width="14.6640625" style="1" customWidth="1"/>
    <col min="3" max="3" width="20.44140625" style="1" customWidth="1"/>
    <col min="4" max="4" width="16.6640625" style="1" customWidth="1"/>
    <col min="5" max="5" width="14.44140625" style="1" customWidth="1"/>
    <col min="6" max="9" width="14.33203125" style="1" customWidth="1"/>
    <col min="10" max="10" width="14.44140625" style="1" customWidth="1"/>
    <col min="11" max="15" width="12.6640625" style="1" hidden="1" customWidth="1"/>
    <col min="16" max="26" width="12.6640625" style="1" customWidth="1"/>
    <col min="27" max="16384" width="9.109375" style="1"/>
  </cols>
  <sheetData>
    <row r="1" spans="1:15" ht="33.75" customHeight="1" thickBot="1" x14ac:dyDescent="0.3">
      <c r="A1" s="250" t="s">
        <v>132</v>
      </c>
      <c r="B1" s="251"/>
      <c r="C1" s="251"/>
      <c r="D1" s="251"/>
      <c r="E1" s="252" t="s">
        <v>149</v>
      </c>
      <c r="F1" s="252"/>
      <c r="G1" s="252"/>
      <c r="H1" s="2"/>
      <c r="I1" s="12"/>
    </row>
    <row r="2" spans="1:15" ht="16.2" thickBot="1" x14ac:dyDescent="0.35">
      <c r="A2" s="13"/>
      <c r="B2" s="14"/>
      <c r="C2" s="15"/>
      <c r="D2" s="15"/>
      <c r="E2" s="9"/>
      <c r="F2" s="9"/>
      <c r="G2" s="9"/>
      <c r="H2" s="9"/>
      <c r="I2" s="3"/>
    </row>
    <row r="3" spans="1:15" ht="27.75" customHeight="1" thickBot="1" x14ac:dyDescent="0.3">
      <c r="A3" s="255" t="s">
        <v>3</v>
      </c>
      <c r="B3" s="256"/>
      <c r="C3" s="256"/>
      <c r="D3" s="27"/>
      <c r="E3" s="36">
        <f>'Pryse + Sensatiwiteitsanali'!B26</f>
        <v>3317</v>
      </c>
      <c r="F3" s="27" t="s">
        <v>0</v>
      </c>
      <c r="G3" s="16"/>
      <c r="H3" s="16"/>
      <c r="I3" s="4"/>
    </row>
    <row r="4" spans="1:15" ht="13.8" thickBot="1" x14ac:dyDescent="0.3">
      <c r="A4" s="50"/>
      <c r="B4" s="6"/>
      <c r="C4" s="6"/>
      <c r="D4" s="5"/>
      <c r="E4" s="8"/>
      <c r="F4" s="17"/>
      <c r="G4" s="6"/>
      <c r="H4" s="18"/>
      <c r="I4" s="18"/>
    </row>
    <row r="5" spans="1:15" ht="13.8" thickBot="1" x14ac:dyDescent="0.3">
      <c r="A5" s="54" t="s">
        <v>4</v>
      </c>
      <c r="B5" s="6"/>
      <c r="C5" s="6"/>
      <c r="D5" s="40">
        <v>3.5</v>
      </c>
      <c r="E5" s="40">
        <v>4</v>
      </c>
      <c r="F5" s="40">
        <v>4.5</v>
      </c>
      <c r="G5" s="40">
        <v>5</v>
      </c>
      <c r="H5" s="40">
        <v>6</v>
      </c>
      <c r="I5" s="40">
        <v>7</v>
      </c>
      <c r="K5" s="43"/>
      <c r="L5" s="43"/>
    </row>
    <row r="6" spans="1:15" ht="13.8" thickBot="1" x14ac:dyDescent="0.3">
      <c r="A6" s="55" t="s">
        <v>5</v>
      </c>
      <c r="B6" s="52"/>
      <c r="C6" s="53"/>
      <c r="D6" s="34">
        <f t="shared" ref="D6:I6" si="0">$E$3*D5</f>
        <v>11609.5</v>
      </c>
      <c r="E6" s="34">
        <f t="shared" si="0"/>
        <v>13268</v>
      </c>
      <c r="F6" s="34">
        <f t="shared" si="0"/>
        <v>14926.5</v>
      </c>
      <c r="G6" s="34">
        <f t="shared" si="0"/>
        <v>16585</v>
      </c>
      <c r="H6" s="34">
        <f t="shared" si="0"/>
        <v>19902</v>
      </c>
      <c r="I6" s="34">
        <f t="shared" si="0"/>
        <v>23219</v>
      </c>
      <c r="K6" s="44"/>
      <c r="L6" s="44"/>
    </row>
    <row r="7" spans="1:15" ht="15" thickBot="1" x14ac:dyDescent="0.35">
      <c r="A7" s="48"/>
      <c r="B7" s="49"/>
      <c r="C7" s="49"/>
      <c r="D7" s="20"/>
      <c r="E7" s="20"/>
      <c r="F7" s="20"/>
      <c r="G7" s="20"/>
      <c r="H7" s="20"/>
      <c r="I7" s="20"/>
      <c r="K7" s="45"/>
      <c r="L7" s="45"/>
      <c r="M7" s="240" t="s">
        <v>79</v>
      </c>
      <c r="N7" s="240"/>
      <c r="O7" s="240"/>
    </row>
    <row r="8" spans="1:15" ht="25.5" customHeight="1" thickBot="1" x14ac:dyDescent="0.35">
      <c r="A8" s="258" t="s">
        <v>6</v>
      </c>
      <c r="B8" s="259"/>
      <c r="C8" s="260"/>
      <c r="D8" s="21"/>
      <c r="E8" s="21"/>
      <c r="F8" s="21"/>
      <c r="G8" s="21"/>
      <c r="H8" s="21"/>
      <c r="I8" s="21"/>
      <c r="M8" s="133" t="s">
        <v>74</v>
      </c>
      <c r="N8" s="133" t="s">
        <v>75</v>
      </c>
      <c r="O8" s="133" t="s">
        <v>76</v>
      </c>
    </row>
    <row r="9" spans="1:15" ht="14.4" x14ac:dyDescent="0.3">
      <c r="A9" s="59" t="s">
        <v>7</v>
      </c>
      <c r="B9" s="60"/>
      <c r="C9" s="60"/>
      <c r="D9" s="147">
        <v>1518.0768750000002</v>
      </c>
      <c r="E9" s="147">
        <v>1590.36625</v>
      </c>
      <c r="F9" s="147">
        <v>1698.8003125</v>
      </c>
      <c r="G9" s="147">
        <v>1807.234375</v>
      </c>
      <c r="H9" s="147">
        <v>1807.234375</v>
      </c>
      <c r="I9" s="147">
        <v>1951.8131250000001</v>
      </c>
      <c r="K9" s="35"/>
      <c r="L9" s="35"/>
      <c r="M9" s="134">
        <f>D5</f>
        <v>3.5</v>
      </c>
      <c r="N9" s="134">
        <f>D25</f>
        <v>11528.599680806374</v>
      </c>
      <c r="O9" s="134">
        <f>D27</f>
        <v>3102.8200000000006</v>
      </c>
    </row>
    <row r="10" spans="1:15" ht="14.4" x14ac:dyDescent="0.3">
      <c r="A10" s="56" t="s">
        <v>8</v>
      </c>
      <c r="B10" s="61"/>
      <c r="C10" s="61"/>
      <c r="D10" s="146">
        <v>2945.95</v>
      </c>
      <c r="E10" s="146">
        <v>3493.2</v>
      </c>
      <c r="F10" s="146">
        <v>3787.65</v>
      </c>
      <c r="G10" s="146">
        <v>4208.5</v>
      </c>
      <c r="H10" s="146">
        <v>5050.2</v>
      </c>
      <c r="I10" s="146">
        <v>5891.9</v>
      </c>
      <c r="K10" s="35"/>
      <c r="L10" s="35"/>
      <c r="M10" s="134">
        <f>E5</f>
        <v>4</v>
      </c>
      <c r="N10" s="134">
        <f>E25</f>
        <v>12398.435688711912</v>
      </c>
      <c r="O10" s="134">
        <f>E27</f>
        <v>3102.8200000000006</v>
      </c>
    </row>
    <row r="11" spans="1:15" ht="14.4" x14ac:dyDescent="0.3">
      <c r="A11" s="56" t="s">
        <v>9</v>
      </c>
      <c r="B11" s="61"/>
      <c r="C11" s="61"/>
      <c r="D11" s="146">
        <v>179.48700000000002</v>
      </c>
      <c r="E11" s="146">
        <v>179.48700000000002</v>
      </c>
      <c r="F11" s="146">
        <v>179.48700000000002</v>
      </c>
      <c r="G11" s="146">
        <v>179.48700000000002</v>
      </c>
      <c r="H11" s="146">
        <v>179.48700000000002</v>
      </c>
      <c r="I11" s="146">
        <v>179.48700000000002</v>
      </c>
      <c r="K11" s="35"/>
      <c r="L11" s="35"/>
      <c r="M11" s="134">
        <f>F5</f>
        <v>4.5</v>
      </c>
      <c r="N11" s="134">
        <f>F25</f>
        <v>13011.22628521843</v>
      </c>
      <c r="O11" s="134">
        <f>F27</f>
        <v>3102.8200000000006</v>
      </c>
    </row>
    <row r="12" spans="1:15" ht="14.4" x14ac:dyDescent="0.3">
      <c r="A12" s="56" t="s">
        <v>10</v>
      </c>
      <c r="B12" s="61"/>
      <c r="C12" s="61"/>
      <c r="D12" s="146">
        <v>1527.7891400000003</v>
      </c>
      <c r="E12" s="146">
        <v>1556.4091400000002</v>
      </c>
      <c r="F12" s="146">
        <v>1585.0291400000001</v>
      </c>
      <c r="G12" s="146">
        <v>1613.6491400000002</v>
      </c>
      <c r="H12" s="146">
        <v>1660.0891400000003</v>
      </c>
      <c r="I12" s="146">
        <v>1706.5291400000001</v>
      </c>
      <c r="K12" s="35"/>
      <c r="L12" s="35"/>
      <c r="M12" s="134">
        <f>G5</f>
        <v>5</v>
      </c>
      <c r="N12" s="134">
        <f>G25</f>
        <v>13773.981078891062</v>
      </c>
      <c r="O12" s="134">
        <f>G27</f>
        <v>3102.8200000000006</v>
      </c>
    </row>
    <row r="13" spans="1:15" ht="14.4" x14ac:dyDescent="0.3">
      <c r="A13" s="56" t="s">
        <v>11</v>
      </c>
      <c r="B13" s="61"/>
      <c r="C13" s="61"/>
      <c r="D13" s="146">
        <v>782.4121987374001</v>
      </c>
      <c r="E13" s="146">
        <v>786.38982700740007</v>
      </c>
      <c r="F13" s="146">
        <v>790.36745527740015</v>
      </c>
      <c r="G13" s="146">
        <v>794.34508354740012</v>
      </c>
      <c r="H13" s="146">
        <v>802.30034008740017</v>
      </c>
      <c r="I13" s="146">
        <v>810.25559662740011</v>
      </c>
      <c r="K13" s="35"/>
      <c r="L13" s="35"/>
      <c r="M13" s="134">
        <f>H5</f>
        <v>6</v>
      </c>
      <c r="N13" s="134">
        <f>H25</f>
        <v>15029.379372043772</v>
      </c>
      <c r="O13" s="134">
        <f>H27</f>
        <v>3102.8200000000006</v>
      </c>
    </row>
    <row r="14" spans="1:15" ht="14.4" x14ac:dyDescent="0.3">
      <c r="A14" s="56" t="s">
        <v>12</v>
      </c>
      <c r="B14" s="61"/>
      <c r="C14" s="61"/>
      <c r="D14" s="146">
        <v>2038.0243787263998</v>
      </c>
      <c r="E14" s="146">
        <v>2038.0243787263998</v>
      </c>
      <c r="F14" s="146">
        <v>2038.0243787263998</v>
      </c>
      <c r="G14" s="146">
        <v>2038.0243787263998</v>
      </c>
      <c r="H14" s="146">
        <v>2038.0243787263998</v>
      </c>
      <c r="I14" s="146">
        <v>2038.0243787263998</v>
      </c>
      <c r="K14" s="35"/>
      <c r="L14" s="35"/>
      <c r="M14" s="134">
        <f>I5</f>
        <v>7</v>
      </c>
      <c r="N14" s="134">
        <f>I25</f>
        <v>16456.309596929314</v>
      </c>
      <c r="O14" s="134">
        <f>I27</f>
        <v>3102.8200000000006</v>
      </c>
    </row>
    <row r="15" spans="1:15" x14ac:dyDescent="0.25">
      <c r="A15" s="56" t="s">
        <v>13</v>
      </c>
      <c r="B15" s="61"/>
      <c r="C15" s="61"/>
      <c r="D15" s="146">
        <v>158.20780000000002</v>
      </c>
      <c r="E15" s="146">
        <v>158.20780000000002</v>
      </c>
      <c r="F15" s="146">
        <v>158.20780000000002</v>
      </c>
      <c r="G15" s="146">
        <v>158.20780000000002</v>
      </c>
      <c r="H15" s="146">
        <v>158.20780000000002</v>
      </c>
      <c r="I15" s="146">
        <v>158.20780000000002</v>
      </c>
      <c r="K15" s="35"/>
      <c r="L15" s="35"/>
    </row>
    <row r="16" spans="1:15" x14ac:dyDescent="0.25">
      <c r="A16" s="56" t="s">
        <v>14</v>
      </c>
      <c r="B16" s="61"/>
      <c r="C16" s="61"/>
      <c r="D16" s="146">
        <v>226.38525000000004</v>
      </c>
      <c r="E16" s="146">
        <v>258.726</v>
      </c>
      <c r="F16" s="146">
        <v>291.06675000000001</v>
      </c>
      <c r="G16" s="146">
        <v>323.40750000000003</v>
      </c>
      <c r="H16" s="146">
        <v>388.089</v>
      </c>
      <c r="I16" s="146">
        <v>452.77050000000008</v>
      </c>
      <c r="K16" s="35"/>
      <c r="L16" s="35"/>
    </row>
    <row r="17" spans="1:12" x14ac:dyDescent="0.25">
      <c r="A17" s="56" t="s">
        <v>15</v>
      </c>
      <c r="B17" s="61"/>
      <c r="C17" s="61"/>
      <c r="D17" s="146">
        <v>1171.7921003875554</v>
      </c>
      <c r="E17" s="146">
        <v>1260.2041357532466</v>
      </c>
      <c r="F17" s="146">
        <v>1322.4895129941274</v>
      </c>
      <c r="G17" s="146">
        <v>1400.0175794119746</v>
      </c>
      <c r="H17" s="146">
        <v>1527.6190092027496</v>
      </c>
      <c r="I17" s="146">
        <v>1672.6553199100149</v>
      </c>
      <c r="K17" s="35"/>
      <c r="L17" s="35"/>
    </row>
    <row r="18" spans="1:12" x14ac:dyDescent="0.25">
      <c r="A18" s="56" t="s">
        <v>16</v>
      </c>
      <c r="B18" s="61"/>
      <c r="C18" s="61"/>
      <c r="D18" s="146">
        <v>0</v>
      </c>
      <c r="E18" s="146">
        <v>0</v>
      </c>
      <c r="F18" s="146">
        <v>0</v>
      </c>
      <c r="G18" s="146">
        <v>0</v>
      </c>
      <c r="H18" s="146">
        <v>0</v>
      </c>
      <c r="I18" s="146">
        <v>0</v>
      </c>
      <c r="K18" s="35"/>
      <c r="L18" s="35"/>
    </row>
    <row r="19" spans="1:12" x14ac:dyDescent="0.25">
      <c r="A19" s="56" t="s">
        <v>17</v>
      </c>
      <c r="B19" s="61"/>
      <c r="C19" s="61"/>
      <c r="D19" s="146">
        <v>340.75335000000001</v>
      </c>
      <c r="E19" s="146">
        <v>389.43240000000003</v>
      </c>
      <c r="F19" s="146">
        <v>438.11145000000005</v>
      </c>
      <c r="G19" s="146">
        <v>486.79050000000001</v>
      </c>
      <c r="H19" s="146">
        <v>584.14859999999999</v>
      </c>
      <c r="I19" s="146">
        <v>681.50670000000002</v>
      </c>
      <c r="K19" s="35"/>
      <c r="L19" s="35"/>
    </row>
    <row r="20" spans="1:12" x14ac:dyDescent="0.25">
      <c r="A20" s="56" t="s">
        <v>18</v>
      </c>
      <c r="B20" s="61"/>
      <c r="C20" s="61"/>
      <c r="D20" s="146">
        <v>0</v>
      </c>
      <c r="E20" s="146">
        <v>0</v>
      </c>
      <c r="F20" s="146">
        <v>0</v>
      </c>
      <c r="G20" s="146">
        <v>0</v>
      </c>
      <c r="H20" s="146">
        <v>0</v>
      </c>
      <c r="I20" s="146">
        <v>0</v>
      </c>
      <c r="K20" s="35"/>
      <c r="L20" s="35"/>
    </row>
    <row r="21" spans="1:12" x14ac:dyDescent="0.25">
      <c r="A21" s="56" t="s">
        <v>19</v>
      </c>
      <c r="B21" s="61"/>
      <c r="C21" s="61"/>
      <c r="D21" s="146">
        <v>0</v>
      </c>
      <c r="E21" s="146">
        <v>0</v>
      </c>
      <c r="F21" s="146">
        <v>0</v>
      </c>
      <c r="G21" s="146">
        <v>0</v>
      </c>
      <c r="H21" s="146">
        <v>0</v>
      </c>
      <c r="I21" s="146">
        <v>0</v>
      </c>
      <c r="K21" s="35"/>
      <c r="L21" s="35"/>
    </row>
    <row r="22" spans="1:12" x14ac:dyDescent="0.25">
      <c r="A22" s="56" t="s">
        <v>20</v>
      </c>
      <c r="B22" s="61"/>
      <c r="C22" s="61"/>
      <c r="D22" s="146">
        <v>0</v>
      </c>
      <c r="E22" s="146">
        <v>0</v>
      </c>
      <c r="F22" s="146">
        <v>0</v>
      </c>
      <c r="G22" s="146">
        <v>0</v>
      </c>
      <c r="H22" s="146">
        <v>0</v>
      </c>
      <c r="I22" s="146">
        <v>0</v>
      </c>
      <c r="K22" s="35"/>
      <c r="L22" s="35"/>
    </row>
    <row r="23" spans="1:12" x14ac:dyDescent="0.25">
      <c r="A23" s="56" t="s">
        <v>21</v>
      </c>
      <c r="B23" s="61"/>
      <c r="C23" s="61"/>
      <c r="D23" s="146">
        <v>0</v>
      </c>
      <c r="E23" s="146">
        <v>0</v>
      </c>
      <c r="F23" s="146">
        <v>0</v>
      </c>
      <c r="G23" s="146">
        <v>0</v>
      </c>
      <c r="H23" s="146">
        <v>0</v>
      </c>
      <c r="I23" s="146">
        <v>0</v>
      </c>
      <c r="K23" s="35"/>
      <c r="L23" s="35"/>
    </row>
    <row r="24" spans="1:12" ht="13.8" thickBot="1" x14ac:dyDescent="0.3">
      <c r="A24" s="56" t="s">
        <v>22</v>
      </c>
      <c r="B24" s="61"/>
      <c r="C24" s="61"/>
      <c r="D24" s="146">
        <v>639.72158795501696</v>
      </c>
      <c r="E24" s="146">
        <v>687.98875722486389</v>
      </c>
      <c r="F24" s="146">
        <v>721.99248572050317</v>
      </c>
      <c r="G24" s="146">
        <v>764.31772220528921</v>
      </c>
      <c r="H24" s="146">
        <v>833.97972902722233</v>
      </c>
      <c r="I24" s="146">
        <v>913.16003666549898</v>
      </c>
      <c r="K24" s="35"/>
      <c r="L24" s="35"/>
    </row>
    <row r="25" spans="1:12" ht="25.5" customHeight="1" thickBot="1" x14ac:dyDescent="0.3">
      <c r="A25" s="237" t="s">
        <v>23</v>
      </c>
      <c r="B25" s="238"/>
      <c r="C25" s="239"/>
      <c r="D25" s="30">
        <f t="shared" ref="D25:I25" si="1">SUM(D9:D24)</f>
        <v>11528.599680806374</v>
      </c>
      <c r="E25" s="30">
        <f t="shared" si="1"/>
        <v>12398.435688711912</v>
      </c>
      <c r="F25" s="30">
        <f t="shared" si="1"/>
        <v>13011.22628521843</v>
      </c>
      <c r="G25" s="30">
        <f t="shared" si="1"/>
        <v>13773.981078891062</v>
      </c>
      <c r="H25" s="30">
        <f t="shared" si="1"/>
        <v>15029.379372043772</v>
      </c>
      <c r="I25" s="30">
        <f t="shared" si="1"/>
        <v>16456.309596929314</v>
      </c>
      <c r="K25" s="43"/>
      <c r="L25" s="43"/>
    </row>
    <row r="26" spans="1:12" ht="13.8" thickBot="1" x14ac:dyDescent="0.3">
      <c r="A26" s="62"/>
      <c r="B26" s="63"/>
      <c r="C26" s="63"/>
      <c r="D26" s="31"/>
      <c r="E26" s="31"/>
      <c r="F26" s="31"/>
      <c r="G26" s="31"/>
      <c r="H26" s="31"/>
      <c r="I26" s="31"/>
    </row>
    <row r="27" spans="1:12" ht="13.8" thickBot="1" x14ac:dyDescent="0.3">
      <c r="A27" s="234" t="s">
        <v>24</v>
      </c>
      <c r="B27" s="235"/>
      <c r="C27" s="236"/>
      <c r="D27" s="149">
        <f>'[2]W-BT Mielies '!$D$224</f>
        <v>3102.8200000000006</v>
      </c>
      <c r="E27" s="137">
        <f>D27</f>
        <v>3102.8200000000006</v>
      </c>
      <c r="F27" s="137">
        <f>E27</f>
        <v>3102.8200000000006</v>
      </c>
      <c r="G27" s="137">
        <f>F27</f>
        <v>3102.8200000000006</v>
      </c>
      <c r="H27" s="137">
        <f>G27</f>
        <v>3102.8200000000006</v>
      </c>
      <c r="I27" s="137">
        <f>H27</f>
        <v>3102.8200000000006</v>
      </c>
      <c r="J27" s="24"/>
    </row>
    <row r="28" spans="1:12" ht="13.8" thickBot="1" x14ac:dyDescent="0.3">
      <c r="A28" s="62"/>
      <c r="B28" s="63"/>
      <c r="C28" s="63"/>
      <c r="D28" s="31"/>
      <c r="E28" s="31"/>
      <c r="F28" s="31"/>
      <c r="G28" s="31"/>
      <c r="H28" s="31"/>
      <c r="I28" s="31"/>
    </row>
    <row r="29" spans="1:12" ht="25.5" customHeight="1" thickBot="1" x14ac:dyDescent="0.3">
      <c r="A29" s="237" t="s">
        <v>25</v>
      </c>
      <c r="B29" s="238"/>
      <c r="C29" s="239"/>
      <c r="D29" s="30">
        <f t="shared" ref="D29:I29" si="2">D25+D27</f>
        <v>14631.419680806375</v>
      </c>
      <c r="E29" s="30">
        <f t="shared" si="2"/>
        <v>15501.255688711914</v>
      </c>
      <c r="F29" s="30">
        <f t="shared" si="2"/>
        <v>16114.046285218432</v>
      </c>
      <c r="G29" s="30">
        <f t="shared" si="2"/>
        <v>16876.801078891061</v>
      </c>
      <c r="H29" s="30">
        <f t="shared" si="2"/>
        <v>18132.199372043771</v>
      </c>
      <c r="I29" s="30">
        <f t="shared" si="2"/>
        <v>19559.129596929313</v>
      </c>
    </row>
    <row r="30" spans="1:12" ht="13.8" thickBot="1" x14ac:dyDescent="0.3">
      <c r="A30" s="57"/>
      <c r="B30" s="58"/>
      <c r="C30" s="58"/>
      <c r="D30" s="33"/>
      <c r="E30" s="33"/>
      <c r="F30" s="33"/>
      <c r="G30" s="33"/>
      <c r="H30" s="33"/>
      <c r="I30" s="33"/>
    </row>
    <row r="31" spans="1:12" ht="25.5" customHeight="1" thickBot="1" x14ac:dyDescent="0.3">
      <c r="A31" s="237" t="s">
        <v>26</v>
      </c>
      <c r="B31" s="253"/>
      <c r="C31" s="254"/>
      <c r="D31" s="30">
        <f t="shared" ref="D31:I31" si="3">D29/D5</f>
        <v>4180.4056230875358</v>
      </c>
      <c r="E31" s="30">
        <f t="shared" si="3"/>
        <v>3875.3139221779784</v>
      </c>
      <c r="F31" s="30">
        <f t="shared" si="3"/>
        <v>3580.8991744929849</v>
      </c>
      <c r="G31" s="30">
        <f t="shared" si="3"/>
        <v>3375.3602157782125</v>
      </c>
      <c r="H31" s="30">
        <f t="shared" si="3"/>
        <v>3022.0332286739617</v>
      </c>
      <c r="I31" s="30">
        <f t="shared" si="3"/>
        <v>2794.161370989902</v>
      </c>
    </row>
    <row r="32" spans="1:12" ht="13.8" thickBot="1" x14ac:dyDescent="0.3">
      <c r="A32" s="48"/>
      <c r="B32" s="49"/>
      <c r="C32" s="49"/>
      <c r="D32" s="33"/>
      <c r="E32" s="33"/>
      <c r="F32" s="33"/>
      <c r="G32" s="33"/>
      <c r="H32" s="33"/>
      <c r="I32" s="33"/>
    </row>
    <row r="33" spans="1:10" ht="13.8" thickBot="1" x14ac:dyDescent="0.3">
      <c r="A33" s="51" t="s">
        <v>27</v>
      </c>
      <c r="B33" s="52"/>
      <c r="C33" s="52"/>
      <c r="D33" s="30">
        <f>'Pryse + Sensatiwiteitsanali'!D4</f>
        <v>404</v>
      </c>
      <c r="E33" s="30">
        <f>$D$33</f>
        <v>404</v>
      </c>
      <c r="F33" s="30">
        <f>$D$33</f>
        <v>404</v>
      </c>
      <c r="G33" s="30">
        <f>$D$33</f>
        <v>404</v>
      </c>
      <c r="H33" s="30">
        <f>$D$33</f>
        <v>404</v>
      </c>
      <c r="I33" s="30">
        <f>$D$33</f>
        <v>404</v>
      </c>
    </row>
    <row r="34" spans="1:10" ht="13.8" thickBot="1" x14ac:dyDescent="0.3">
      <c r="A34" s="48"/>
      <c r="B34" s="49"/>
      <c r="C34" s="49"/>
      <c r="D34" s="33"/>
      <c r="E34" s="33"/>
      <c r="F34" s="33"/>
      <c r="G34" s="33"/>
      <c r="H34" s="33"/>
      <c r="I34" s="33"/>
    </row>
    <row r="35" spans="1:10" ht="27.75" customHeight="1" thickBot="1" x14ac:dyDescent="0.3">
      <c r="A35" s="255" t="s">
        <v>28</v>
      </c>
      <c r="B35" s="256"/>
      <c r="C35" s="257"/>
      <c r="D35" s="32">
        <f t="shared" ref="D35:I35" si="4">D31+D33</f>
        <v>4584.4056230875358</v>
      </c>
      <c r="E35" s="32">
        <f t="shared" si="4"/>
        <v>4279.3139221779784</v>
      </c>
      <c r="F35" s="32">
        <f t="shared" si="4"/>
        <v>3984.8991744929849</v>
      </c>
      <c r="G35" s="32">
        <f t="shared" si="4"/>
        <v>3779.3602157782125</v>
      </c>
      <c r="H35" s="32">
        <f t="shared" si="4"/>
        <v>3426.0332286739617</v>
      </c>
      <c r="I35" s="32">
        <f t="shared" si="4"/>
        <v>3198.161370989902</v>
      </c>
    </row>
    <row r="36" spans="1:10" ht="13.8" thickBot="1" x14ac:dyDescent="0.3">
      <c r="A36" s="46" t="s">
        <v>29</v>
      </c>
      <c r="B36" s="47"/>
      <c r="C36" s="4"/>
      <c r="D36" s="32">
        <f>'Pryse + Sensatiwiteitsanali'!B4</f>
        <v>3721</v>
      </c>
      <c r="E36" s="32">
        <f>$D$36</f>
        <v>3721</v>
      </c>
      <c r="F36" s="32">
        <f>$D$36</f>
        <v>3721</v>
      </c>
      <c r="G36" s="32">
        <f>$D$36</f>
        <v>3721</v>
      </c>
      <c r="H36" s="32">
        <f>$D$36</f>
        <v>3721</v>
      </c>
      <c r="I36" s="32">
        <f>$D$36</f>
        <v>3721</v>
      </c>
    </row>
    <row r="37" spans="1:10" ht="13.8" thickBot="1" x14ac:dyDescent="0.3"/>
    <row r="38" spans="1:10" customFormat="1" ht="14.4" x14ac:dyDescent="0.3">
      <c r="A38" s="261" t="s">
        <v>143</v>
      </c>
      <c r="B38" s="262"/>
      <c r="C38" s="262"/>
      <c r="D38" s="218">
        <f t="shared" ref="D38:I38" si="5">D6-D25</f>
        <v>80.900319193626274</v>
      </c>
      <c r="E38" s="219">
        <f t="shared" si="5"/>
        <v>869.56431128808799</v>
      </c>
      <c r="F38" s="218">
        <f t="shared" si="5"/>
        <v>1915.2737147815697</v>
      </c>
      <c r="G38" s="219">
        <f t="shared" si="5"/>
        <v>2811.0189211089382</v>
      </c>
      <c r="H38" s="218">
        <f t="shared" si="5"/>
        <v>4872.6206279562284</v>
      </c>
      <c r="I38" s="220">
        <f t="shared" si="5"/>
        <v>6762.6904030706864</v>
      </c>
    </row>
    <row r="39" spans="1:10" customFormat="1" ht="15" thickBot="1" x14ac:dyDescent="0.35">
      <c r="A39" s="263" t="s">
        <v>144</v>
      </c>
      <c r="B39" s="264"/>
      <c r="C39" s="264"/>
      <c r="D39" s="221">
        <f t="shared" ref="D39:I39" si="6">D6-D29</f>
        <v>-3021.9196808063753</v>
      </c>
      <c r="E39" s="222">
        <f t="shared" si="6"/>
        <v>-2233.2556887119135</v>
      </c>
      <c r="F39" s="221">
        <f t="shared" si="6"/>
        <v>-1187.5462852184319</v>
      </c>
      <c r="G39" s="222">
        <f t="shared" si="6"/>
        <v>-291.80107889106148</v>
      </c>
      <c r="H39" s="221">
        <f t="shared" si="6"/>
        <v>1769.8006279562287</v>
      </c>
      <c r="I39" s="223">
        <f t="shared" si="6"/>
        <v>3659.8704030706867</v>
      </c>
    </row>
    <row r="40" spans="1:10" ht="14.4" x14ac:dyDescent="0.25">
      <c r="A40" s="71" t="s">
        <v>34</v>
      </c>
      <c r="B40" s="72"/>
      <c r="C40" s="72"/>
      <c r="D40" s="72"/>
      <c r="E40" s="72"/>
      <c r="F40" s="72"/>
      <c r="G40" s="72"/>
      <c r="H40" s="73"/>
      <c r="I40" s="70"/>
      <c r="J40" s="70"/>
    </row>
    <row r="41" spans="1:10" ht="14.4" x14ac:dyDescent="0.25">
      <c r="A41" s="74" t="s">
        <v>35</v>
      </c>
      <c r="B41" s="75"/>
      <c r="C41" s="75"/>
      <c r="D41" s="75"/>
      <c r="E41" s="75"/>
      <c r="F41" s="75"/>
      <c r="G41" s="75"/>
      <c r="H41" s="76"/>
      <c r="I41" s="70"/>
      <c r="J41" s="70"/>
    </row>
    <row r="42" spans="1:10" ht="15" thickBot="1" x14ac:dyDescent="0.3">
      <c r="A42" s="77" t="s">
        <v>36</v>
      </c>
      <c r="B42" s="78"/>
      <c r="C42" s="78"/>
      <c r="D42" s="78"/>
      <c r="E42" s="78"/>
      <c r="F42" s="78"/>
      <c r="G42" s="78"/>
      <c r="H42" s="79"/>
      <c r="I42" s="70"/>
      <c r="J42" s="70"/>
    </row>
    <row r="43" spans="1:10" x14ac:dyDescent="0.25">
      <c r="A43" s="241" t="s">
        <v>37</v>
      </c>
      <c r="B43" s="242"/>
      <c r="C43" s="242"/>
      <c r="D43" s="242"/>
      <c r="E43" s="242"/>
      <c r="F43" s="242"/>
      <c r="G43" s="242"/>
      <c r="H43" s="243"/>
    </row>
    <row r="44" spans="1:10" x14ac:dyDescent="0.25">
      <c r="A44" s="244"/>
      <c r="B44" s="245"/>
      <c r="C44" s="245"/>
      <c r="D44" s="245"/>
      <c r="E44" s="245"/>
      <c r="F44" s="245"/>
      <c r="G44" s="245"/>
      <c r="H44" s="246"/>
    </row>
    <row r="45" spans="1:10" x14ac:dyDescent="0.25">
      <c r="A45" s="244"/>
      <c r="B45" s="245"/>
      <c r="C45" s="245"/>
      <c r="D45" s="245"/>
      <c r="E45" s="245"/>
      <c r="F45" s="245"/>
      <c r="G45" s="245"/>
      <c r="H45" s="246"/>
    </row>
    <row r="46" spans="1:10" ht="13.8" thickBot="1" x14ac:dyDescent="0.3">
      <c r="A46" s="247"/>
      <c r="B46" s="248"/>
      <c r="C46" s="248"/>
      <c r="D46" s="248"/>
      <c r="E46" s="248"/>
      <c r="F46" s="248"/>
      <c r="G46" s="248"/>
      <c r="H46" s="249"/>
    </row>
  </sheetData>
  <mergeCells count="13">
    <mergeCell ref="A27:C27"/>
    <mergeCell ref="A29:C29"/>
    <mergeCell ref="M7:O7"/>
    <mergeCell ref="A43:H46"/>
    <mergeCell ref="A1:D1"/>
    <mergeCell ref="E1:G1"/>
    <mergeCell ref="A31:C31"/>
    <mergeCell ref="A35:C35"/>
    <mergeCell ref="A3:C3"/>
    <mergeCell ref="A8:C8"/>
    <mergeCell ref="A25:C25"/>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verticalDpi="300" r:id="rId1"/>
  <headerFooter alignWithMargins="0">
    <oddHeader>&amp;F</oddHeader>
    <oddFooter>&amp;A&amp;RPage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2"/>
  <sheetViews>
    <sheetView zoomScale="85" zoomScaleNormal="85" workbookViewId="0">
      <selection activeCell="D9" sqref="D9:I24"/>
    </sheetView>
  </sheetViews>
  <sheetFormatPr defaultColWidth="9.109375" defaultRowHeight="13.2" x14ac:dyDescent="0.25"/>
  <cols>
    <col min="1" max="1" width="41.6640625" style="1" customWidth="1"/>
    <col min="2" max="2" width="15.6640625" style="1" customWidth="1"/>
    <col min="3" max="3" width="17.33203125" style="1" customWidth="1"/>
    <col min="4" max="4" width="13.88671875" style="1" customWidth="1"/>
    <col min="5" max="9" width="14.33203125" style="1" customWidth="1"/>
    <col min="10" max="10" width="14.44140625" style="1" customWidth="1"/>
    <col min="11" max="12" width="12.6640625" style="1" customWidth="1"/>
    <col min="13" max="15" width="12.6640625" style="1" hidden="1" customWidth="1"/>
    <col min="16" max="26" width="12.6640625" style="1" customWidth="1"/>
    <col min="27" max="16384" width="9.109375" style="1"/>
  </cols>
  <sheetData>
    <row r="1" spans="1:15" ht="31.5" customHeight="1" thickBot="1" x14ac:dyDescent="0.3">
      <c r="A1" s="250" t="s">
        <v>1</v>
      </c>
      <c r="B1" s="251"/>
      <c r="C1" s="251"/>
      <c r="D1" s="251"/>
      <c r="E1" s="252" t="s">
        <v>149</v>
      </c>
      <c r="F1" s="252"/>
      <c r="G1" s="252"/>
      <c r="H1" s="2"/>
      <c r="I1" s="12"/>
    </row>
    <row r="2" spans="1:15" ht="16.2" thickBot="1" x14ac:dyDescent="0.35">
      <c r="A2" s="13"/>
      <c r="B2" s="14"/>
      <c r="C2" s="15"/>
      <c r="D2" s="15"/>
      <c r="E2" s="9"/>
      <c r="F2" s="9"/>
      <c r="G2" s="9"/>
      <c r="H2" s="9"/>
      <c r="I2" s="3"/>
    </row>
    <row r="3" spans="1:15" ht="25.5" customHeight="1" thickBot="1" x14ac:dyDescent="0.3">
      <c r="A3" s="255" t="s">
        <v>3</v>
      </c>
      <c r="B3" s="256"/>
      <c r="C3" s="256"/>
      <c r="D3" s="27"/>
      <c r="E3" s="36">
        <f>'Pryse + Sensatiwiteitsanali'!B66</f>
        <v>8001</v>
      </c>
      <c r="F3" s="27" t="s">
        <v>0</v>
      </c>
      <c r="G3" s="16"/>
      <c r="H3" s="16"/>
      <c r="I3" s="4"/>
    </row>
    <row r="4" spans="1:15" ht="13.8" thickBot="1" x14ac:dyDescent="0.3">
      <c r="A4" s="50"/>
      <c r="B4" s="6"/>
      <c r="C4" s="6"/>
      <c r="D4" s="5"/>
      <c r="E4" s="8"/>
      <c r="F4" s="17"/>
      <c r="G4" s="6"/>
      <c r="H4" s="18"/>
      <c r="I4" s="18"/>
    </row>
    <row r="5" spans="1:15" ht="13.8" thickBot="1" x14ac:dyDescent="0.3">
      <c r="A5" s="54" t="s">
        <v>4</v>
      </c>
      <c r="B5" s="6"/>
      <c r="C5" s="6"/>
      <c r="D5" s="40">
        <v>1</v>
      </c>
      <c r="E5" s="40">
        <v>1.25</v>
      </c>
      <c r="F5" s="40">
        <v>1.5</v>
      </c>
      <c r="G5" s="40">
        <v>1.75</v>
      </c>
      <c r="H5" s="40">
        <v>2</v>
      </c>
      <c r="I5" s="40">
        <v>2.5</v>
      </c>
    </row>
    <row r="6" spans="1:15" ht="13.8" thickBot="1" x14ac:dyDescent="0.3">
      <c r="A6" s="55" t="s">
        <v>5</v>
      </c>
      <c r="B6" s="52"/>
      <c r="C6" s="53"/>
      <c r="D6" s="34">
        <f t="shared" ref="D6:I6" si="0">$E$3*D5</f>
        <v>8001</v>
      </c>
      <c r="E6" s="34">
        <f t="shared" si="0"/>
        <v>10001.25</v>
      </c>
      <c r="F6" s="34">
        <f t="shared" si="0"/>
        <v>12001.5</v>
      </c>
      <c r="G6" s="34">
        <f t="shared" si="0"/>
        <v>14001.75</v>
      </c>
      <c r="H6" s="34">
        <f t="shared" si="0"/>
        <v>16002</v>
      </c>
      <c r="I6" s="34">
        <f t="shared" si="0"/>
        <v>20002.5</v>
      </c>
    </row>
    <row r="7" spans="1:15" ht="15" thickBot="1" x14ac:dyDescent="0.35">
      <c r="A7" s="48"/>
      <c r="B7" s="49"/>
      <c r="C7" s="49"/>
      <c r="D7" s="20"/>
      <c r="E7" s="20"/>
      <c r="F7" s="20"/>
      <c r="G7" s="20"/>
      <c r="H7" s="20"/>
      <c r="I7" s="20"/>
      <c r="M7" s="240" t="s">
        <v>80</v>
      </c>
      <c r="N7" s="240"/>
      <c r="O7" s="240"/>
    </row>
    <row r="8" spans="1:15" ht="15" thickBot="1" x14ac:dyDescent="0.35">
      <c r="A8" s="258" t="s">
        <v>6</v>
      </c>
      <c r="B8" s="259"/>
      <c r="C8" s="260"/>
      <c r="D8" s="21"/>
      <c r="E8" s="21"/>
      <c r="F8" s="21"/>
      <c r="G8" s="21"/>
      <c r="H8" s="21"/>
      <c r="I8" s="21"/>
      <c r="M8" s="133" t="s">
        <v>74</v>
      </c>
      <c r="N8" s="133" t="s">
        <v>75</v>
      </c>
      <c r="O8" s="133" t="s">
        <v>76</v>
      </c>
    </row>
    <row r="9" spans="1:15" ht="12" customHeight="1" x14ac:dyDescent="0.3">
      <c r="A9" s="59" t="s">
        <v>7</v>
      </c>
      <c r="B9" s="60"/>
      <c r="C9" s="60"/>
      <c r="D9" s="147">
        <v>606.66666666666663</v>
      </c>
      <c r="E9" s="147">
        <v>650</v>
      </c>
      <c r="F9" s="147">
        <v>693.33333333333326</v>
      </c>
      <c r="G9" s="147">
        <v>736.66666666666663</v>
      </c>
      <c r="H9" s="147">
        <v>780</v>
      </c>
      <c r="I9" s="147">
        <v>780</v>
      </c>
      <c r="K9" s="26"/>
      <c r="M9" s="134">
        <f>D5</f>
        <v>1</v>
      </c>
      <c r="N9" s="134">
        <f>D25</f>
        <v>7376.0549536854833</v>
      </c>
      <c r="O9" s="134">
        <f>D27</f>
        <v>3063.5100000000007</v>
      </c>
    </row>
    <row r="10" spans="1:15" ht="12" customHeight="1" x14ac:dyDescent="0.3">
      <c r="A10" s="56" t="s">
        <v>8</v>
      </c>
      <c r="B10" s="61"/>
      <c r="C10" s="61"/>
      <c r="D10" s="146">
        <v>1315.3400000000001</v>
      </c>
      <c r="E10" s="146">
        <v>1621.675</v>
      </c>
      <c r="F10" s="146">
        <v>1928.01</v>
      </c>
      <c r="G10" s="146">
        <v>2234.3450000000003</v>
      </c>
      <c r="H10" s="146">
        <v>2540.6800000000003</v>
      </c>
      <c r="I10" s="146">
        <v>3153.35</v>
      </c>
      <c r="K10" s="26"/>
      <c r="M10" s="134">
        <f>E5</f>
        <v>1.25</v>
      </c>
      <c r="N10" s="134">
        <f>E25</f>
        <v>7933.4654123981418</v>
      </c>
      <c r="O10" s="134">
        <f>E27</f>
        <v>3063.5100000000007</v>
      </c>
    </row>
    <row r="11" spans="1:15" ht="12" customHeight="1" x14ac:dyDescent="0.3">
      <c r="A11" s="56" t="s">
        <v>9</v>
      </c>
      <c r="B11" s="61"/>
      <c r="C11" s="61"/>
      <c r="D11" s="146">
        <v>179.48700000000002</v>
      </c>
      <c r="E11" s="146">
        <v>179.48700000000002</v>
      </c>
      <c r="F11" s="146">
        <v>179.48700000000002</v>
      </c>
      <c r="G11" s="146">
        <v>179.48700000000002</v>
      </c>
      <c r="H11" s="146">
        <v>179.48700000000002</v>
      </c>
      <c r="I11" s="146">
        <v>179.48700000000002</v>
      </c>
      <c r="K11" s="26"/>
      <c r="M11" s="134">
        <f>F5</f>
        <v>1.5</v>
      </c>
      <c r="N11" s="134">
        <f>F25</f>
        <v>8490.8758711108003</v>
      </c>
      <c r="O11" s="134">
        <f>F27</f>
        <v>3063.5100000000007</v>
      </c>
    </row>
    <row r="12" spans="1:15" ht="12" customHeight="1" x14ac:dyDescent="0.3">
      <c r="A12" s="56" t="s">
        <v>10</v>
      </c>
      <c r="B12" s="61"/>
      <c r="C12" s="61"/>
      <c r="D12" s="146">
        <v>1498.2952800000003</v>
      </c>
      <c r="E12" s="146">
        <v>1526.9152800000002</v>
      </c>
      <c r="F12" s="146">
        <v>1555.5352800000001</v>
      </c>
      <c r="G12" s="146">
        <v>1584.1552800000002</v>
      </c>
      <c r="H12" s="146">
        <v>1612.7752800000003</v>
      </c>
      <c r="I12" s="146">
        <v>1659.2152800000003</v>
      </c>
      <c r="K12" s="26"/>
      <c r="M12" s="134">
        <f>G5</f>
        <v>1.75</v>
      </c>
      <c r="N12" s="134">
        <f>G25</f>
        <v>9048.2863298234624</v>
      </c>
      <c r="O12" s="134">
        <f>G27</f>
        <v>3063.5100000000007</v>
      </c>
    </row>
    <row r="13" spans="1:15" ht="12" customHeight="1" x14ac:dyDescent="0.3">
      <c r="A13" s="56" t="s">
        <v>11</v>
      </c>
      <c r="B13" s="61"/>
      <c r="C13" s="61"/>
      <c r="D13" s="146">
        <v>736.04979418740004</v>
      </c>
      <c r="E13" s="146">
        <v>738.03860832240002</v>
      </c>
      <c r="F13" s="146">
        <v>740.02742245740001</v>
      </c>
      <c r="G13" s="146">
        <v>742.01623659239999</v>
      </c>
      <c r="H13" s="146">
        <v>744.00505072740009</v>
      </c>
      <c r="I13" s="146">
        <v>747.98267899740006</v>
      </c>
      <c r="K13" s="26"/>
      <c r="M13" s="134">
        <f>H5</f>
        <v>2</v>
      </c>
      <c r="N13" s="134">
        <f>H25</f>
        <v>9605.6967885361209</v>
      </c>
      <c r="O13" s="134">
        <f>H27</f>
        <v>3063.5100000000007</v>
      </c>
    </row>
    <row r="14" spans="1:15" ht="12" customHeight="1" x14ac:dyDescent="0.3">
      <c r="A14" s="56" t="s">
        <v>12</v>
      </c>
      <c r="B14" s="61"/>
      <c r="C14" s="61"/>
      <c r="D14" s="146">
        <v>1240.3646957311998</v>
      </c>
      <c r="E14" s="146">
        <v>1240.3646957311998</v>
      </c>
      <c r="F14" s="146">
        <v>1240.3646957311998</v>
      </c>
      <c r="G14" s="146">
        <v>1240.3646957311998</v>
      </c>
      <c r="H14" s="146">
        <v>1240.3646957311998</v>
      </c>
      <c r="I14" s="146">
        <v>1240.3646957311998</v>
      </c>
      <c r="K14" s="26"/>
      <c r="M14" s="134">
        <f>I5</f>
        <v>2.5</v>
      </c>
      <c r="N14" s="134">
        <f>I25</f>
        <v>10613.842549793459</v>
      </c>
      <c r="O14" s="134">
        <f>I27</f>
        <v>3063.5100000000007</v>
      </c>
    </row>
    <row r="15" spans="1:15" ht="12" customHeight="1" x14ac:dyDescent="0.25">
      <c r="A15" s="56" t="s">
        <v>13</v>
      </c>
      <c r="B15" s="61"/>
      <c r="C15" s="61"/>
      <c r="D15" s="146">
        <v>647.06589999999983</v>
      </c>
      <c r="E15" s="146">
        <v>647.06589999999983</v>
      </c>
      <c r="F15" s="146">
        <v>647.06589999999983</v>
      </c>
      <c r="G15" s="146">
        <v>647.06589999999983</v>
      </c>
      <c r="H15" s="146">
        <v>647.06589999999983</v>
      </c>
      <c r="I15" s="146">
        <v>647.06589999999983</v>
      </c>
      <c r="K15" s="26"/>
    </row>
    <row r="16" spans="1:15" ht="12" customHeight="1" x14ac:dyDescent="0.25">
      <c r="A16" s="56" t="s">
        <v>14</v>
      </c>
      <c r="B16" s="61"/>
      <c r="C16" s="61"/>
      <c r="D16" s="146">
        <v>156.01949999999999</v>
      </c>
      <c r="E16" s="146">
        <v>195.02437500000002</v>
      </c>
      <c r="F16" s="146">
        <v>234.02924999999999</v>
      </c>
      <c r="G16" s="146">
        <v>273.03412500000002</v>
      </c>
      <c r="H16" s="146">
        <v>312.03899999999999</v>
      </c>
      <c r="I16" s="146">
        <v>390.04875000000004</v>
      </c>
      <c r="K16" s="26"/>
    </row>
    <row r="17" spans="1:11" ht="12" customHeight="1" x14ac:dyDescent="0.25">
      <c r="A17" s="56" t="s">
        <v>15</v>
      </c>
      <c r="B17" s="61"/>
      <c r="C17" s="61"/>
      <c r="D17" s="146">
        <v>227.42408897363106</v>
      </c>
      <c r="E17" s="146">
        <v>244.61058860698313</v>
      </c>
      <c r="F17" s="146">
        <v>261.7970882403352</v>
      </c>
      <c r="G17" s="146">
        <v>278.98358787368733</v>
      </c>
      <c r="H17" s="146">
        <v>296.17008750703934</v>
      </c>
      <c r="I17" s="146">
        <v>327.25399790985148</v>
      </c>
      <c r="K17" s="26"/>
    </row>
    <row r="18" spans="1:11" ht="12" customHeight="1" x14ac:dyDescent="0.25">
      <c r="A18" s="56" t="s">
        <v>16</v>
      </c>
      <c r="B18" s="61"/>
      <c r="C18" s="61"/>
      <c r="D18" s="146">
        <v>0</v>
      </c>
      <c r="E18" s="146">
        <v>0</v>
      </c>
      <c r="F18" s="146">
        <v>0</v>
      </c>
      <c r="G18" s="146">
        <v>0</v>
      </c>
      <c r="H18" s="146">
        <v>0</v>
      </c>
      <c r="I18" s="146">
        <v>0</v>
      </c>
      <c r="K18" s="26"/>
    </row>
    <row r="19" spans="1:11" ht="12" customHeight="1" x14ac:dyDescent="0.25">
      <c r="A19" s="56" t="s">
        <v>17</v>
      </c>
      <c r="B19" s="61"/>
      <c r="C19" s="61"/>
      <c r="D19" s="146">
        <v>360.04499999999996</v>
      </c>
      <c r="E19" s="146">
        <v>450.05624999999998</v>
      </c>
      <c r="F19" s="146">
        <v>540.0675</v>
      </c>
      <c r="G19" s="146">
        <v>630.07875000000001</v>
      </c>
      <c r="H19" s="146">
        <v>720.08999999999992</v>
      </c>
      <c r="I19" s="146">
        <v>900.11249999999995</v>
      </c>
      <c r="K19" s="26"/>
    </row>
    <row r="20" spans="1:11" ht="12" customHeight="1" x14ac:dyDescent="0.25">
      <c r="A20" s="56" t="s">
        <v>18</v>
      </c>
      <c r="B20" s="61"/>
      <c r="C20" s="61"/>
      <c r="D20" s="146">
        <v>0</v>
      </c>
      <c r="E20" s="146">
        <v>0</v>
      </c>
      <c r="F20" s="146">
        <v>0</v>
      </c>
      <c r="G20" s="146">
        <v>0</v>
      </c>
      <c r="H20" s="146">
        <v>0</v>
      </c>
      <c r="I20" s="146">
        <v>0</v>
      </c>
      <c r="K20" s="26"/>
    </row>
    <row r="21" spans="1:11" ht="12" customHeight="1" x14ac:dyDescent="0.25">
      <c r="A21" s="56" t="s">
        <v>19</v>
      </c>
      <c r="B21" s="61"/>
      <c r="C21" s="61"/>
      <c r="D21" s="146">
        <v>0</v>
      </c>
      <c r="E21" s="146">
        <v>0</v>
      </c>
      <c r="F21" s="146">
        <v>0</v>
      </c>
      <c r="G21" s="146">
        <v>0</v>
      </c>
      <c r="H21" s="146">
        <v>0</v>
      </c>
      <c r="I21" s="146">
        <v>0</v>
      </c>
      <c r="K21" s="26"/>
    </row>
    <row r="22" spans="1:11" ht="12" customHeight="1" x14ac:dyDescent="0.25">
      <c r="A22" s="56" t="s">
        <v>20</v>
      </c>
      <c r="B22" s="61"/>
      <c r="C22" s="61"/>
      <c r="D22" s="146">
        <v>0</v>
      </c>
      <c r="E22" s="146">
        <v>0</v>
      </c>
      <c r="F22" s="146">
        <v>0</v>
      </c>
      <c r="G22" s="146">
        <v>0</v>
      </c>
      <c r="H22" s="146">
        <v>0</v>
      </c>
      <c r="I22" s="146">
        <v>0</v>
      </c>
      <c r="K22" s="26"/>
    </row>
    <row r="23" spans="1:11" x14ac:dyDescent="0.25">
      <c r="A23" s="56" t="s">
        <v>21</v>
      </c>
      <c r="B23" s="61"/>
      <c r="C23" s="61"/>
      <c r="D23" s="146">
        <v>0</v>
      </c>
      <c r="E23" s="146">
        <v>0</v>
      </c>
      <c r="F23" s="146">
        <v>0</v>
      </c>
      <c r="G23" s="146">
        <v>0</v>
      </c>
      <c r="H23" s="146">
        <v>0</v>
      </c>
      <c r="I23" s="146">
        <v>0</v>
      </c>
      <c r="K23" s="26"/>
    </row>
    <row r="24" spans="1:11" ht="13.8" thickBot="1" x14ac:dyDescent="0.3">
      <c r="A24" s="56" t="s">
        <v>22</v>
      </c>
      <c r="B24" s="61"/>
      <c r="C24" s="61"/>
      <c r="D24" s="146">
        <v>409.29702812658519</v>
      </c>
      <c r="E24" s="146">
        <v>440.22771473755921</v>
      </c>
      <c r="F24" s="146">
        <v>471.15840134853312</v>
      </c>
      <c r="G24" s="146">
        <v>502.08908795950737</v>
      </c>
      <c r="H24" s="146">
        <v>533.01977457048133</v>
      </c>
      <c r="I24" s="146">
        <v>588.96174715500888</v>
      </c>
      <c r="K24" s="26"/>
    </row>
    <row r="25" spans="1:11" ht="24.75" customHeight="1" thickBot="1" x14ac:dyDescent="0.3">
      <c r="A25" s="237" t="s">
        <v>23</v>
      </c>
      <c r="B25" s="238"/>
      <c r="C25" s="239"/>
      <c r="D25" s="30">
        <f t="shared" ref="D25:I25" si="1">SUM(D9:D24)</f>
        <v>7376.0549536854833</v>
      </c>
      <c r="E25" s="30">
        <f t="shared" si="1"/>
        <v>7933.4654123981418</v>
      </c>
      <c r="F25" s="30">
        <f t="shared" si="1"/>
        <v>8490.8758711108003</v>
      </c>
      <c r="G25" s="30">
        <f t="shared" si="1"/>
        <v>9048.2863298234624</v>
      </c>
      <c r="H25" s="30">
        <f t="shared" si="1"/>
        <v>9605.6967885361209</v>
      </c>
      <c r="I25" s="30">
        <f t="shared" si="1"/>
        <v>10613.842549793459</v>
      </c>
      <c r="K25" s="26"/>
    </row>
    <row r="26" spans="1:11" ht="13.8" thickBot="1" x14ac:dyDescent="0.3">
      <c r="A26" s="62"/>
      <c r="B26" s="63"/>
      <c r="C26" s="63"/>
      <c r="D26" s="31"/>
      <c r="E26" s="31"/>
      <c r="F26" s="31"/>
      <c r="G26" s="31"/>
      <c r="H26" s="31"/>
      <c r="I26" s="31"/>
    </row>
    <row r="27" spans="1:11" ht="13.8" thickBot="1" x14ac:dyDescent="0.3">
      <c r="A27" s="234" t="s">
        <v>24</v>
      </c>
      <c r="B27" s="235"/>
      <c r="C27" s="236"/>
      <c r="D27" s="149">
        <f>[2]Sonneblom!$D$222</f>
        <v>3063.5100000000007</v>
      </c>
      <c r="E27" s="137">
        <f>D27</f>
        <v>3063.5100000000007</v>
      </c>
      <c r="F27" s="137">
        <f>E27</f>
        <v>3063.5100000000007</v>
      </c>
      <c r="G27" s="137">
        <f>F27</f>
        <v>3063.5100000000007</v>
      </c>
      <c r="H27" s="137">
        <f>G27</f>
        <v>3063.5100000000007</v>
      </c>
      <c r="I27" s="137">
        <f>H27</f>
        <v>3063.5100000000007</v>
      </c>
      <c r="J27" s="24"/>
    </row>
    <row r="28" spans="1:11" ht="13.8" thickBot="1" x14ac:dyDescent="0.3">
      <c r="A28" s="62"/>
      <c r="B28" s="63"/>
      <c r="C28" s="63"/>
      <c r="D28" s="31"/>
      <c r="E28" s="31"/>
      <c r="F28" s="31"/>
      <c r="G28" s="31"/>
      <c r="H28" s="31"/>
      <c r="I28" s="31"/>
    </row>
    <row r="29" spans="1:11" ht="28.5" customHeight="1" thickBot="1" x14ac:dyDescent="0.3">
      <c r="A29" s="237" t="s">
        <v>25</v>
      </c>
      <c r="B29" s="238"/>
      <c r="C29" s="239"/>
      <c r="D29" s="30">
        <f t="shared" ref="D29:I29" si="2">D25+D27</f>
        <v>10439.564953685483</v>
      </c>
      <c r="E29" s="30">
        <f t="shared" si="2"/>
        <v>10996.975412398142</v>
      </c>
      <c r="F29" s="30">
        <f t="shared" si="2"/>
        <v>11554.385871110801</v>
      </c>
      <c r="G29" s="30">
        <f t="shared" si="2"/>
        <v>12111.796329823463</v>
      </c>
      <c r="H29" s="30">
        <f t="shared" si="2"/>
        <v>12669.206788536121</v>
      </c>
      <c r="I29" s="30">
        <f t="shared" si="2"/>
        <v>13677.352549793459</v>
      </c>
    </row>
    <row r="30" spans="1:11" ht="13.8" thickBot="1" x14ac:dyDescent="0.3">
      <c r="A30" s="57"/>
      <c r="B30" s="58"/>
      <c r="C30" s="58"/>
      <c r="D30" s="33"/>
      <c r="E30" s="33"/>
      <c r="F30" s="33"/>
      <c r="G30" s="33"/>
      <c r="H30" s="33"/>
      <c r="I30" s="33"/>
    </row>
    <row r="31" spans="1:11" ht="27.75" customHeight="1" thickBot="1" x14ac:dyDescent="0.3">
      <c r="A31" s="237" t="s">
        <v>26</v>
      </c>
      <c r="B31" s="253"/>
      <c r="C31" s="254"/>
      <c r="D31" s="30">
        <f t="shared" ref="D31:I31" si="3">D29/D5</f>
        <v>10439.564953685483</v>
      </c>
      <c r="E31" s="30">
        <f t="shared" si="3"/>
        <v>8797.5803299185136</v>
      </c>
      <c r="F31" s="30">
        <f t="shared" si="3"/>
        <v>7702.9239140738673</v>
      </c>
      <c r="G31" s="30">
        <f t="shared" si="3"/>
        <v>6921.0264741848359</v>
      </c>
      <c r="H31" s="30">
        <f t="shared" si="3"/>
        <v>6334.6033942680606</v>
      </c>
      <c r="I31" s="30">
        <f t="shared" si="3"/>
        <v>5470.9410199173835</v>
      </c>
    </row>
    <row r="32" spans="1:11" ht="13.8" thickBot="1" x14ac:dyDescent="0.3">
      <c r="A32" s="48"/>
      <c r="B32" s="49"/>
      <c r="C32" s="49"/>
      <c r="D32" s="33"/>
      <c r="E32" s="33"/>
      <c r="F32" s="33"/>
      <c r="G32" s="33"/>
      <c r="H32" s="33"/>
      <c r="I32" s="33"/>
    </row>
    <row r="33" spans="1:10" ht="13.8" thickBot="1" x14ac:dyDescent="0.3">
      <c r="A33" s="51" t="s">
        <v>27</v>
      </c>
      <c r="B33" s="52"/>
      <c r="C33" s="52"/>
      <c r="D33" s="30">
        <f>'Pryse + Sensatiwiteitsanali'!D5</f>
        <v>449</v>
      </c>
      <c r="E33" s="30">
        <f>$D$33</f>
        <v>449</v>
      </c>
      <c r="F33" s="30">
        <f>$D$33</f>
        <v>449</v>
      </c>
      <c r="G33" s="30">
        <f>$D$33</f>
        <v>449</v>
      </c>
      <c r="H33" s="30">
        <f>$D$33</f>
        <v>449</v>
      </c>
      <c r="I33" s="30">
        <f>$D$33</f>
        <v>449</v>
      </c>
    </row>
    <row r="34" spans="1:10" ht="13.8" thickBot="1" x14ac:dyDescent="0.3">
      <c r="A34" s="48"/>
      <c r="B34" s="49"/>
      <c r="C34" s="49"/>
      <c r="D34" s="33"/>
      <c r="E34" s="33"/>
      <c r="F34" s="33"/>
      <c r="G34" s="33"/>
      <c r="H34" s="33"/>
      <c r="I34" s="33"/>
    </row>
    <row r="35" spans="1:10" ht="24.75" customHeight="1" thickBot="1" x14ac:dyDescent="0.3">
      <c r="A35" s="255" t="s">
        <v>28</v>
      </c>
      <c r="B35" s="256"/>
      <c r="C35" s="257"/>
      <c r="D35" s="32">
        <f t="shared" ref="D35:I35" si="4">D31+D33</f>
        <v>10888.564953685483</v>
      </c>
      <c r="E35" s="32">
        <f t="shared" si="4"/>
        <v>9246.5803299185136</v>
      </c>
      <c r="F35" s="32">
        <f t="shared" si="4"/>
        <v>8151.9239140738673</v>
      </c>
      <c r="G35" s="32">
        <f t="shared" si="4"/>
        <v>7370.0264741848359</v>
      </c>
      <c r="H35" s="32">
        <f t="shared" si="4"/>
        <v>6783.6033942680606</v>
      </c>
      <c r="I35" s="32">
        <f t="shared" si="4"/>
        <v>5919.9410199173835</v>
      </c>
    </row>
    <row r="36" spans="1:10" ht="13.8" thickBot="1" x14ac:dyDescent="0.3">
      <c r="A36" s="46" t="s">
        <v>29</v>
      </c>
      <c r="B36" s="47"/>
      <c r="C36" s="4"/>
      <c r="D36" s="32">
        <f>'Pryse + Sensatiwiteitsanali'!B5</f>
        <v>8450</v>
      </c>
      <c r="E36" s="32">
        <f>$D$36</f>
        <v>8450</v>
      </c>
      <c r="F36" s="32">
        <f>$D$36</f>
        <v>8450</v>
      </c>
      <c r="G36" s="32">
        <f>$D$36</f>
        <v>8450</v>
      </c>
      <c r="H36" s="32">
        <f>$D$36</f>
        <v>8450</v>
      </c>
      <c r="I36" s="32">
        <f>$D$36</f>
        <v>8450</v>
      </c>
    </row>
    <row r="37" spans="1:10" ht="13.8" thickBot="1" x14ac:dyDescent="0.3"/>
    <row r="38" spans="1:10" customFormat="1" ht="14.4" x14ac:dyDescent="0.3">
      <c r="A38" s="261" t="s">
        <v>143</v>
      </c>
      <c r="B38" s="262"/>
      <c r="C38" s="262"/>
      <c r="D38" s="218">
        <f t="shared" ref="D38:I38" si="5">D6-D25</f>
        <v>624.94504631451673</v>
      </c>
      <c r="E38" s="219">
        <f t="shared" si="5"/>
        <v>2067.7845876018582</v>
      </c>
      <c r="F38" s="218">
        <f t="shared" si="5"/>
        <v>3510.6241288891997</v>
      </c>
      <c r="G38" s="219">
        <f t="shared" si="5"/>
        <v>4953.4636701765376</v>
      </c>
      <c r="H38" s="218">
        <f t="shared" si="5"/>
        <v>6396.3032114638791</v>
      </c>
      <c r="I38" s="220">
        <f t="shared" si="5"/>
        <v>9388.6574502065414</v>
      </c>
    </row>
    <row r="39" spans="1:10" customFormat="1" ht="15" thickBot="1" x14ac:dyDescent="0.35">
      <c r="A39" s="263" t="s">
        <v>144</v>
      </c>
      <c r="B39" s="264"/>
      <c r="C39" s="264"/>
      <c r="D39" s="221">
        <f t="shared" ref="D39:I39" si="6">D6-D29</f>
        <v>-2438.5649536854835</v>
      </c>
      <c r="E39" s="222">
        <f t="shared" si="6"/>
        <v>-995.725412398142</v>
      </c>
      <c r="F39" s="221">
        <f t="shared" si="6"/>
        <v>447.11412888919949</v>
      </c>
      <c r="G39" s="222">
        <f t="shared" si="6"/>
        <v>1889.9536701765373</v>
      </c>
      <c r="H39" s="221">
        <f t="shared" si="6"/>
        <v>3332.7932114638788</v>
      </c>
      <c r="I39" s="223">
        <f t="shared" si="6"/>
        <v>6325.1474502065412</v>
      </c>
    </row>
    <row r="40" spans="1:10" ht="14.4" x14ac:dyDescent="0.25">
      <c r="A40" s="71" t="s">
        <v>34</v>
      </c>
      <c r="B40" s="72"/>
      <c r="C40" s="72"/>
      <c r="D40" s="72"/>
      <c r="E40" s="72"/>
      <c r="F40" s="72"/>
      <c r="G40" s="72"/>
      <c r="H40" s="73"/>
      <c r="I40" s="70"/>
      <c r="J40" s="70"/>
    </row>
    <row r="41" spans="1:10" ht="14.4" x14ac:dyDescent="0.25">
      <c r="A41" s="74" t="s">
        <v>35</v>
      </c>
      <c r="B41" s="75"/>
      <c r="C41" s="75"/>
      <c r="D41" s="75"/>
      <c r="E41" s="75"/>
      <c r="F41" s="75"/>
      <c r="G41" s="75"/>
      <c r="H41" s="76"/>
      <c r="I41" s="70"/>
      <c r="J41" s="70"/>
    </row>
    <row r="42" spans="1:10" ht="15" thickBot="1" x14ac:dyDescent="0.3">
      <c r="A42" s="77" t="s">
        <v>36</v>
      </c>
      <c r="B42" s="78"/>
      <c r="C42" s="78"/>
      <c r="D42" s="78"/>
      <c r="E42" s="78"/>
      <c r="F42" s="78"/>
      <c r="G42" s="78"/>
      <c r="H42" s="79"/>
      <c r="I42" s="70"/>
      <c r="J42" s="70"/>
    </row>
  </sheetData>
  <mergeCells count="12">
    <mergeCell ref="A38:C38"/>
    <mergeCell ref="A39:C39"/>
    <mergeCell ref="M7:O7"/>
    <mergeCell ref="A1:D1"/>
    <mergeCell ref="E1:G1"/>
    <mergeCell ref="A31:C31"/>
    <mergeCell ref="A35:C35"/>
    <mergeCell ref="A3:C3"/>
    <mergeCell ref="A8:C8"/>
    <mergeCell ref="A25:C25"/>
    <mergeCell ref="A27:C27"/>
    <mergeCell ref="A29:C2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1" fitToHeight="0" orientation="portrait" r:id="rId1"/>
  <headerFooter alignWithMargins="0">
    <oddHeader>&amp;F</oddHeader>
    <oddFooter>&amp;A&amp;RPage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2"/>
  <sheetViews>
    <sheetView zoomScale="85" zoomScaleNormal="85" workbookViewId="0">
      <selection activeCell="D9" sqref="D9:H24"/>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2" width="12.6640625" style="1" customWidth="1"/>
    <col min="13" max="15" width="12.6640625" style="1" hidden="1" customWidth="1"/>
    <col min="16" max="26" width="12.6640625" style="1" customWidth="1"/>
    <col min="27" max="16384" width="9.109375" style="1"/>
  </cols>
  <sheetData>
    <row r="1" spans="1:15" ht="31.5" customHeight="1" thickBot="1" x14ac:dyDescent="0.3">
      <c r="A1" s="250" t="s">
        <v>39</v>
      </c>
      <c r="B1" s="251"/>
      <c r="C1" s="251"/>
      <c r="D1" s="251"/>
      <c r="E1" s="252" t="s">
        <v>149</v>
      </c>
      <c r="F1" s="252"/>
      <c r="G1" s="252"/>
      <c r="H1" s="2"/>
      <c r="I1" s="12"/>
    </row>
    <row r="2" spans="1:15" ht="16.2" thickBot="1" x14ac:dyDescent="0.35">
      <c r="A2" s="13"/>
      <c r="B2" s="14"/>
      <c r="C2" s="15"/>
      <c r="D2" s="15"/>
      <c r="E2" s="9"/>
      <c r="F2" s="9"/>
      <c r="G2" s="9"/>
      <c r="H2" s="9"/>
      <c r="I2" s="3"/>
    </row>
    <row r="3" spans="1:15" ht="26.25" customHeight="1" thickBot="1" x14ac:dyDescent="0.3">
      <c r="A3" s="265" t="s">
        <v>3</v>
      </c>
      <c r="B3" s="253"/>
      <c r="C3" s="253"/>
      <c r="D3" s="27"/>
      <c r="E3" s="36">
        <f>'Pryse + Sensatiwiteitsanali'!B79</f>
        <v>7920</v>
      </c>
      <c r="F3" s="27" t="s">
        <v>0</v>
      </c>
      <c r="G3" s="16"/>
      <c r="H3" s="16"/>
      <c r="I3" s="4"/>
    </row>
    <row r="4" spans="1:15" ht="13.8" thickBot="1" x14ac:dyDescent="0.3">
      <c r="A4" s="54"/>
      <c r="B4" s="67"/>
      <c r="C4" s="67"/>
      <c r="D4" s="5"/>
      <c r="E4" s="8"/>
      <c r="F4" s="17"/>
      <c r="G4" s="6"/>
      <c r="H4" s="18"/>
      <c r="I4" s="18"/>
    </row>
    <row r="5" spans="1:15" ht="13.8" thickBot="1" x14ac:dyDescent="0.3">
      <c r="A5" s="54" t="s">
        <v>4</v>
      </c>
      <c r="B5" s="67"/>
      <c r="C5" s="67"/>
      <c r="D5" s="42">
        <v>1.25</v>
      </c>
      <c r="E5" s="42">
        <v>1.5</v>
      </c>
      <c r="F5" s="42">
        <v>1.75</v>
      </c>
      <c r="G5" s="42">
        <v>2</v>
      </c>
      <c r="H5" s="42">
        <v>2.25</v>
      </c>
      <c r="I5" s="40">
        <v>0</v>
      </c>
    </row>
    <row r="6" spans="1:15" ht="13.8" thickBot="1" x14ac:dyDescent="0.3">
      <c r="A6" s="55" t="s">
        <v>5</v>
      </c>
      <c r="B6" s="68"/>
      <c r="C6" s="69"/>
      <c r="D6" s="34">
        <f t="shared" ref="D6:I6" si="0">$E$3*D5</f>
        <v>9900</v>
      </c>
      <c r="E6" s="34">
        <f t="shared" si="0"/>
        <v>11880</v>
      </c>
      <c r="F6" s="34">
        <f t="shared" si="0"/>
        <v>13860</v>
      </c>
      <c r="G6" s="34">
        <f t="shared" si="0"/>
        <v>15840</v>
      </c>
      <c r="H6" s="34">
        <f t="shared" si="0"/>
        <v>17820</v>
      </c>
      <c r="I6" s="34">
        <f t="shared" si="0"/>
        <v>0</v>
      </c>
    </row>
    <row r="7" spans="1:15" ht="15" thickBot="1" x14ac:dyDescent="0.35">
      <c r="A7" s="57"/>
      <c r="B7" s="58"/>
      <c r="C7" s="58"/>
      <c r="D7" s="20"/>
      <c r="E7" s="20"/>
      <c r="F7" s="20"/>
      <c r="G7" s="20"/>
      <c r="H7" s="20"/>
      <c r="I7" s="20"/>
      <c r="M7" s="240" t="s">
        <v>81</v>
      </c>
      <c r="N7" s="240"/>
      <c r="O7" s="240"/>
    </row>
    <row r="8" spans="1:15" ht="25.5" customHeight="1" thickBot="1" x14ac:dyDescent="0.35">
      <c r="A8" s="258" t="s">
        <v>6</v>
      </c>
      <c r="B8" s="259"/>
      <c r="C8" s="260"/>
      <c r="D8" s="21"/>
      <c r="E8" s="21"/>
      <c r="F8" s="21"/>
      <c r="G8" s="21"/>
      <c r="H8" s="21"/>
      <c r="I8" s="21"/>
      <c r="M8" s="133" t="s">
        <v>74</v>
      </c>
      <c r="N8" s="133" t="s">
        <v>75</v>
      </c>
      <c r="O8" s="133" t="s">
        <v>76</v>
      </c>
    </row>
    <row r="9" spans="1:15" ht="12" customHeight="1" x14ac:dyDescent="0.3">
      <c r="A9" s="59" t="s">
        <v>7</v>
      </c>
      <c r="B9" s="60"/>
      <c r="C9" s="60"/>
      <c r="D9" s="147">
        <v>1536.8000000000002</v>
      </c>
      <c r="E9" s="147">
        <v>1536.8000000000002</v>
      </c>
      <c r="F9" s="147">
        <v>1536.8000000000002</v>
      </c>
      <c r="G9" s="147">
        <v>1536.8000000000002</v>
      </c>
      <c r="H9" s="147">
        <v>1536.8000000000002</v>
      </c>
      <c r="I9" s="28">
        <v>0</v>
      </c>
      <c r="M9" s="134">
        <f>D5</f>
        <v>1.25</v>
      </c>
      <c r="N9" s="134">
        <f>D25</f>
        <v>9691.1220527314799</v>
      </c>
      <c r="O9" s="134">
        <f>D27</f>
        <v>2879.5</v>
      </c>
    </row>
    <row r="10" spans="1:15" ht="12" customHeight="1" x14ac:dyDescent="0.3">
      <c r="A10" s="56" t="s">
        <v>8</v>
      </c>
      <c r="B10" s="61"/>
      <c r="C10" s="61"/>
      <c r="D10" s="146">
        <v>1203.5</v>
      </c>
      <c r="E10" s="146">
        <v>1408.2</v>
      </c>
      <c r="F10" s="146">
        <v>1612.9</v>
      </c>
      <c r="G10" s="146">
        <v>1817.6000000000001</v>
      </c>
      <c r="H10" s="146">
        <v>2022.3</v>
      </c>
      <c r="I10" s="29">
        <v>0</v>
      </c>
      <c r="M10" s="134">
        <f>E5</f>
        <v>1.5</v>
      </c>
      <c r="N10" s="134">
        <f>E25</f>
        <v>10184.068744897186</v>
      </c>
      <c r="O10" s="134">
        <f>E27</f>
        <v>2879.5</v>
      </c>
    </row>
    <row r="11" spans="1:15" ht="12" customHeight="1" x14ac:dyDescent="0.3">
      <c r="A11" s="56" t="s">
        <v>9</v>
      </c>
      <c r="B11" s="61"/>
      <c r="C11" s="61"/>
      <c r="D11" s="146">
        <v>179.48700000000002</v>
      </c>
      <c r="E11" s="146">
        <v>179.48700000000002</v>
      </c>
      <c r="F11" s="146">
        <v>179.48700000000002</v>
      </c>
      <c r="G11" s="146">
        <v>179.48700000000002</v>
      </c>
      <c r="H11" s="146">
        <v>179.48700000000002</v>
      </c>
      <c r="I11" s="29">
        <v>0</v>
      </c>
      <c r="M11" s="134">
        <f>F5</f>
        <v>1.75</v>
      </c>
      <c r="N11" s="134">
        <f>F25</f>
        <v>10677.01543706289</v>
      </c>
      <c r="O11" s="134">
        <f>F27</f>
        <v>2879.5</v>
      </c>
    </row>
    <row r="12" spans="1:15" ht="12" customHeight="1" x14ac:dyDescent="0.3">
      <c r="A12" s="56" t="s">
        <v>10</v>
      </c>
      <c r="B12" s="61"/>
      <c r="C12" s="61"/>
      <c r="D12" s="146">
        <v>1415.3572800000002</v>
      </c>
      <c r="E12" s="146">
        <v>1435.0672800000002</v>
      </c>
      <c r="F12" s="146">
        <v>1454.7772800000002</v>
      </c>
      <c r="G12" s="146">
        <v>1474.4872800000001</v>
      </c>
      <c r="H12" s="146">
        <v>1494.1972800000001</v>
      </c>
      <c r="I12" s="29">
        <v>0</v>
      </c>
      <c r="M12" s="134">
        <f>G5</f>
        <v>2</v>
      </c>
      <c r="N12" s="134">
        <f>G25</f>
        <v>11169.962129228596</v>
      </c>
      <c r="O12" s="134">
        <f>G27</f>
        <v>2879.5</v>
      </c>
    </row>
    <row r="13" spans="1:15" ht="12" customHeight="1" x14ac:dyDescent="0.3">
      <c r="A13" s="56" t="s">
        <v>11</v>
      </c>
      <c r="B13" s="61"/>
      <c r="C13" s="61"/>
      <c r="D13" s="146">
        <v>716.10329856240014</v>
      </c>
      <c r="E13" s="146">
        <v>718.09211269740013</v>
      </c>
      <c r="F13" s="146">
        <v>720.08092683240011</v>
      </c>
      <c r="G13" s="146">
        <v>722.06974096740009</v>
      </c>
      <c r="H13" s="146">
        <v>724.05855510240008</v>
      </c>
      <c r="I13" s="29">
        <v>0</v>
      </c>
      <c r="M13" s="134">
        <f>H5</f>
        <v>2.25</v>
      </c>
      <c r="N13" s="134">
        <f>H25</f>
        <v>11662.9088213943</v>
      </c>
      <c r="O13" s="134">
        <f>H27</f>
        <v>2879.5</v>
      </c>
    </row>
    <row r="14" spans="1:15" ht="12" customHeight="1" x14ac:dyDescent="0.3">
      <c r="A14" s="56" t="s">
        <v>12</v>
      </c>
      <c r="B14" s="61"/>
      <c r="C14" s="61"/>
      <c r="D14" s="146">
        <v>1740.0523334399998</v>
      </c>
      <c r="E14" s="146">
        <v>1740.0523334399998</v>
      </c>
      <c r="F14" s="146">
        <v>1740.0523334399998</v>
      </c>
      <c r="G14" s="146">
        <v>1740.0523334399998</v>
      </c>
      <c r="H14" s="146">
        <v>1740.0523334399998</v>
      </c>
      <c r="I14" s="29">
        <v>0</v>
      </c>
      <c r="M14" s="134">
        <f>I5</f>
        <v>0</v>
      </c>
      <c r="N14" s="134">
        <f>I25</f>
        <v>0</v>
      </c>
      <c r="O14" s="134">
        <f>I27</f>
        <v>0</v>
      </c>
    </row>
    <row r="15" spans="1:15" ht="12" customHeight="1" x14ac:dyDescent="0.25">
      <c r="A15" s="56" t="s">
        <v>13</v>
      </c>
      <c r="B15" s="61"/>
      <c r="C15" s="61"/>
      <c r="D15" s="146">
        <v>837.94663890502397</v>
      </c>
      <c r="E15" s="146">
        <v>837.94663890502397</v>
      </c>
      <c r="F15" s="146">
        <v>837.94663890502397</v>
      </c>
      <c r="G15" s="146">
        <v>837.94663890502397</v>
      </c>
      <c r="H15" s="146">
        <v>837.94663890502397</v>
      </c>
      <c r="I15" s="29">
        <v>0</v>
      </c>
    </row>
    <row r="16" spans="1:15" ht="12" customHeight="1" x14ac:dyDescent="0.25">
      <c r="A16" s="56" t="s">
        <v>14</v>
      </c>
      <c r="B16" s="61"/>
      <c r="C16" s="61"/>
      <c r="D16" s="146">
        <v>193.05</v>
      </c>
      <c r="E16" s="146">
        <v>231.65999999999997</v>
      </c>
      <c r="F16" s="146">
        <v>270.27</v>
      </c>
      <c r="G16" s="146">
        <v>308.88</v>
      </c>
      <c r="H16" s="146">
        <v>347.48999999999995</v>
      </c>
      <c r="I16" s="29">
        <v>0</v>
      </c>
    </row>
    <row r="17" spans="1:10" ht="12" customHeight="1" x14ac:dyDescent="0.25">
      <c r="A17" s="56" t="s">
        <v>15</v>
      </c>
      <c r="B17" s="61"/>
      <c r="C17" s="61"/>
      <c r="D17" s="146">
        <v>440.06548236906184</v>
      </c>
      <c r="E17" s="146">
        <v>462.44976591123361</v>
      </c>
      <c r="F17" s="146">
        <v>484.83404945340533</v>
      </c>
      <c r="G17" s="146">
        <v>507.21833299557704</v>
      </c>
      <c r="H17" s="146">
        <v>529.60261653774876</v>
      </c>
      <c r="I17" s="29">
        <v>0</v>
      </c>
    </row>
    <row r="18" spans="1:10" ht="12" customHeight="1" x14ac:dyDescent="0.25">
      <c r="A18" s="56" t="s">
        <v>16</v>
      </c>
      <c r="B18" s="61"/>
      <c r="C18" s="61"/>
      <c r="D18" s="146">
        <v>0</v>
      </c>
      <c r="E18" s="146">
        <v>0</v>
      </c>
      <c r="F18" s="146">
        <v>0</v>
      </c>
      <c r="G18" s="146">
        <v>0</v>
      </c>
      <c r="H18" s="146">
        <v>0</v>
      </c>
      <c r="I18" s="29">
        <v>0</v>
      </c>
    </row>
    <row r="19" spans="1:10" ht="12" customHeight="1" x14ac:dyDescent="0.25">
      <c r="A19" s="56" t="s">
        <v>17</v>
      </c>
      <c r="B19" s="61"/>
      <c r="C19" s="61"/>
      <c r="D19" s="146">
        <v>891</v>
      </c>
      <c r="E19" s="146">
        <v>1069.2</v>
      </c>
      <c r="F19" s="146">
        <v>1247.3999999999999</v>
      </c>
      <c r="G19" s="146">
        <v>1425.6</v>
      </c>
      <c r="H19" s="146">
        <v>1603.8</v>
      </c>
      <c r="I19" s="29">
        <v>0</v>
      </c>
    </row>
    <row r="20" spans="1:10" ht="12" customHeight="1" x14ac:dyDescent="0.25">
      <c r="A20" s="56" t="s">
        <v>18</v>
      </c>
      <c r="B20" s="61"/>
      <c r="C20" s="61"/>
      <c r="D20" s="146">
        <v>0</v>
      </c>
      <c r="E20" s="146">
        <v>0</v>
      </c>
      <c r="F20" s="146">
        <v>0</v>
      </c>
      <c r="G20" s="146">
        <v>0</v>
      </c>
      <c r="H20" s="146">
        <v>0</v>
      </c>
      <c r="I20" s="29">
        <v>0</v>
      </c>
    </row>
    <row r="21" spans="1:10" ht="12" customHeight="1" x14ac:dyDescent="0.25">
      <c r="A21" s="56" t="s">
        <v>19</v>
      </c>
      <c r="B21" s="61"/>
      <c r="C21" s="61"/>
      <c r="D21" s="146">
        <v>0</v>
      </c>
      <c r="E21" s="146">
        <v>0</v>
      </c>
      <c r="F21" s="146">
        <v>0</v>
      </c>
      <c r="G21" s="146">
        <v>0</v>
      </c>
      <c r="H21" s="146">
        <v>0</v>
      </c>
      <c r="I21" s="29">
        <v>0</v>
      </c>
    </row>
    <row r="22" spans="1:10" ht="12" customHeight="1" x14ac:dyDescent="0.25">
      <c r="A22" s="56" t="s">
        <v>20</v>
      </c>
      <c r="B22" s="61"/>
      <c r="C22" s="61"/>
      <c r="D22" s="146">
        <v>0</v>
      </c>
      <c r="E22" s="146">
        <v>0</v>
      </c>
      <c r="F22" s="146">
        <v>0</v>
      </c>
      <c r="G22" s="146">
        <v>0</v>
      </c>
      <c r="H22" s="146">
        <v>0</v>
      </c>
      <c r="I22" s="29">
        <v>0</v>
      </c>
    </row>
    <row r="23" spans="1:10" x14ac:dyDescent="0.25">
      <c r="A23" s="56" t="s">
        <v>21</v>
      </c>
      <c r="B23" s="61"/>
      <c r="C23" s="61"/>
      <c r="D23" s="146">
        <v>0</v>
      </c>
      <c r="E23" s="146">
        <v>0</v>
      </c>
      <c r="F23" s="146">
        <v>0</v>
      </c>
      <c r="G23" s="146">
        <v>0</v>
      </c>
      <c r="H23" s="146">
        <v>0</v>
      </c>
      <c r="I23" s="29">
        <v>0</v>
      </c>
    </row>
    <row r="24" spans="1:10" ht="13.8" thickBot="1" x14ac:dyDescent="0.3">
      <c r="A24" s="56" t="s">
        <v>22</v>
      </c>
      <c r="B24" s="61"/>
      <c r="C24" s="61"/>
      <c r="D24" s="146">
        <v>537.76001945499354</v>
      </c>
      <c r="E24" s="146">
        <v>565.11361394352741</v>
      </c>
      <c r="F24" s="146">
        <v>592.46720843206128</v>
      </c>
      <c r="G24" s="146">
        <v>619.82080292059504</v>
      </c>
      <c r="H24" s="146">
        <v>647.17439740912869</v>
      </c>
      <c r="I24" s="29">
        <v>0</v>
      </c>
    </row>
    <row r="25" spans="1:10" ht="27.75" customHeight="1" thickBot="1" x14ac:dyDescent="0.3">
      <c r="A25" s="237" t="s">
        <v>23</v>
      </c>
      <c r="B25" s="238"/>
      <c r="C25" s="239"/>
      <c r="D25" s="30">
        <f>SUM(D9:D24)</f>
        <v>9691.1220527314799</v>
      </c>
      <c r="E25" s="30">
        <f>SUM(E9:E24)</f>
        <v>10184.068744897186</v>
      </c>
      <c r="F25" s="30">
        <f>SUM(F9:F24)</f>
        <v>10677.01543706289</v>
      </c>
      <c r="G25" s="30">
        <f>SUM(G9:G24)</f>
        <v>11169.962129228596</v>
      </c>
      <c r="H25" s="30">
        <f>SUM(H9:H24)</f>
        <v>11662.9088213943</v>
      </c>
      <c r="I25" s="30">
        <v>0</v>
      </c>
    </row>
    <row r="26" spans="1:10" ht="13.8" thickBot="1" x14ac:dyDescent="0.3">
      <c r="A26" s="62"/>
      <c r="B26" s="63"/>
      <c r="C26" s="63"/>
      <c r="D26" s="31"/>
      <c r="E26" s="31"/>
      <c r="F26" s="31"/>
      <c r="G26" s="31"/>
      <c r="H26" s="31"/>
      <c r="I26" s="31"/>
    </row>
    <row r="27" spans="1:10" ht="13.8" thickBot="1" x14ac:dyDescent="0.3">
      <c r="A27" s="234" t="s">
        <v>24</v>
      </c>
      <c r="B27" s="235"/>
      <c r="C27" s="236"/>
      <c r="D27" s="149">
        <f>[2]Sojabone!$D$224</f>
        <v>2879.5</v>
      </c>
      <c r="E27" s="137">
        <f>D27</f>
        <v>2879.5</v>
      </c>
      <c r="F27" s="137">
        <f>E27</f>
        <v>2879.5</v>
      </c>
      <c r="G27" s="137">
        <f>F27</f>
        <v>2879.5</v>
      </c>
      <c r="H27" s="137">
        <f>G27</f>
        <v>2879.5</v>
      </c>
      <c r="I27" s="137"/>
      <c r="J27" s="24"/>
    </row>
    <row r="28" spans="1:10" ht="13.8" thickBot="1" x14ac:dyDescent="0.3">
      <c r="A28" s="62"/>
      <c r="B28" s="63"/>
      <c r="C28" s="63"/>
      <c r="D28" s="31"/>
      <c r="E28" s="31"/>
      <c r="F28" s="31"/>
      <c r="G28" s="31"/>
      <c r="H28" s="31"/>
      <c r="I28" s="31"/>
    </row>
    <row r="29" spans="1:10" ht="26.25" customHeight="1" thickBot="1" x14ac:dyDescent="0.3">
      <c r="A29" s="237" t="s">
        <v>25</v>
      </c>
      <c r="B29" s="238"/>
      <c r="C29" s="239"/>
      <c r="D29" s="30">
        <f>D25+D27</f>
        <v>12570.62205273148</v>
      </c>
      <c r="E29" s="30">
        <f>E25+E27</f>
        <v>13063.568744897186</v>
      </c>
      <c r="F29" s="30">
        <f>F25+F27</f>
        <v>13556.51543706289</v>
      </c>
      <c r="G29" s="30">
        <f>G25+G27</f>
        <v>14049.462129228596</v>
      </c>
      <c r="H29" s="30">
        <f>H25+H27</f>
        <v>14542.4088213943</v>
      </c>
      <c r="I29" s="30">
        <v>0</v>
      </c>
    </row>
    <row r="30" spans="1:10" ht="13.8" thickBot="1" x14ac:dyDescent="0.3">
      <c r="A30" s="57"/>
      <c r="B30" s="58"/>
      <c r="C30" s="58"/>
      <c r="D30" s="33"/>
      <c r="E30" s="33"/>
      <c r="F30" s="33"/>
      <c r="G30" s="33"/>
      <c r="H30" s="33"/>
      <c r="I30" s="33"/>
    </row>
    <row r="31" spans="1:10" ht="28.5" customHeight="1" thickBot="1" x14ac:dyDescent="0.3">
      <c r="A31" s="237" t="s">
        <v>26</v>
      </c>
      <c r="B31" s="253"/>
      <c r="C31" s="254"/>
      <c r="D31" s="30">
        <f>D29/D5</f>
        <v>10056.497642185184</v>
      </c>
      <c r="E31" s="30">
        <f>E29/E5</f>
        <v>8709.0458299314578</v>
      </c>
      <c r="F31" s="30">
        <f>F29/F5</f>
        <v>7746.5802497502227</v>
      </c>
      <c r="G31" s="30">
        <f>G29/G5</f>
        <v>7024.7310646142978</v>
      </c>
      <c r="H31" s="30">
        <f>H29/H5</f>
        <v>6463.2928095085772</v>
      </c>
      <c r="I31" s="30">
        <v>0</v>
      </c>
    </row>
    <row r="32" spans="1:10" ht="13.8" thickBot="1" x14ac:dyDescent="0.3">
      <c r="A32" s="57"/>
      <c r="B32" s="58"/>
      <c r="C32" s="58"/>
      <c r="D32" s="33"/>
      <c r="E32" s="33"/>
      <c r="F32" s="33"/>
      <c r="G32" s="33"/>
      <c r="H32" s="33"/>
      <c r="I32" s="33"/>
    </row>
    <row r="33" spans="1:10" ht="13.8" thickBot="1" x14ac:dyDescent="0.3">
      <c r="A33" s="55" t="s">
        <v>27</v>
      </c>
      <c r="B33" s="68"/>
      <c r="C33" s="68"/>
      <c r="D33" s="30">
        <f>'Pryse + Sensatiwiteitsanali'!D6</f>
        <v>334</v>
      </c>
      <c r="E33" s="30">
        <f>$D$33</f>
        <v>334</v>
      </c>
      <c r="F33" s="30">
        <f>$D$33</f>
        <v>334</v>
      </c>
      <c r="G33" s="30">
        <f>$D$33</f>
        <v>334</v>
      </c>
      <c r="H33" s="30">
        <f>$D$33</f>
        <v>334</v>
      </c>
      <c r="I33" s="30">
        <v>0</v>
      </c>
    </row>
    <row r="34" spans="1:10" ht="13.8" thickBot="1" x14ac:dyDescent="0.3">
      <c r="A34" s="57"/>
      <c r="B34" s="58"/>
      <c r="C34" s="58"/>
      <c r="D34" s="33"/>
      <c r="E34" s="33"/>
      <c r="F34" s="33"/>
      <c r="G34" s="33"/>
      <c r="H34" s="33"/>
      <c r="I34" s="33"/>
    </row>
    <row r="35" spans="1:10" ht="26.25" customHeight="1" thickBot="1" x14ac:dyDescent="0.3">
      <c r="A35" s="265" t="s">
        <v>28</v>
      </c>
      <c r="B35" s="253"/>
      <c r="C35" s="254"/>
      <c r="D35" s="32">
        <f>D31+D33</f>
        <v>10390.497642185184</v>
      </c>
      <c r="E35" s="32">
        <f>E31+E33</f>
        <v>9043.0458299314578</v>
      </c>
      <c r="F35" s="32">
        <f>F31+F33</f>
        <v>8080.5802497502227</v>
      </c>
      <c r="G35" s="32">
        <f>G31+G33</f>
        <v>7358.7310646142978</v>
      </c>
      <c r="H35" s="32">
        <f>H31+H33</f>
        <v>6797.2928095085772</v>
      </c>
      <c r="I35" s="32">
        <v>0</v>
      </c>
    </row>
    <row r="36" spans="1:10" ht="13.8" thickBot="1" x14ac:dyDescent="0.3">
      <c r="A36" s="64" t="s">
        <v>29</v>
      </c>
      <c r="B36" s="65"/>
      <c r="C36" s="66"/>
      <c r="D36" s="32">
        <f>'Pryse + Sensatiwiteitsanali'!B6</f>
        <v>8254</v>
      </c>
      <c r="E36" s="32">
        <f>$D$36</f>
        <v>8254</v>
      </c>
      <c r="F36" s="32">
        <f>$D$36</f>
        <v>8254</v>
      </c>
      <c r="G36" s="32">
        <f>$D$36</f>
        <v>8254</v>
      </c>
      <c r="H36" s="32">
        <f>$D$36</f>
        <v>8254</v>
      </c>
      <c r="I36" s="32">
        <v>0</v>
      </c>
    </row>
    <row r="37" spans="1:10" ht="13.8" thickBot="1" x14ac:dyDescent="0.3"/>
    <row r="38" spans="1:10" customFormat="1" ht="14.4" x14ac:dyDescent="0.3">
      <c r="A38" s="261" t="s">
        <v>143</v>
      </c>
      <c r="B38" s="262"/>
      <c r="C38" s="262"/>
      <c r="D38" s="218">
        <f t="shared" ref="D38:H38" si="1">D6-D25</f>
        <v>208.87794726852007</v>
      </c>
      <c r="E38" s="219">
        <f t="shared" si="1"/>
        <v>1695.9312551028142</v>
      </c>
      <c r="F38" s="218">
        <f t="shared" si="1"/>
        <v>3182.9845629371102</v>
      </c>
      <c r="G38" s="219">
        <f t="shared" si="1"/>
        <v>4670.0378707714044</v>
      </c>
      <c r="H38" s="218">
        <f t="shared" si="1"/>
        <v>6157.0911786057004</v>
      </c>
      <c r="I38" s="220"/>
    </row>
    <row r="39" spans="1:10" customFormat="1" ht="15" thickBot="1" x14ac:dyDescent="0.35">
      <c r="A39" s="263" t="s">
        <v>144</v>
      </c>
      <c r="B39" s="264"/>
      <c r="C39" s="264"/>
      <c r="D39" s="221">
        <f t="shared" ref="D39:H39" si="2">D6-D29</f>
        <v>-2670.6220527314799</v>
      </c>
      <c r="E39" s="222">
        <f t="shared" si="2"/>
        <v>-1183.5687448971858</v>
      </c>
      <c r="F39" s="221">
        <f t="shared" si="2"/>
        <v>303.48456293711024</v>
      </c>
      <c r="G39" s="222">
        <f t="shared" si="2"/>
        <v>1790.5378707714044</v>
      </c>
      <c r="H39" s="221">
        <f t="shared" si="2"/>
        <v>3277.5911786057004</v>
      </c>
      <c r="I39" s="223"/>
    </row>
    <row r="40" spans="1:10" ht="14.4" x14ac:dyDescent="0.25">
      <c r="A40" s="71" t="s">
        <v>34</v>
      </c>
      <c r="B40" s="72"/>
      <c r="C40" s="72"/>
      <c r="D40" s="72"/>
      <c r="E40" s="72"/>
      <c r="F40" s="72"/>
      <c r="G40" s="72"/>
      <c r="H40" s="73"/>
      <c r="I40" s="70"/>
      <c r="J40" s="70"/>
    </row>
    <row r="41" spans="1:10" ht="14.4" x14ac:dyDescent="0.25">
      <c r="A41" s="74" t="s">
        <v>35</v>
      </c>
      <c r="B41" s="75"/>
      <c r="C41" s="75"/>
      <c r="D41" s="75"/>
      <c r="E41" s="75"/>
      <c r="F41" s="75"/>
      <c r="G41" s="75"/>
      <c r="H41" s="76"/>
      <c r="I41" s="70"/>
      <c r="J41" s="70"/>
    </row>
    <row r="42" spans="1:10" ht="15" thickBot="1" x14ac:dyDescent="0.3">
      <c r="A42" s="77" t="s">
        <v>36</v>
      </c>
      <c r="B42" s="78"/>
      <c r="C42" s="78"/>
      <c r="D42" s="78"/>
      <c r="E42" s="78"/>
      <c r="F42" s="78"/>
      <c r="G42" s="78"/>
      <c r="H42" s="79"/>
      <c r="I42" s="70"/>
      <c r="J42" s="70"/>
    </row>
  </sheetData>
  <mergeCells count="12">
    <mergeCell ref="A38:C38"/>
    <mergeCell ref="A39:C39"/>
    <mergeCell ref="M7:O7"/>
    <mergeCell ref="A1:D1"/>
    <mergeCell ref="E1:G1"/>
    <mergeCell ref="A31:C31"/>
    <mergeCell ref="A35:C35"/>
    <mergeCell ref="A3:C3"/>
    <mergeCell ref="A8:C8"/>
    <mergeCell ref="A25:C25"/>
    <mergeCell ref="A27:C27"/>
    <mergeCell ref="A29:C29"/>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scale="56" fitToHeight="0" orientation="portrait" r:id="rId1"/>
  <headerFooter>
    <oddHeader>&amp;F</oddHeader>
    <oddFooter>&amp;A&amp;RPage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2"/>
  <sheetViews>
    <sheetView zoomScale="85" zoomScaleNormal="85" workbookViewId="0">
      <selection activeCell="D9" sqref="D9:H24"/>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2" width="12.6640625" style="1" customWidth="1"/>
    <col min="13" max="15" width="12.6640625" style="1" hidden="1" customWidth="1"/>
    <col min="16" max="26" width="12.6640625" style="1" customWidth="1"/>
    <col min="27" max="16384" width="9.109375" style="1"/>
  </cols>
  <sheetData>
    <row r="1" spans="1:15" ht="29.25" customHeight="1" thickBot="1" x14ac:dyDescent="0.3">
      <c r="A1" s="250" t="s">
        <v>2</v>
      </c>
      <c r="B1" s="251"/>
      <c r="C1" s="251"/>
      <c r="D1" s="251"/>
      <c r="E1" s="252" t="s">
        <v>149</v>
      </c>
      <c r="F1" s="252"/>
      <c r="G1" s="252"/>
      <c r="H1" s="2"/>
      <c r="I1" s="12"/>
    </row>
    <row r="2" spans="1:15" ht="16.2" thickBot="1" x14ac:dyDescent="0.35">
      <c r="A2" s="13"/>
      <c r="B2" s="14"/>
      <c r="C2" s="15"/>
      <c r="D2" s="15"/>
      <c r="E2" s="9"/>
      <c r="F2" s="9"/>
      <c r="G2" s="9"/>
      <c r="H2" s="9"/>
      <c r="I2" s="3"/>
    </row>
    <row r="3" spans="1:15" ht="27.75" customHeight="1" thickBot="1" x14ac:dyDescent="0.3">
      <c r="A3" s="265" t="s">
        <v>3</v>
      </c>
      <c r="B3" s="253"/>
      <c r="C3" s="253"/>
      <c r="D3" s="27"/>
      <c r="E3" s="36">
        <f>'Pryse + Sensatiwiteitsanali'!B92</f>
        <v>5737</v>
      </c>
      <c r="F3" s="27" t="s">
        <v>0</v>
      </c>
      <c r="G3" s="16"/>
      <c r="H3" s="16"/>
      <c r="I3" s="4"/>
    </row>
    <row r="4" spans="1:15" ht="13.8" thickBot="1" x14ac:dyDescent="0.3">
      <c r="A4" s="54"/>
      <c r="B4" s="67"/>
      <c r="C4" s="67"/>
      <c r="D4" s="5"/>
      <c r="E4" s="8"/>
      <c r="F4" s="17"/>
      <c r="G4" s="6"/>
      <c r="H4" s="18"/>
      <c r="I4" s="18"/>
    </row>
    <row r="5" spans="1:15" ht="13.8" thickBot="1" x14ac:dyDescent="0.3">
      <c r="A5" s="54" t="s">
        <v>4</v>
      </c>
      <c r="B5" s="67"/>
      <c r="C5" s="67"/>
      <c r="D5" s="37">
        <v>2</v>
      </c>
      <c r="E5" s="37">
        <v>2.5</v>
      </c>
      <c r="F5" s="37">
        <v>3</v>
      </c>
      <c r="G5" s="37">
        <v>3.5</v>
      </c>
      <c r="H5" s="37">
        <v>4</v>
      </c>
      <c r="I5" s="19"/>
    </row>
    <row r="6" spans="1:15" ht="13.8" thickBot="1" x14ac:dyDescent="0.3">
      <c r="A6" s="55" t="s">
        <v>5</v>
      </c>
      <c r="B6" s="68"/>
      <c r="C6" s="69"/>
      <c r="D6" s="34">
        <f t="shared" ref="D6:I6" si="0">$E$3*D5</f>
        <v>11474</v>
      </c>
      <c r="E6" s="34">
        <f t="shared" si="0"/>
        <v>14342.5</v>
      </c>
      <c r="F6" s="34">
        <f t="shared" si="0"/>
        <v>17211</v>
      </c>
      <c r="G6" s="34">
        <f t="shared" si="0"/>
        <v>20079.5</v>
      </c>
      <c r="H6" s="34">
        <f t="shared" si="0"/>
        <v>22948</v>
      </c>
      <c r="I6" s="34">
        <f t="shared" si="0"/>
        <v>0</v>
      </c>
    </row>
    <row r="7" spans="1:15" ht="15" thickBot="1" x14ac:dyDescent="0.35">
      <c r="A7" s="57"/>
      <c r="B7" s="58"/>
      <c r="C7" s="58"/>
      <c r="D7" s="38"/>
      <c r="E7" s="20"/>
      <c r="F7" s="20"/>
      <c r="G7" s="20"/>
      <c r="H7" s="20"/>
      <c r="I7" s="20"/>
      <c r="M7" s="240" t="s">
        <v>82</v>
      </c>
      <c r="N7" s="240"/>
      <c r="O7" s="240"/>
    </row>
    <row r="8" spans="1:15" ht="15" thickBot="1" x14ac:dyDescent="0.35">
      <c r="A8" s="258" t="s">
        <v>6</v>
      </c>
      <c r="B8" s="259"/>
      <c r="C8" s="260"/>
      <c r="D8" s="39"/>
      <c r="E8" s="21"/>
      <c r="F8" s="21"/>
      <c r="G8" s="21"/>
      <c r="H8" s="21"/>
      <c r="I8" s="21"/>
      <c r="M8" s="133" t="s">
        <v>74</v>
      </c>
      <c r="N8" s="133" t="s">
        <v>75</v>
      </c>
      <c r="O8" s="133" t="s">
        <v>76</v>
      </c>
    </row>
    <row r="9" spans="1:15" ht="12" customHeight="1" x14ac:dyDescent="0.3">
      <c r="A9" s="59" t="s">
        <v>7</v>
      </c>
      <c r="B9" s="60"/>
      <c r="C9" s="60"/>
      <c r="D9" s="147">
        <v>450</v>
      </c>
      <c r="E9" s="147">
        <v>500</v>
      </c>
      <c r="F9" s="147">
        <v>550</v>
      </c>
      <c r="G9" s="147">
        <v>600</v>
      </c>
      <c r="H9" s="147">
        <v>700</v>
      </c>
      <c r="I9" s="28"/>
      <c r="M9" s="134">
        <f>D5</f>
        <v>2</v>
      </c>
      <c r="N9" s="134">
        <f>D25</f>
        <v>8218.8883532545788</v>
      </c>
      <c r="O9" s="134">
        <f>D27</f>
        <v>2574.2000000000003</v>
      </c>
    </row>
    <row r="10" spans="1:15" ht="12" customHeight="1" x14ac:dyDescent="0.3">
      <c r="A10" s="56" t="s">
        <v>8</v>
      </c>
      <c r="B10" s="61"/>
      <c r="C10" s="61"/>
      <c r="D10" s="146">
        <v>2425.7000000000003</v>
      </c>
      <c r="E10" s="146">
        <v>3032.125</v>
      </c>
      <c r="F10" s="146">
        <v>3638.55</v>
      </c>
      <c r="G10" s="146">
        <v>4244.9750000000004</v>
      </c>
      <c r="H10" s="146">
        <v>4851.4000000000005</v>
      </c>
      <c r="I10" s="29"/>
      <c r="M10" s="134">
        <f>E5</f>
        <v>2.5</v>
      </c>
      <c r="N10" s="134">
        <f>E25</f>
        <v>8865.9737259354406</v>
      </c>
      <c r="O10" s="134">
        <f>E27</f>
        <v>2574.2000000000003</v>
      </c>
    </row>
    <row r="11" spans="1:15" ht="12" customHeight="1" x14ac:dyDescent="0.3">
      <c r="A11" s="56" t="s">
        <v>9</v>
      </c>
      <c r="B11" s="61"/>
      <c r="C11" s="61"/>
      <c r="D11" s="146">
        <v>179.48700000000002</v>
      </c>
      <c r="E11" s="146">
        <v>179.48700000000002</v>
      </c>
      <c r="F11" s="146">
        <v>179.48700000000002</v>
      </c>
      <c r="G11" s="146">
        <v>179.48700000000002</v>
      </c>
      <c r="H11" s="146">
        <v>179.48700000000002</v>
      </c>
      <c r="I11" s="29"/>
      <c r="M11" s="134">
        <f>F5</f>
        <v>3</v>
      </c>
      <c r="N11" s="134">
        <f>F25</f>
        <v>9935.9069086163017</v>
      </c>
      <c r="O11" s="134">
        <f>F27</f>
        <v>2574.2000000000003</v>
      </c>
    </row>
    <row r="12" spans="1:15" ht="12" customHeight="1" x14ac:dyDescent="0.3">
      <c r="A12" s="56" t="s">
        <v>10</v>
      </c>
      <c r="B12" s="61"/>
      <c r="C12" s="61"/>
      <c r="D12" s="146">
        <v>1461.3512800000001</v>
      </c>
      <c r="E12" s="146">
        <v>1290.27928</v>
      </c>
      <c r="F12" s="146">
        <v>1518.5912800000001</v>
      </c>
      <c r="G12" s="146">
        <v>1547.21128</v>
      </c>
      <c r="H12" s="146">
        <v>1575.8312799999999</v>
      </c>
      <c r="I12" s="29"/>
      <c r="M12" s="134">
        <f>G5</f>
        <v>3.5</v>
      </c>
      <c r="N12" s="134">
        <f>G25</f>
        <v>10794.416186297165</v>
      </c>
      <c r="O12" s="134">
        <f>G27</f>
        <v>2574.2000000000003</v>
      </c>
    </row>
    <row r="13" spans="1:15" ht="12" customHeight="1" x14ac:dyDescent="0.3">
      <c r="A13" s="56" t="s">
        <v>11</v>
      </c>
      <c r="B13" s="61"/>
      <c r="C13" s="61"/>
      <c r="D13" s="146">
        <v>770.4793139274002</v>
      </c>
      <c r="E13" s="146">
        <v>774.45694219740017</v>
      </c>
      <c r="F13" s="146">
        <v>778.43457046740014</v>
      </c>
      <c r="G13" s="146">
        <v>782.4121987374001</v>
      </c>
      <c r="H13" s="146">
        <v>786.38982700740007</v>
      </c>
      <c r="I13" s="29"/>
      <c r="M13" s="134">
        <f>H5</f>
        <v>4</v>
      </c>
      <c r="N13" s="134">
        <f>H25</f>
        <v>11705.86296397803</v>
      </c>
      <c r="O13" s="134">
        <f>H27</f>
        <v>2574.2000000000003</v>
      </c>
    </row>
    <row r="14" spans="1:15" ht="12" customHeight="1" x14ac:dyDescent="0.3">
      <c r="A14" s="56" t="s">
        <v>12</v>
      </c>
      <c r="B14" s="61"/>
      <c r="C14" s="61"/>
      <c r="D14" s="146">
        <v>1199.15190033408</v>
      </c>
      <c r="E14" s="146">
        <v>1199.15190033408</v>
      </c>
      <c r="F14" s="146">
        <v>1199.15190033408</v>
      </c>
      <c r="G14" s="146">
        <v>1199.15190033408</v>
      </c>
      <c r="H14" s="146">
        <v>1199.15190033408</v>
      </c>
      <c r="I14" s="29"/>
      <c r="M14" s="134">
        <f>I5</f>
        <v>0</v>
      </c>
      <c r="N14" s="134">
        <f>I25</f>
        <v>0</v>
      </c>
      <c r="O14" s="134">
        <f>I27</f>
        <v>0</v>
      </c>
    </row>
    <row r="15" spans="1:15" ht="12" customHeight="1" x14ac:dyDescent="0.25">
      <c r="A15" s="56" t="s">
        <v>13</v>
      </c>
      <c r="B15" s="61"/>
      <c r="C15" s="61"/>
      <c r="D15" s="146">
        <v>789.26103537684492</v>
      </c>
      <c r="E15" s="146">
        <v>789.26103537684492</v>
      </c>
      <c r="F15" s="146">
        <v>789.26103537684492</v>
      </c>
      <c r="G15" s="146">
        <v>789.26103537684492</v>
      </c>
      <c r="H15" s="146">
        <v>789.26103537684492</v>
      </c>
      <c r="I15" s="29"/>
    </row>
    <row r="16" spans="1:15" ht="12" customHeight="1" x14ac:dyDescent="0.25">
      <c r="A16" s="56" t="s">
        <v>14</v>
      </c>
      <c r="B16" s="61"/>
      <c r="C16" s="61"/>
      <c r="D16" s="146">
        <v>223.74299999999999</v>
      </c>
      <c r="E16" s="146">
        <v>279.67875000000004</v>
      </c>
      <c r="F16" s="146">
        <v>335.61449999999996</v>
      </c>
      <c r="G16" s="146">
        <v>391.55025000000006</v>
      </c>
      <c r="H16" s="146">
        <v>447.48599999999999</v>
      </c>
      <c r="I16" s="29"/>
    </row>
    <row r="17" spans="1:10" ht="12" customHeight="1" x14ac:dyDescent="0.25">
      <c r="A17" s="56" t="s">
        <v>15</v>
      </c>
      <c r="B17" s="61"/>
      <c r="C17" s="61"/>
      <c r="D17" s="146">
        <v>0</v>
      </c>
      <c r="E17" s="146">
        <v>0</v>
      </c>
      <c r="F17" s="146">
        <v>0</v>
      </c>
      <c r="G17" s="146">
        <v>0</v>
      </c>
      <c r="H17" s="146">
        <v>0</v>
      </c>
      <c r="I17" s="29"/>
    </row>
    <row r="18" spans="1:10" ht="12" customHeight="1" x14ac:dyDescent="0.25">
      <c r="A18" s="56" t="s">
        <v>16</v>
      </c>
      <c r="B18" s="61"/>
      <c r="C18" s="61"/>
      <c r="D18" s="146">
        <v>0</v>
      </c>
      <c r="E18" s="146">
        <v>0</v>
      </c>
      <c r="F18" s="146">
        <v>0</v>
      </c>
      <c r="G18" s="146">
        <v>0</v>
      </c>
      <c r="H18" s="146">
        <v>0</v>
      </c>
      <c r="I18" s="29"/>
    </row>
    <row r="19" spans="1:10" ht="12" customHeight="1" x14ac:dyDescent="0.25">
      <c r="A19" s="56" t="s">
        <v>17</v>
      </c>
      <c r="B19" s="61"/>
      <c r="C19" s="61"/>
      <c r="D19" s="146">
        <v>263.649</v>
      </c>
      <c r="E19" s="146">
        <v>329.56124999999997</v>
      </c>
      <c r="F19" s="146">
        <v>395.4735</v>
      </c>
      <c r="G19" s="146">
        <v>461.38574999999997</v>
      </c>
      <c r="H19" s="146">
        <v>527.298</v>
      </c>
      <c r="I19" s="29"/>
    </row>
    <row r="20" spans="1:10" ht="12" customHeight="1" x14ac:dyDescent="0.25">
      <c r="A20" s="56" t="s">
        <v>18</v>
      </c>
      <c r="B20" s="61"/>
      <c r="C20" s="61"/>
      <c r="D20" s="146">
        <v>0</v>
      </c>
      <c r="E20" s="146">
        <v>0</v>
      </c>
      <c r="F20" s="146">
        <v>0</v>
      </c>
      <c r="G20" s="146">
        <v>0</v>
      </c>
      <c r="H20" s="146">
        <v>0</v>
      </c>
      <c r="I20" s="29"/>
    </row>
    <row r="21" spans="1:10" ht="12" customHeight="1" x14ac:dyDescent="0.25">
      <c r="A21" s="56" t="s">
        <v>19</v>
      </c>
      <c r="B21" s="61"/>
      <c r="C21" s="61"/>
      <c r="D21" s="146">
        <v>0</v>
      </c>
      <c r="E21" s="146">
        <v>0</v>
      </c>
      <c r="F21" s="146">
        <v>0</v>
      </c>
      <c r="G21" s="146">
        <v>0</v>
      </c>
      <c r="H21" s="146">
        <v>0</v>
      </c>
      <c r="I21" s="29"/>
    </row>
    <row r="22" spans="1:10" ht="12" customHeight="1" x14ac:dyDescent="0.25">
      <c r="A22" s="56" t="s">
        <v>20</v>
      </c>
      <c r="B22" s="61"/>
      <c r="C22" s="61"/>
      <c r="D22" s="146">
        <v>0</v>
      </c>
      <c r="E22" s="146">
        <v>0</v>
      </c>
      <c r="F22" s="146">
        <v>0</v>
      </c>
      <c r="G22" s="146">
        <v>0</v>
      </c>
      <c r="H22" s="146">
        <v>0</v>
      </c>
      <c r="I22" s="29"/>
    </row>
    <row r="23" spans="1:10" x14ac:dyDescent="0.25">
      <c r="A23" s="56" t="s">
        <v>21</v>
      </c>
      <c r="B23" s="61"/>
      <c r="C23" s="61"/>
      <c r="D23" s="146">
        <v>0</v>
      </c>
      <c r="E23" s="146">
        <v>0</v>
      </c>
      <c r="F23" s="146">
        <v>0</v>
      </c>
      <c r="G23" s="146">
        <v>0</v>
      </c>
      <c r="H23" s="146">
        <v>0</v>
      </c>
      <c r="I23" s="29"/>
    </row>
    <row r="24" spans="1:10" ht="13.8" thickBot="1" x14ac:dyDescent="0.3">
      <c r="A24" s="56" t="s">
        <v>22</v>
      </c>
      <c r="B24" s="61"/>
      <c r="C24" s="61"/>
      <c r="D24" s="146">
        <v>456.06582361625163</v>
      </c>
      <c r="E24" s="146">
        <v>491.97256802711416</v>
      </c>
      <c r="F24" s="146">
        <v>551.34312243797649</v>
      </c>
      <c r="G24" s="146">
        <v>598.981771848839</v>
      </c>
      <c r="H24" s="146">
        <v>649.55792125970163</v>
      </c>
      <c r="I24" s="29"/>
    </row>
    <row r="25" spans="1:10" ht="29.25" customHeight="1" thickBot="1" x14ac:dyDescent="0.3">
      <c r="A25" s="237" t="s">
        <v>23</v>
      </c>
      <c r="B25" s="238"/>
      <c r="C25" s="239"/>
      <c r="D25" s="30">
        <f>SUM(D9:D24)</f>
        <v>8218.8883532545788</v>
      </c>
      <c r="E25" s="30">
        <f>SUM(E9:E24)</f>
        <v>8865.9737259354406</v>
      </c>
      <c r="F25" s="30">
        <f>SUM(F9:F24)</f>
        <v>9935.9069086163017</v>
      </c>
      <c r="G25" s="30">
        <f>SUM(G9:G24)</f>
        <v>10794.416186297165</v>
      </c>
      <c r="H25" s="30">
        <f>SUM(H9:H24)</f>
        <v>11705.86296397803</v>
      </c>
      <c r="I25" s="7"/>
    </row>
    <row r="26" spans="1:10" ht="13.8" thickBot="1" x14ac:dyDescent="0.3">
      <c r="A26" s="62"/>
      <c r="B26" s="63"/>
      <c r="C26" s="63"/>
      <c r="D26" s="31"/>
      <c r="E26" s="22"/>
      <c r="F26" s="22"/>
      <c r="G26" s="22"/>
      <c r="H26" s="22"/>
      <c r="I26" s="22"/>
    </row>
    <row r="27" spans="1:10" ht="13.8" thickBot="1" x14ac:dyDescent="0.3">
      <c r="A27" s="234" t="s">
        <v>24</v>
      </c>
      <c r="B27" s="235"/>
      <c r="C27" s="236"/>
      <c r="D27" s="149">
        <v>2574.2000000000003</v>
      </c>
      <c r="E27" s="137">
        <f>D27</f>
        <v>2574.2000000000003</v>
      </c>
      <c r="F27" s="137">
        <f>E27</f>
        <v>2574.2000000000003</v>
      </c>
      <c r="G27" s="137">
        <f>F27</f>
        <v>2574.2000000000003</v>
      </c>
      <c r="H27" s="137">
        <f>G27</f>
        <v>2574.2000000000003</v>
      </c>
      <c r="I27" s="25"/>
      <c r="J27" s="24"/>
    </row>
    <row r="28" spans="1:10" ht="13.8" thickBot="1" x14ac:dyDescent="0.3">
      <c r="A28" s="62"/>
      <c r="B28" s="63"/>
      <c r="C28" s="63"/>
      <c r="D28" s="31"/>
      <c r="E28" s="22"/>
      <c r="F28" s="22"/>
      <c r="G28" s="22"/>
      <c r="H28" s="22"/>
      <c r="I28" s="22"/>
    </row>
    <row r="29" spans="1:10" ht="25.5" customHeight="1" thickBot="1" x14ac:dyDescent="0.3">
      <c r="A29" s="237" t="s">
        <v>25</v>
      </c>
      <c r="B29" s="238"/>
      <c r="C29" s="239"/>
      <c r="D29" s="30">
        <f>D25+D27</f>
        <v>10793.088353254579</v>
      </c>
      <c r="E29" s="30">
        <f>E25+E27</f>
        <v>11440.173725935441</v>
      </c>
      <c r="F29" s="30">
        <f>F25+F27</f>
        <v>12510.106908616302</v>
      </c>
      <c r="G29" s="30">
        <f>G25+G27</f>
        <v>13368.616186297166</v>
      </c>
      <c r="H29" s="30">
        <f>H25+H27</f>
        <v>14280.062963978031</v>
      </c>
      <c r="I29" s="30"/>
    </row>
    <row r="30" spans="1:10" ht="12" customHeight="1" thickBot="1" x14ac:dyDescent="0.3">
      <c r="A30" s="57"/>
      <c r="B30" s="58"/>
      <c r="C30" s="58"/>
      <c r="D30" s="33"/>
      <c r="E30" s="33"/>
      <c r="F30" s="33"/>
      <c r="G30" s="33"/>
      <c r="H30" s="33"/>
      <c r="I30" s="33"/>
    </row>
    <row r="31" spans="1:10" ht="24.75" customHeight="1" thickBot="1" x14ac:dyDescent="0.3">
      <c r="A31" s="237" t="s">
        <v>26</v>
      </c>
      <c r="B31" s="253"/>
      <c r="C31" s="254"/>
      <c r="D31" s="30">
        <f>D29/D5</f>
        <v>5396.5441766272897</v>
      </c>
      <c r="E31" s="30">
        <f>E29/E5</f>
        <v>4576.0694903741769</v>
      </c>
      <c r="F31" s="30">
        <f>F29/F5</f>
        <v>4170.0356362054345</v>
      </c>
      <c r="G31" s="30">
        <f>G29/G5</f>
        <v>3819.6046246563333</v>
      </c>
      <c r="H31" s="30">
        <f>H29/H5</f>
        <v>3570.0157409945077</v>
      </c>
      <c r="I31" s="30"/>
    </row>
    <row r="32" spans="1:10" ht="13.8" thickBot="1" x14ac:dyDescent="0.3">
      <c r="A32" s="57"/>
      <c r="B32" s="58"/>
      <c r="C32" s="58"/>
      <c r="D32" s="33"/>
      <c r="E32" s="10"/>
      <c r="F32" s="10"/>
      <c r="G32" s="10"/>
      <c r="H32" s="10"/>
      <c r="I32" s="10"/>
    </row>
    <row r="33" spans="1:10" ht="14.25" customHeight="1" thickBot="1" x14ac:dyDescent="0.3">
      <c r="A33" s="55" t="s">
        <v>27</v>
      </c>
      <c r="B33" s="68"/>
      <c r="C33" s="68"/>
      <c r="D33" s="30">
        <f>'Pryse + Sensatiwiteitsanali'!D7</f>
        <v>63</v>
      </c>
      <c r="E33" s="30">
        <f>$D$33</f>
        <v>63</v>
      </c>
      <c r="F33" s="30">
        <f>$D$33</f>
        <v>63</v>
      </c>
      <c r="G33" s="30">
        <f>$D$33</f>
        <v>63</v>
      </c>
      <c r="H33" s="30">
        <f>$D$33</f>
        <v>63</v>
      </c>
      <c r="I33" s="30"/>
    </row>
    <row r="34" spans="1:10" ht="13.8" thickBot="1" x14ac:dyDescent="0.3">
      <c r="A34" s="57"/>
      <c r="B34" s="58"/>
      <c r="C34" s="58"/>
      <c r="D34" s="33"/>
      <c r="E34" s="33"/>
      <c r="F34" s="33"/>
      <c r="G34" s="33"/>
      <c r="H34" s="33"/>
      <c r="I34" s="33"/>
    </row>
    <row r="35" spans="1:10" ht="24.75" customHeight="1" thickBot="1" x14ac:dyDescent="0.3">
      <c r="A35" s="265" t="s">
        <v>28</v>
      </c>
      <c r="B35" s="253"/>
      <c r="C35" s="254"/>
      <c r="D35" s="32">
        <f>D31+D33</f>
        <v>5459.5441766272897</v>
      </c>
      <c r="E35" s="32">
        <f>E31+E33</f>
        <v>4639.0694903741769</v>
      </c>
      <c r="F35" s="32">
        <f>F31+F33</f>
        <v>4233.0356362054345</v>
      </c>
      <c r="G35" s="32">
        <f>G31+G33</f>
        <v>3882.6046246563333</v>
      </c>
      <c r="H35" s="32">
        <f>H31+H33</f>
        <v>3633.0157409945077</v>
      </c>
      <c r="I35" s="32"/>
    </row>
    <row r="36" spans="1:10" ht="13.8" thickBot="1" x14ac:dyDescent="0.3">
      <c r="A36" s="64" t="s">
        <v>29</v>
      </c>
      <c r="B36" s="65"/>
      <c r="C36" s="66"/>
      <c r="D36" s="32">
        <f>'Pryse + Sensatiwiteitsanali'!B7</f>
        <v>5800</v>
      </c>
      <c r="E36" s="32">
        <f>$D$36</f>
        <v>5800</v>
      </c>
      <c r="F36" s="32">
        <f>$D$36</f>
        <v>5800</v>
      </c>
      <c r="G36" s="32">
        <f>$D$36</f>
        <v>5800</v>
      </c>
      <c r="H36" s="32">
        <f>$D$36</f>
        <v>5800</v>
      </c>
      <c r="I36" s="23"/>
    </row>
    <row r="37" spans="1:10" ht="13.8" thickBot="1" x14ac:dyDescent="0.3"/>
    <row r="38" spans="1:10" customFormat="1" ht="14.4" x14ac:dyDescent="0.3">
      <c r="A38" s="261" t="s">
        <v>143</v>
      </c>
      <c r="B38" s="262"/>
      <c r="C38" s="262"/>
      <c r="D38" s="218">
        <f t="shared" ref="D38:I38" si="1">D6-D25</f>
        <v>3255.1116467454212</v>
      </c>
      <c r="E38" s="219">
        <f t="shared" si="1"/>
        <v>5476.5262740645594</v>
      </c>
      <c r="F38" s="218">
        <f t="shared" si="1"/>
        <v>7275.0930913836983</v>
      </c>
      <c r="G38" s="219">
        <f t="shared" si="1"/>
        <v>9285.083813702835</v>
      </c>
      <c r="H38" s="218">
        <f t="shared" si="1"/>
        <v>11242.13703602197</v>
      </c>
      <c r="I38" s="220">
        <f t="shared" si="1"/>
        <v>0</v>
      </c>
    </row>
    <row r="39" spans="1:10" customFormat="1" ht="15" thickBot="1" x14ac:dyDescent="0.35">
      <c r="A39" s="263" t="s">
        <v>144</v>
      </c>
      <c r="B39" s="264"/>
      <c r="C39" s="264"/>
      <c r="D39" s="221">
        <f t="shared" ref="D39:I39" si="2">D6-D29</f>
        <v>680.91164674542051</v>
      </c>
      <c r="E39" s="222">
        <f t="shared" si="2"/>
        <v>2902.3262740645587</v>
      </c>
      <c r="F39" s="221">
        <f t="shared" si="2"/>
        <v>4700.8930913836975</v>
      </c>
      <c r="G39" s="222">
        <f t="shared" si="2"/>
        <v>6710.8838137028342</v>
      </c>
      <c r="H39" s="221">
        <f t="shared" si="2"/>
        <v>8667.9370360219691</v>
      </c>
      <c r="I39" s="223">
        <f t="shared" si="2"/>
        <v>0</v>
      </c>
    </row>
    <row r="40" spans="1:10" ht="14.4" x14ac:dyDescent="0.25">
      <c r="A40" s="71" t="s">
        <v>34</v>
      </c>
      <c r="B40" s="72"/>
      <c r="C40" s="72"/>
      <c r="D40" s="72"/>
      <c r="E40" s="72"/>
      <c r="F40" s="72"/>
      <c r="G40" s="72"/>
      <c r="H40" s="73"/>
      <c r="I40" s="70"/>
      <c r="J40" s="70"/>
    </row>
    <row r="41" spans="1:10" ht="14.4" x14ac:dyDescent="0.25">
      <c r="A41" s="74" t="s">
        <v>35</v>
      </c>
      <c r="B41" s="75"/>
      <c r="C41" s="75"/>
      <c r="D41" s="75"/>
      <c r="E41" s="75"/>
      <c r="F41" s="75"/>
      <c r="G41" s="75"/>
      <c r="H41" s="76"/>
      <c r="I41" s="70"/>
      <c r="J41" s="70"/>
    </row>
    <row r="42" spans="1:10" ht="15" thickBot="1" x14ac:dyDescent="0.3">
      <c r="A42" s="77" t="s">
        <v>36</v>
      </c>
      <c r="B42" s="78"/>
      <c r="C42" s="78"/>
      <c r="D42" s="78"/>
      <c r="E42" s="78"/>
      <c r="F42" s="78"/>
      <c r="G42" s="78"/>
      <c r="H42" s="79"/>
      <c r="I42" s="70"/>
      <c r="J42" s="70"/>
    </row>
  </sheetData>
  <mergeCells count="12">
    <mergeCell ref="A38:C38"/>
    <mergeCell ref="A39:C39"/>
    <mergeCell ref="M7:O7"/>
    <mergeCell ref="A1:D1"/>
    <mergeCell ref="E1:G1"/>
    <mergeCell ref="A31:C31"/>
    <mergeCell ref="A35:C35"/>
    <mergeCell ref="A3:C3"/>
    <mergeCell ref="A8:C8"/>
    <mergeCell ref="A25:C25"/>
    <mergeCell ref="A27:C27"/>
    <mergeCell ref="A29:C2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verticalDpi="300" r:id="rId1"/>
  <headerFooter alignWithMargins="0">
    <oddHeader>&amp;F</oddHeader>
    <oddFooter>&amp;A&amp;RPage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0"/>
  <sheetViews>
    <sheetView zoomScale="85" zoomScaleNormal="85" workbookViewId="0">
      <selection activeCell="D16" sqref="D16:D31"/>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26" width="12.6640625" style="1" customWidth="1"/>
    <col min="27" max="16384" width="9.109375" style="1"/>
  </cols>
  <sheetData>
    <row r="1" spans="1:9" ht="30.75" customHeight="1" thickBot="1" x14ac:dyDescent="0.3">
      <c r="A1" s="250" t="s">
        <v>38</v>
      </c>
      <c r="B1" s="251"/>
      <c r="C1" s="251"/>
      <c r="D1" s="251"/>
      <c r="E1" s="252" t="s">
        <v>149</v>
      </c>
      <c r="F1" s="252"/>
      <c r="G1" s="252"/>
      <c r="H1" s="2"/>
      <c r="I1" s="12"/>
    </row>
    <row r="2" spans="1:9" ht="16.2" thickBot="1" x14ac:dyDescent="0.35">
      <c r="A2" s="13"/>
      <c r="B2" s="14"/>
      <c r="C2" s="15"/>
      <c r="D2" s="15"/>
      <c r="E2" s="3"/>
      <c r="F2" s="9"/>
      <c r="G2" s="9"/>
      <c r="H2" s="9"/>
      <c r="I2" s="3"/>
    </row>
    <row r="3" spans="1:9" s="118" customFormat="1" ht="39.75" customHeight="1" thickBot="1" x14ac:dyDescent="0.3">
      <c r="A3" s="115" t="s">
        <v>57</v>
      </c>
      <c r="B3" s="66"/>
      <c r="C3" s="66"/>
      <c r="D3" s="116" t="s">
        <v>58</v>
      </c>
      <c r="E3" s="117" t="s">
        <v>59</v>
      </c>
      <c r="F3" s="66"/>
      <c r="G3" s="66"/>
      <c r="H3" s="66"/>
      <c r="I3" s="66"/>
    </row>
    <row r="4" spans="1:9" s="118" customFormat="1" x14ac:dyDescent="0.25">
      <c r="A4" s="119" t="s">
        <v>135</v>
      </c>
      <c r="B4" s="120"/>
      <c r="C4" s="120"/>
      <c r="D4" s="121">
        <f>'Pryse + Sensatiwiteitsanali'!B8</f>
        <v>19000</v>
      </c>
      <c r="E4" s="122">
        <v>0.2</v>
      </c>
      <c r="F4" s="121"/>
      <c r="G4" s="121"/>
      <c r="H4" s="121"/>
      <c r="I4" s="123"/>
    </row>
    <row r="5" spans="1:9" s="118" customFormat="1" x14ac:dyDescent="0.25">
      <c r="A5" s="119" t="s">
        <v>136</v>
      </c>
      <c r="B5" s="120"/>
      <c r="C5" s="120"/>
      <c r="D5" s="121">
        <f>'Pryse + Sensatiwiteitsanali'!B9</f>
        <v>17000</v>
      </c>
      <c r="E5" s="122">
        <v>0.35</v>
      </c>
      <c r="F5" s="121"/>
      <c r="G5" s="121"/>
      <c r="H5" s="121"/>
      <c r="I5" s="123"/>
    </row>
    <row r="6" spans="1:9" s="118" customFormat="1" x14ac:dyDescent="0.25">
      <c r="A6" s="124" t="s">
        <v>60</v>
      </c>
      <c r="B6" s="120"/>
      <c r="C6" s="120"/>
      <c r="D6" s="121">
        <f>'Pryse + Sensatiwiteitsanali'!B10</f>
        <v>14500</v>
      </c>
      <c r="E6" s="122">
        <v>0.3</v>
      </c>
      <c r="F6" s="121"/>
      <c r="G6" s="121"/>
      <c r="H6" s="121"/>
      <c r="I6" s="123"/>
    </row>
    <row r="7" spans="1:9" s="118" customFormat="1" x14ac:dyDescent="0.25">
      <c r="A7" s="124" t="s">
        <v>61</v>
      </c>
      <c r="B7" s="120"/>
      <c r="C7" s="120"/>
      <c r="D7" s="121">
        <f>'Pryse + Sensatiwiteitsanali'!B11</f>
        <v>4700</v>
      </c>
      <c r="E7" s="122">
        <v>0.1</v>
      </c>
      <c r="F7" s="121"/>
      <c r="G7" s="121"/>
      <c r="H7" s="121"/>
      <c r="I7" s="123"/>
    </row>
    <row r="8" spans="1:9" s="118" customFormat="1" x14ac:dyDescent="0.25">
      <c r="A8" s="124" t="s">
        <v>62</v>
      </c>
      <c r="B8" s="120"/>
      <c r="C8" s="120"/>
      <c r="D8" s="121">
        <f>'Pryse + Sensatiwiteitsanali'!B12</f>
        <v>2500</v>
      </c>
      <c r="E8" s="122">
        <v>0.05</v>
      </c>
      <c r="F8" s="121"/>
      <c r="G8" s="121"/>
      <c r="H8" s="121"/>
      <c r="I8" s="123"/>
    </row>
    <row r="9" spans="1:9" s="118" customFormat="1" ht="13.8" thickBot="1" x14ac:dyDescent="0.3">
      <c r="A9" s="125" t="s">
        <v>63</v>
      </c>
      <c r="B9" s="126"/>
      <c r="C9" s="126"/>
      <c r="D9" s="121">
        <f>'Pryse + Sensatiwiteitsanali'!B13</f>
        <v>2100</v>
      </c>
      <c r="E9" s="128"/>
      <c r="F9" s="127"/>
      <c r="G9" s="127"/>
      <c r="H9" s="127"/>
      <c r="I9" s="129"/>
    </row>
    <row r="10" spans="1:9" s="118" customFormat="1" ht="15" customHeight="1" thickBot="1" x14ac:dyDescent="0.3">
      <c r="A10" s="255" t="s">
        <v>64</v>
      </c>
      <c r="B10" s="272"/>
      <c r="C10" s="272"/>
      <c r="D10" s="130">
        <f>(D4*E4)+(D5*E5)+(D6*E6)+(D7*E7)+(D8*E8)</f>
        <v>14695</v>
      </c>
      <c r="E10" s="131" t="s">
        <v>0</v>
      </c>
      <c r="F10" s="131"/>
      <c r="G10" s="132"/>
      <c r="H10" s="132"/>
      <c r="I10" s="66"/>
    </row>
    <row r="11" spans="1:9" ht="13.8" thickBot="1" x14ac:dyDescent="0.3">
      <c r="A11" s="54"/>
      <c r="B11" s="67"/>
      <c r="C11" s="67"/>
      <c r="D11" s="216"/>
      <c r="E11" s="217"/>
      <c r="F11" s="17"/>
      <c r="G11" s="6"/>
      <c r="H11" s="18"/>
      <c r="I11" s="18"/>
    </row>
    <row r="12" spans="1:9" ht="13.8" thickBot="1" x14ac:dyDescent="0.3">
      <c r="A12" s="54" t="s">
        <v>4</v>
      </c>
      <c r="B12" s="67"/>
      <c r="C12" s="67"/>
      <c r="D12" s="40">
        <v>1.5</v>
      </c>
      <c r="E12" s="40">
        <v>0</v>
      </c>
      <c r="F12" s="40">
        <v>0</v>
      </c>
      <c r="G12" s="40">
        <v>0</v>
      </c>
      <c r="H12" s="40">
        <v>0</v>
      </c>
      <c r="I12" s="40">
        <v>0</v>
      </c>
    </row>
    <row r="13" spans="1:9" ht="13.8" thickBot="1" x14ac:dyDescent="0.3">
      <c r="A13" s="55" t="s">
        <v>5</v>
      </c>
      <c r="B13" s="68"/>
      <c r="C13" s="69"/>
      <c r="D13" s="34">
        <f>(D10*D12)+(D9*D12)</f>
        <v>25192.5</v>
      </c>
      <c r="E13" s="34">
        <v>0</v>
      </c>
      <c r="F13" s="34">
        <v>0</v>
      </c>
      <c r="G13" s="34">
        <v>0</v>
      </c>
      <c r="H13" s="34">
        <v>0</v>
      </c>
      <c r="I13" s="34">
        <v>0</v>
      </c>
    </row>
    <row r="14" spans="1:9" ht="13.8" thickBot="1" x14ac:dyDescent="0.3">
      <c r="A14" s="57"/>
      <c r="B14" s="58"/>
      <c r="C14" s="58"/>
      <c r="D14" s="20"/>
      <c r="E14" s="20"/>
      <c r="F14" s="20"/>
      <c r="G14" s="20"/>
      <c r="H14" s="20"/>
      <c r="I14" s="20"/>
    </row>
    <row r="15" spans="1:9" ht="28.5" customHeight="1" thickBot="1" x14ac:dyDescent="0.3">
      <c r="A15" s="258" t="s">
        <v>6</v>
      </c>
      <c r="B15" s="259"/>
      <c r="C15" s="260"/>
      <c r="D15" s="21"/>
      <c r="E15" s="21"/>
      <c r="F15" s="21"/>
      <c r="G15" s="21"/>
      <c r="H15" s="21"/>
      <c r="I15" s="21"/>
    </row>
    <row r="16" spans="1:9" x14ac:dyDescent="0.25">
      <c r="A16" s="59" t="s">
        <v>7</v>
      </c>
      <c r="B16" s="60"/>
      <c r="C16" s="60"/>
      <c r="D16" s="147">
        <v>1750</v>
      </c>
      <c r="E16" s="28">
        <v>0</v>
      </c>
      <c r="F16" s="28">
        <v>0</v>
      </c>
      <c r="G16" s="28">
        <v>0</v>
      </c>
      <c r="H16" s="28">
        <v>0</v>
      </c>
      <c r="I16" s="28">
        <v>0</v>
      </c>
    </row>
    <row r="17" spans="1:9" x14ac:dyDescent="0.25">
      <c r="A17" s="56" t="s">
        <v>8</v>
      </c>
      <c r="B17" s="61"/>
      <c r="C17" s="61"/>
      <c r="D17" s="146">
        <v>1582.4</v>
      </c>
      <c r="E17" s="29">
        <v>0</v>
      </c>
      <c r="F17" s="29">
        <v>0</v>
      </c>
      <c r="G17" s="29">
        <v>0</v>
      </c>
      <c r="H17" s="29">
        <v>0</v>
      </c>
      <c r="I17" s="29">
        <v>0</v>
      </c>
    </row>
    <row r="18" spans="1:9" x14ac:dyDescent="0.25">
      <c r="A18" s="56" t="s">
        <v>9</v>
      </c>
      <c r="B18" s="61"/>
      <c r="C18" s="61"/>
      <c r="D18" s="146">
        <v>179.48700000000002</v>
      </c>
      <c r="E18" s="29">
        <v>0</v>
      </c>
      <c r="F18" s="29">
        <v>0</v>
      </c>
      <c r="G18" s="29">
        <v>0</v>
      </c>
      <c r="H18" s="29">
        <v>0</v>
      </c>
      <c r="I18" s="29">
        <v>0</v>
      </c>
    </row>
    <row r="19" spans="1:9" x14ac:dyDescent="0.25">
      <c r="A19" s="56" t="s">
        <v>10</v>
      </c>
      <c r="B19" s="61"/>
      <c r="C19" s="61"/>
      <c r="D19" s="146">
        <v>1637.2021600000003</v>
      </c>
      <c r="E19" s="29">
        <v>0</v>
      </c>
      <c r="F19" s="29">
        <v>0</v>
      </c>
      <c r="G19" s="29">
        <v>0</v>
      </c>
      <c r="H19" s="29">
        <v>0</v>
      </c>
      <c r="I19" s="29">
        <v>0</v>
      </c>
    </row>
    <row r="20" spans="1:9" x14ac:dyDescent="0.25">
      <c r="A20" s="56" t="s">
        <v>11</v>
      </c>
      <c r="B20" s="61"/>
      <c r="C20" s="61"/>
      <c r="D20" s="146">
        <v>907.91795979723906</v>
      </c>
      <c r="E20" s="29">
        <v>0</v>
      </c>
      <c r="F20" s="29">
        <v>0</v>
      </c>
      <c r="G20" s="29">
        <v>0</v>
      </c>
      <c r="H20" s="29">
        <v>0</v>
      </c>
      <c r="I20" s="29">
        <v>0</v>
      </c>
    </row>
    <row r="21" spans="1:9" x14ac:dyDescent="0.25">
      <c r="A21" s="56" t="s">
        <v>12</v>
      </c>
      <c r="B21" s="61"/>
      <c r="C21" s="61"/>
      <c r="D21" s="146">
        <v>1364.2031744035842</v>
      </c>
      <c r="E21" s="29">
        <v>0</v>
      </c>
      <c r="F21" s="29">
        <v>0</v>
      </c>
      <c r="G21" s="29">
        <v>0</v>
      </c>
      <c r="H21" s="29">
        <v>0</v>
      </c>
      <c r="I21" s="29">
        <v>0</v>
      </c>
    </row>
    <row r="22" spans="1:9" x14ac:dyDescent="0.25">
      <c r="A22" s="56" t="s">
        <v>13</v>
      </c>
      <c r="B22" s="61"/>
      <c r="C22" s="61"/>
      <c r="D22" s="146">
        <v>1108.3053375239997</v>
      </c>
      <c r="E22" s="29">
        <v>0</v>
      </c>
      <c r="F22" s="29">
        <v>0</v>
      </c>
      <c r="G22" s="29">
        <v>0</v>
      </c>
      <c r="H22" s="29">
        <v>0</v>
      </c>
      <c r="I22" s="29">
        <v>0</v>
      </c>
    </row>
    <row r="23" spans="1:9" x14ac:dyDescent="0.25">
      <c r="A23" s="56" t="s">
        <v>14</v>
      </c>
      <c r="B23" s="61"/>
      <c r="C23" s="61"/>
      <c r="D23" s="146">
        <v>0</v>
      </c>
      <c r="E23" s="29">
        <v>0</v>
      </c>
      <c r="F23" s="29">
        <v>0</v>
      </c>
      <c r="G23" s="29">
        <v>0</v>
      </c>
      <c r="H23" s="29">
        <v>0</v>
      </c>
      <c r="I23" s="29">
        <v>0</v>
      </c>
    </row>
    <row r="24" spans="1:9" x14ac:dyDescent="0.25">
      <c r="A24" s="56" t="s">
        <v>15</v>
      </c>
      <c r="B24" s="61"/>
      <c r="C24" s="61"/>
      <c r="D24" s="146">
        <v>0</v>
      </c>
      <c r="E24" s="29">
        <v>0</v>
      </c>
      <c r="F24" s="29">
        <v>0</v>
      </c>
      <c r="G24" s="29">
        <v>0</v>
      </c>
      <c r="H24" s="29">
        <v>0</v>
      </c>
      <c r="I24" s="29">
        <v>0</v>
      </c>
    </row>
    <row r="25" spans="1:9" x14ac:dyDescent="0.25">
      <c r="A25" s="56" t="s">
        <v>16</v>
      </c>
      <c r="B25" s="61"/>
      <c r="C25" s="61"/>
      <c r="D25" s="146">
        <v>0</v>
      </c>
      <c r="E25" s="29">
        <v>0</v>
      </c>
      <c r="F25" s="29">
        <v>0</v>
      </c>
      <c r="G25" s="29">
        <v>0</v>
      </c>
      <c r="H25" s="29">
        <v>0</v>
      </c>
      <c r="I25" s="29">
        <v>0</v>
      </c>
    </row>
    <row r="26" spans="1:9" x14ac:dyDescent="0.25">
      <c r="A26" s="56" t="s">
        <v>17</v>
      </c>
      <c r="B26" s="61"/>
      <c r="C26" s="61"/>
      <c r="D26" s="146">
        <v>0</v>
      </c>
      <c r="E26" s="29">
        <v>0</v>
      </c>
      <c r="F26" s="29">
        <v>0</v>
      </c>
      <c r="G26" s="29">
        <v>0</v>
      </c>
      <c r="H26" s="29">
        <v>0</v>
      </c>
      <c r="I26" s="29">
        <v>0</v>
      </c>
    </row>
    <row r="27" spans="1:9" x14ac:dyDescent="0.25">
      <c r="A27" s="56" t="s">
        <v>18</v>
      </c>
      <c r="B27" s="61"/>
      <c r="C27" s="61"/>
      <c r="D27" s="146">
        <v>0</v>
      </c>
      <c r="E27" s="29">
        <v>0</v>
      </c>
      <c r="F27" s="29">
        <v>0</v>
      </c>
      <c r="G27" s="29">
        <v>0</v>
      </c>
      <c r="H27" s="29">
        <v>0</v>
      </c>
      <c r="I27" s="29">
        <v>0</v>
      </c>
    </row>
    <row r="28" spans="1:9" x14ac:dyDescent="0.25">
      <c r="A28" s="56" t="s">
        <v>19</v>
      </c>
      <c r="B28" s="61"/>
      <c r="C28" s="61"/>
      <c r="D28" s="146">
        <v>1100</v>
      </c>
      <c r="E28" s="29">
        <v>0</v>
      </c>
      <c r="F28" s="29">
        <v>0</v>
      </c>
      <c r="G28" s="29">
        <v>0</v>
      </c>
      <c r="H28" s="29">
        <v>0</v>
      </c>
      <c r="I28" s="29">
        <v>0</v>
      </c>
    </row>
    <row r="29" spans="1:9" x14ac:dyDescent="0.25">
      <c r="A29" s="56" t="s">
        <v>20</v>
      </c>
      <c r="B29" s="61"/>
      <c r="C29" s="61"/>
      <c r="D29" s="146">
        <v>0</v>
      </c>
      <c r="E29" s="29">
        <v>0</v>
      </c>
      <c r="F29" s="29">
        <v>0</v>
      </c>
      <c r="G29" s="29">
        <v>0</v>
      </c>
      <c r="H29" s="29">
        <v>0</v>
      </c>
      <c r="I29" s="29">
        <v>0</v>
      </c>
    </row>
    <row r="30" spans="1:9" x14ac:dyDescent="0.25">
      <c r="A30" s="56" t="s">
        <v>21</v>
      </c>
      <c r="B30" s="61"/>
      <c r="C30" s="61"/>
      <c r="D30" s="146">
        <v>350</v>
      </c>
      <c r="E30" s="29">
        <v>0</v>
      </c>
      <c r="F30" s="29">
        <v>0</v>
      </c>
      <c r="G30" s="29">
        <v>0</v>
      </c>
      <c r="H30" s="29">
        <v>0</v>
      </c>
      <c r="I30" s="29">
        <v>0</v>
      </c>
    </row>
    <row r="31" spans="1:9" ht="13.8" thickBot="1" x14ac:dyDescent="0.3">
      <c r="A31" s="56" t="s">
        <v>22</v>
      </c>
      <c r="B31" s="61"/>
      <c r="C31" s="61"/>
      <c r="D31" s="146">
        <v>565.73404336383328</v>
      </c>
      <c r="E31" s="29">
        <v>0</v>
      </c>
      <c r="F31" s="29">
        <v>0</v>
      </c>
      <c r="G31" s="29">
        <v>0</v>
      </c>
      <c r="H31" s="29">
        <v>0</v>
      </c>
      <c r="I31" s="29">
        <v>0</v>
      </c>
    </row>
    <row r="32" spans="1:9" ht="27.75" customHeight="1" thickBot="1" x14ac:dyDescent="0.3">
      <c r="A32" s="237" t="s">
        <v>23</v>
      </c>
      <c r="B32" s="238"/>
      <c r="C32" s="239"/>
      <c r="D32" s="30">
        <f>SUM(D16:D31)</f>
        <v>10545.249675088655</v>
      </c>
      <c r="E32" s="41"/>
      <c r="F32" s="30">
        <v>0</v>
      </c>
      <c r="G32" s="30">
        <v>0</v>
      </c>
      <c r="H32" s="30">
        <v>0</v>
      </c>
      <c r="I32" s="30">
        <v>0</v>
      </c>
    </row>
    <row r="33" spans="1:10" ht="13.8" thickBot="1" x14ac:dyDescent="0.3">
      <c r="A33" s="62"/>
      <c r="B33" s="63"/>
      <c r="C33" s="63"/>
      <c r="D33" s="31"/>
      <c r="E33" s="31"/>
      <c r="F33" s="31"/>
      <c r="G33" s="31"/>
      <c r="H33" s="31"/>
      <c r="I33" s="31"/>
    </row>
    <row r="34" spans="1:10" ht="13.5" customHeight="1" thickBot="1" x14ac:dyDescent="0.3">
      <c r="A34" s="234" t="s">
        <v>24</v>
      </c>
      <c r="B34" s="235"/>
      <c r="C34" s="236"/>
      <c r="D34" s="149">
        <f>[2]Grondbone!$D$224</f>
        <v>3216.45</v>
      </c>
      <c r="E34" s="30">
        <v>0</v>
      </c>
      <c r="F34" s="30">
        <v>0</v>
      </c>
      <c r="G34" s="30">
        <v>0</v>
      </c>
      <c r="H34" s="30">
        <v>0</v>
      </c>
      <c r="I34" s="30">
        <v>0</v>
      </c>
      <c r="J34" s="24"/>
    </row>
    <row r="35" spans="1:10" ht="13.8" thickBot="1" x14ac:dyDescent="0.3">
      <c r="A35" s="62"/>
      <c r="B35" s="63"/>
      <c r="C35" s="63"/>
      <c r="D35" s="31"/>
      <c r="E35" s="31"/>
      <c r="F35" s="31"/>
      <c r="G35" s="31"/>
      <c r="H35" s="31"/>
      <c r="I35" s="31"/>
    </row>
    <row r="36" spans="1:10" ht="26.25" customHeight="1" thickBot="1" x14ac:dyDescent="0.3">
      <c r="A36" s="237" t="s">
        <v>25</v>
      </c>
      <c r="B36" s="238"/>
      <c r="C36" s="239"/>
      <c r="D36" s="30">
        <f>D32+D34</f>
        <v>13761.699675088654</v>
      </c>
      <c r="E36" s="30">
        <v>0</v>
      </c>
      <c r="F36" s="30">
        <v>0</v>
      </c>
      <c r="G36" s="30">
        <v>0</v>
      </c>
      <c r="H36" s="30">
        <v>0</v>
      </c>
      <c r="I36" s="30">
        <v>0</v>
      </c>
    </row>
    <row r="37" spans="1:10" ht="13.8" thickBot="1" x14ac:dyDescent="0.3">
      <c r="A37" s="57"/>
      <c r="B37" s="58"/>
      <c r="C37" s="58"/>
      <c r="D37" s="33"/>
      <c r="E37" s="33"/>
      <c r="F37" s="33"/>
      <c r="G37" s="33"/>
      <c r="H37" s="33"/>
      <c r="I37" s="33"/>
    </row>
    <row r="38" spans="1:10" ht="27.75" customHeight="1" thickBot="1" x14ac:dyDescent="0.3">
      <c r="A38" s="237" t="s">
        <v>26</v>
      </c>
      <c r="B38" s="238"/>
      <c r="C38" s="239"/>
      <c r="D38" s="30">
        <f>D36/D12</f>
        <v>9174.4664500591025</v>
      </c>
      <c r="E38" s="30">
        <v>0</v>
      </c>
      <c r="F38" s="30">
        <v>0</v>
      </c>
      <c r="G38" s="30">
        <v>0</v>
      </c>
      <c r="H38" s="30">
        <v>0</v>
      </c>
      <c r="I38" s="30">
        <v>0</v>
      </c>
    </row>
    <row r="39" spans="1:10" ht="13.8" thickBot="1" x14ac:dyDescent="0.3">
      <c r="A39" s="57"/>
      <c r="B39" s="58"/>
      <c r="C39" s="58"/>
      <c r="D39" s="33"/>
      <c r="E39" s="33"/>
      <c r="F39" s="33"/>
      <c r="G39" s="33"/>
      <c r="H39" s="33"/>
      <c r="I39" s="33"/>
    </row>
    <row r="40" spans="1:10" ht="13.8" thickBot="1" x14ac:dyDescent="0.3">
      <c r="A40" s="55" t="s">
        <v>27</v>
      </c>
      <c r="B40" s="68"/>
      <c r="C40" s="68"/>
      <c r="D40" s="30">
        <v>63</v>
      </c>
      <c r="E40" s="30">
        <v>0</v>
      </c>
      <c r="F40" s="30">
        <v>0</v>
      </c>
      <c r="G40" s="30">
        <v>0</v>
      </c>
      <c r="H40" s="30">
        <v>0</v>
      </c>
      <c r="I40" s="30">
        <v>0</v>
      </c>
    </row>
    <row r="41" spans="1:10" ht="13.8" thickBot="1" x14ac:dyDescent="0.3">
      <c r="A41" s="57"/>
      <c r="B41" s="58"/>
      <c r="C41" s="58"/>
      <c r="D41" s="33"/>
      <c r="E41" s="33"/>
      <c r="F41" s="33"/>
      <c r="G41" s="33"/>
      <c r="H41" s="33"/>
      <c r="I41" s="33"/>
    </row>
    <row r="42" spans="1:10" ht="13.5" customHeight="1" thickBot="1" x14ac:dyDescent="0.3">
      <c r="A42" s="265" t="s">
        <v>30</v>
      </c>
      <c r="B42" s="270"/>
      <c r="C42" s="271"/>
      <c r="D42" s="32">
        <f>D38+D40</f>
        <v>9237.4664500591025</v>
      </c>
      <c r="E42" s="32">
        <v>0</v>
      </c>
      <c r="F42" s="32">
        <v>0</v>
      </c>
      <c r="G42" s="32">
        <v>0</v>
      </c>
      <c r="H42" s="32">
        <v>0</v>
      </c>
      <c r="I42" s="32">
        <v>0</v>
      </c>
    </row>
    <row r="43" spans="1:10" ht="13.8" thickBot="1" x14ac:dyDescent="0.3">
      <c r="A43" s="64" t="s">
        <v>31</v>
      </c>
      <c r="B43" s="65"/>
      <c r="C43" s="66"/>
      <c r="D43" s="32">
        <f>'Pryse + Sensatiwiteitsanali'!B8</f>
        <v>19000</v>
      </c>
      <c r="E43" s="32">
        <v>0</v>
      </c>
      <c r="F43" s="32">
        <v>0</v>
      </c>
      <c r="G43" s="32">
        <v>0</v>
      </c>
      <c r="H43" s="32">
        <v>0</v>
      </c>
      <c r="I43" s="32">
        <v>0</v>
      </c>
    </row>
    <row r="44" spans="1:10" ht="13.8" thickBot="1" x14ac:dyDescent="0.3">
      <c r="A44" s="64" t="s">
        <v>32</v>
      </c>
      <c r="B44" s="65"/>
      <c r="C44" s="66"/>
      <c r="D44" s="32">
        <f>D10</f>
        <v>14695</v>
      </c>
      <c r="E44" s="32"/>
      <c r="F44" s="32"/>
      <c r="G44" s="32"/>
      <c r="H44" s="32"/>
      <c r="I44" s="32"/>
    </row>
    <row r="45" spans="1:10" ht="13.8" thickBot="1" x14ac:dyDescent="0.3"/>
    <row r="46" spans="1:10" customFormat="1" ht="14.4" x14ac:dyDescent="0.3">
      <c r="A46" s="261" t="s">
        <v>143</v>
      </c>
      <c r="B46" s="266"/>
      <c r="C46" s="267"/>
      <c r="D46" s="218">
        <f>D13-D32</f>
        <v>14647.250324911345</v>
      </c>
      <c r="E46" s="218"/>
      <c r="F46" s="218"/>
      <c r="G46" s="219"/>
      <c r="H46" s="218"/>
      <c r="I46" s="220"/>
    </row>
    <row r="47" spans="1:10" customFormat="1" ht="15" thickBot="1" x14ac:dyDescent="0.35">
      <c r="A47" s="263" t="s">
        <v>144</v>
      </c>
      <c r="B47" s="268"/>
      <c r="C47" s="269"/>
      <c r="D47" s="221">
        <f>D13-D36</f>
        <v>11430.800324911346</v>
      </c>
      <c r="E47" s="221"/>
      <c r="F47" s="221"/>
      <c r="G47" s="222"/>
      <c r="H47" s="221"/>
      <c r="I47" s="223"/>
    </row>
    <row r="48" spans="1:10" ht="14.4" x14ac:dyDescent="0.25">
      <c r="A48" s="71" t="s">
        <v>34</v>
      </c>
      <c r="B48" s="72"/>
      <c r="C48" s="72"/>
      <c r="D48" s="72"/>
      <c r="E48" s="72"/>
      <c r="F48" s="72"/>
      <c r="G48" s="72"/>
      <c r="H48" s="73"/>
      <c r="I48" s="70"/>
      <c r="J48" s="70"/>
    </row>
    <row r="49" spans="1:10" ht="14.4" x14ac:dyDescent="0.25">
      <c r="A49" s="74" t="s">
        <v>35</v>
      </c>
      <c r="B49" s="75"/>
      <c r="C49" s="75"/>
      <c r="D49" s="75"/>
      <c r="E49" s="75"/>
      <c r="F49" s="75"/>
      <c r="G49" s="75"/>
      <c r="H49" s="76"/>
      <c r="I49" s="70"/>
      <c r="J49" s="70"/>
    </row>
    <row r="50" spans="1:10" ht="15" thickBot="1" x14ac:dyDescent="0.3">
      <c r="A50" s="77" t="s">
        <v>36</v>
      </c>
      <c r="B50" s="78"/>
      <c r="C50" s="78"/>
      <c r="D50" s="78"/>
      <c r="E50" s="78"/>
      <c r="F50" s="78"/>
      <c r="G50" s="78"/>
      <c r="H50" s="79"/>
      <c r="I50" s="70"/>
      <c r="J50" s="70"/>
    </row>
  </sheetData>
  <mergeCells count="11">
    <mergeCell ref="A46:C46"/>
    <mergeCell ref="A47:C47"/>
    <mergeCell ref="A1:D1"/>
    <mergeCell ref="E1:G1"/>
    <mergeCell ref="A38:C38"/>
    <mergeCell ref="A42:C42"/>
    <mergeCell ref="A15:C15"/>
    <mergeCell ref="A32:C32"/>
    <mergeCell ref="A34:C34"/>
    <mergeCell ref="A36:C36"/>
    <mergeCell ref="A10:C10"/>
  </mergeCells>
  <conditionalFormatting sqref="D46:I47">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paperSize="9" scale="60" fitToHeight="0" orientation="portrait" r:id="rId1"/>
  <headerFooter>
    <oddHeader>&amp;F</oddHeader>
    <oddFooter>&amp;A&amp;RPage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7"/>
  <sheetViews>
    <sheetView zoomScale="70" zoomScaleNormal="70" workbookViewId="0">
      <selection activeCell="K12" sqref="K12"/>
    </sheetView>
  </sheetViews>
  <sheetFormatPr defaultColWidth="9.109375" defaultRowHeight="13.2" x14ac:dyDescent="0.25"/>
  <cols>
    <col min="1" max="1" width="42.88671875" style="1" customWidth="1"/>
    <col min="2" max="2" width="15.6640625" style="1" bestFit="1" customWidth="1"/>
    <col min="3" max="4" width="14.44140625" style="1" customWidth="1"/>
    <col min="5" max="5" width="16.33203125" style="1" customWidth="1"/>
    <col min="6" max="9" width="14.33203125" style="1" customWidth="1"/>
    <col min="10" max="10" width="14.44140625" style="1" customWidth="1"/>
    <col min="11" max="11" width="12.6640625" style="1" customWidth="1"/>
    <col min="12" max="26" width="12.6640625" style="1" hidden="1" customWidth="1"/>
    <col min="27" max="27" width="0" style="1" hidden="1" customWidth="1"/>
    <col min="28" max="16384" width="9.109375" style="1"/>
  </cols>
  <sheetData>
    <row r="1" spans="1:9" ht="32.25" customHeight="1" thickBot="1" x14ac:dyDescent="0.3">
      <c r="A1" s="250" t="s">
        <v>40</v>
      </c>
      <c r="B1" s="251"/>
      <c r="C1" s="251"/>
      <c r="D1" s="251"/>
      <c r="E1" s="252" t="s">
        <v>149</v>
      </c>
      <c r="F1" s="252"/>
      <c r="G1" s="252"/>
      <c r="H1" s="2"/>
      <c r="I1" s="12"/>
    </row>
    <row r="2" spans="1:9" ht="16.2" thickBot="1" x14ac:dyDescent="0.35">
      <c r="A2" s="13"/>
      <c r="B2" s="14"/>
      <c r="C2" s="15"/>
      <c r="D2" s="15"/>
      <c r="E2" s="9"/>
      <c r="F2" s="9"/>
      <c r="G2" s="9"/>
      <c r="H2" s="9"/>
      <c r="I2" s="3"/>
    </row>
    <row r="3" spans="1:9" ht="39.75" customHeight="1" thickBot="1" x14ac:dyDescent="0.3">
      <c r="A3" s="265" t="s">
        <v>3</v>
      </c>
      <c r="B3" s="253"/>
      <c r="C3" s="253"/>
      <c r="D3" s="27"/>
      <c r="E3" s="36">
        <f>'Pryse + Sensatiwiteitsanali'!B26</f>
        <v>3317</v>
      </c>
      <c r="F3" s="27" t="s">
        <v>0</v>
      </c>
      <c r="G3" s="16"/>
      <c r="H3" s="16"/>
      <c r="I3" s="4"/>
    </row>
    <row r="4" spans="1:9" ht="13.8" thickBot="1" x14ac:dyDescent="0.3">
      <c r="A4" s="54"/>
      <c r="B4" s="67"/>
      <c r="C4" s="67"/>
      <c r="D4" s="5"/>
      <c r="E4" s="8"/>
      <c r="F4" s="17"/>
      <c r="G4" s="6"/>
      <c r="H4" s="18"/>
      <c r="I4" s="18"/>
    </row>
    <row r="5" spans="1:9" ht="13.8" thickBot="1" x14ac:dyDescent="0.3">
      <c r="A5" s="54" t="s">
        <v>4</v>
      </c>
      <c r="B5" s="67"/>
      <c r="C5" s="67"/>
      <c r="D5" s="40">
        <v>8</v>
      </c>
      <c r="E5" s="40">
        <v>10</v>
      </c>
      <c r="F5" s="40">
        <v>12</v>
      </c>
      <c r="G5" s="40">
        <v>14</v>
      </c>
      <c r="H5" s="40">
        <v>16</v>
      </c>
      <c r="I5" s="40">
        <v>18</v>
      </c>
    </row>
    <row r="6" spans="1:9" ht="13.8" thickBot="1" x14ac:dyDescent="0.3">
      <c r="A6" s="55" t="s">
        <v>5</v>
      </c>
      <c r="B6" s="68"/>
      <c r="C6" s="69"/>
      <c r="D6" s="34">
        <f t="shared" ref="D6:I6" si="0">$E$3*D5</f>
        <v>26536</v>
      </c>
      <c r="E6" s="34">
        <f t="shared" si="0"/>
        <v>33170</v>
      </c>
      <c r="F6" s="34">
        <f t="shared" si="0"/>
        <v>39804</v>
      </c>
      <c r="G6" s="34">
        <f t="shared" si="0"/>
        <v>46438</v>
      </c>
      <c r="H6" s="34">
        <f t="shared" si="0"/>
        <v>53072</v>
      </c>
      <c r="I6" s="34">
        <f t="shared" si="0"/>
        <v>59706</v>
      </c>
    </row>
    <row r="7" spans="1:9" ht="13.8" thickBot="1" x14ac:dyDescent="0.3">
      <c r="A7" s="57"/>
      <c r="B7" s="58"/>
      <c r="C7" s="58"/>
      <c r="D7" s="38"/>
      <c r="E7" s="38"/>
      <c r="F7" s="38"/>
      <c r="G7" s="38"/>
      <c r="H7" s="38"/>
      <c r="I7" s="38"/>
    </row>
    <row r="8" spans="1:9" ht="27.75" customHeight="1" thickBot="1" x14ac:dyDescent="0.3">
      <c r="A8" s="258" t="s">
        <v>6</v>
      </c>
      <c r="B8" s="259"/>
      <c r="C8" s="260"/>
      <c r="D8" s="39"/>
      <c r="E8" s="39"/>
      <c r="F8" s="39"/>
      <c r="G8" s="39"/>
      <c r="H8" s="39"/>
      <c r="I8" s="39"/>
    </row>
    <row r="9" spans="1:9" x14ac:dyDescent="0.25">
      <c r="A9" s="59" t="s">
        <v>7</v>
      </c>
      <c r="B9" s="60"/>
      <c r="C9" s="60"/>
      <c r="D9" s="147">
        <v>4160.0625</v>
      </c>
      <c r="E9" s="147">
        <v>4916.4375</v>
      </c>
      <c r="F9" s="147">
        <v>5672.8125</v>
      </c>
      <c r="G9" s="147">
        <v>6051</v>
      </c>
      <c r="H9" s="147">
        <v>6051</v>
      </c>
      <c r="I9" s="147">
        <v>6051</v>
      </c>
    </row>
    <row r="10" spans="1:9" x14ac:dyDescent="0.25">
      <c r="A10" s="56" t="s">
        <v>8</v>
      </c>
      <c r="B10" s="61"/>
      <c r="C10" s="61"/>
      <c r="D10" s="146">
        <v>7634.72</v>
      </c>
      <c r="E10" s="146">
        <v>9343.4</v>
      </c>
      <c r="F10" s="146">
        <v>11052.08</v>
      </c>
      <c r="G10" s="146">
        <v>12760.76</v>
      </c>
      <c r="H10" s="146">
        <v>14469.44</v>
      </c>
      <c r="I10" s="146">
        <v>16178.12</v>
      </c>
    </row>
    <row r="11" spans="1:9" x14ac:dyDescent="0.25">
      <c r="A11" s="56" t="s">
        <v>9</v>
      </c>
      <c r="B11" s="61"/>
      <c r="C11" s="61"/>
      <c r="D11" s="146">
        <v>179.48700000000002</v>
      </c>
      <c r="E11" s="146">
        <v>179.48700000000002</v>
      </c>
      <c r="F11" s="146">
        <v>179.48700000000002</v>
      </c>
      <c r="G11" s="146">
        <v>179.48700000000002</v>
      </c>
      <c r="H11" s="146">
        <v>179.48700000000002</v>
      </c>
      <c r="I11" s="146">
        <v>179.48700000000002</v>
      </c>
    </row>
    <row r="12" spans="1:9" x14ac:dyDescent="0.25">
      <c r="A12" s="56" t="s">
        <v>10</v>
      </c>
      <c r="B12" s="61"/>
      <c r="C12" s="61"/>
      <c r="D12" s="146">
        <v>1600.85528</v>
      </c>
      <c r="E12" s="146">
        <v>1682.9352799999999</v>
      </c>
      <c r="F12" s="146">
        <v>1765.0152799999998</v>
      </c>
      <c r="G12" s="146">
        <v>1847.09528</v>
      </c>
      <c r="H12" s="146">
        <v>1929.1752799999999</v>
      </c>
      <c r="I12" s="146">
        <v>2011.2552800000001</v>
      </c>
    </row>
    <row r="13" spans="1:9" x14ac:dyDescent="0.25">
      <c r="A13" s="56" t="s">
        <v>11</v>
      </c>
      <c r="B13" s="61"/>
      <c r="C13" s="61"/>
      <c r="D13" s="146">
        <v>687.66288715740018</v>
      </c>
      <c r="E13" s="146">
        <v>704.07340023740016</v>
      </c>
      <c r="F13" s="146">
        <v>720.48391331740015</v>
      </c>
      <c r="G13" s="146">
        <v>736.89442639740014</v>
      </c>
      <c r="H13" s="146">
        <v>753.30493947740013</v>
      </c>
      <c r="I13" s="146">
        <v>769.71545255740011</v>
      </c>
    </row>
    <row r="14" spans="1:9" x14ac:dyDescent="0.25">
      <c r="A14" s="56" t="s">
        <v>12</v>
      </c>
      <c r="B14" s="61"/>
      <c r="C14" s="61"/>
      <c r="D14" s="146">
        <v>1355.2874502537215</v>
      </c>
      <c r="E14" s="146">
        <v>1355.2874502537215</v>
      </c>
      <c r="F14" s="146">
        <v>1355.2874502537215</v>
      </c>
      <c r="G14" s="146">
        <v>1355.2874502537215</v>
      </c>
      <c r="H14" s="146">
        <v>1355.2874502537215</v>
      </c>
      <c r="I14" s="146">
        <v>1355.2874502537215</v>
      </c>
    </row>
    <row r="15" spans="1:9" x14ac:dyDescent="0.25">
      <c r="A15" s="56" t="s">
        <v>13</v>
      </c>
      <c r="B15" s="61"/>
      <c r="C15" s="61"/>
      <c r="D15" s="146">
        <v>1079.156929408</v>
      </c>
      <c r="E15" s="146">
        <v>1079.156929408</v>
      </c>
      <c r="F15" s="146">
        <v>1079.156929408</v>
      </c>
      <c r="G15" s="146">
        <v>1079.156929408</v>
      </c>
      <c r="H15" s="146">
        <v>1079.156929408</v>
      </c>
      <c r="I15" s="146">
        <v>1079.156929408</v>
      </c>
    </row>
    <row r="16" spans="1:9" x14ac:dyDescent="0.25">
      <c r="A16" s="56" t="s">
        <v>14</v>
      </c>
      <c r="B16" s="61"/>
      <c r="C16" s="61"/>
      <c r="D16" s="146">
        <v>0</v>
      </c>
      <c r="E16" s="146">
        <v>0</v>
      </c>
      <c r="F16" s="146">
        <v>0</v>
      </c>
      <c r="G16" s="146">
        <v>0</v>
      </c>
      <c r="H16" s="146">
        <v>0</v>
      </c>
      <c r="I16" s="146">
        <v>0</v>
      </c>
    </row>
    <row r="17" spans="1:10" x14ac:dyDescent="0.25">
      <c r="A17" s="56" t="s">
        <v>33</v>
      </c>
      <c r="B17" s="61"/>
      <c r="C17" s="61"/>
      <c r="D17" s="146">
        <v>8086.3746640000008</v>
      </c>
      <c r="E17" s="146">
        <v>8086.3746640000008</v>
      </c>
      <c r="F17" s="146">
        <v>8086.3746640000008</v>
      </c>
      <c r="G17" s="146">
        <v>8086.3746640000008</v>
      </c>
      <c r="H17" s="146">
        <v>8086.3746640000008</v>
      </c>
      <c r="I17" s="146">
        <v>8086.3746640000008</v>
      </c>
    </row>
    <row r="18" spans="1:10" x14ac:dyDescent="0.25">
      <c r="A18" s="56" t="s">
        <v>15</v>
      </c>
      <c r="B18" s="61"/>
      <c r="C18" s="61"/>
      <c r="D18" s="146">
        <v>3078.1287562036928</v>
      </c>
      <c r="E18" s="146">
        <v>3409.6318629965781</v>
      </c>
      <c r="F18" s="146">
        <v>3741.1349697894634</v>
      </c>
      <c r="G18" s="146">
        <v>4027.032107333026</v>
      </c>
      <c r="H18" s="146">
        <v>4267.3232756272682</v>
      </c>
      <c r="I18" s="146">
        <v>4507.6144439215095</v>
      </c>
    </row>
    <row r="19" spans="1:10" x14ac:dyDescent="0.25">
      <c r="A19" s="56" t="s">
        <v>16</v>
      </c>
      <c r="B19" s="61"/>
      <c r="C19" s="61"/>
      <c r="D19" s="146">
        <v>0</v>
      </c>
      <c r="E19" s="146">
        <v>0</v>
      </c>
      <c r="F19" s="146">
        <v>0</v>
      </c>
      <c r="G19" s="146">
        <v>0</v>
      </c>
      <c r="H19" s="146">
        <v>0</v>
      </c>
      <c r="I19" s="146">
        <v>0</v>
      </c>
    </row>
    <row r="20" spans="1:10" x14ac:dyDescent="0.25">
      <c r="A20" s="56" t="s">
        <v>17</v>
      </c>
      <c r="B20" s="61"/>
      <c r="C20" s="61"/>
      <c r="D20" s="146">
        <v>741.77600000000007</v>
      </c>
      <c r="E20" s="146">
        <v>927.22</v>
      </c>
      <c r="F20" s="146">
        <v>1112.664</v>
      </c>
      <c r="G20" s="146">
        <v>1298.1079999999999</v>
      </c>
      <c r="H20" s="146">
        <v>1483.5520000000001</v>
      </c>
      <c r="I20" s="146">
        <v>1668.9960000000001</v>
      </c>
    </row>
    <row r="21" spans="1:10" x14ac:dyDescent="0.25">
      <c r="A21" s="56" t="s">
        <v>18</v>
      </c>
      <c r="B21" s="61"/>
      <c r="C21" s="61"/>
      <c r="D21" s="146">
        <v>0</v>
      </c>
      <c r="E21" s="146">
        <v>0</v>
      </c>
      <c r="F21" s="146">
        <v>0</v>
      </c>
      <c r="G21" s="146">
        <v>0</v>
      </c>
      <c r="H21" s="146">
        <v>0</v>
      </c>
      <c r="I21" s="146">
        <v>0</v>
      </c>
    </row>
    <row r="22" spans="1:10" s="11" customFormat="1" x14ac:dyDescent="0.25">
      <c r="A22" s="56" t="s">
        <v>19</v>
      </c>
      <c r="B22" s="61"/>
      <c r="C22" s="61"/>
      <c r="D22" s="146">
        <v>0</v>
      </c>
      <c r="E22" s="146">
        <v>0</v>
      </c>
      <c r="F22" s="146">
        <v>0</v>
      </c>
      <c r="G22" s="146">
        <v>0</v>
      </c>
      <c r="H22" s="146">
        <v>0</v>
      </c>
      <c r="I22" s="146">
        <v>0</v>
      </c>
      <c r="J22" s="1"/>
    </row>
    <row r="23" spans="1:10" s="11" customFormat="1" x14ac:dyDescent="0.25">
      <c r="A23" s="56" t="s">
        <v>20</v>
      </c>
      <c r="B23" s="61"/>
      <c r="C23" s="61"/>
      <c r="D23" s="146">
        <v>0</v>
      </c>
      <c r="E23" s="146">
        <v>0</v>
      </c>
      <c r="F23" s="146">
        <v>0</v>
      </c>
      <c r="G23" s="146">
        <v>0</v>
      </c>
      <c r="H23" s="146">
        <v>0</v>
      </c>
      <c r="I23" s="146">
        <v>0</v>
      </c>
      <c r="J23" s="1"/>
    </row>
    <row r="24" spans="1:10" s="11" customFormat="1" x14ac:dyDescent="0.25">
      <c r="A24" s="56" t="s">
        <v>21</v>
      </c>
      <c r="B24" s="61"/>
      <c r="C24" s="61"/>
      <c r="D24" s="146">
        <v>0</v>
      </c>
      <c r="E24" s="146">
        <v>0</v>
      </c>
      <c r="F24" s="146">
        <v>0</v>
      </c>
      <c r="G24" s="146">
        <v>0</v>
      </c>
      <c r="H24" s="146">
        <v>0</v>
      </c>
      <c r="I24" s="146">
        <v>0</v>
      </c>
      <c r="J24" s="1"/>
    </row>
    <row r="25" spans="1:10" s="11" customFormat="1" ht="13.8" thickBot="1" x14ac:dyDescent="0.3">
      <c r="A25" s="56" t="s">
        <v>22</v>
      </c>
      <c r="B25" s="61"/>
      <c r="C25" s="61"/>
      <c r="D25" s="146">
        <v>1680.4562986875906</v>
      </c>
      <c r="E25" s="146">
        <v>1861.4352401051226</v>
      </c>
      <c r="F25" s="146">
        <v>2042.414181522654</v>
      </c>
      <c r="G25" s="146">
        <v>2198.4952566217889</v>
      </c>
      <c r="H25" s="146">
        <v>2329.6784654025255</v>
      </c>
      <c r="I25" s="146">
        <v>2460.861674183262</v>
      </c>
      <c r="J25" s="1"/>
    </row>
    <row r="26" spans="1:10" s="11" customFormat="1" ht="26.25" customHeight="1" thickBot="1" x14ac:dyDescent="0.3">
      <c r="A26" s="237" t="s">
        <v>23</v>
      </c>
      <c r="B26" s="238"/>
      <c r="C26" s="239"/>
      <c r="D26" s="30">
        <f t="shared" ref="D26:I26" si="1">SUM(D9:D25)</f>
        <v>30283.967765710404</v>
      </c>
      <c r="E26" s="30">
        <f t="shared" si="1"/>
        <v>33545.439327000822</v>
      </c>
      <c r="F26" s="30">
        <f t="shared" si="1"/>
        <v>36806.910888291233</v>
      </c>
      <c r="G26" s="30">
        <f t="shared" si="1"/>
        <v>39619.691114013942</v>
      </c>
      <c r="H26" s="30">
        <f t="shared" si="1"/>
        <v>41983.780004168919</v>
      </c>
      <c r="I26" s="30">
        <f t="shared" si="1"/>
        <v>44347.868894323889</v>
      </c>
      <c r="J26" s="1"/>
    </row>
    <row r="27" spans="1:10" s="11" customFormat="1" ht="13.8" thickBot="1" x14ac:dyDescent="0.3">
      <c r="A27" s="62"/>
      <c r="B27" s="63"/>
      <c r="C27" s="63"/>
      <c r="D27" s="31"/>
      <c r="E27" s="31"/>
      <c r="F27" s="31"/>
      <c r="G27" s="31"/>
      <c r="H27" s="31"/>
      <c r="I27" s="31"/>
      <c r="J27" s="1"/>
    </row>
    <row r="28" spans="1:10" ht="13.8" thickBot="1" x14ac:dyDescent="0.3">
      <c r="A28" s="234" t="s">
        <v>24</v>
      </c>
      <c r="B28" s="235"/>
      <c r="C28" s="236"/>
      <c r="D28" s="149">
        <f>'[2]Bes-mielies'!$D$226</f>
        <v>4692.28</v>
      </c>
      <c r="E28" s="137">
        <f>D28</f>
        <v>4692.28</v>
      </c>
      <c r="F28" s="137">
        <f>E28</f>
        <v>4692.28</v>
      </c>
      <c r="G28" s="137">
        <f>F28</f>
        <v>4692.28</v>
      </c>
      <c r="H28" s="137">
        <f>G28</f>
        <v>4692.28</v>
      </c>
      <c r="I28" s="137">
        <f>H28</f>
        <v>4692.28</v>
      </c>
      <c r="J28" s="24"/>
    </row>
    <row r="29" spans="1:10" ht="13.8" thickBot="1" x14ac:dyDescent="0.3">
      <c r="A29" s="62"/>
      <c r="B29" s="63"/>
      <c r="C29" s="63"/>
      <c r="D29" s="31"/>
      <c r="E29" s="31"/>
      <c r="F29" s="31"/>
      <c r="G29" s="31"/>
      <c r="H29" s="31"/>
      <c r="I29" s="31"/>
    </row>
    <row r="30" spans="1:10" ht="26.25" customHeight="1" thickBot="1" x14ac:dyDescent="0.3">
      <c r="A30" s="237" t="s">
        <v>25</v>
      </c>
      <c r="B30" s="238"/>
      <c r="C30" s="239"/>
      <c r="D30" s="30">
        <f t="shared" ref="D30:I30" si="2">D26+D28</f>
        <v>34976.247765710403</v>
      </c>
      <c r="E30" s="30">
        <f t="shared" si="2"/>
        <v>38237.719327000821</v>
      </c>
      <c r="F30" s="30">
        <f t="shared" si="2"/>
        <v>41499.190888291232</v>
      </c>
      <c r="G30" s="30">
        <f t="shared" si="2"/>
        <v>44311.971114013941</v>
      </c>
      <c r="H30" s="30">
        <f t="shared" si="2"/>
        <v>46676.060004168918</v>
      </c>
      <c r="I30" s="30">
        <f t="shared" si="2"/>
        <v>49040.148894323887</v>
      </c>
    </row>
    <row r="31" spans="1:10" ht="13.8" thickBot="1" x14ac:dyDescent="0.3">
      <c r="A31" s="57"/>
      <c r="B31" s="58"/>
      <c r="C31" s="58"/>
      <c r="D31" s="33"/>
      <c r="E31" s="33"/>
      <c r="F31" s="33"/>
      <c r="G31" s="33"/>
      <c r="H31" s="33"/>
      <c r="I31" s="33"/>
    </row>
    <row r="32" spans="1:10" ht="26.25" customHeight="1" thickBot="1" x14ac:dyDescent="0.3">
      <c r="A32" s="237" t="s">
        <v>26</v>
      </c>
      <c r="B32" s="253"/>
      <c r="C32" s="254"/>
      <c r="D32" s="30">
        <f t="shared" ref="D32:I32" si="3">D30/D5</f>
        <v>4372.0309707138003</v>
      </c>
      <c r="E32" s="30">
        <f t="shared" si="3"/>
        <v>3823.7719327000823</v>
      </c>
      <c r="F32" s="30">
        <f t="shared" si="3"/>
        <v>3458.2659073576028</v>
      </c>
      <c r="G32" s="30">
        <f t="shared" si="3"/>
        <v>3165.1407938581387</v>
      </c>
      <c r="H32" s="30">
        <f t="shared" si="3"/>
        <v>2917.2537502605574</v>
      </c>
      <c r="I32" s="30">
        <f t="shared" si="3"/>
        <v>2724.4527163513271</v>
      </c>
    </row>
    <row r="33" spans="1:10" ht="13.8" thickBot="1" x14ac:dyDescent="0.3">
      <c r="A33" s="57"/>
      <c r="B33" s="58"/>
      <c r="C33" s="58"/>
      <c r="D33" s="33"/>
      <c r="E33" s="33"/>
      <c r="F33" s="33"/>
      <c r="G33" s="33"/>
      <c r="H33" s="33"/>
      <c r="I33" s="33"/>
    </row>
    <row r="34" spans="1:10" ht="13.8" thickBot="1" x14ac:dyDescent="0.3">
      <c r="A34" s="55" t="s">
        <v>27</v>
      </c>
      <c r="B34" s="68"/>
      <c r="C34" s="68"/>
      <c r="D34" s="30">
        <f>'Pryse + Sensatiwiteitsanali'!D4</f>
        <v>404</v>
      </c>
      <c r="E34" s="30">
        <f>$D$34</f>
        <v>404</v>
      </c>
      <c r="F34" s="30">
        <f>$D$34</f>
        <v>404</v>
      </c>
      <c r="G34" s="30">
        <f>$D$34</f>
        <v>404</v>
      </c>
      <c r="H34" s="30">
        <f>$D$34</f>
        <v>404</v>
      </c>
      <c r="I34" s="30">
        <f>$D$34</f>
        <v>404</v>
      </c>
    </row>
    <row r="35" spans="1:10" ht="13.8" thickBot="1" x14ac:dyDescent="0.3">
      <c r="A35" s="57"/>
      <c r="B35" s="58"/>
      <c r="C35" s="58"/>
      <c r="D35" s="33"/>
      <c r="E35" s="33"/>
      <c r="F35" s="33"/>
      <c r="G35" s="33"/>
      <c r="H35" s="33"/>
      <c r="I35" s="33"/>
    </row>
    <row r="36" spans="1:10" ht="23.25" customHeight="1" thickBot="1" x14ac:dyDescent="0.3">
      <c r="A36" s="265" t="s">
        <v>28</v>
      </c>
      <c r="B36" s="253"/>
      <c r="C36" s="254"/>
      <c r="D36" s="32">
        <f t="shared" ref="D36:I36" si="4">D32+D34</f>
        <v>4776.0309707138003</v>
      </c>
      <c r="E36" s="32">
        <f t="shared" si="4"/>
        <v>4227.7719327000823</v>
      </c>
      <c r="F36" s="32">
        <f t="shared" si="4"/>
        <v>3862.2659073576028</v>
      </c>
      <c r="G36" s="32">
        <f t="shared" si="4"/>
        <v>3569.1407938581387</v>
      </c>
      <c r="H36" s="32">
        <f t="shared" si="4"/>
        <v>3321.2537502605574</v>
      </c>
      <c r="I36" s="32">
        <f t="shared" si="4"/>
        <v>3128.4527163513271</v>
      </c>
    </row>
    <row r="37" spans="1:10" ht="13.8" thickBot="1" x14ac:dyDescent="0.3">
      <c r="A37" s="64" t="s">
        <v>29</v>
      </c>
      <c r="B37" s="65"/>
      <c r="C37" s="66"/>
      <c r="D37" s="32">
        <f>'Pryse + Sensatiwiteitsanali'!B4</f>
        <v>3721</v>
      </c>
      <c r="E37" s="32">
        <f>$D$37</f>
        <v>3721</v>
      </c>
      <c r="F37" s="32">
        <v>3000</v>
      </c>
      <c r="G37" s="32">
        <v>3000</v>
      </c>
      <c r="H37" s="32">
        <v>3000</v>
      </c>
      <c r="I37" s="32">
        <v>3000</v>
      </c>
    </row>
    <row r="38" spans="1:10" ht="13.8" thickBot="1" x14ac:dyDescent="0.3"/>
    <row r="39" spans="1:10" customFormat="1" ht="14.4" x14ac:dyDescent="0.3">
      <c r="A39" s="261" t="s">
        <v>143</v>
      </c>
      <c r="B39" s="266"/>
      <c r="C39" s="267"/>
      <c r="D39" s="218">
        <f>D6-D26</f>
        <v>-3747.9677657104039</v>
      </c>
      <c r="E39" s="218">
        <f>E6-E26</f>
        <v>-375.43932700082223</v>
      </c>
      <c r="F39" s="218">
        <f>F6-F26</f>
        <v>2997.0891117087667</v>
      </c>
      <c r="G39" s="218">
        <f t="shared" ref="G39:I39" si="5">G6-G26</f>
        <v>6818.3088859860582</v>
      </c>
      <c r="H39" s="218">
        <f t="shared" si="5"/>
        <v>11088.219995831081</v>
      </c>
      <c r="I39" s="218">
        <f t="shared" si="5"/>
        <v>15358.131105676111</v>
      </c>
    </row>
    <row r="40" spans="1:10" customFormat="1" ht="15" thickBot="1" x14ac:dyDescent="0.35">
      <c r="A40" s="263" t="s">
        <v>144</v>
      </c>
      <c r="B40" s="268"/>
      <c r="C40" s="269"/>
      <c r="D40" s="221">
        <f>D6-D30</f>
        <v>-8440.2477657104027</v>
      </c>
      <c r="E40" s="221">
        <f>E6-E30</f>
        <v>-5067.7193270008211</v>
      </c>
      <c r="F40" s="221">
        <f>F6-F30</f>
        <v>-1695.1908882912321</v>
      </c>
      <c r="G40" s="221">
        <f t="shared" ref="G40:I40" si="6">G6-G30</f>
        <v>2126.0288859860593</v>
      </c>
      <c r="H40" s="221">
        <f t="shared" si="6"/>
        <v>6395.9399958310823</v>
      </c>
      <c r="I40" s="221">
        <f t="shared" si="6"/>
        <v>10665.851105676113</v>
      </c>
    </row>
    <row r="41" spans="1:10" ht="14.4" x14ac:dyDescent="0.25">
      <c r="A41" s="71" t="s">
        <v>34</v>
      </c>
      <c r="B41" s="72"/>
      <c r="C41" s="72"/>
      <c r="D41" s="72"/>
      <c r="E41" s="72"/>
      <c r="F41" s="72"/>
      <c r="G41" s="72"/>
      <c r="H41" s="73"/>
      <c r="I41" s="70"/>
      <c r="J41" s="70"/>
    </row>
    <row r="42" spans="1:10" ht="14.4" x14ac:dyDescent="0.25">
      <c r="A42" s="74" t="s">
        <v>35</v>
      </c>
      <c r="B42" s="75"/>
      <c r="C42" s="75"/>
      <c r="D42" s="75"/>
      <c r="E42" s="75"/>
      <c r="F42" s="75"/>
      <c r="G42" s="75"/>
      <c r="H42" s="76"/>
      <c r="I42" s="70"/>
      <c r="J42" s="70"/>
    </row>
    <row r="43" spans="1:10" ht="15" thickBot="1" x14ac:dyDescent="0.3">
      <c r="A43" s="77" t="s">
        <v>36</v>
      </c>
      <c r="B43" s="78"/>
      <c r="C43" s="78"/>
      <c r="D43" s="78"/>
      <c r="E43" s="78"/>
      <c r="F43" s="78"/>
      <c r="G43" s="78"/>
      <c r="H43" s="79"/>
      <c r="I43" s="70"/>
      <c r="J43" s="70"/>
    </row>
    <row r="44" spans="1:10" x14ac:dyDescent="0.25">
      <c r="A44" s="241" t="s">
        <v>37</v>
      </c>
      <c r="B44" s="242"/>
      <c r="C44" s="242"/>
      <c r="D44" s="242"/>
      <c r="E44" s="242"/>
      <c r="F44" s="242"/>
      <c r="G44" s="242"/>
      <c r="H44" s="243"/>
    </row>
    <row r="45" spans="1:10" x14ac:dyDescent="0.25">
      <c r="A45" s="244"/>
      <c r="B45" s="245"/>
      <c r="C45" s="245"/>
      <c r="D45" s="245"/>
      <c r="E45" s="245"/>
      <c r="F45" s="245"/>
      <c r="G45" s="245"/>
      <c r="H45" s="246"/>
    </row>
    <row r="46" spans="1:10" x14ac:dyDescent="0.25">
      <c r="A46" s="244"/>
      <c r="B46" s="245"/>
      <c r="C46" s="245"/>
      <c r="D46" s="245"/>
      <c r="E46" s="245"/>
      <c r="F46" s="245"/>
      <c r="G46" s="245"/>
      <c r="H46" s="246"/>
    </row>
    <row r="47" spans="1:10" ht="13.8" thickBot="1" x14ac:dyDescent="0.3">
      <c r="A47" s="247"/>
      <c r="B47" s="248"/>
      <c r="C47" s="248"/>
      <c r="D47" s="248"/>
      <c r="E47" s="248"/>
      <c r="F47" s="248"/>
      <c r="G47" s="248"/>
      <c r="H47" s="249"/>
    </row>
  </sheetData>
  <mergeCells count="12">
    <mergeCell ref="A44:H47"/>
    <mergeCell ref="A1:D1"/>
    <mergeCell ref="E1:G1"/>
    <mergeCell ref="A36:C36"/>
    <mergeCell ref="A3:C3"/>
    <mergeCell ref="A8:C8"/>
    <mergeCell ref="A26:C26"/>
    <mergeCell ref="A28:C28"/>
    <mergeCell ref="A30:C30"/>
    <mergeCell ref="A32:C32"/>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1" fitToHeight="0" orientation="portrait" verticalDpi="300" r:id="rId1"/>
  <headerFooter alignWithMargins="0">
    <oddHeader>&amp;F</oddHeader>
    <oddFooter>&amp;A&amp;RPage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7" ma:contentTypeDescription="Create a new document." ma:contentTypeScope="" ma:versionID="81cfcae1fdd5b21ed06f6692e87d4655">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2e04df46bd86ba0bf825d81f23fa6b37"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27C4FE-94EC-4313-BE22-5577F9A47DB4}">
  <ds:schemaRefs>
    <ds:schemaRef ds:uri="http://schemas.microsoft.com/office/2006/metadata/longProperties"/>
  </ds:schemaRefs>
</ds:datastoreItem>
</file>

<file path=customXml/itemProps2.xml><?xml version="1.0" encoding="utf-8"?>
<ds:datastoreItem xmlns:ds="http://schemas.openxmlformats.org/officeDocument/2006/customXml" ds:itemID="{0C8E82B7-1571-46C7-A951-94BE145F8682}">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customXml/itemProps3.xml><?xml version="1.0" encoding="utf-8"?>
<ds:datastoreItem xmlns:ds="http://schemas.openxmlformats.org/officeDocument/2006/customXml" ds:itemID="{2C1FEC93-6801-41ED-8C47-7DDA3A68BD3C}">
  <ds:schemaRefs>
    <ds:schemaRef ds:uri="http://schemas.microsoft.com/sharepoint/v3/contenttype/forms"/>
  </ds:schemaRefs>
</ds:datastoreItem>
</file>

<file path=customXml/itemProps4.xml><?xml version="1.0" encoding="utf-8"?>
<ds:datastoreItem xmlns:ds="http://schemas.openxmlformats.org/officeDocument/2006/customXml" ds:itemID="{776858F0-4995-412A-8C9B-B2064A2D92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Pryse + Sensatiwiteitsanali</vt:lpstr>
      <vt:lpstr>W-RR mielies Laer opbrengs </vt:lpstr>
      <vt:lpstr>W-RR mielies Hoer opbrengs  </vt:lpstr>
      <vt:lpstr>W-BT Mielies </vt:lpstr>
      <vt:lpstr>Sonneblom</vt:lpstr>
      <vt:lpstr>Sojabone</vt:lpstr>
      <vt:lpstr>Graansorghum</vt:lpstr>
      <vt:lpstr>Grondbone</vt:lpstr>
      <vt:lpstr>Bes-mielies</vt:lpstr>
      <vt:lpstr>Crop Comparison</vt:lpstr>
      <vt:lpstr>BTopbrengspeil</vt:lpstr>
      <vt:lpstr>'Bes-mielies'!Print_Area</vt:lpstr>
      <vt:lpstr>Graansorghum!Print_Area</vt:lpstr>
      <vt:lpstr>Grondbone!Print_Area</vt:lpstr>
      <vt:lpstr>Sojabone!Print_Area</vt:lpstr>
      <vt:lpstr>Sonneblom!Print_Area</vt:lpstr>
      <vt:lpstr>'W-BT Mielies '!Print_Area</vt:lpstr>
      <vt:lpstr>'W-RR mielies Hoer opbrengs  '!Print_Area</vt:lpstr>
      <vt:lpstr>'W-RR mielies Laer opbrengs '!Print_Area</vt:lpstr>
      <vt:lpstr>RRHpbrengspeil</vt:lpstr>
      <vt:lpstr>RRLopbrengspeil</vt:lpstr>
      <vt:lpstr>RRopbrengspeil</vt:lpstr>
      <vt:lpstr>Sojaopbrengspeil</vt:lpstr>
      <vt:lpstr>Sonopbrengspeil</vt:lpstr>
      <vt:lpstr>Sorgopbrengspeil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Christiaan Vercueil</cp:lastModifiedBy>
  <cp:lastPrinted>2017-07-31T12:10:53Z</cp:lastPrinted>
  <dcterms:created xsi:type="dcterms:W3CDTF">2007-01-09T12:07:13Z</dcterms:created>
  <dcterms:modified xsi:type="dcterms:W3CDTF">2024-01-15T05:52:01Z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16553000.0000000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