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grainsa2019.sharepoint.com/sites/Bedryfsbediening/Shared Documents/Produksie/Produksie Begroting/Somer gewas streke/Somer begrotings/2023-24/"/>
    </mc:Choice>
  </mc:AlternateContent>
  <xr:revisionPtr revIDLastSave="157" documentId="13_ncr:1_{6F206917-D8B6-47F1-A32E-654126F537EA}" xr6:coauthVersionLast="47" xr6:coauthVersionMax="47" xr10:uidLastSave="{9D42E289-F984-46C4-952B-7321DAC089BE}"/>
  <bookViews>
    <workbookView xWindow="28680" yWindow="-120" windowWidth="24240" windowHeight="13020" tabRatio="888" xr2:uid="{00000000-000D-0000-FFFF-FFFF00000000}"/>
  </bookViews>
  <sheets>
    <sheet name="Pryse + Sensatiwiteitsanalise" sheetId="37" r:id="rId1"/>
    <sheet name="Bes-mielies" sheetId="23" r:id="rId2"/>
    <sheet name="Bes-soja" sheetId="24" r:id="rId3"/>
    <sheet name="Bes- Sorghum" sheetId="25" r:id="rId4"/>
    <sheet name="Bes-Sonneblom" sheetId="34" r:id="rId5"/>
    <sheet name="Crop Comparison" sheetId="39" r:id="rId6"/>
  </sheets>
  <externalReferences>
    <externalReference r:id="rId7"/>
    <externalReference r:id="rId8"/>
  </externalReferences>
  <definedNames>
    <definedName name="Opbrengspeil">'Bes-mielies'!$Z$9:$Z$14</definedName>
    <definedName name="_xlnm.Print_Area" localSheetId="3">'Bes- Sorghum'!$A$1:$I$43</definedName>
    <definedName name="_xlnm.Print_Area" localSheetId="1">'Bes-mielies'!$A$1:$I$47</definedName>
    <definedName name="_xlnm.Print_Area" localSheetId="2">'Bes-soja'!$A$1:$I$43</definedName>
    <definedName name="_xlnm.Print_Area" localSheetId="4">'Bes-Sonneblom'!$A$1:$I$43</definedName>
    <definedName name="Sojaopbrengspeil">'Bes-soja'!$Z$9:$Z$14</definedName>
    <definedName name="Sonopbrengspeil">'Bes-Sonneblom'!$Z$9:$Z$12</definedName>
    <definedName name="Sorgopbrengspeil">'Bes- Sorghum'!$Z$9:$Z$14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7" l="1"/>
  <c r="B5" i="37"/>
  <c r="B4" i="37"/>
  <c r="C27" i="39"/>
  <c r="C23" i="39"/>
  <c r="C22" i="39"/>
  <c r="C21" i="39"/>
  <c r="C20" i="39"/>
  <c r="C19" i="39"/>
  <c r="C17" i="39"/>
  <c r="C16" i="39"/>
  <c r="C15" i="39"/>
  <c r="C14" i="39"/>
  <c r="C12" i="39"/>
  <c r="C11" i="39"/>
  <c r="C4" i="39"/>
  <c r="D27" i="39"/>
  <c r="D23" i="39"/>
  <c r="D22" i="39"/>
  <c r="D21" i="39"/>
  <c r="D20" i="39"/>
  <c r="D19" i="39"/>
  <c r="D17" i="39"/>
  <c r="D16" i="39"/>
  <c r="D15" i="39"/>
  <c r="D14" i="39"/>
  <c r="D12" i="39"/>
  <c r="D11" i="39"/>
  <c r="C13" i="39"/>
  <c r="C18" i="39"/>
  <c r="C24" i="39"/>
  <c r="C25" i="39"/>
  <c r="C26" i="39"/>
  <c r="E12" i="39"/>
  <c r="E13" i="39"/>
  <c r="E14" i="39"/>
  <c r="E15" i="39"/>
  <c r="E16" i="39"/>
  <c r="E17" i="39"/>
  <c r="E18" i="39"/>
  <c r="E19" i="39"/>
  <c r="E20" i="39"/>
  <c r="E21" i="39"/>
  <c r="E22" i="39"/>
  <c r="E23" i="39"/>
  <c r="E24" i="39"/>
  <c r="E25" i="39"/>
  <c r="E26" i="39"/>
  <c r="E27" i="39"/>
  <c r="E11" i="39"/>
  <c r="E4" i="39"/>
  <c r="I5" i="25"/>
  <c r="H5" i="25"/>
  <c r="D4" i="39" s="1"/>
  <c r="D8" i="39" s="1"/>
  <c r="G5" i="25"/>
  <c r="F5" i="25"/>
  <c r="E5" i="25"/>
  <c r="D5" i="25"/>
  <c r="D6" i="37" l="1"/>
  <c r="D5" i="37"/>
  <c r="D4" i="37"/>
  <c r="AB11" i="25" l="1"/>
  <c r="D13" i="39"/>
  <c r="D18" i="39"/>
  <c r="D24" i="39"/>
  <c r="D25" i="39"/>
  <c r="D26" i="39"/>
  <c r="E61" i="39"/>
  <c r="D61" i="39"/>
  <c r="C61" i="39"/>
  <c r="B12" i="39"/>
  <c r="B13" i="39"/>
  <c r="B14" i="39"/>
  <c r="B15" i="39"/>
  <c r="B16" i="39"/>
  <c r="B17" i="39"/>
  <c r="B18" i="39"/>
  <c r="B19" i="39"/>
  <c r="B20" i="39"/>
  <c r="B21" i="39"/>
  <c r="B22" i="39"/>
  <c r="B23" i="39"/>
  <c r="B24" i="39"/>
  <c r="B25" i="39"/>
  <c r="B26" i="39"/>
  <c r="B27" i="39"/>
  <c r="B11" i="39"/>
  <c r="B4" i="39"/>
  <c r="B61" i="39" s="1"/>
  <c r="E6" i="39"/>
  <c r="E5" i="39"/>
  <c r="D6" i="39"/>
  <c r="D5" i="39"/>
  <c r="D60" i="39" s="1"/>
  <c r="C6" i="39"/>
  <c r="C5" i="39"/>
  <c r="C60" i="39" s="1"/>
  <c r="B6" i="39"/>
  <c r="B5" i="39"/>
  <c r="B60" i="39" s="1"/>
  <c r="E2" i="39"/>
  <c r="E59" i="39" s="1"/>
  <c r="D2" i="39"/>
  <c r="D59" i="39"/>
  <c r="C2" i="39"/>
  <c r="C59" i="39"/>
  <c r="B2" i="39"/>
  <c r="B59" i="39" s="1"/>
  <c r="H26" i="34"/>
  <c r="I26" i="34"/>
  <c r="D26" i="34"/>
  <c r="AB9" i="25"/>
  <c r="Z9" i="25"/>
  <c r="Z14" i="25"/>
  <c r="Z13" i="25"/>
  <c r="Z12" i="25"/>
  <c r="Z11" i="25"/>
  <c r="Z10" i="25"/>
  <c r="Z12" i="34"/>
  <c r="Z11" i="34"/>
  <c r="Z10" i="34"/>
  <c r="Z9" i="34"/>
  <c r="Z14" i="24"/>
  <c r="Z13" i="24"/>
  <c r="Z12" i="24"/>
  <c r="Z11" i="24"/>
  <c r="Z10" i="24"/>
  <c r="Z9" i="24"/>
  <c r="E26" i="23"/>
  <c r="E30" i="23" s="1"/>
  <c r="F26" i="23"/>
  <c r="G26" i="23"/>
  <c r="H26" i="23"/>
  <c r="AA13" i="23" s="1"/>
  <c r="I26" i="23"/>
  <c r="AA14" i="23" s="1"/>
  <c r="E26" i="24"/>
  <c r="AA10" i="24" s="1"/>
  <c r="F26" i="24"/>
  <c r="AA11" i="24" s="1"/>
  <c r="G26" i="24"/>
  <c r="H26" i="24"/>
  <c r="AA13" i="24" s="1"/>
  <c r="I26" i="24"/>
  <c r="AA14" i="24" s="1"/>
  <c r="E26" i="25"/>
  <c r="AA10" i="25" s="1"/>
  <c r="F26" i="25"/>
  <c r="AA11" i="25" s="1"/>
  <c r="G26" i="25"/>
  <c r="AA12" i="25" s="1"/>
  <c r="H26" i="25"/>
  <c r="AA13" i="25" s="1"/>
  <c r="I26" i="25"/>
  <c r="AA14" i="25" s="1"/>
  <c r="E26" i="34"/>
  <c r="F26" i="34"/>
  <c r="AA11" i="34" s="1"/>
  <c r="G26" i="34"/>
  <c r="AA12" i="34" s="1"/>
  <c r="D26" i="25"/>
  <c r="D26" i="24"/>
  <c r="D26" i="23"/>
  <c r="D34" i="34"/>
  <c r="E34" i="34" s="1"/>
  <c r="D34" i="25"/>
  <c r="E34" i="25" s="1"/>
  <c r="D34" i="24"/>
  <c r="I34" i="24" s="1"/>
  <c r="D34" i="23"/>
  <c r="E34" i="23" s="1"/>
  <c r="B58" i="37"/>
  <c r="B45" i="37"/>
  <c r="B19" i="37"/>
  <c r="B32" i="37"/>
  <c r="D37" i="34"/>
  <c r="G37" i="34" s="1"/>
  <c r="D37" i="25"/>
  <c r="F37" i="25" s="1"/>
  <c r="D37" i="24"/>
  <c r="H37" i="24" s="1"/>
  <c r="D37" i="23"/>
  <c r="I37" i="23" s="1"/>
  <c r="B18" i="37"/>
  <c r="J13" i="37" s="1"/>
  <c r="B44" i="37"/>
  <c r="J39" i="37" s="1"/>
  <c r="B31" i="37"/>
  <c r="J26" i="37" s="1"/>
  <c r="I26" i="37" s="1"/>
  <c r="H26" i="37" s="1"/>
  <c r="B57" i="37"/>
  <c r="E56" i="37"/>
  <c r="E57" i="37" s="1"/>
  <c r="E58" i="37" s="1"/>
  <c r="E43" i="37"/>
  <c r="E42" i="37" s="1"/>
  <c r="E41" i="37" s="1"/>
  <c r="E30" i="37"/>
  <c r="E31" i="37" s="1"/>
  <c r="E32" i="37" s="1"/>
  <c r="E17" i="37"/>
  <c r="E18" i="37" s="1"/>
  <c r="E19" i="37" s="1"/>
  <c r="H34" i="25"/>
  <c r="E29" i="37"/>
  <c r="E28" i="37" s="1"/>
  <c r="Q30" i="37"/>
  <c r="Q31" i="37" s="1"/>
  <c r="Q32" i="37" s="1"/>
  <c r="E34" i="24"/>
  <c r="E37" i="25"/>
  <c r="G34" i="34" l="1"/>
  <c r="H37" i="25"/>
  <c r="I37" i="25"/>
  <c r="E55" i="37"/>
  <c r="E54" i="37" s="1"/>
  <c r="Q56" i="37"/>
  <c r="Q29" i="37"/>
  <c r="Q28" i="37" s="1"/>
  <c r="F34" i="34"/>
  <c r="H34" i="34"/>
  <c r="I34" i="34"/>
  <c r="C7" i="39"/>
  <c r="E37" i="24"/>
  <c r="B7" i="39"/>
  <c r="B8" i="39" s="1"/>
  <c r="E7" i="39"/>
  <c r="E8" i="39" s="1"/>
  <c r="G37" i="25"/>
  <c r="AA9" i="34"/>
  <c r="D7" i="39"/>
  <c r="D64" i="39" s="1"/>
  <c r="D65" i="39" s="1"/>
  <c r="E60" i="39"/>
  <c r="B33" i="37"/>
  <c r="E3" i="34" s="1"/>
  <c r="G6" i="34" s="1"/>
  <c r="H37" i="34"/>
  <c r="B20" i="37"/>
  <c r="E3" i="23" s="1"/>
  <c r="F34" i="24"/>
  <c r="G37" i="24"/>
  <c r="I27" i="37"/>
  <c r="V13" i="37"/>
  <c r="V14" i="37" s="1"/>
  <c r="J14" i="37"/>
  <c r="I37" i="34"/>
  <c r="I37" i="24"/>
  <c r="E37" i="34"/>
  <c r="F37" i="34"/>
  <c r="F37" i="24"/>
  <c r="E30" i="25"/>
  <c r="E32" i="25" s="1"/>
  <c r="E36" i="25" s="1"/>
  <c r="F34" i="25"/>
  <c r="AB10" i="25"/>
  <c r="F37" i="23"/>
  <c r="I34" i="23"/>
  <c r="F34" i="23"/>
  <c r="B28" i="39"/>
  <c r="AA12" i="23"/>
  <c r="H37" i="23"/>
  <c r="AA11" i="23"/>
  <c r="AB10" i="23"/>
  <c r="AA10" i="23"/>
  <c r="E32" i="23"/>
  <c r="E36" i="23" s="1"/>
  <c r="C28" i="39"/>
  <c r="B38" i="37" s="1"/>
  <c r="F30" i="23"/>
  <c r="AA9" i="23"/>
  <c r="G26" i="37"/>
  <c r="H27" i="37"/>
  <c r="E28" i="39"/>
  <c r="B25" i="37" s="1"/>
  <c r="F30" i="25"/>
  <c r="F32" i="25" s="1"/>
  <c r="B46" i="37"/>
  <c r="E3" i="24" s="1"/>
  <c r="Q43" i="37"/>
  <c r="J27" i="37"/>
  <c r="AA10" i="34"/>
  <c r="K13" i="37"/>
  <c r="I13" i="37"/>
  <c r="I34" i="25"/>
  <c r="G34" i="25"/>
  <c r="D30" i="25"/>
  <c r="D32" i="25" s="1"/>
  <c r="D36" i="25" s="1"/>
  <c r="AA9" i="25"/>
  <c r="K26" i="37"/>
  <c r="Q17" i="37"/>
  <c r="J40" i="37"/>
  <c r="V39" i="37"/>
  <c r="K39" i="37"/>
  <c r="G37" i="23"/>
  <c r="E37" i="23"/>
  <c r="I39" i="37"/>
  <c r="E44" i="37"/>
  <c r="E45" i="37" s="1"/>
  <c r="V26" i="37"/>
  <c r="AA12" i="24"/>
  <c r="AA9" i="24"/>
  <c r="G34" i="24"/>
  <c r="B59" i="37"/>
  <c r="E3" i="25" s="1"/>
  <c r="J52" i="37"/>
  <c r="D28" i="39"/>
  <c r="B51" i="37" s="1"/>
  <c r="AB11" i="23"/>
  <c r="H34" i="24"/>
  <c r="E16" i="37"/>
  <c r="E15" i="37" s="1"/>
  <c r="H34" i="23"/>
  <c r="G34" i="23"/>
  <c r="C64" i="39" l="1"/>
  <c r="C65" i="39" s="1"/>
  <c r="C8" i="39"/>
  <c r="C34" i="39" s="1"/>
  <c r="C75" i="39" s="1"/>
  <c r="C76" i="39" s="1"/>
  <c r="B64" i="39"/>
  <c r="B65" i="39" s="1"/>
  <c r="B34" i="39"/>
  <c r="B75" i="39" s="1"/>
  <c r="B76" i="39" s="1"/>
  <c r="B68" i="39"/>
  <c r="B69" i="39" s="1"/>
  <c r="B83" i="39" s="1"/>
  <c r="B12" i="37"/>
  <c r="V17" i="37" s="1"/>
  <c r="Q55" i="37"/>
  <c r="Q54" i="37" s="1"/>
  <c r="Q57" i="37"/>
  <c r="Q58" i="37" s="1"/>
  <c r="H6" i="23"/>
  <c r="H39" i="23" s="1"/>
  <c r="D6" i="23"/>
  <c r="D39" i="23" s="1"/>
  <c r="F6" i="34"/>
  <c r="F39" i="34" s="1"/>
  <c r="E64" i="39"/>
  <c r="E65" i="39" s="1"/>
  <c r="E6" i="34"/>
  <c r="E39" i="34" s="1"/>
  <c r="I6" i="23"/>
  <c r="I39" i="23" s="1"/>
  <c r="H6" i="34"/>
  <c r="H39" i="34" s="1"/>
  <c r="I6" i="34"/>
  <c r="I39" i="34" s="1"/>
  <c r="D6" i="34"/>
  <c r="G6" i="23"/>
  <c r="G39" i="23" s="1"/>
  <c r="E6" i="23"/>
  <c r="E39" i="23" s="1"/>
  <c r="F6" i="23"/>
  <c r="F39" i="23" s="1"/>
  <c r="D34" i="39"/>
  <c r="D75" i="39" s="1"/>
  <c r="D76" i="39" s="1"/>
  <c r="U13" i="37"/>
  <c r="W13" i="37"/>
  <c r="G39" i="34"/>
  <c r="C68" i="39"/>
  <c r="C69" i="39" s="1"/>
  <c r="C83" i="39" s="1"/>
  <c r="F36" i="25"/>
  <c r="F32" i="23"/>
  <c r="F36" i="23" s="1"/>
  <c r="U26" i="37"/>
  <c r="W26" i="37"/>
  <c r="V27" i="37"/>
  <c r="K40" i="37"/>
  <c r="L39" i="37"/>
  <c r="L26" i="37"/>
  <c r="K27" i="37"/>
  <c r="Q44" i="37"/>
  <c r="Q45" i="37" s="1"/>
  <c r="Q42" i="37"/>
  <c r="Q41" i="37" s="1"/>
  <c r="G30" i="23"/>
  <c r="AB12" i="23"/>
  <c r="I14" i="37"/>
  <c r="H13" i="37"/>
  <c r="E68" i="39"/>
  <c r="E34" i="39"/>
  <c r="E75" i="39" s="1"/>
  <c r="E76" i="39" s="1"/>
  <c r="AB12" i="25"/>
  <c r="G30" i="25"/>
  <c r="G32" i="25" s="1"/>
  <c r="G36" i="25" s="1"/>
  <c r="L13" i="37"/>
  <c r="K14" i="37"/>
  <c r="H6" i="24"/>
  <c r="G6" i="24"/>
  <c r="E6" i="24"/>
  <c r="I6" i="24"/>
  <c r="F6" i="24"/>
  <c r="D6" i="24"/>
  <c r="D39" i="24" s="1"/>
  <c r="V16" i="37"/>
  <c r="V18" i="37"/>
  <c r="V19" i="37"/>
  <c r="V15" i="37"/>
  <c r="H39" i="37"/>
  <c r="I40" i="37"/>
  <c r="I52" i="37"/>
  <c r="V52" i="37"/>
  <c r="K52" i="37"/>
  <c r="J53" i="37"/>
  <c r="Q16" i="37"/>
  <c r="Q15" i="37" s="1"/>
  <c r="Q18" i="37"/>
  <c r="Q19" i="37" s="1"/>
  <c r="U39" i="37"/>
  <c r="W39" i="37"/>
  <c r="V40" i="37"/>
  <c r="D68" i="39"/>
  <c r="I6" i="25"/>
  <c r="E6" i="25"/>
  <c r="H6" i="25"/>
  <c r="G6" i="25"/>
  <c r="D6" i="25"/>
  <c r="F6" i="25"/>
  <c r="F26" i="37"/>
  <c r="F27" i="37" s="1"/>
  <c r="G27" i="37"/>
  <c r="B82" i="39" l="1"/>
  <c r="F40" i="23"/>
  <c r="E40" i="23"/>
  <c r="D39" i="34"/>
  <c r="G40" i="23"/>
  <c r="X13" i="37"/>
  <c r="W14" i="37"/>
  <c r="U14" i="37"/>
  <c r="T13" i="37"/>
  <c r="F39" i="25"/>
  <c r="F40" i="25"/>
  <c r="D39" i="25"/>
  <c r="D40" i="25"/>
  <c r="C82" i="39"/>
  <c r="I39" i="24"/>
  <c r="E39" i="24"/>
  <c r="E39" i="25"/>
  <c r="E40" i="25"/>
  <c r="I39" i="25"/>
  <c r="G39" i="25"/>
  <c r="G40" i="25"/>
  <c r="G39" i="24"/>
  <c r="H39" i="25"/>
  <c r="H39" i="24"/>
  <c r="F39" i="24"/>
  <c r="G32" i="23"/>
  <c r="G36" i="23" s="1"/>
  <c r="G39" i="37"/>
  <c r="H40" i="37"/>
  <c r="H14" i="37"/>
  <c r="G13" i="37"/>
  <c r="M26" i="37"/>
  <c r="L27" i="37"/>
  <c r="U40" i="37"/>
  <c r="T39" i="37"/>
  <c r="L14" i="37"/>
  <c r="M13" i="37"/>
  <c r="H30" i="25"/>
  <c r="H32" i="25" s="1"/>
  <c r="H36" i="25" s="1"/>
  <c r="AB13" i="25"/>
  <c r="M39" i="37"/>
  <c r="L40" i="37"/>
  <c r="L52" i="37"/>
  <c r="K53" i="37"/>
  <c r="AB13" i="23"/>
  <c r="H30" i="23"/>
  <c r="H40" i="23" s="1"/>
  <c r="W52" i="37"/>
  <c r="V53" i="37"/>
  <c r="U52" i="37"/>
  <c r="V28" i="37"/>
  <c r="V31" i="37"/>
  <c r="V32" i="37"/>
  <c r="V29" i="37"/>
  <c r="V30" i="37"/>
  <c r="W40" i="37"/>
  <c r="X39" i="37"/>
  <c r="D82" i="39"/>
  <c r="D69" i="39"/>
  <c r="D83" i="39" s="1"/>
  <c r="H52" i="37"/>
  <c r="I53" i="37"/>
  <c r="X26" i="37"/>
  <c r="W27" i="37"/>
  <c r="V42" i="37"/>
  <c r="V43" i="37"/>
  <c r="V41" i="37"/>
  <c r="V44" i="37"/>
  <c r="V45" i="37"/>
  <c r="E82" i="39"/>
  <c r="E69" i="39"/>
  <c r="E83" i="39" s="1"/>
  <c r="U27" i="37"/>
  <c r="T26" i="37"/>
  <c r="H40" i="25" l="1"/>
  <c r="T14" i="37"/>
  <c r="S13" i="37"/>
  <c r="U19" i="37"/>
  <c r="U15" i="37"/>
  <c r="U17" i="37"/>
  <c r="U16" i="37"/>
  <c r="U18" i="37"/>
  <c r="W19" i="37"/>
  <c r="W17" i="37"/>
  <c r="W16" i="37"/>
  <c r="W18" i="37"/>
  <c r="W15" i="37"/>
  <c r="Y13" i="37"/>
  <c r="X14" i="37"/>
  <c r="H32" i="23"/>
  <c r="H36" i="23" s="1"/>
  <c r="G52" i="37"/>
  <c r="H53" i="37"/>
  <c r="X40" i="37"/>
  <c r="Y39" i="37"/>
  <c r="W41" i="37"/>
  <c r="W42" i="37"/>
  <c r="W45" i="37"/>
  <c r="W44" i="37"/>
  <c r="W43" i="37"/>
  <c r="T52" i="37"/>
  <c r="U53" i="37"/>
  <c r="M40" i="37"/>
  <c r="N39" i="37"/>
  <c r="N40" i="37" s="1"/>
  <c r="S39" i="37"/>
  <c r="T40" i="37"/>
  <c r="V56" i="37"/>
  <c r="V55" i="37"/>
  <c r="V58" i="37"/>
  <c r="V57" i="37"/>
  <c r="V54" i="37"/>
  <c r="U44" i="37"/>
  <c r="U41" i="37"/>
  <c r="U42" i="37"/>
  <c r="U43" i="37"/>
  <c r="U45" i="37"/>
  <c r="W53" i="37"/>
  <c r="X52" i="37"/>
  <c r="AB14" i="25"/>
  <c r="I30" i="25"/>
  <c r="G14" i="37"/>
  <c r="F13" i="37"/>
  <c r="F14" i="37" s="1"/>
  <c r="X27" i="37"/>
  <c r="Y26" i="37"/>
  <c r="L53" i="37"/>
  <c r="M52" i="37"/>
  <c r="AB14" i="23"/>
  <c r="I30" i="23"/>
  <c r="I40" i="23" s="1"/>
  <c r="N26" i="37"/>
  <c r="N27" i="37" s="1"/>
  <c r="M27" i="37"/>
  <c r="U32" i="37"/>
  <c r="U29" i="37"/>
  <c r="U31" i="37"/>
  <c r="U30" i="37"/>
  <c r="U28" i="37"/>
  <c r="N13" i="37"/>
  <c r="N14" i="37" s="1"/>
  <c r="M14" i="37"/>
  <c r="T27" i="37"/>
  <c r="S26" i="37"/>
  <c r="W32" i="37"/>
  <c r="W30" i="37"/>
  <c r="W29" i="37"/>
  <c r="W28" i="37"/>
  <c r="W31" i="37"/>
  <c r="F39" i="37"/>
  <c r="F40" i="37" s="1"/>
  <c r="G40" i="37"/>
  <c r="X17" i="37" l="1"/>
  <c r="X19" i="37"/>
  <c r="X16" i="37"/>
  <c r="X15" i="37"/>
  <c r="X18" i="37"/>
  <c r="Y14" i="37"/>
  <c r="Z13" i="37"/>
  <c r="Z14" i="37" s="1"/>
  <c r="R13" i="37"/>
  <c r="R14" i="37" s="1"/>
  <c r="S14" i="37"/>
  <c r="T19" i="37"/>
  <c r="T16" i="37"/>
  <c r="T15" i="37"/>
  <c r="T17" i="37"/>
  <c r="T18" i="37"/>
  <c r="I32" i="25"/>
  <c r="I36" i="25" s="1"/>
  <c r="I40" i="25"/>
  <c r="I32" i="23"/>
  <c r="I36" i="23" s="1"/>
  <c r="Y52" i="37"/>
  <c r="X53" i="37"/>
  <c r="W57" i="37"/>
  <c r="W56" i="37"/>
  <c r="W58" i="37"/>
  <c r="W54" i="37"/>
  <c r="W55" i="37"/>
  <c r="R39" i="37"/>
  <c r="R40" i="37" s="1"/>
  <c r="S40" i="37"/>
  <c r="U58" i="37"/>
  <c r="U54" i="37"/>
  <c r="U57" i="37"/>
  <c r="U55" i="37"/>
  <c r="U56" i="37"/>
  <c r="T28" i="37"/>
  <c r="T29" i="37"/>
  <c r="T30" i="37"/>
  <c r="T32" i="37"/>
  <c r="T31" i="37"/>
  <c r="M53" i="37"/>
  <c r="N52" i="37"/>
  <c r="N53" i="37" s="1"/>
  <c r="S52" i="37"/>
  <c r="T53" i="37"/>
  <c r="Z39" i="37"/>
  <c r="Z40" i="37" s="1"/>
  <c r="Y40" i="37"/>
  <c r="S27" i="37"/>
  <c r="R26" i="37"/>
  <c r="R27" i="37" s="1"/>
  <c r="X45" i="37"/>
  <c r="X44" i="37"/>
  <c r="X41" i="37"/>
  <c r="X43" i="37"/>
  <c r="X42" i="37"/>
  <c r="Y27" i="37"/>
  <c r="Z26" i="37"/>
  <c r="Z27" i="37" s="1"/>
  <c r="X31" i="37"/>
  <c r="X28" i="37"/>
  <c r="X29" i="37"/>
  <c r="X30" i="37"/>
  <c r="X32" i="37"/>
  <c r="T44" i="37"/>
  <c r="T41" i="37"/>
  <c r="T45" i="37"/>
  <c r="T42" i="37"/>
  <c r="T43" i="37"/>
  <c r="F52" i="37"/>
  <c r="F53" i="37" s="1"/>
  <c r="G53" i="37"/>
  <c r="Z18" i="37" l="1"/>
  <c r="Z17" i="37"/>
  <c r="Z16" i="37"/>
  <c r="Z19" i="37"/>
  <c r="Z15" i="37"/>
  <c r="R19" i="37"/>
  <c r="R18" i="37"/>
  <c r="R17" i="37"/>
  <c r="R16" i="37"/>
  <c r="R15" i="37"/>
  <c r="Y17" i="37"/>
  <c r="Y18" i="37"/>
  <c r="Y16" i="37"/>
  <c r="Y19" i="37"/>
  <c r="Y15" i="37"/>
  <c r="S18" i="37"/>
  <c r="S19" i="37"/>
  <c r="S17" i="37"/>
  <c r="S15" i="37"/>
  <c r="S16" i="37"/>
  <c r="R29" i="37"/>
  <c r="R28" i="37"/>
  <c r="R30" i="37"/>
  <c r="R31" i="37"/>
  <c r="R32" i="37"/>
  <c r="X58" i="37"/>
  <c r="X57" i="37"/>
  <c r="X55" i="37"/>
  <c r="X54" i="37"/>
  <c r="X56" i="37"/>
  <c r="S31" i="37"/>
  <c r="S28" i="37"/>
  <c r="S32" i="37"/>
  <c r="S29" i="37"/>
  <c r="S30" i="37"/>
  <c r="Y53" i="37"/>
  <c r="Z52" i="37"/>
  <c r="Z53" i="37" s="1"/>
  <c r="Y31" i="37"/>
  <c r="Y28" i="37"/>
  <c r="Y30" i="37"/>
  <c r="Y32" i="37"/>
  <c r="Y29" i="37"/>
  <c r="Y42" i="37"/>
  <c r="Y43" i="37"/>
  <c r="Y44" i="37"/>
  <c r="Y41" i="37"/>
  <c r="Y45" i="37"/>
  <c r="S44" i="37"/>
  <c r="S41" i="37"/>
  <c r="S45" i="37"/>
  <c r="S43" i="37"/>
  <c r="S42" i="37"/>
  <c r="Z41" i="37"/>
  <c r="Z44" i="37"/>
  <c r="Z42" i="37"/>
  <c r="Z45" i="37"/>
  <c r="Z43" i="37"/>
  <c r="R45" i="37"/>
  <c r="R43" i="37"/>
  <c r="R41" i="37"/>
  <c r="R44" i="37"/>
  <c r="R42" i="37"/>
  <c r="T58" i="37"/>
  <c r="T57" i="37"/>
  <c r="T54" i="37"/>
  <c r="T56" i="37"/>
  <c r="T55" i="37"/>
  <c r="Z30" i="37"/>
  <c r="Z28" i="37"/>
  <c r="Z29" i="37"/>
  <c r="Z31" i="37"/>
  <c r="Z32" i="37"/>
  <c r="R52" i="37"/>
  <c r="R53" i="37" s="1"/>
  <c r="S53" i="37"/>
  <c r="Z57" i="37" l="1"/>
  <c r="Z56" i="37"/>
  <c r="Z54" i="37"/>
  <c r="Z58" i="37"/>
  <c r="Z55" i="37"/>
  <c r="S57" i="37"/>
  <c r="S55" i="37"/>
  <c r="S56" i="37"/>
  <c r="S54" i="37"/>
  <c r="S58" i="37"/>
  <c r="Y54" i="37"/>
  <c r="Y58" i="37"/>
  <c r="Y56" i="37"/>
  <c r="Y55" i="37"/>
  <c r="Y57" i="37"/>
  <c r="R56" i="37"/>
  <c r="R58" i="37"/>
  <c r="R54" i="37"/>
  <c r="R55" i="37"/>
  <c r="R57" i="37"/>
  <c r="E28" i="24" l="1"/>
  <c r="D28" i="24"/>
  <c r="I28" i="24"/>
  <c r="F28" i="24"/>
  <c r="G28" i="24"/>
  <c r="H28" i="24"/>
  <c r="D28" i="23"/>
  <c r="D30" i="39"/>
  <c r="D32" i="39" l="1"/>
  <c r="B52" i="37"/>
  <c r="B53" i="37" s="1"/>
  <c r="F28" i="34"/>
  <c r="G28" i="34"/>
  <c r="I28" i="34"/>
  <c r="I30" i="34" s="1"/>
  <c r="E28" i="34"/>
  <c r="H28" i="34"/>
  <c r="H30" i="34" s="1"/>
  <c r="D28" i="34"/>
  <c r="AB9" i="23"/>
  <c r="B30" i="39"/>
  <c r="D30" i="23"/>
  <c r="AB13" i="24"/>
  <c r="H30" i="24"/>
  <c r="AB12" i="24"/>
  <c r="G30" i="24"/>
  <c r="F30" i="24"/>
  <c r="AB11" i="24"/>
  <c r="AB14" i="24"/>
  <c r="I30" i="24"/>
  <c r="D30" i="24"/>
  <c r="AB9" i="24"/>
  <c r="AB10" i="24"/>
  <c r="E30" i="24"/>
  <c r="C30" i="39"/>
  <c r="I40" i="34" l="1"/>
  <c r="I32" i="34"/>
  <c r="I36" i="34" s="1"/>
  <c r="C32" i="39"/>
  <c r="B39" i="37"/>
  <c r="B40" i="37" s="1"/>
  <c r="D40" i="23"/>
  <c r="D32" i="23"/>
  <c r="D36" i="23" s="1"/>
  <c r="E30" i="39"/>
  <c r="AB10" i="34"/>
  <c r="E30" i="34"/>
  <c r="H32" i="34"/>
  <c r="H36" i="34" s="1"/>
  <c r="H40" i="34"/>
  <c r="B32" i="39"/>
  <c r="B13" i="37"/>
  <c r="B14" i="37" s="1"/>
  <c r="D32" i="24"/>
  <c r="D36" i="24" s="1"/>
  <c r="D40" i="24"/>
  <c r="I32" i="24"/>
  <c r="I36" i="24" s="1"/>
  <c r="I40" i="24"/>
  <c r="E40" i="24"/>
  <c r="E32" i="24"/>
  <c r="E36" i="24" s="1"/>
  <c r="D30" i="34"/>
  <c r="AB9" i="34"/>
  <c r="F40" i="24"/>
  <c r="F32" i="24"/>
  <c r="F36" i="24" s="1"/>
  <c r="G30" i="34"/>
  <c r="AB12" i="34"/>
  <c r="G32" i="24"/>
  <c r="G36" i="24" s="1"/>
  <c r="G40" i="24"/>
  <c r="F30" i="34"/>
  <c r="AB11" i="34"/>
  <c r="L57" i="37"/>
  <c r="H58" i="37"/>
  <c r="I56" i="37"/>
  <c r="L56" i="37"/>
  <c r="M57" i="37"/>
  <c r="M58" i="37"/>
  <c r="J55" i="37"/>
  <c r="I54" i="37"/>
  <c r="G55" i="37"/>
  <c r="N56" i="37"/>
  <c r="N55" i="37"/>
  <c r="I57" i="37"/>
  <c r="H56" i="37"/>
  <c r="F54" i="37"/>
  <c r="M54" i="37"/>
  <c r="H57" i="37"/>
  <c r="H54" i="37"/>
  <c r="N57" i="37"/>
  <c r="K58" i="37"/>
  <c r="J54" i="37"/>
  <c r="G56" i="37"/>
  <c r="J56" i="37"/>
  <c r="L55" i="37"/>
  <c r="N54" i="37"/>
  <c r="K54" i="37"/>
  <c r="I55" i="37"/>
  <c r="F58" i="37"/>
  <c r="K57" i="37"/>
  <c r="M56" i="37"/>
  <c r="K56" i="37"/>
  <c r="F57" i="37"/>
  <c r="G57" i="37"/>
  <c r="M55" i="37"/>
  <c r="N58" i="37"/>
  <c r="K55" i="37"/>
  <c r="L58" i="37"/>
  <c r="H55" i="37"/>
  <c r="F56" i="37"/>
  <c r="G58" i="37"/>
  <c r="J57" i="37"/>
  <c r="F55" i="37"/>
  <c r="I58" i="37"/>
  <c r="J58" i="37"/>
  <c r="L54" i="37"/>
  <c r="G54" i="37"/>
  <c r="H32" i="24"/>
  <c r="H36" i="24" s="1"/>
  <c r="H40" i="24"/>
  <c r="D71" i="39"/>
  <c r="D35" i="39"/>
  <c r="D78" i="39" s="1"/>
  <c r="D79" i="39" s="1"/>
  <c r="D72" i="39" l="1"/>
  <c r="D86" i="39" s="1"/>
  <c r="D85" i="39"/>
  <c r="G40" i="34"/>
  <c r="G32" i="34"/>
  <c r="G36" i="34" s="1"/>
  <c r="F40" i="34"/>
  <c r="F32" i="34"/>
  <c r="F36" i="34" s="1"/>
  <c r="G43" i="37"/>
  <c r="J45" i="37"/>
  <c r="N41" i="37"/>
  <c r="G44" i="37"/>
  <c r="J43" i="37"/>
  <c r="K42" i="37"/>
  <c r="M41" i="37"/>
  <c r="K45" i="37"/>
  <c r="K43" i="37"/>
  <c r="N45" i="37"/>
  <c r="H41" i="37"/>
  <c r="F42" i="37"/>
  <c r="L41" i="37"/>
  <c r="I43" i="37"/>
  <c r="J44" i="37"/>
  <c r="F45" i="37"/>
  <c r="F44" i="37"/>
  <c r="G41" i="37"/>
  <c r="L44" i="37"/>
  <c r="J41" i="37"/>
  <c r="H45" i="37"/>
  <c r="L45" i="37"/>
  <c r="F43" i="37"/>
  <c r="L42" i="37"/>
  <c r="N42" i="37"/>
  <c r="K41" i="37"/>
  <c r="L43" i="37"/>
  <c r="M43" i="37"/>
  <c r="I42" i="37"/>
  <c r="M45" i="37"/>
  <c r="I45" i="37"/>
  <c r="H43" i="37"/>
  <c r="M42" i="37"/>
  <c r="F41" i="37"/>
  <c r="N44" i="37"/>
  <c r="K44" i="37"/>
  <c r="J42" i="37"/>
  <c r="G45" i="37"/>
  <c r="M44" i="37"/>
  <c r="I44" i="37"/>
  <c r="H42" i="37"/>
  <c r="G42" i="37"/>
  <c r="H44" i="37"/>
  <c r="N43" i="37"/>
  <c r="I41" i="37"/>
  <c r="C71" i="39"/>
  <c r="C35" i="39"/>
  <c r="C78" i="39" s="1"/>
  <c r="C79" i="39" s="1"/>
  <c r="B35" i="39"/>
  <c r="B78" i="39" s="1"/>
  <c r="B79" i="39" s="1"/>
  <c r="B71" i="39"/>
  <c r="E32" i="34"/>
  <c r="E36" i="34" s="1"/>
  <c r="E40" i="34"/>
  <c r="D40" i="34"/>
  <c r="D32" i="34"/>
  <c r="D36" i="34" s="1"/>
  <c r="E32" i="39"/>
  <c r="B26" i="37"/>
  <c r="B27" i="37" s="1"/>
  <c r="J16" i="37"/>
  <c r="I17" i="37"/>
  <c r="N18" i="37"/>
  <c r="I18" i="37"/>
  <c r="F16" i="37"/>
  <c r="F17" i="37"/>
  <c r="M17" i="37"/>
  <c r="M18" i="37"/>
  <c r="J15" i="37"/>
  <c r="H16" i="37"/>
  <c r="L16" i="37"/>
  <c r="I19" i="37"/>
  <c r="K19" i="37"/>
  <c r="J19" i="37"/>
  <c r="H19" i="37"/>
  <c r="N15" i="37"/>
  <c r="G18" i="37"/>
  <c r="L15" i="37"/>
  <c r="L17" i="37"/>
  <c r="G16" i="37"/>
  <c r="G15" i="37"/>
  <c r="G19" i="37"/>
  <c r="H17" i="37"/>
  <c r="M16" i="37"/>
  <c r="M15" i="37"/>
  <c r="H15" i="37"/>
  <c r="N16" i="37"/>
  <c r="N19" i="37"/>
  <c r="J18" i="37"/>
  <c r="H18" i="37"/>
  <c r="F19" i="37"/>
  <c r="M19" i="37"/>
  <c r="F15" i="37"/>
  <c r="I16" i="37"/>
  <c r="K16" i="37"/>
  <c r="I15" i="37"/>
  <c r="N17" i="37"/>
  <c r="G17" i="37"/>
  <c r="L18" i="37"/>
  <c r="K15" i="37"/>
  <c r="K18" i="37"/>
  <c r="F18" i="37"/>
  <c r="K17" i="37"/>
  <c r="L19" i="37"/>
  <c r="J17" i="37"/>
  <c r="E71" i="39" l="1"/>
  <c r="E35" i="39"/>
  <c r="E78" i="39" s="1"/>
  <c r="E79" i="39" s="1"/>
  <c r="C85" i="39"/>
  <c r="C72" i="39"/>
  <c r="C86" i="39" s="1"/>
  <c r="B85" i="39"/>
  <c r="B72" i="39"/>
  <c r="B86" i="39" s="1"/>
  <c r="J31" i="37"/>
  <c r="N29" i="37"/>
  <c r="J30" i="37"/>
  <c r="I30" i="37"/>
  <c r="M28" i="37"/>
  <c r="L28" i="37"/>
  <c r="N31" i="37"/>
  <c r="H31" i="37"/>
  <c r="I31" i="37"/>
  <c r="M29" i="37"/>
  <c r="N32" i="37"/>
  <c r="H29" i="37"/>
  <c r="G29" i="37"/>
  <c r="J32" i="37"/>
  <c r="G28" i="37"/>
  <c r="K28" i="37"/>
  <c r="L29" i="37"/>
  <c r="G32" i="37"/>
  <c r="F30" i="37"/>
  <c r="H32" i="37"/>
  <c r="H28" i="37"/>
  <c r="M30" i="37"/>
  <c r="F32" i="37"/>
  <c r="N30" i="37"/>
  <c r="F31" i="37"/>
  <c r="I29" i="37"/>
  <c r="G30" i="37"/>
  <c r="M32" i="37"/>
  <c r="M31" i="37"/>
  <c r="K31" i="37"/>
  <c r="I28" i="37"/>
  <c r="L30" i="37"/>
  <c r="H30" i="37"/>
  <c r="I32" i="37"/>
  <c r="L31" i="37"/>
  <c r="F28" i="37"/>
  <c r="F29" i="37"/>
  <c r="N28" i="37"/>
  <c r="K29" i="37"/>
  <c r="K30" i="37"/>
  <c r="G31" i="37"/>
  <c r="J29" i="37"/>
  <c r="L32" i="37"/>
  <c r="J28" i="37"/>
  <c r="K32" i="37"/>
  <c r="E72" i="39" l="1"/>
  <c r="E86" i="39" s="1"/>
  <c r="E85"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Petru Fourie</author>
  </authors>
  <commentList>
    <comment ref="D3" authorId="0" shapeId="0" xr:uid="{00000000-0006-0000-0000-000001000000}">
      <text>
        <r>
          <rPr>
            <b/>
            <sz val="9"/>
            <color indexed="81"/>
            <rFont val="Tahoma"/>
            <family val="2"/>
          </rPr>
          <t>Petru Fourie:</t>
        </r>
        <r>
          <rPr>
            <sz val="9"/>
            <color indexed="81"/>
            <rFont val="Tahoma"/>
            <family val="2"/>
          </rPr>
          <t xml:space="preserve">
Include location diff, marketing cost etc</t>
        </r>
      </text>
    </comment>
  </commentList>
</comments>
</file>

<file path=xl/sharedStrings.xml><?xml version="1.0" encoding="utf-8"?>
<sst xmlns="http://schemas.openxmlformats.org/spreadsheetml/2006/main" count="297" uniqueCount="116">
  <si>
    <t>Rand/ton</t>
  </si>
  <si>
    <t>SAFEX pryse (R/ton)</t>
  </si>
  <si>
    <t>Lopendekoste / Variable cost (R/ha)</t>
  </si>
  <si>
    <t>Huidig</t>
  </si>
  <si>
    <t>Oorhoofse koste / Overhead cost (R/ha)</t>
  </si>
  <si>
    <t>SAFEX prys / price(R/ton)</t>
  </si>
  <si>
    <t>Totale Koste / Total cost (R/ha)</t>
  </si>
  <si>
    <t>Produsenteprys/ Producer price</t>
  </si>
  <si>
    <t>Opbrengs / Yield (t/ha)</t>
  </si>
  <si>
    <t>Gemid Opbrengs / Average Yield (t/ha)</t>
  </si>
  <si>
    <t xml:space="preserve">Aftrekkings / Deductions </t>
  </si>
  <si>
    <t>Produsenteprys/ Producer price (R/ton)</t>
  </si>
  <si>
    <t>Huidige</t>
  </si>
  <si>
    <t>Produsent prys raming vir BESPROEIING MIELIES vir die                                                           Producer price framework for IRRIGATION MAIZE for the</t>
  </si>
  <si>
    <t>Huidige Produkprys op plaas vir beste graad / Current product price for the best grade (R/TON) (Safex min bemarkingskoste/marketing cost)</t>
  </si>
  <si>
    <t>Beplanningsopbrengs / Estimated yields (ton/ha)</t>
  </si>
  <si>
    <t>Bruto produksiewaarde / Gross production value (R/ha)</t>
  </si>
  <si>
    <t>Direk Toedeelbare veranderlike koste / Direct Allocated Variable costs (R/ha)</t>
  </si>
  <si>
    <t>Saad / Seed</t>
  </si>
  <si>
    <t>Kunsmis / Fertiliser</t>
  </si>
  <si>
    <t>Kalk / Lime</t>
  </si>
  <si>
    <t>Brandstof / Fuel</t>
  </si>
  <si>
    <t>Reparasie / Reparation</t>
  </si>
  <si>
    <t>Onkruiddoders / Herbicide</t>
  </si>
  <si>
    <t>Plaagdoder / Pest control</t>
  </si>
  <si>
    <t>Insetversekering / Input insurance</t>
  </si>
  <si>
    <t>Besproeiingskoste / Irrigation cost</t>
  </si>
  <si>
    <t>Graanprysverskansing / Grain hedging</t>
  </si>
  <si>
    <t>Kontrakstroop / Contract Harvesting</t>
  </si>
  <si>
    <t>Oesversekering / Harvest insurance</t>
  </si>
  <si>
    <t>Lugspuit / Aerial spray</t>
  </si>
  <si>
    <t>Losarbeid / Casual labour</t>
  </si>
  <si>
    <t>Droogkoste / Drying cost</t>
  </si>
  <si>
    <t>Verpakking en Pakmateriaal / Packaging and packaging material</t>
  </si>
  <si>
    <t>Produksiekrediet rente / Interest on production R/ha</t>
  </si>
  <si>
    <t>Totale Direk Toedeelbare veranderlike koste / Total Direct Allocated Variable Cost  (R/ha)</t>
  </si>
  <si>
    <t>Totale Oorhoofse koste / Total overhead cost R/ha</t>
  </si>
  <si>
    <t>Totale Koste per ha voor fisiese bemarking R/ha / Total cost per ha before marketing cost R/ha</t>
  </si>
  <si>
    <t>Totale koste per ton voor fisiese bemarking R/Ton / Total cost per ton before marketing cost R/Ton</t>
  </si>
  <si>
    <t>Totale bemarkingskoste / Total marketing cost R/ton</t>
  </si>
  <si>
    <t>Verwagte minimum Safex prys SONDER wins/ Expected minimum Safex price, WITHOUT profit</t>
  </si>
  <si>
    <t>Huidige Safex prys / Current Safex price</t>
  </si>
  <si>
    <t>Produsent prys raming vir BESPROEIING SOJABONE vir die  /                                             Producer price framework for IRRIGATION SOYBEANS for the</t>
  </si>
  <si>
    <t>Produsent prys raming vir BESPROEIING GRAANSORGHUM vir die  /                                             Producer price framework for IRRIGATION GRAIN SORGHUM for the</t>
  </si>
  <si>
    <t>Produsent prys raming vir BESPROEIING SONNEBLOM vir die                                                   / Producer price framework for IRRIGATION SUNFLOWER for the</t>
  </si>
  <si>
    <r>
      <t>Disclaimer:</t>
    </r>
    <r>
      <rPr>
        <sz val="11"/>
        <rFont val="Calibri"/>
        <family val="2"/>
      </rPr>
      <t xml:space="preserve"> The information herein has been obtained from various sources, the accuracy and/or completeness of which Grain SA does not</t>
    </r>
  </si>
  <si>
    <t>guarantee and for which Grain SA accepts no liability. Any prices or levels contained herein are preliminary and indicative only and do not</t>
  </si>
  <si>
    <t>represent bids or offers. These indications are provided solely for your information and consideration.</t>
  </si>
  <si>
    <t xml:space="preserve">                                        Thank you to the Maize Trust for partially funding this project</t>
  </si>
  <si>
    <t>Datum opgedateer / Date updated</t>
  </si>
  <si>
    <t>Gewas / Crop</t>
  </si>
  <si>
    <t>Total deductions (R/ton)</t>
  </si>
  <si>
    <t>Opbrengspeil</t>
  </si>
  <si>
    <t>Lopende koste</t>
  </si>
  <si>
    <t>Oorhoofse koste</t>
  </si>
  <si>
    <t>Mielies</t>
  </si>
  <si>
    <t>Sonneblom</t>
  </si>
  <si>
    <t>Soja</t>
  </si>
  <si>
    <t>Sorghum</t>
  </si>
  <si>
    <t xml:space="preserve">Crop </t>
  </si>
  <si>
    <t xml:space="preserve">1) INCOME </t>
  </si>
  <si>
    <t>Yield target (ton/ha)</t>
  </si>
  <si>
    <t xml:space="preserve">SAFEX: Estimated Price </t>
  </si>
  <si>
    <t xml:space="preserve">Deductions </t>
  </si>
  <si>
    <t>Net Farm Gate Price</t>
  </si>
  <si>
    <t>GROSS INCOME (R/ha)</t>
  </si>
  <si>
    <t xml:space="preserve">2) VARIABLE EXPENDITURES </t>
  </si>
  <si>
    <t>TOTAL VARIABLE EXPENDITURE (R/ha)</t>
  </si>
  <si>
    <t>TOTAL FIXED COST (R/ha)</t>
  </si>
  <si>
    <t>TOTAL COST (R/ha)</t>
  </si>
  <si>
    <t>3) GROSS MARGIN  (R/ha)</t>
  </si>
  <si>
    <t>4) NETT MARGIN  (R/ha)</t>
  </si>
  <si>
    <t xml:space="preserve">SUMMARY </t>
  </si>
  <si>
    <t>LGO (ton/ha)</t>
  </si>
  <si>
    <t>Net Farm Gate Price (R/ha)</t>
  </si>
  <si>
    <t>Net Farm Gate Price (R/ton)</t>
  </si>
  <si>
    <t>Total variable &amp; fixed expenditure (R/ha)</t>
  </si>
  <si>
    <t>Total variable &amp; fixed expenditure (R/ton)</t>
  </si>
  <si>
    <t>Nett margin (R/ha)</t>
  </si>
  <si>
    <t>Net margin (R/ton)</t>
  </si>
  <si>
    <t>Break-even yields (t/ha)</t>
  </si>
  <si>
    <t>Break-even Safex price (t/ha)</t>
  </si>
  <si>
    <r>
      <rPr>
        <b/>
        <sz val="11"/>
        <color indexed="8"/>
        <rFont val="Calibri"/>
        <family val="2"/>
      </rPr>
      <t>Disclaimer:</t>
    </r>
    <r>
      <rPr>
        <sz val="10"/>
        <rFont val="Arial"/>
        <family val="2"/>
      </rPr>
      <t xml:space="preserve"> The information herein has been obtained from various sources, the accuracy and/or completeness of which Grain SA does not guarantee and for which Grain SA accepts no liability. Any prices or levels contained herein are preliminary and indicative only and do not represent bids or offers. These indications are provided solely for your information and consideration.</t>
    </r>
  </si>
  <si>
    <t>BREAK-EVEN &amp; PROFITABILITY (ONLY variable cost)</t>
  </si>
  <si>
    <t>BREAK-EVEN &amp; PROFITABILITY (variable &amp; fixed cost)</t>
  </si>
  <si>
    <t>Total variable cost (R/ha)</t>
  </si>
  <si>
    <t>Total variable cost (R/ton)</t>
  </si>
  <si>
    <t xml:space="preserve">2) EXPENDITURES </t>
  </si>
  <si>
    <t>3) MARGIN</t>
  </si>
  <si>
    <t>Gross margin (R/ha)</t>
  </si>
  <si>
    <t>Gross margin (R/ton)</t>
  </si>
  <si>
    <t>MIELIES: SENSITIWITEITSANALISE - TOTALE KOSTES ( DIREKTE KOSTE + VASTE KOSTE) (R/ton)</t>
  </si>
  <si>
    <t>MIELIES: SENSITIWITEITSANALISE - DIREKTE KOSTE (R/ton)</t>
  </si>
  <si>
    <t>SONNEBLOM: SENSITIWITEITSANALISE - TOTALE KOSTES ( DIREKTE KOSTE + VASTE KOSTE) (R/ton)</t>
  </si>
  <si>
    <t>SONNEBLOM: SENSITIWITEITSANALISE - DIREKTE KOSTE (R/ton)</t>
  </si>
  <si>
    <t>SOJABONE: SENSITIWITEITSANALISE - TOTALE KOSTES ( DIREKTE KOSTE + VASTE KOSTE) (R/ton)</t>
  </si>
  <si>
    <t>SOJABONE: SENSITIWITEITSANALISE - DIREKTE KOSTE (R/ton)</t>
  </si>
  <si>
    <t>SORGHUM: SENSITIWITEITSANALISE - TOTALE KOSTES ( DIREKTE KOSTE + VASTE KOSTE) (R/ton)</t>
  </si>
  <si>
    <t>SORGHUM: SENSITIWITEITSANALISE - DIREKTE KOSTE (R/ton)</t>
  </si>
  <si>
    <t xml:space="preserve">Mielies / Maize </t>
  </si>
  <si>
    <t xml:space="preserve">Sonneblom / Sunflower </t>
  </si>
  <si>
    <t xml:space="preserve">Sojabone Soyabean </t>
  </si>
  <si>
    <t xml:space="preserve">Sorghum </t>
  </si>
  <si>
    <t>Limpopo - Irrigation</t>
  </si>
  <si>
    <t xml:space="preserve">Graansorghum / Grain sorghum </t>
  </si>
  <si>
    <t>BRUTO MARGE / GROSS MARGIN  (R/ha)</t>
  </si>
  <si>
    <t>NETTO MARGE / NETT MARGIN  (R/ha)</t>
  </si>
  <si>
    <t>SAFEX Jul'23 WM 1 prys/price  (R/ton)</t>
  </si>
  <si>
    <t>SAFEX Mei'23 Soy prys/price  (R/ton)</t>
  </si>
  <si>
    <t>SAFEX Mei'23 Sorg prys/price  (R/ton)</t>
  </si>
  <si>
    <t>PRODUKSIEJAAR   2023-24                     PRODUCTION YEAR 2023-24</t>
  </si>
  <si>
    <t>2023/24 season</t>
  </si>
  <si>
    <r>
      <rPr>
        <b/>
        <sz val="11"/>
        <color indexed="30"/>
        <rFont val="Calibri"/>
        <family val="2"/>
      </rPr>
      <t xml:space="preserve">LIMPOPO </t>
    </r>
    <r>
      <rPr>
        <b/>
        <sz val="11"/>
        <color indexed="8"/>
        <rFont val="Calibri"/>
        <family val="2"/>
      </rPr>
      <t xml:space="preserve">INCOME &amp; COST BUDGETS - SUMMER CROPS 2023/24 </t>
    </r>
  </si>
  <si>
    <t>Mielies / Maize- Jul 24</t>
  </si>
  <si>
    <t>Sonneblom / Sunflower- Mei 24</t>
  </si>
  <si>
    <t>Sojabone / Soybeans- Mei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</si>
</sst>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quot;R&quot;\ * #,##0.00_ ;_ &quot;R&quot;\ * \-#,##0.00_ ;_ &quot;R&quot;\ * &quot;-&quot;??_ ;_ @_ "/>
    <numFmt numFmtId="165" formatCode="_ * #,##0.00_ ;_ * \-#,##0.00_ ;_ * &quot;-&quot;??_ ;_ @_ "/>
    <numFmt numFmtId="166" formatCode="_(&quot;$&quot;* #,##0.00_);_(&quot;$&quot;* \(#,##0.00\);_(&quot;$&quot;* &quot;-&quot;??_);_(@_)"/>
    <numFmt numFmtId="167" formatCode="_(* #,##0.00_);_(* \(#,##0.00\);_(* &quot;-&quot;??_);_(@_)"/>
    <numFmt numFmtId="168" formatCode="0.00_)"/>
    <numFmt numFmtId="169" formatCode="0_)"/>
    <numFmt numFmtId="170" formatCode="0.0"/>
    <numFmt numFmtId="171" formatCode="_ * #,##0_ ;_ * \-#,##0_ ;_ * &quot;-&quot;??_ ;_ @_ "/>
    <numFmt numFmtId="172" formatCode="&quot;R&quot;\ #,##0"/>
    <numFmt numFmtId="173" formatCode="&quot;R&quot;\ #,##0.00"/>
    <numFmt numFmtId="174" formatCode="_ [$R-1C09]\ * #,##0.00_ ;_ [$R-1C09]\ * \-#,##0.00_ ;_ [$R-1C09]\ * &quot;-&quot;??_ ;_ @_ "/>
  </numFmts>
  <fonts count="38" x14ac:knownFonts="1">
    <font>
      <sz val="10"/>
      <name val="Arial"/>
    </font>
    <font>
      <sz val="11"/>
      <color theme="1"/>
      <name val="Calibri"/>
      <family val="2"/>
      <scheme val="minor"/>
    </font>
    <font>
      <b/>
      <sz val="10"/>
      <name val="Arial"/>
      <family val="2"/>
    </font>
    <font>
      <sz val="10"/>
      <name val="Arial"/>
      <family val="2"/>
    </font>
    <font>
      <b/>
      <sz val="10"/>
      <color indexed="10"/>
      <name val="Arial"/>
      <family val="2"/>
    </font>
    <font>
      <u/>
      <sz val="10"/>
      <color indexed="12"/>
      <name val="Courier"/>
      <family val="3"/>
    </font>
    <font>
      <b/>
      <sz val="12"/>
      <name val="Arial"/>
      <family val="2"/>
    </font>
    <font>
      <sz val="12"/>
      <name val="Arial"/>
      <family val="2"/>
    </font>
    <font>
      <sz val="10"/>
      <name val="Arial"/>
      <family val="2"/>
    </font>
    <font>
      <sz val="10"/>
      <name val="Arial"/>
      <family val="2"/>
    </font>
    <font>
      <sz val="8"/>
      <name val="Arial"/>
      <family val="2"/>
    </font>
    <font>
      <sz val="10"/>
      <name val="Arial Black"/>
      <family val="2"/>
    </font>
    <font>
      <sz val="10"/>
      <name val="Segoe UI"/>
      <family val="2"/>
    </font>
    <font>
      <sz val="11"/>
      <color indexed="8"/>
      <name val="Calibri"/>
      <family val="2"/>
    </font>
    <font>
      <sz val="10"/>
      <name val="Arial"/>
      <family val="2"/>
    </font>
    <font>
      <b/>
      <sz val="11"/>
      <name val="Arial"/>
      <family val="2"/>
    </font>
    <font>
      <b/>
      <sz val="11"/>
      <name val="Calibri"/>
      <family val="2"/>
    </font>
    <font>
      <sz val="11"/>
      <name val="Calibri"/>
      <family val="2"/>
    </font>
    <font>
      <sz val="9"/>
      <color indexed="81"/>
      <name val="Tahoma"/>
      <family val="2"/>
    </font>
    <font>
      <b/>
      <sz val="9"/>
      <color indexed="81"/>
      <name val="Tahoma"/>
      <family val="2"/>
    </font>
    <font>
      <sz val="10"/>
      <name val="Arial"/>
      <family val="2"/>
    </font>
    <font>
      <sz val="10"/>
      <name val="Arial"/>
      <family val="2"/>
    </font>
    <font>
      <u/>
      <sz val="7.5"/>
      <color indexed="12"/>
      <name val="Arial"/>
      <family val="2"/>
    </font>
    <font>
      <b/>
      <sz val="11"/>
      <color indexed="8"/>
      <name val="Calibri"/>
      <family val="2"/>
    </font>
    <font>
      <sz val="11"/>
      <name val="Times New Roman"/>
      <family val="1"/>
    </font>
    <font>
      <b/>
      <sz val="11"/>
      <color indexed="30"/>
      <name val="Calibri"/>
      <family val="2"/>
    </font>
    <font>
      <sz val="11"/>
      <color theme="1"/>
      <name val="Calibri"/>
      <family val="2"/>
      <scheme val="minor"/>
    </font>
    <font>
      <sz val="10"/>
      <color theme="1"/>
      <name val="Arial"/>
      <family val="2"/>
    </font>
    <font>
      <b/>
      <sz val="11"/>
      <color theme="1"/>
      <name val="Calibri"/>
      <family val="2"/>
      <scheme val="minor"/>
    </font>
    <font>
      <sz val="11"/>
      <color rgb="FFFF0000"/>
      <name val="Calibri"/>
      <family val="2"/>
      <scheme val="minor"/>
    </font>
    <font>
      <b/>
      <sz val="10"/>
      <color rgb="FFFF0000"/>
      <name val="Arial"/>
      <family val="2"/>
    </font>
    <font>
      <b/>
      <sz val="10"/>
      <color theme="1"/>
      <name val="Arial"/>
      <family val="2"/>
    </font>
    <font>
      <sz val="11"/>
      <name val="Calibri"/>
      <family val="2"/>
      <scheme val="minor"/>
    </font>
    <font>
      <sz val="10"/>
      <color rgb="FFFF0000"/>
      <name val="Arial"/>
      <family val="2"/>
    </font>
    <font>
      <b/>
      <sz val="11"/>
      <name val="Calibri"/>
      <family val="2"/>
      <scheme val="minor"/>
    </font>
    <font>
      <b/>
      <sz val="18"/>
      <color rgb="FF00B050"/>
      <name val="Arial"/>
      <family val="2"/>
    </font>
    <font>
      <b/>
      <sz val="11"/>
      <color rgb="FFFF0000"/>
      <name val="Calibri"/>
      <family val="2"/>
      <scheme val="minor"/>
    </font>
    <font>
      <b/>
      <sz val="11"/>
      <color theme="1"/>
      <name val="Calibri"/>
      <family val="2"/>
    </font>
  </fonts>
  <fills count="11">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rgb="FFF96FDB"/>
        <bgColor indexed="64"/>
      </patternFill>
    </fill>
    <fill>
      <patternFill patternType="solid">
        <fgColor rgb="FF00B0F0"/>
        <bgColor indexed="64"/>
      </patternFill>
    </fill>
    <fill>
      <patternFill patternType="solid">
        <fgColor theme="0"/>
        <bgColor indexed="64"/>
      </patternFill>
    </fill>
    <fill>
      <patternFill patternType="solid">
        <fgColor theme="0"/>
        <bgColor theme="0"/>
      </patternFill>
    </fill>
    <fill>
      <patternFill patternType="solid">
        <fgColor theme="0" tint="-0.14999847407452621"/>
        <bgColor theme="0"/>
      </patternFill>
    </fill>
  </fills>
  <borders count="45">
    <border>
      <left/>
      <right/>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double">
        <color indexed="64"/>
      </top>
      <bottom style="double">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96">
    <xf numFmtId="0" fontId="0" fillId="0" borderId="0"/>
    <xf numFmtId="170"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0" fillId="0" borderId="0" applyFont="0" applyFill="0" applyBorder="0" applyAlignment="0" applyProtection="0"/>
    <xf numFmtId="165" fontId="3" fillId="0" borderId="0" applyFont="0" applyFill="0" applyBorder="0" applyAlignment="0" applyProtection="0"/>
    <xf numFmtId="165" fontId="26" fillId="0" borderId="0" applyFont="0" applyFill="0" applyBorder="0" applyAlignment="0" applyProtection="0"/>
    <xf numFmtId="165" fontId="13" fillId="0" borderId="0" applyFont="0" applyFill="0" applyBorder="0" applyAlignment="0" applyProtection="0"/>
    <xf numFmtId="43" fontId="26" fillId="0" borderId="0" applyFont="0" applyFill="0" applyBorder="0" applyAlignment="0" applyProtection="0"/>
    <xf numFmtId="166" fontId="3" fillId="0" borderId="0" applyFont="0" applyFill="0" applyBorder="0" applyAlignment="0" applyProtection="0"/>
    <xf numFmtId="164" fontId="26" fillId="0" borderId="0" applyFont="0" applyFill="0" applyBorder="0" applyAlignment="0" applyProtection="0"/>
    <xf numFmtId="0" fontId="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xf numFmtId="0" fontId="10" fillId="0" borderId="0"/>
    <xf numFmtId="0" fontId="10" fillId="0" borderId="0"/>
    <xf numFmtId="0" fontId="3" fillId="0" borderId="0"/>
    <xf numFmtId="0" fontId="3" fillId="0" borderId="0"/>
    <xf numFmtId="0" fontId="12" fillId="0" borderId="0"/>
    <xf numFmtId="0" fontId="10" fillId="0" borderId="0"/>
    <xf numFmtId="0" fontId="27" fillId="0" borderId="0"/>
    <xf numFmtId="0" fontId="27" fillId="0" borderId="0"/>
    <xf numFmtId="0" fontId="3" fillId="0" borderId="0"/>
    <xf numFmtId="0" fontId="27" fillId="0" borderId="0"/>
    <xf numFmtId="0" fontId="27" fillId="0" borderId="0"/>
    <xf numFmtId="0" fontId="24" fillId="0" borderId="0"/>
    <xf numFmtId="0" fontId="27" fillId="0" borderId="0"/>
    <xf numFmtId="0" fontId="26" fillId="0" borderId="0"/>
    <xf numFmtId="0" fontId="27" fillId="0" borderId="0"/>
    <xf numFmtId="0" fontId="3" fillId="0" borderId="0"/>
    <xf numFmtId="0" fontId="3" fillId="0" borderId="0"/>
    <xf numFmtId="0" fontId="27" fillId="0" borderId="0"/>
    <xf numFmtId="0" fontId="27" fillId="0" borderId="0"/>
    <xf numFmtId="0" fontId="3" fillId="0" borderId="0"/>
    <xf numFmtId="0" fontId="27" fillId="0" borderId="0"/>
    <xf numFmtId="0" fontId="27" fillId="0" borderId="0"/>
    <xf numFmtId="0" fontId="26" fillId="0" borderId="0"/>
    <xf numFmtId="0" fontId="10" fillId="0" borderId="0"/>
    <xf numFmtId="0" fontId="10" fillId="0" borderId="0"/>
    <xf numFmtId="0" fontId="26" fillId="0" borderId="0"/>
    <xf numFmtId="0" fontId="3" fillId="0" borderId="0"/>
    <xf numFmtId="0" fontId="10" fillId="0" borderId="0"/>
    <xf numFmtId="0" fontId="10" fillId="0" borderId="0"/>
    <xf numFmtId="0" fontId="12" fillId="0" borderId="0"/>
    <xf numFmtId="0" fontId="10" fillId="0" borderId="0"/>
    <xf numFmtId="0" fontId="3" fillId="0" borderId="0"/>
    <xf numFmtId="0" fontId="3" fillId="0" borderId="0"/>
    <xf numFmtId="0" fontId="20" fillId="0" borderId="0"/>
    <xf numFmtId="0" fontId="3" fillId="0" borderId="0"/>
    <xf numFmtId="0" fontId="3" fillId="0" borderId="0"/>
    <xf numFmtId="0" fontId="3" fillId="0" borderId="0"/>
    <xf numFmtId="0" fontId="3" fillId="0" borderId="0"/>
    <xf numFmtId="0" fontId="3" fillId="0" borderId="0"/>
    <xf numFmtId="9" fontId="21"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1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232">
    <xf numFmtId="0" fontId="0" fillId="0" borderId="0" xfId="0"/>
    <xf numFmtId="0" fontId="3" fillId="0" borderId="0" xfId="0" applyFont="1" applyProtection="1">
      <protection hidden="1"/>
    </xf>
    <xf numFmtId="0" fontId="2" fillId="2" borderId="1" xfId="0" applyFont="1" applyFill="1" applyBorder="1" applyProtection="1">
      <protection hidden="1"/>
    </xf>
    <xf numFmtId="0" fontId="3" fillId="0" borderId="2" xfId="0" applyFont="1" applyBorder="1" applyProtection="1">
      <protection hidden="1"/>
    </xf>
    <xf numFmtId="0" fontId="2" fillId="3" borderId="1" xfId="0" applyFont="1" applyFill="1" applyBorder="1" applyAlignment="1" applyProtection="1">
      <alignment horizontal="left"/>
      <protection hidden="1"/>
    </xf>
    <xf numFmtId="0" fontId="3" fillId="3" borderId="3" xfId="0" applyFont="1" applyFill="1" applyBorder="1" applyProtection="1">
      <protection hidden="1"/>
    </xf>
    <xf numFmtId="0" fontId="2" fillId="0" borderId="1" xfId="0" applyFont="1" applyBorder="1" applyAlignment="1" applyProtection="1">
      <alignment horizontal="centerContinuous"/>
      <protection hidden="1"/>
    </xf>
    <xf numFmtId="0" fontId="2" fillId="0" borderId="1" xfId="0" applyFont="1" applyBorder="1" applyAlignment="1" applyProtection="1">
      <alignment horizontal="left"/>
      <protection hidden="1"/>
    </xf>
    <xf numFmtId="169" fontId="2" fillId="4" borderId="4" xfId="0" applyNumberFormat="1" applyFont="1" applyFill="1" applyBorder="1" applyAlignment="1" applyProtection="1">
      <alignment horizontal="right"/>
      <protection hidden="1"/>
    </xf>
    <xf numFmtId="0" fontId="3" fillId="0" borderId="1" xfId="0" applyFont="1" applyBorder="1" applyAlignment="1" applyProtection="1">
      <alignment horizontal="centerContinuous"/>
      <protection hidden="1"/>
    </xf>
    <xf numFmtId="0" fontId="3" fillId="0" borderId="5" xfId="0" applyFont="1" applyBorder="1" applyProtection="1">
      <protection hidden="1"/>
    </xf>
    <xf numFmtId="167" fontId="3" fillId="0" borderId="0" xfId="0" applyNumberFormat="1" applyFont="1" applyProtection="1">
      <protection hidden="1"/>
    </xf>
    <xf numFmtId="0" fontId="2" fillId="2" borderId="3" xfId="0" applyFont="1" applyFill="1" applyBorder="1" applyProtection="1">
      <protection hidden="1"/>
    </xf>
    <xf numFmtId="0" fontId="6" fillId="0" borderId="6" xfId="0" applyFont="1" applyBorder="1" applyAlignment="1" applyProtection="1">
      <alignment horizontal="left"/>
      <protection hidden="1"/>
    </xf>
    <xf numFmtId="0" fontId="6" fillId="0" borderId="5" xfId="0" applyFont="1" applyBorder="1" applyAlignment="1" applyProtection="1">
      <alignment horizontal="left"/>
      <protection hidden="1"/>
    </xf>
    <xf numFmtId="0" fontId="7" fillId="0" borderId="5" xfId="0" applyFont="1" applyBorder="1" applyProtection="1">
      <protection hidden="1"/>
    </xf>
    <xf numFmtId="0" fontId="4" fillId="3" borderId="1" xfId="0" applyFont="1" applyFill="1" applyBorder="1" applyProtection="1">
      <protection hidden="1"/>
    </xf>
    <xf numFmtId="0" fontId="3" fillId="3" borderId="1" xfId="0" applyFont="1" applyFill="1" applyBorder="1" applyProtection="1">
      <protection hidden="1"/>
    </xf>
    <xf numFmtId="0" fontId="4" fillId="0" borderId="1" xfId="0" applyFont="1" applyBorder="1" applyProtection="1">
      <protection hidden="1"/>
    </xf>
    <xf numFmtId="0" fontId="3" fillId="0" borderId="3" xfId="0" applyFont="1" applyBorder="1" applyProtection="1">
      <protection hidden="1"/>
    </xf>
    <xf numFmtId="0" fontId="2" fillId="5" borderId="4" xfId="0" applyFont="1" applyFill="1" applyBorder="1" applyProtection="1">
      <protection hidden="1"/>
    </xf>
    <xf numFmtId="169" fontId="2" fillId="5" borderId="4" xfId="0" applyNumberFormat="1" applyFont="1" applyFill="1" applyBorder="1" applyAlignment="1" applyProtection="1">
      <alignment horizontal="right"/>
      <protection hidden="1"/>
    </xf>
    <xf numFmtId="0" fontId="3" fillId="3" borderId="4" xfId="0" applyFont="1" applyFill="1" applyBorder="1" applyProtection="1">
      <protection hidden="1"/>
    </xf>
    <xf numFmtId="165" fontId="2" fillId="4" borderId="4" xfId="0" applyNumberFormat="1" applyFont="1" applyFill="1" applyBorder="1" applyProtection="1">
      <protection hidden="1"/>
    </xf>
    <xf numFmtId="165" fontId="2" fillId="5" borderId="7" xfId="0" applyNumberFormat="1" applyFont="1" applyFill="1" applyBorder="1" applyProtection="1">
      <protection hidden="1"/>
    </xf>
    <xf numFmtId="165" fontId="2" fillId="3" borderId="4" xfId="0" applyNumberFormat="1" applyFont="1" applyFill="1" applyBorder="1" applyProtection="1">
      <protection hidden="1"/>
    </xf>
    <xf numFmtId="165" fontId="2" fillId="0" borderId="7" xfId="0" applyNumberFormat="1" applyFont="1" applyBorder="1" applyProtection="1">
      <protection hidden="1"/>
    </xf>
    <xf numFmtId="165" fontId="4" fillId="3" borderId="1" xfId="0" applyNumberFormat="1" applyFont="1" applyFill="1" applyBorder="1" applyProtection="1">
      <protection hidden="1"/>
    </xf>
    <xf numFmtId="1" fontId="2" fillId="5" borderId="4" xfId="0" applyNumberFormat="1" applyFont="1" applyFill="1" applyBorder="1" applyProtection="1">
      <protection hidden="1"/>
    </xf>
    <xf numFmtId="0" fontId="3" fillId="0" borderId="0" xfId="53"/>
    <xf numFmtId="0" fontId="3" fillId="0" borderId="0" xfId="21"/>
    <xf numFmtId="0" fontId="3" fillId="0" borderId="8" xfId="53" applyBorder="1" applyAlignment="1">
      <alignment horizontal="center" vertical="center" wrapText="1"/>
    </xf>
    <xf numFmtId="0" fontId="3" fillId="0" borderId="1" xfId="53" applyBorder="1" applyAlignment="1">
      <alignment horizontal="center" vertical="center" wrapText="1"/>
    </xf>
    <xf numFmtId="0" fontId="30" fillId="5" borderId="4" xfId="53" applyFont="1" applyFill="1" applyBorder="1" applyAlignment="1">
      <alignment horizontal="center" vertical="center"/>
    </xf>
    <xf numFmtId="0" fontId="31" fillId="5" borderId="4" xfId="53" applyFont="1" applyFill="1" applyBorder="1" applyAlignment="1">
      <alignment horizontal="center" vertical="center"/>
    </xf>
    <xf numFmtId="0" fontId="30" fillId="5" borderId="1" xfId="53" applyFont="1" applyFill="1" applyBorder="1" applyAlignment="1">
      <alignment horizontal="center" vertical="center"/>
    </xf>
    <xf numFmtId="0" fontId="2" fillId="5" borderId="4" xfId="53" applyFont="1" applyFill="1" applyBorder="1" applyAlignment="1">
      <alignment horizontal="center" vertical="center"/>
    </xf>
    <xf numFmtId="172" fontId="30" fillId="5" borderId="4" xfId="53" applyNumberFormat="1" applyFont="1" applyFill="1" applyBorder="1" applyAlignment="1">
      <alignment horizontal="center" vertical="center"/>
    </xf>
    <xf numFmtId="0" fontId="2" fillId="0" borderId="9" xfId="53" applyFont="1" applyBorder="1" applyAlignment="1">
      <alignment horizontal="center" vertical="center"/>
    </xf>
    <xf numFmtId="172" fontId="30" fillId="0" borderId="9" xfId="53" applyNumberFormat="1" applyFont="1" applyBorder="1" applyAlignment="1">
      <alignment horizontal="center" vertical="center"/>
    </xf>
    <xf numFmtId="0" fontId="30" fillId="0" borderId="9" xfId="53" applyFont="1" applyBorder="1" applyAlignment="1">
      <alignment horizontal="center" vertical="center"/>
    </xf>
    <xf numFmtId="170" fontId="2" fillId="0" borderId="8" xfId="53" applyNumberFormat="1" applyFont="1" applyBorder="1" applyAlignment="1">
      <alignment horizontal="center" vertical="center"/>
    </xf>
    <xf numFmtId="1" fontId="2" fillId="6" borderId="10" xfId="53" applyNumberFormat="1" applyFont="1" applyFill="1" applyBorder="1" applyAlignment="1">
      <alignment horizontal="center" vertical="center"/>
    </xf>
    <xf numFmtId="1" fontId="2" fillId="6" borderId="11" xfId="53" applyNumberFormat="1" applyFont="1" applyFill="1" applyBorder="1" applyAlignment="1">
      <alignment horizontal="center" vertical="center"/>
    </xf>
    <xf numFmtId="1" fontId="2" fillId="7" borderId="11" xfId="53" applyNumberFormat="1" applyFont="1" applyFill="1" applyBorder="1" applyAlignment="1">
      <alignment horizontal="center" vertical="center"/>
    </xf>
    <xf numFmtId="1" fontId="2" fillId="7" borderId="12" xfId="53" applyNumberFormat="1" applyFont="1" applyFill="1" applyBorder="1" applyAlignment="1">
      <alignment horizontal="center" vertical="center"/>
    </xf>
    <xf numFmtId="1" fontId="2" fillId="6" borderId="13" xfId="53" applyNumberFormat="1" applyFont="1" applyFill="1" applyBorder="1" applyAlignment="1">
      <alignment horizontal="center" vertical="center"/>
    </xf>
    <xf numFmtId="1" fontId="2" fillId="6" borderId="14" xfId="53" applyNumberFormat="1" applyFont="1" applyFill="1" applyBorder="1" applyAlignment="1">
      <alignment horizontal="center" vertical="center"/>
    </xf>
    <xf numFmtId="1" fontId="2" fillId="7" borderId="14" xfId="53" applyNumberFormat="1" applyFont="1" applyFill="1" applyBorder="1" applyAlignment="1">
      <alignment horizontal="center" vertical="center"/>
    </xf>
    <xf numFmtId="1" fontId="2" fillId="7" borderId="15" xfId="53" applyNumberFormat="1" applyFont="1" applyFill="1" applyBorder="1" applyAlignment="1">
      <alignment horizontal="center" vertical="center"/>
    </xf>
    <xf numFmtId="170" fontId="30" fillId="0" borderId="8" xfId="53" applyNumberFormat="1" applyFont="1" applyBorder="1" applyAlignment="1">
      <alignment horizontal="center" vertical="center"/>
    </xf>
    <xf numFmtId="1" fontId="2" fillId="6" borderId="16" xfId="53" applyNumberFormat="1" applyFont="1" applyFill="1" applyBorder="1" applyAlignment="1">
      <alignment horizontal="center" vertical="center"/>
    </xf>
    <xf numFmtId="1" fontId="2" fillId="6" borderId="17" xfId="53" applyNumberFormat="1" applyFont="1" applyFill="1" applyBorder="1" applyAlignment="1">
      <alignment horizontal="center" vertical="center"/>
    </xf>
    <xf numFmtId="1" fontId="2" fillId="7" borderId="17" xfId="53" applyNumberFormat="1" applyFont="1" applyFill="1" applyBorder="1" applyAlignment="1">
      <alignment horizontal="center" vertical="center"/>
    </xf>
    <xf numFmtId="1" fontId="2" fillId="7" borderId="18" xfId="53" applyNumberFormat="1" applyFont="1" applyFill="1" applyBorder="1" applyAlignment="1">
      <alignment horizontal="center" vertical="center"/>
    </xf>
    <xf numFmtId="0" fontId="11" fillId="0" borderId="0" xfId="53" applyFont="1" applyAlignment="1">
      <alignment horizontal="center" vertical="center" textRotation="90" wrapText="1"/>
    </xf>
    <xf numFmtId="170" fontId="11" fillId="0" borderId="0" xfId="53" applyNumberFormat="1" applyFont="1" applyAlignment="1">
      <alignment horizontal="center" vertical="center"/>
    </xf>
    <xf numFmtId="1" fontId="11" fillId="0" borderId="0" xfId="53" applyNumberFormat="1" applyFont="1" applyAlignment="1">
      <alignment horizontal="center" vertical="center"/>
    </xf>
    <xf numFmtId="171" fontId="2" fillId="5" borderId="4" xfId="53" applyNumberFormat="1" applyFont="1" applyFill="1" applyBorder="1" applyAlignment="1">
      <alignment horizontal="center" vertical="center"/>
    </xf>
    <xf numFmtId="171" fontId="31" fillId="5" borderId="4" xfId="53" applyNumberFormat="1" applyFont="1" applyFill="1" applyBorder="1" applyAlignment="1">
      <alignment horizontal="center" vertical="center"/>
    </xf>
    <xf numFmtId="171" fontId="30" fillId="5" borderId="4" xfId="53" applyNumberFormat="1" applyFont="1" applyFill="1" applyBorder="1" applyAlignment="1">
      <alignment horizontal="center" vertical="center"/>
    </xf>
    <xf numFmtId="171" fontId="31" fillId="0" borderId="9" xfId="53" applyNumberFormat="1" applyFont="1" applyBorder="1" applyAlignment="1">
      <alignment horizontal="center" vertical="center"/>
    </xf>
    <xf numFmtId="171" fontId="30" fillId="0" borderId="9" xfId="53" applyNumberFormat="1" applyFont="1" applyBorder="1" applyAlignment="1">
      <alignment horizontal="center" vertical="center"/>
    </xf>
    <xf numFmtId="171" fontId="2" fillId="0" borderId="9" xfId="53" applyNumberFormat="1" applyFont="1" applyBorder="1" applyAlignment="1">
      <alignment horizontal="center" vertical="center"/>
    </xf>
    <xf numFmtId="0" fontId="2" fillId="3" borderId="8" xfId="0" applyFont="1" applyFill="1" applyBorder="1" applyAlignment="1" applyProtection="1">
      <alignment horizontal="left"/>
      <protection hidden="1"/>
    </xf>
    <xf numFmtId="0" fontId="2" fillId="0" borderId="8" xfId="0" applyFont="1" applyBorder="1" applyAlignment="1" applyProtection="1">
      <alignment horizontal="left"/>
      <protection hidden="1"/>
    </xf>
    <xf numFmtId="0" fontId="2" fillId="0" borderId="19" xfId="0" applyFont="1" applyBorder="1" applyAlignment="1" applyProtection="1">
      <alignment horizontal="left"/>
      <protection hidden="1"/>
    </xf>
    <xf numFmtId="0" fontId="2" fillId="0" borderId="20" xfId="0" applyFont="1" applyBorder="1" applyAlignment="1" applyProtection="1">
      <alignment horizontal="left"/>
      <protection hidden="1"/>
    </xf>
    <xf numFmtId="0" fontId="2" fillId="0" borderId="0" xfId="0" applyFont="1" applyAlignment="1" applyProtection="1">
      <alignment horizontal="left"/>
      <protection hidden="1"/>
    </xf>
    <xf numFmtId="0" fontId="2" fillId="0" borderId="21" xfId="0" applyFont="1" applyBorder="1" applyAlignment="1" applyProtection="1">
      <alignment horizontal="left"/>
      <protection hidden="1"/>
    </xf>
    <xf numFmtId="0" fontId="2" fillId="4" borderId="8" xfId="0" applyFont="1" applyFill="1" applyBorder="1" applyAlignment="1" applyProtection="1">
      <alignment horizontal="left"/>
      <protection hidden="1"/>
    </xf>
    <xf numFmtId="0" fontId="2" fillId="4" borderId="1" xfId="0" applyFont="1" applyFill="1" applyBorder="1" applyAlignment="1" applyProtection="1">
      <alignment horizontal="left"/>
      <protection hidden="1"/>
    </xf>
    <xf numFmtId="168" fontId="2" fillId="4" borderId="3" xfId="0" applyNumberFormat="1" applyFont="1" applyFill="1" applyBorder="1" applyAlignment="1" applyProtection="1">
      <alignment horizontal="left"/>
      <protection hidden="1"/>
    </xf>
    <xf numFmtId="0" fontId="2" fillId="0" borderId="8" xfId="21" applyFont="1" applyBorder="1" applyAlignment="1" applyProtection="1">
      <alignment horizontal="left"/>
      <protection hidden="1"/>
    </xf>
    <xf numFmtId="0" fontId="2" fillId="4" borderId="8" xfId="21" applyFont="1" applyFill="1" applyBorder="1" applyAlignment="1" applyProtection="1">
      <alignment horizontal="left"/>
      <protection hidden="1"/>
    </xf>
    <xf numFmtId="0" fontId="2" fillId="0" borderId="19" xfId="21" applyFont="1" applyBorder="1" applyAlignment="1" applyProtection="1">
      <alignment horizontal="left"/>
      <protection hidden="1"/>
    </xf>
    <xf numFmtId="0" fontId="2" fillId="0" borderId="20" xfId="21" applyFont="1" applyBorder="1" applyAlignment="1" applyProtection="1">
      <alignment horizontal="left"/>
      <protection hidden="1"/>
    </xf>
    <xf numFmtId="0" fontId="2" fillId="0" borderId="0" xfId="21" applyFont="1" applyAlignment="1" applyProtection="1">
      <alignment horizontal="left"/>
      <protection hidden="1"/>
    </xf>
    <xf numFmtId="0" fontId="2" fillId="0" borderId="22" xfId="21" applyFont="1" applyBorder="1" applyAlignment="1" applyProtection="1">
      <alignment horizontal="left"/>
      <protection hidden="1"/>
    </xf>
    <xf numFmtId="0" fontId="2" fillId="0" borderId="23" xfId="21" applyFont="1" applyBorder="1" applyAlignment="1" applyProtection="1">
      <alignment horizontal="left"/>
      <protection hidden="1"/>
    </xf>
    <xf numFmtId="0" fontId="2" fillId="0" borderId="21" xfId="21" applyFont="1" applyBorder="1" applyAlignment="1" applyProtection="1">
      <alignment horizontal="left"/>
      <protection hidden="1"/>
    </xf>
    <xf numFmtId="0" fontId="2" fillId="5" borderId="20" xfId="21" applyFont="1" applyFill="1" applyBorder="1" applyAlignment="1" applyProtection="1">
      <alignment horizontal="left"/>
      <protection hidden="1"/>
    </xf>
    <xf numFmtId="0" fontId="2" fillId="5" borderId="0" xfId="21" applyFont="1" applyFill="1" applyAlignment="1" applyProtection="1">
      <alignment horizontal="left"/>
      <protection hidden="1"/>
    </xf>
    <xf numFmtId="0" fontId="16" fillId="5" borderId="24" xfId="21" applyFont="1" applyFill="1" applyBorder="1" applyAlignment="1">
      <alignment vertical="center"/>
    </xf>
    <xf numFmtId="0" fontId="3" fillId="5" borderId="25" xfId="21" applyFill="1" applyBorder="1" applyProtection="1">
      <protection hidden="1"/>
    </xf>
    <xf numFmtId="0" fontId="3" fillId="5" borderId="26" xfId="21" applyFill="1" applyBorder="1" applyProtection="1">
      <protection hidden="1"/>
    </xf>
    <xf numFmtId="0" fontId="17" fillId="5" borderId="20" xfId="21" applyFont="1" applyFill="1" applyBorder="1" applyAlignment="1">
      <alignment vertical="center"/>
    </xf>
    <xf numFmtId="0" fontId="3" fillId="5" borderId="0" xfId="21" applyFill="1" applyProtection="1">
      <protection hidden="1"/>
    </xf>
    <xf numFmtId="0" fontId="3" fillId="5" borderId="27" xfId="21" applyFill="1" applyBorder="1" applyProtection="1">
      <protection hidden="1"/>
    </xf>
    <xf numFmtId="0" fontId="17" fillId="5" borderId="6" xfId="21" applyFont="1" applyFill="1" applyBorder="1" applyAlignment="1">
      <alignment vertical="center"/>
    </xf>
    <xf numFmtId="0" fontId="3" fillId="5" borderId="5" xfId="21" applyFill="1" applyBorder="1" applyProtection="1">
      <protection hidden="1"/>
    </xf>
    <xf numFmtId="0" fontId="3" fillId="5" borderId="2" xfId="21" applyFill="1" applyBorder="1" applyProtection="1">
      <protection hidden="1"/>
    </xf>
    <xf numFmtId="0" fontId="29" fillId="0" borderId="0" xfId="35" applyFont="1"/>
    <xf numFmtId="165" fontId="29" fillId="0" borderId="0" xfId="35" applyNumberFormat="1" applyFont="1"/>
    <xf numFmtId="0" fontId="28" fillId="8" borderId="28" xfId="0" applyFont="1" applyFill="1" applyBorder="1"/>
    <xf numFmtId="172" fontId="28" fillId="8" borderId="29" xfId="0" applyNumberFormat="1" applyFont="1" applyFill="1" applyBorder="1"/>
    <xf numFmtId="172" fontId="28" fillId="8" borderId="21" xfId="0" applyNumberFormat="1" applyFont="1" applyFill="1" applyBorder="1"/>
    <xf numFmtId="174" fontId="32" fillId="8" borderId="0" xfId="14" applyNumberFormat="1" applyFont="1" applyFill="1" applyBorder="1" applyAlignment="1">
      <alignment wrapText="1"/>
    </xf>
    <xf numFmtId="169" fontId="2" fillId="5" borderId="4" xfId="0" applyNumberFormat="1" applyFont="1" applyFill="1" applyBorder="1" applyProtection="1">
      <protection hidden="1"/>
    </xf>
    <xf numFmtId="165" fontId="0" fillId="9" borderId="0" xfId="0" applyNumberFormat="1" applyFill="1"/>
    <xf numFmtId="0" fontId="28" fillId="9" borderId="30" xfId="0" applyFont="1" applyFill="1" applyBorder="1"/>
    <xf numFmtId="174" fontId="0" fillId="9" borderId="0" xfId="0" applyNumberFormat="1" applyFill="1"/>
    <xf numFmtId="0" fontId="0" fillId="9" borderId="0" xfId="0" applyFill="1" applyAlignment="1">
      <alignment vertical="center" wrapText="1"/>
    </xf>
    <xf numFmtId="0" fontId="28" fillId="8" borderId="31" xfId="0" applyFont="1" applyFill="1" applyBorder="1"/>
    <xf numFmtId="165" fontId="0" fillId="10" borderId="0" xfId="0" applyNumberFormat="1" applyFill="1"/>
    <xf numFmtId="172" fontId="32" fillId="8" borderId="0" xfId="0" applyNumberFormat="1" applyFont="1" applyFill="1"/>
    <xf numFmtId="174" fontId="0" fillId="10" borderId="0" xfId="0" applyNumberFormat="1" applyFill="1"/>
    <xf numFmtId="0" fontId="28" fillId="9" borderId="5" xfId="0" applyFont="1" applyFill="1" applyBorder="1" applyAlignment="1">
      <alignment horizontal="center" wrapText="1"/>
    </xf>
    <xf numFmtId="172" fontId="32" fillId="8" borderId="32" xfId="0" applyNumberFormat="1" applyFont="1" applyFill="1" applyBorder="1"/>
    <xf numFmtId="0" fontId="0" fillId="9" borderId="0" xfId="0" applyFill="1"/>
    <xf numFmtId="0" fontId="28" fillId="9" borderId="33" xfId="0" applyFont="1" applyFill="1" applyBorder="1"/>
    <xf numFmtId="0" fontId="28" fillId="8" borderId="0" xfId="0" applyFont="1" applyFill="1"/>
    <xf numFmtId="0" fontId="33" fillId="0" borderId="0" xfId="0" applyFont="1" applyProtection="1">
      <protection hidden="1"/>
    </xf>
    <xf numFmtId="167" fontId="30" fillId="0" borderId="0" xfId="0" applyNumberFormat="1" applyFont="1" applyProtection="1">
      <protection hidden="1"/>
    </xf>
    <xf numFmtId="0" fontId="28" fillId="8" borderId="21" xfId="0" applyFont="1" applyFill="1" applyBorder="1" applyAlignment="1">
      <alignment horizontal="center" wrapText="1"/>
    </xf>
    <xf numFmtId="165" fontId="2" fillId="0" borderId="34" xfId="24" applyNumberFormat="1" applyFont="1" applyBorder="1" applyProtection="1">
      <protection hidden="1"/>
    </xf>
    <xf numFmtId="165" fontId="2" fillId="0" borderId="35" xfId="24" applyNumberFormat="1" applyFont="1" applyBorder="1" applyProtection="1">
      <protection hidden="1"/>
    </xf>
    <xf numFmtId="0" fontId="28" fillId="8" borderId="30" xfId="0" applyFont="1" applyFill="1" applyBorder="1"/>
    <xf numFmtId="2" fontId="0" fillId="9" borderId="36" xfId="0" applyNumberFormat="1" applyFill="1" applyBorder="1"/>
    <xf numFmtId="0" fontId="0" fillId="9" borderId="30" xfId="0" applyFill="1" applyBorder="1"/>
    <xf numFmtId="0" fontId="0" fillId="9" borderId="29" xfId="0" applyFill="1" applyBorder="1"/>
    <xf numFmtId="0" fontId="28" fillId="10" borderId="30" xfId="0" applyFont="1" applyFill="1" applyBorder="1"/>
    <xf numFmtId="0" fontId="0" fillId="9" borderId="37" xfId="0" applyFill="1" applyBorder="1"/>
    <xf numFmtId="0" fontId="0" fillId="8" borderId="0" xfId="0" applyFill="1"/>
    <xf numFmtId="0" fontId="0" fillId="8" borderId="37" xfId="0" applyFill="1" applyBorder="1"/>
    <xf numFmtId="0" fontId="2" fillId="5" borderId="4" xfId="24" applyFont="1" applyFill="1" applyBorder="1" applyProtection="1">
      <protection hidden="1"/>
    </xf>
    <xf numFmtId="2" fontId="0" fillId="9" borderId="32" xfId="0" applyNumberFormat="1" applyFill="1" applyBorder="1"/>
    <xf numFmtId="165" fontId="34" fillId="8" borderId="30" xfId="14" applyFont="1" applyFill="1" applyBorder="1" applyAlignment="1"/>
    <xf numFmtId="165" fontId="32" fillId="8" borderId="30" xfId="14" applyFont="1" applyFill="1" applyBorder="1" applyAlignment="1"/>
    <xf numFmtId="165" fontId="32" fillId="8" borderId="0" xfId="14" applyFont="1" applyFill="1" applyBorder="1" applyAlignment="1">
      <alignment horizontal="center" vertical="center" wrapText="1"/>
    </xf>
    <xf numFmtId="172" fontId="34" fillId="8" borderId="0" xfId="14" applyNumberFormat="1" applyFont="1" applyFill="1" applyBorder="1" applyAlignment="1">
      <alignment horizontal="center" vertical="center" wrapText="1"/>
    </xf>
    <xf numFmtId="165" fontId="34" fillId="8" borderId="0" xfId="14" applyFont="1" applyFill="1" applyBorder="1" applyAlignment="1">
      <alignment horizontal="center" vertical="center" wrapText="1"/>
    </xf>
    <xf numFmtId="174" fontId="32" fillId="8" borderId="0" xfId="14" applyNumberFormat="1" applyFont="1" applyFill="1" applyBorder="1" applyAlignment="1"/>
    <xf numFmtId="174" fontId="32" fillId="8" borderId="32" xfId="14" applyNumberFormat="1" applyFont="1" applyFill="1" applyBorder="1" applyAlignment="1"/>
    <xf numFmtId="174" fontId="34" fillId="8" borderId="0" xfId="14" applyNumberFormat="1" applyFont="1" applyFill="1" applyBorder="1" applyAlignment="1"/>
    <xf numFmtId="174" fontId="34" fillId="8" borderId="32" xfId="14" applyNumberFormat="1" applyFont="1" applyFill="1" applyBorder="1" applyAlignment="1"/>
    <xf numFmtId="165" fontId="34" fillId="10" borderId="30" xfId="14" applyFont="1" applyFill="1" applyBorder="1" applyAlignment="1"/>
    <xf numFmtId="165" fontId="32" fillId="9" borderId="30" xfId="14" applyFont="1" applyFill="1" applyBorder="1" applyAlignment="1">
      <alignment horizontal="left"/>
    </xf>
    <xf numFmtId="174" fontId="34" fillId="8" borderId="38" xfId="14" applyNumberFormat="1" applyFont="1" applyFill="1" applyBorder="1" applyAlignment="1"/>
    <xf numFmtId="0" fontId="3" fillId="8" borderId="0" xfId="53" applyFill="1"/>
    <xf numFmtId="0" fontId="6" fillId="8" borderId="0" xfId="53" applyFont="1" applyFill="1"/>
    <xf numFmtId="0" fontId="3" fillId="8" borderId="0" xfId="21" applyFill="1"/>
    <xf numFmtId="170" fontId="3" fillId="8" borderId="0" xfId="21" applyNumberFormat="1" applyFill="1" applyAlignment="1">
      <alignment horizontal="center"/>
    </xf>
    <xf numFmtId="3" fontId="3" fillId="8" borderId="0" xfId="21" applyNumberFormat="1" applyFill="1"/>
    <xf numFmtId="0" fontId="28" fillId="8" borderId="0" xfId="21" applyFont="1" applyFill="1"/>
    <xf numFmtId="172" fontId="28" fillId="8" borderId="0" xfId="21" applyNumberFormat="1" applyFont="1" applyFill="1" applyAlignment="1">
      <alignment horizontal="center"/>
    </xf>
    <xf numFmtId="14" fontId="2" fillId="8" borderId="0" xfId="53" applyNumberFormat="1" applyFont="1" applyFill="1"/>
    <xf numFmtId="165" fontId="3" fillId="8" borderId="0" xfId="53" applyNumberFormat="1" applyFill="1" applyAlignment="1">
      <alignment horizontal="center"/>
    </xf>
    <xf numFmtId="165" fontId="2" fillId="8" borderId="0" xfId="53" applyNumberFormat="1" applyFont="1" applyFill="1" applyAlignment="1">
      <alignment horizontal="center"/>
    </xf>
    <xf numFmtId="0" fontId="2" fillId="8" borderId="0" xfId="53" applyFont="1" applyFill="1" applyAlignment="1">
      <alignment horizontal="left" vertical="center" wrapText="1"/>
    </xf>
    <xf numFmtId="165" fontId="3" fillId="8" borderId="0" xfId="53" applyNumberFormat="1" applyFill="1" applyAlignment="1">
      <alignment horizontal="center" vertical="center"/>
    </xf>
    <xf numFmtId="0" fontId="2" fillId="8" borderId="0" xfId="53" applyFont="1" applyFill="1" applyAlignment="1">
      <alignment horizontal="center" vertical="center"/>
    </xf>
    <xf numFmtId="0" fontId="3" fillId="8" borderId="0" xfId="53" applyFill="1" applyAlignment="1">
      <alignment horizontal="center" vertical="center"/>
    </xf>
    <xf numFmtId="2" fontId="3" fillId="8" borderId="0" xfId="53" applyNumberFormat="1" applyFill="1" applyAlignment="1">
      <alignment horizontal="center" vertical="center"/>
    </xf>
    <xf numFmtId="165" fontId="3" fillId="8" borderId="0" xfId="53" applyNumberFormat="1" applyFill="1" applyAlignment="1">
      <alignment horizontal="center" vertical="center" wrapText="1"/>
    </xf>
    <xf numFmtId="0" fontId="35" fillId="8" borderId="0" xfId="53" applyFont="1" applyFill="1"/>
    <xf numFmtId="172" fontId="36" fillId="8" borderId="0" xfId="21" applyNumberFormat="1" applyFont="1" applyFill="1" applyAlignment="1" applyProtection="1">
      <alignment horizontal="center"/>
      <protection locked="0"/>
    </xf>
    <xf numFmtId="0" fontId="3" fillId="8" borderId="0" xfId="53" applyFill="1" applyAlignment="1">
      <alignment horizontal="left" vertical="center"/>
    </xf>
    <xf numFmtId="0" fontId="2" fillId="8" borderId="0" xfId="53" applyFont="1" applyFill="1" applyAlignment="1">
      <alignment horizontal="left" vertical="center"/>
    </xf>
    <xf numFmtId="165" fontId="30" fillId="8" borderId="0" xfId="53" applyNumberFormat="1" applyFont="1" applyFill="1" applyAlignment="1" applyProtection="1">
      <alignment horizontal="center"/>
      <protection locked="0"/>
    </xf>
    <xf numFmtId="0" fontId="3" fillId="8" borderId="0" xfId="53" applyFill="1" applyAlignment="1">
      <alignment horizontal="left" vertical="center" wrapText="1"/>
    </xf>
    <xf numFmtId="165" fontId="3" fillId="8" borderId="0" xfId="53" applyNumberFormat="1" applyFill="1" applyAlignment="1">
      <alignment horizontal="right"/>
    </xf>
    <xf numFmtId="173" fontId="3" fillId="8" borderId="0" xfId="53" applyNumberFormat="1" applyFill="1" applyAlignment="1">
      <alignment horizontal="right"/>
    </xf>
    <xf numFmtId="0" fontId="6" fillId="8" borderId="5" xfId="53" applyFont="1" applyFill="1" applyBorder="1"/>
    <xf numFmtId="14" fontId="2" fillId="8" borderId="5" xfId="53" applyNumberFormat="1" applyFont="1" applyFill="1" applyBorder="1"/>
    <xf numFmtId="0" fontId="6" fillId="8" borderId="39" xfId="53" applyFont="1" applyFill="1" applyBorder="1"/>
    <xf numFmtId="14" fontId="2" fillId="8" borderId="39" xfId="53" applyNumberFormat="1" applyFont="1" applyFill="1" applyBorder="1"/>
    <xf numFmtId="15" fontId="3" fillId="8" borderId="0" xfId="21" applyNumberFormat="1" applyFill="1" applyAlignment="1">
      <alignment horizontal="center"/>
    </xf>
    <xf numFmtId="0" fontId="26" fillId="8" borderId="0" xfId="0" applyFont="1" applyFill="1"/>
    <xf numFmtId="0" fontId="3" fillId="8" borderId="0" xfId="53" applyFill="1" applyProtection="1">
      <protection locked="0"/>
    </xf>
    <xf numFmtId="0" fontId="2" fillId="8" borderId="29" xfId="21" applyFont="1" applyFill="1" applyBorder="1" applyAlignment="1" applyProtection="1">
      <alignment horizontal="center"/>
      <protection hidden="1"/>
    </xf>
    <xf numFmtId="0" fontId="3" fillId="8" borderId="29" xfId="53" applyFill="1" applyBorder="1"/>
    <xf numFmtId="0" fontId="6" fillId="8" borderId="29" xfId="53" applyFont="1" applyFill="1" applyBorder="1"/>
    <xf numFmtId="0" fontId="28" fillId="8" borderId="29" xfId="21" applyFont="1" applyFill="1" applyBorder="1" applyAlignment="1">
      <alignment horizontal="center" wrapText="1"/>
    </xf>
    <xf numFmtId="0" fontId="28" fillId="8" borderId="29" xfId="21" applyFont="1" applyFill="1" applyBorder="1"/>
    <xf numFmtId="173" fontId="2" fillId="8" borderId="21" xfId="53" applyNumberFormat="1" applyFont="1" applyFill="1" applyBorder="1" applyAlignment="1">
      <alignment horizontal="right"/>
    </xf>
    <xf numFmtId="165" fontId="2" fillId="4" borderId="4" xfId="24" applyNumberFormat="1" applyFont="1" applyFill="1" applyBorder="1" applyProtection="1">
      <protection hidden="1"/>
    </xf>
    <xf numFmtId="167" fontId="2" fillId="0" borderId="0" xfId="0" applyNumberFormat="1" applyFont="1" applyProtection="1">
      <protection hidden="1"/>
    </xf>
    <xf numFmtId="0" fontId="37" fillId="8" borderId="33" xfId="0" applyFont="1" applyFill="1" applyBorder="1"/>
    <xf numFmtId="169" fontId="2" fillId="5" borderId="4" xfId="24" applyNumberFormat="1" applyFont="1" applyFill="1" applyBorder="1" applyProtection="1">
      <protection hidden="1"/>
    </xf>
    <xf numFmtId="172" fontId="23" fillId="5" borderId="41" xfId="0" applyNumberFormat="1" applyFont="1" applyFill="1" applyBorder="1"/>
    <xf numFmtId="172" fontId="23" fillId="5" borderId="40" xfId="0" applyNumberFormat="1" applyFont="1" applyFill="1" applyBorder="1"/>
    <xf numFmtId="174" fontId="32" fillId="8" borderId="0" xfId="14" applyNumberFormat="1" applyFont="1" applyFill="1" applyBorder="1" applyAlignment="1">
      <alignment horizontal="left" wrapText="1"/>
    </xf>
    <xf numFmtId="0" fontId="1" fillId="8" borderId="0" xfId="0" applyFont="1" applyFill="1"/>
    <xf numFmtId="0" fontId="2" fillId="0" borderId="6" xfId="53" applyFont="1" applyBorder="1" applyAlignment="1">
      <alignment horizontal="center" vertical="center"/>
    </xf>
    <xf numFmtId="0" fontId="2" fillId="0" borderId="5" xfId="53" applyFont="1" applyBorder="1" applyAlignment="1">
      <alignment horizontal="center" vertical="center"/>
    </xf>
    <xf numFmtId="0" fontId="2" fillId="0" borderId="2" xfId="53" applyFont="1" applyBorder="1" applyAlignment="1">
      <alignment horizontal="center" vertical="center"/>
    </xf>
    <xf numFmtId="0" fontId="2" fillId="0" borderId="8" xfId="53" applyFont="1" applyBorder="1" applyAlignment="1">
      <alignment horizontal="center" vertical="center"/>
    </xf>
    <xf numFmtId="0" fontId="2" fillId="0" borderId="3" xfId="53" applyFont="1" applyBorder="1" applyAlignment="1">
      <alignment horizontal="center" vertical="center"/>
    </xf>
    <xf numFmtId="0" fontId="2" fillId="0" borderId="8" xfId="53" applyFont="1" applyBorder="1" applyAlignment="1">
      <alignment vertical="center" wrapText="1"/>
    </xf>
    <xf numFmtId="0" fontId="2" fillId="0" borderId="3" xfId="53" applyFont="1" applyBorder="1" applyAlignment="1">
      <alignment vertical="center" wrapText="1"/>
    </xf>
    <xf numFmtId="0" fontId="2" fillId="0" borderId="9" xfId="53" applyFont="1" applyBorder="1" applyAlignment="1">
      <alignment horizontal="center" vertical="center" textRotation="90" wrapText="1"/>
    </xf>
    <xf numFmtId="0" fontId="2" fillId="0" borderId="7" xfId="53" applyFont="1" applyBorder="1" applyAlignment="1">
      <alignment horizontal="center" vertical="center" textRotation="90" wrapText="1"/>
    </xf>
    <xf numFmtId="0" fontId="2" fillId="0" borderId="40" xfId="53" applyFont="1" applyBorder="1" applyAlignment="1">
      <alignment horizontal="center" vertical="center" textRotation="90" wrapText="1"/>
    </xf>
    <xf numFmtId="0" fontId="2" fillId="0" borderId="1" xfId="53" applyFont="1" applyBorder="1" applyAlignment="1">
      <alignment horizontal="center" vertical="center"/>
    </xf>
    <xf numFmtId="0" fontId="2" fillId="8" borderId="0" xfId="21" applyFont="1" applyFill="1" applyAlignment="1" applyProtection="1">
      <alignment horizontal="center" wrapText="1"/>
      <protection hidden="1"/>
    </xf>
    <xf numFmtId="0" fontId="2" fillId="8" borderId="0" xfId="0" applyFont="1" applyFill="1" applyAlignment="1" applyProtection="1">
      <alignment horizontal="center" wrapText="1"/>
      <protection hidden="1"/>
    </xf>
    <xf numFmtId="0" fontId="2" fillId="4" borderId="8" xfId="21" applyFont="1" applyFill="1" applyBorder="1" applyAlignment="1" applyProtection="1">
      <alignment horizontal="left" wrapText="1"/>
      <protection hidden="1"/>
    </xf>
    <xf numFmtId="0" fontId="3" fillId="0" borderId="1" xfId="21" applyBorder="1" applyAlignment="1">
      <alignment horizontal="left" wrapText="1"/>
    </xf>
    <xf numFmtId="0" fontId="3" fillId="0" borderId="3" xfId="21" applyBorder="1" applyAlignment="1">
      <alignment horizontal="left" wrapText="1"/>
    </xf>
    <xf numFmtId="0" fontId="29" fillId="0" borderId="0" xfId="35" applyFont="1" applyAlignment="1">
      <alignment horizontal="center"/>
    </xf>
    <xf numFmtId="0" fontId="3" fillId="0" borderId="24" xfId="0" applyFont="1" applyBorder="1" applyAlignment="1" applyProtection="1">
      <alignment horizontal="left" vertical="center"/>
      <protection hidden="1"/>
    </xf>
    <xf numFmtId="0" fontId="3" fillId="0" borderId="25" xfId="0" applyFont="1" applyBorder="1" applyAlignment="1" applyProtection="1">
      <alignment horizontal="left" vertical="center"/>
      <protection hidden="1"/>
    </xf>
    <xf numFmtId="0" fontId="3" fillId="0" borderId="26" xfId="0" applyFont="1" applyBorder="1" applyAlignment="1" applyProtection="1">
      <alignment horizontal="left" vertical="center"/>
      <protection hidden="1"/>
    </xf>
    <xf numFmtId="0" fontId="3" fillId="0" borderId="20" xfId="0" applyFont="1" applyBorder="1" applyAlignment="1" applyProtection="1">
      <alignment horizontal="left" vertical="center"/>
      <protection hidden="1"/>
    </xf>
    <xf numFmtId="0" fontId="3" fillId="0" borderId="0" xfId="0" applyFont="1" applyAlignment="1" applyProtection="1">
      <alignment horizontal="left" vertical="center"/>
      <protection hidden="1"/>
    </xf>
    <xf numFmtId="0" fontId="3" fillId="0" borderId="27" xfId="0" applyFont="1" applyBorder="1" applyAlignment="1" applyProtection="1">
      <alignment horizontal="left" vertical="center"/>
      <protection hidden="1"/>
    </xf>
    <xf numFmtId="0" fontId="3" fillId="0" borderId="6" xfId="0" applyFont="1" applyBorder="1" applyAlignment="1" applyProtection="1">
      <alignment horizontal="left" vertical="center"/>
      <protection hidden="1"/>
    </xf>
    <xf numFmtId="0" fontId="3" fillId="0" borderId="5" xfId="0" applyFont="1" applyBorder="1" applyAlignment="1" applyProtection="1">
      <alignment horizontal="left" vertical="center"/>
      <protection hidden="1"/>
    </xf>
    <xf numFmtId="0" fontId="3" fillId="0" borderId="2" xfId="0" applyFont="1" applyBorder="1" applyAlignment="1" applyProtection="1">
      <alignment horizontal="left" vertical="center"/>
      <protection hidden="1"/>
    </xf>
    <xf numFmtId="0" fontId="15" fillId="2" borderId="8" xfId="21" applyFont="1" applyFill="1" applyBorder="1" applyAlignment="1" applyProtection="1">
      <alignment horizontal="left" wrapText="1"/>
      <protection hidden="1"/>
    </xf>
    <xf numFmtId="0" fontId="3" fillId="0" borderId="1" xfId="21" applyBorder="1" applyAlignment="1">
      <alignment wrapText="1"/>
    </xf>
    <xf numFmtId="0" fontId="15" fillId="2" borderId="1" xfId="21" applyFont="1" applyFill="1" applyBorder="1" applyAlignment="1" applyProtection="1">
      <alignment wrapText="1"/>
      <protection hidden="1"/>
    </xf>
    <xf numFmtId="0" fontId="2" fillId="3" borderId="8" xfId="0" applyFont="1" applyFill="1" applyBorder="1" applyAlignment="1" applyProtection="1">
      <alignment horizontal="left" wrapText="1"/>
      <protection hidden="1"/>
    </xf>
    <xf numFmtId="0" fontId="0" fillId="0" borderId="1" xfId="0" applyBorder="1" applyAlignment="1">
      <alignment horizontal="left" wrapText="1"/>
    </xf>
    <xf numFmtId="0" fontId="0" fillId="0" borderId="3" xfId="0" applyBorder="1" applyAlignment="1">
      <alignment horizontal="left" wrapText="1"/>
    </xf>
    <xf numFmtId="0" fontId="2" fillId="3" borderId="8" xfId="21" applyFont="1" applyFill="1" applyBorder="1" applyAlignment="1" applyProtection="1">
      <alignment horizontal="left" wrapText="1" readingOrder="1"/>
      <protection hidden="1"/>
    </xf>
    <xf numFmtId="0" fontId="2" fillId="3" borderId="1" xfId="21" applyFont="1" applyFill="1" applyBorder="1" applyAlignment="1" applyProtection="1">
      <alignment horizontal="left" wrapText="1" readingOrder="1"/>
      <protection hidden="1"/>
    </xf>
    <xf numFmtId="0" fontId="2" fillId="3" borderId="3" xfId="21" applyFont="1" applyFill="1" applyBorder="1" applyAlignment="1" applyProtection="1">
      <alignment horizontal="left" wrapText="1" readingOrder="1"/>
      <protection hidden="1"/>
    </xf>
    <xf numFmtId="0" fontId="2" fillId="4" borderId="1" xfId="21" applyFont="1" applyFill="1" applyBorder="1" applyAlignment="1" applyProtection="1">
      <alignment horizontal="left" wrapText="1"/>
      <protection hidden="1"/>
    </xf>
    <xf numFmtId="0" fontId="2" fillId="4" borderId="3" xfId="21" applyFont="1" applyFill="1" applyBorder="1" applyAlignment="1" applyProtection="1">
      <alignment horizontal="left" wrapText="1"/>
      <protection hidden="1"/>
    </xf>
    <xf numFmtId="167" fontId="2" fillId="4" borderId="8" xfId="21" applyNumberFormat="1" applyFont="1" applyFill="1" applyBorder="1" applyAlignment="1" applyProtection="1">
      <alignment horizontal="left" wrapText="1"/>
      <protection hidden="1"/>
    </xf>
    <xf numFmtId="167" fontId="2" fillId="4" borderId="1" xfId="21" applyNumberFormat="1" applyFont="1" applyFill="1" applyBorder="1" applyAlignment="1" applyProtection="1">
      <alignment horizontal="left" wrapText="1"/>
      <protection hidden="1"/>
    </xf>
    <xf numFmtId="167" fontId="2" fillId="4" borderId="3" xfId="21" applyNumberFormat="1" applyFont="1" applyFill="1" applyBorder="1" applyAlignment="1" applyProtection="1">
      <alignment horizontal="left" wrapText="1"/>
      <protection hidden="1"/>
    </xf>
    <xf numFmtId="0" fontId="23" fillId="5" borderId="22" xfId="0" applyFont="1" applyFill="1" applyBorder="1" applyAlignment="1">
      <alignment wrapText="1"/>
    </xf>
    <xf numFmtId="0" fontId="23" fillId="5" borderId="23" xfId="0" applyFont="1" applyFill="1" applyBorder="1" applyAlignment="1">
      <alignment wrapText="1"/>
    </xf>
    <xf numFmtId="0" fontId="23" fillId="5" borderId="42" xfId="0" applyFont="1" applyFill="1" applyBorder="1" applyAlignment="1">
      <alignment wrapText="1"/>
    </xf>
    <xf numFmtId="0" fontId="23" fillId="5" borderId="43" xfId="0" applyFont="1" applyFill="1" applyBorder="1" applyAlignment="1">
      <alignment wrapText="1"/>
    </xf>
    <xf numFmtId="0" fontId="23" fillId="5" borderId="39" xfId="0" applyFont="1" applyFill="1" applyBorder="1" applyAlignment="1">
      <alignment wrapText="1"/>
    </xf>
    <xf numFmtId="0" fontId="23" fillId="5" borderId="44" xfId="0" applyFont="1" applyFill="1" applyBorder="1" applyAlignment="1">
      <alignment wrapText="1"/>
    </xf>
    <xf numFmtId="0" fontId="0" fillId="8" borderId="30" xfId="0" applyFill="1" applyBorder="1" applyAlignment="1">
      <alignment horizontal="left" vertical="center" wrapText="1"/>
    </xf>
    <xf numFmtId="0" fontId="0" fillId="8" borderId="0" xfId="0" applyFill="1" applyAlignment="1">
      <alignment horizontal="left" vertical="center" wrapText="1"/>
    </xf>
  </cellXfs>
  <cellStyles count="96">
    <cellStyle name="Comma 2" xfId="1" xr:uid="{00000000-0005-0000-0000-000000000000}"/>
    <cellStyle name="Comma 2 2" xfId="2" xr:uid="{00000000-0005-0000-0000-000001000000}"/>
    <cellStyle name="Comma 2 3" xfId="3" xr:uid="{00000000-0005-0000-0000-000002000000}"/>
    <cellStyle name="Comma 3" xfId="4" xr:uid="{00000000-0005-0000-0000-000003000000}"/>
    <cellStyle name="Comma 3 2" xfId="5" xr:uid="{00000000-0005-0000-0000-000004000000}"/>
    <cellStyle name="Comma 3 3" xfId="6" xr:uid="{00000000-0005-0000-0000-000005000000}"/>
    <cellStyle name="Comma 3 3 2" xfId="7" xr:uid="{00000000-0005-0000-0000-000006000000}"/>
    <cellStyle name="Comma 4" xfId="8" xr:uid="{00000000-0005-0000-0000-000007000000}"/>
    <cellStyle name="Comma 4 2" xfId="9" xr:uid="{00000000-0005-0000-0000-000008000000}"/>
    <cellStyle name="Comma 5" xfId="10" xr:uid="{00000000-0005-0000-0000-000009000000}"/>
    <cellStyle name="Comma 5 2" xfId="11" xr:uid="{00000000-0005-0000-0000-00000A000000}"/>
    <cellStyle name="Comma 5 3" xfId="12" xr:uid="{00000000-0005-0000-0000-00000B000000}"/>
    <cellStyle name="Comma 5 3 2" xfId="13" xr:uid="{00000000-0005-0000-0000-00000C000000}"/>
    <cellStyle name="Comma 6" xfId="14" xr:uid="{00000000-0005-0000-0000-00000D000000}"/>
    <cellStyle name="Comma 6 2" xfId="15" xr:uid="{00000000-0005-0000-0000-00000E000000}"/>
    <cellStyle name="Comma 7" xfId="16" xr:uid="{00000000-0005-0000-0000-00000F000000}"/>
    <cellStyle name="Currency 2" xfId="17" xr:uid="{00000000-0005-0000-0000-000010000000}"/>
    <cellStyle name="Currency 3" xfId="18" xr:uid="{00000000-0005-0000-0000-000011000000}"/>
    <cellStyle name="Hyperlink 2 2" xfId="19" xr:uid="{00000000-0005-0000-0000-000012000000}"/>
    <cellStyle name="Hyperlink 3 2" xfId="20" xr:uid="{00000000-0005-0000-0000-000013000000}"/>
    <cellStyle name="Normal" xfId="0" builtinId="0"/>
    <cellStyle name="Normal 2 2" xfId="21" xr:uid="{00000000-0005-0000-0000-000015000000}"/>
    <cellStyle name="Normal 2 2 2" xfId="22" xr:uid="{00000000-0005-0000-0000-000016000000}"/>
    <cellStyle name="Normal 2 2 2 2" xfId="23" xr:uid="{00000000-0005-0000-0000-000017000000}"/>
    <cellStyle name="Normal 2 2 2 3" xfId="24" xr:uid="{00000000-0005-0000-0000-000018000000}"/>
    <cellStyle name="Normal 2 2 3" xfId="25" xr:uid="{00000000-0005-0000-0000-000019000000}"/>
    <cellStyle name="Normal 2 2 4" xfId="26" xr:uid="{00000000-0005-0000-0000-00001A000000}"/>
    <cellStyle name="Normal 2 2 5" xfId="27" xr:uid="{00000000-0005-0000-0000-00001B000000}"/>
    <cellStyle name="Normal 2 3" xfId="28" xr:uid="{00000000-0005-0000-0000-00001C000000}"/>
    <cellStyle name="Normal 2 3 2" xfId="29" xr:uid="{00000000-0005-0000-0000-00001D000000}"/>
    <cellStyle name="Normal 2 3 3" xfId="30" xr:uid="{00000000-0005-0000-0000-00001E000000}"/>
    <cellStyle name="Normal 2 4" xfId="31" xr:uid="{00000000-0005-0000-0000-00001F000000}"/>
    <cellStyle name="Normal 2 5" xfId="32" xr:uid="{00000000-0005-0000-0000-000020000000}"/>
    <cellStyle name="Normal 2 6" xfId="33" xr:uid="{00000000-0005-0000-0000-000021000000}"/>
    <cellStyle name="Normal 3 2" xfId="34" xr:uid="{00000000-0005-0000-0000-000022000000}"/>
    <cellStyle name="Normal 3 2 2" xfId="35" xr:uid="{00000000-0005-0000-0000-000023000000}"/>
    <cellStyle name="Normal 3 2 3" xfId="36" xr:uid="{00000000-0005-0000-0000-000024000000}"/>
    <cellStyle name="Normal 3 2 4" xfId="37" xr:uid="{00000000-0005-0000-0000-000025000000}"/>
    <cellStyle name="Normal 3 2 4 2" xfId="38" xr:uid="{00000000-0005-0000-0000-000026000000}"/>
    <cellStyle name="Normal 3 2 4 3" xfId="39" xr:uid="{00000000-0005-0000-0000-000027000000}"/>
    <cellStyle name="Normal 3 2 5" xfId="40" xr:uid="{00000000-0005-0000-0000-000028000000}"/>
    <cellStyle name="Normal 3 3" xfId="41" xr:uid="{00000000-0005-0000-0000-000029000000}"/>
    <cellStyle name="Normal 3 4" xfId="42" xr:uid="{00000000-0005-0000-0000-00002A000000}"/>
    <cellStyle name="Normal 3 5" xfId="43" xr:uid="{00000000-0005-0000-0000-00002B000000}"/>
    <cellStyle name="Normal 4" xfId="44" xr:uid="{00000000-0005-0000-0000-00002C000000}"/>
    <cellStyle name="Normal 4 2" xfId="45" xr:uid="{00000000-0005-0000-0000-00002D000000}"/>
    <cellStyle name="Normal 4 2 2" xfId="46" xr:uid="{00000000-0005-0000-0000-00002E000000}"/>
    <cellStyle name="Normal 4 2 3" xfId="47" xr:uid="{00000000-0005-0000-0000-00002F000000}"/>
    <cellStyle name="Normal 4 3" xfId="48" xr:uid="{00000000-0005-0000-0000-000030000000}"/>
    <cellStyle name="Normal 5" xfId="49" xr:uid="{00000000-0005-0000-0000-000031000000}"/>
    <cellStyle name="Normal 5 2" xfId="50" xr:uid="{00000000-0005-0000-0000-000032000000}"/>
    <cellStyle name="Normal 5 3" xfId="51" xr:uid="{00000000-0005-0000-0000-000033000000}"/>
    <cellStyle name="Normal 5 4" xfId="52" xr:uid="{00000000-0005-0000-0000-000034000000}"/>
    <cellStyle name="Normal 6" xfId="53" xr:uid="{00000000-0005-0000-0000-000035000000}"/>
    <cellStyle name="Normal 6 2" xfId="54" xr:uid="{00000000-0005-0000-0000-000036000000}"/>
    <cellStyle name="Normal 6 3" xfId="55" xr:uid="{00000000-0005-0000-0000-000037000000}"/>
    <cellStyle name="Normal 6 3 2" xfId="56" xr:uid="{00000000-0005-0000-0000-000038000000}"/>
    <cellStyle name="Normal 7" xfId="57" xr:uid="{00000000-0005-0000-0000-000039000000}"/>
    <cellStyle name="Normal 7 2" xfId="58" xr:uid="{00000000-0005-0000-0000-00003A000000}"/>
    <cellStyle name="Normal 8" xfId="59" xr:uid="{00000000-0005-0000-0000-00003B000000}"/>
    <cellStyle name="Normal 9" xfId="60" xr:uid="{00000000-0005-0000-0000-00003C000000}"/>
    <cellStyle name="Percent 10" xfId="61" xr:uid="{00000000-0005-0000-0000-00003D000000}"/>
    <cellStyle name="Percent 10 2" xfId="62" xr:uid="{00000000-0005-0000-0000-00003E000000}"/>
    <cellStyle name="Percent 2" xfId="63" xr:uid="{00000000-0005-0000-0000-00003F000000}"/>
    <cellStyle name="Percent 2 2" xfId="64" xr:uid="{00000000-0005-0000-0000-000040000000}"/>
    <cellStyle name="Percent 2 3" xfId="65" xr:uid="{00000000-0005-0000-0000-000041000000}"/>
    <cellStyle name="Percent 2 3 2" xfId="66" xr:uid="{00000000-0005-0000-0000-000042000000}"/>
    <cellStyle name="Percent 2 3 3" xfId="67" xr:uid="{00000000-0005-0000-0000-000043000000}"/>
    <cellStyle name="Percent 2 3 4" xfId="68" xr:uid="{00000000-0005-0000-0000-000044000000}"/>
    <cellStyle name="Percent 2 4" xfId="69" xr:uid="{00000000-0005-0000-0000-000045000000}"/>
    <cellStyle name="Percent 2 5" xfId="70" xr:uid="{00000000-0005-0000-0000-000046000000}"/>
    <cellStyle name="Percent 3" xfId="71" xr:uid="{00000000-0005-0000-0000-000047000000}"/>
    <cellStyle name="Percent 3 2" xfId="72" xr:uid="{00000000-0005-0000-0000-000048000000}"/>
    <cellStyle name="Percent 4" xfId="73" xr:uid="{00000000-0005-0000-0000-000049000000}"/>
    <cellStyle name="Percent 4 2" xfId="74" xr:uid="{00000000-0005-0000-0000-00004A000000}"/>
    <cellStyle name="Percent 5" xfId="75" xr:uid="{00000000-0005-0000-0000-00004B000000}"/>
    <cellStyle name="Percent 5 2" xfId="76" xr:uid="{00000000-0005-0000-0000-00004C000000}"/>
    <cellStyle name="Percent 5 2 2" xfId="77" xr:uid="{00000000-0005-0000-0000-00004D000000}"/>
    <cellStyle name="Percent 5 2 3" xfId="78" xr:uid="{00000000-0005-0000-0000-00004E000000}"/>
    <cellStyle name="Percent 5 2 3 2" xfId="79" xr:uid="{00000000-0005-0000-0000-00004F000000}"/>
    <cellStyle name="Percent 5 3" xfId="80" xr:uid="{00000000-0005-0000-0000-000050000000}"/>
    <cellStyle name="Percent 5 3 2" xfId="81" xr:uid="{00000000-0005-0000-0000-000051000000}"/>
    <cellStyle name="Percent 6" xfId="82" xr:uid="{00000000-0005-0000-0000-000052000000}"/>
    <cellStyle name="Percent 6 2" xfId="83" xr:uid="{00000000-0005-0000-0000-000053000000}"/>
    <cellStyle name="Percent 7" xfId="84" xr:uid="{00000000-0005-0000-0000-000054000000}"/>
    <cellStyle name="Percent 7 2" xfId="85" xr:uid="{00000000-0005-0000-0000-000055000000}"/>
    <cellStyle name="Percent 7 3" xfId="86" xr:uid="{00000000-0005-0000-0000-000056000000}"/>
    <cellStyle name="Percent 7 4" xfId="87" xr:uid="{00000000-0005-0000-0000-000057000000}"/>
    <cellStyle name="Percent 7 4 2" xfId="88" xr:uid="{00000000-0005-0000-0000-000058000000}"/>
    <cellStyle name="Percent 7 5" xfId="89" xr:uid="{00000000-0005-0000-0000-000059000000}"/>
    <cellStyle name="Percent 7 5 2" xfId="90" xr:uid="{00000000-0005-0000-0000-00005A000000}"/>
    <cellStyle name="Percent 8" xfId="91" xr:uid="{00000000-0005-0000-0000-00005B000000}"/>
    <cellStyle name="Percent 8 2" xfId="92" xr:uid="{00000000-0005-0000-0000-00005C000000}"/>
    <cellStyle name="Percent 8 3" xfId="93" xr:uid="{00000000-0005-0000-0000-00005D000000}"/>
    <cellStyle name="Percent 8 3 2" xfId="94" xr:uid="{00000000-0005-0000-0000-00005E000000}"/>
    <cellStyle name="Percent 9" xfId="95" xr:uid="{00000000-0005-0000-0000-00005F000000}"/>
  </cellStyles>
  <dxfs count="3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ZA" sz="1100" b="1" i="0" baseline="0">
                <a:effectLst/>
              </a:rPr>
              <a:t>Margin Comparison / Marge Vergelyking: Limpopo Irrigation (R/ha)</a:t>
            </a:r>
            <a:endParaRPr lang="en-GB" sz="1100">
              <a:effectLst/>
            </a:endParaRPr>
          </a:p>
        </c:rich>
      </c:tx>
      <c:overlay val="0"/>
      <c:spPr>
        <a:noFill/>
        <a:ln w="25400">
          <a:noFill/>
        </a:ln>
      </c:spPr>
    </c:title>
    <c:autoTitleDeleted val="0"/>
    <c:plotArea>
      <c:layout>
        <c:manualLayout>
          <c:layoutTarget val="inner"/>
          <c:xMode val="edge"/>
          <c:yMode val="edge"/>
          <c:x val="0.11843363555286714"/>
          <c:y val="0.15729869457730999"/>
          <c:w val="0.81471911804535091"/>
          <c:h val="0.66071133167907359"/>
        </c:manualLayout>
      </c:layout>
      <c:barChart>
        <c:barDir val="col"/>
        <c:grouping val="clustered"/>
        <c:varyColors val="0"/>
        <c:ser>
          <c:idx val="0"/>
          <c:order val="0"/>
          <c:tx>
            <c:strRef>
              <c:f>'Crop Comparison'!$A$34</c:f>
              <c:strCache>
                <c:ptCount val="1"/>
                <c:pt idx="0">
                  <c:v>3) GROSS MARGIN  (R/ha)</c:v>
                </c:pt>
              </c:strCache>
            </c:strRef>
          </c:tx>
          <c:spPr>
            <a:solidFill>
              <a:schemeClr val="bg1"/>
            </a:solidFill>
            <a:ln w="25400">
              <a:solidFill>
                <a:schemeClr val="accent1"/>
              </a:solidFill>
            </a:ln>
            <a:effectLst/>
          </c:spPr>
          <c:invertIfNegative val="0"/>
          <c:dLbls>
            <c:spPr>
              <a:no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dk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Comparison'!$B$2:$E$2</c:f>
              <c:strCache>
                <c:ptCount val="3"/>
                <c:pt idx="0">
                  <c:v>Irr-Maize</c:v>
                </c:pt>
                <c:pt idx="1">
                  <c:v>Irr-Soy</c:v>
                </c:pt>
                <c:pt idx="2">
                  <c:v>Irr-Sorghum</c:v>
                </c:pt>
              </c:strCache>
            </c:strRef>
          </c:cat>
          <c:val>
            <c:numRef>
              <c:f>'Crop Comparison'!$B$34:$E$34</c:f>
              <c:numCache>
                <c:formatCode>"R"\ #\ ##0</c:formatCode>
                <c:ptCount val="3"/>
                <c:pt idx="0">
                  <c:v>7125.231864336638</c:v>
                </c:pt>
                <c:pt idx="1">
                  <c:v>9740.3983569507545</c:v>
                </c:pt>
                <c:pt idx="2">
                  <c:v>21760.058240853126</c:v>
                </c:pt>
              </c:numCache>
            </c:numRef>
          </c:val>
          <c:extLst>
            <c:ext xmlns:c16="http://schemas.microsoft.com/office/drawing/2014/chart" uri="{C3380CC4-5D6E-409C-BE32-E72D297353CC}">
              <c16:uniqueId val="{00000000-6C95-4DEB-9EBA-D191F4F89557}"/>
            </c:ext>
          </c:extLst>
        </c:ser>
        <c:ser>
          <c:idx val="1"/>
          <c:order val="1"/>
          <c:tx>
            <c:strRef>
              <c:f>'Crop Comparison'!$A$35</c:f>
              <c:strCache>
                <c:ptCount val="1"/>
                <c:pt idx="0">
                  <c:v>4) NETT MARGIN  (R/ha)</c:v>
                </c:pt>
              </c:strCache>
            </c:strRef>
          </c:tx>
          <c:spPr>
            <a:noFill/>
            <a:ln w="31750">
              <a:solidFill>
                <a:srgbClr val="FF0000"/>
              </a:solidFill>
            </a:ln>
          </c:spPr>
          <c:invertIfNegative val="0"/>
          <c:dLbls>
            <c:spPr>
              <a:ln>
                <a:solidFill>
                  <a:srgbClr val="FF0000"/>
                </a:solidFill>
              </a:ln>
            </c:spPr>
            <c:txPr>
              <a:bodyPr/>
              <a:lstStyle/>
              <a:p>
                <a:pPr>
                  <a:defRPr sz="105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'Crop Comparison'!$B$35:$E$35</c:f>
              <c:numCache>
                <c:formatCode>"R"\ #\ ##0</c:formatCode>
                <c:ptCount val="3"/>
                <c:pt idx="0">
                  <c:v>-1285.4981356633652</c:v>
                </c:pt>
                <c:pt idx="1">
                  <c:v>2541.6983569507574</c:v>
                </c:pt>
                <c:pt idx="2">
                  <c:v>14544.488240853127</c:v>
                </c:pt>
              </c:numCache>
            </c:numRef>
          </c:val>
          <c:extLst>
            <c:ext xmlns:c16="http://schemas.microsoft.com/office/drawing/2014/chart" uri="{C3380CC4-5D6E-409C-BE32-E72D297353CC}">
              <c16:uniqueId val="{00000001-6C95-4DEB-9EBA-D191F4F89557}"/>
            </c:ext>
          </c:extLst>
        </c:ser>
        <c:dLbls>
          <c:showLegendKey val="0"/>
          <c:showVal val="0"/>
          <c:showCatName val="0"/>
          <c:showSerName val="0"/>
          <c:showPercent val="0"/>
          <c:showBubbleSize val="0"/>
        </c:dLbls>
        <c:gapWidth val="150"/>
        <c:axId val="1346099936"/>
        <c:axId val="1"/>
      </c:barChart>
      <c:catAx>
        <c:axId val="1346099936"/>
        <c:scaling>
          <c:orientation val="minMax"/>
        </c:scaling>
        <c:delete val="0"/>
        <c:axPos val="b"/>
        <c:numFmt formatCode="General" sourceLinked="1"/>
        <c:majorTickMark val="none"/>
        <c:minorTickMark val="none"/>
        <c:tickLblPos val="nextTo"/>
        <c:spPr>
          <a:ln w="9525">
            <a:noFill/>
          </a:ln>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quot;R&quot;\ #\ ##0" sourceLinked="1"/>
        <c:majorTickMark val="none"/>
        <c:minorTickMark val="none"/>
        <c:tickLblPos val="nextTo"/>
        <c:spPr>
          <a:ln w="9525">
            <a:noFill/>
          </a:ln>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346099936"/>
        <c:crosses val="autoZero"/>
        <c:crossBetween val="between"/>
      </c:valAx>
      <c:spPr>
        <a:noFill/>
        <a:ln w="25400">
          <a:noFill/>
        </a:ln>
      </c:spPr>
    </c:plotArea>
    <c:legend>
      <c:legendPos val="r"/>
      <c:layout>
        <c:manualLayout>
          <c:xMode val="edge"/>
          <c:yMode val="edge"/>
          <c:x val="0.10049100795420549"/>
          <c:y val="0.90997668405593224"/>
          <c:w val="0.84120247552782967"/>
          <c:h val="8.7881663509663754E-2"/>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899160</xdr:colOff>
      <xdr:row>3</xdr:row>
      <xdr:rowOff>91440</xdr:rowOff>
    </xdr:from>
    <xdr:to>
      <xdr:col>3</xdr:col>
      <xdr:colOff>53340</xdr:colOff>
      <xdr:row>7</xdr:row>
      <xdr:rowOff>15240</xdr:rowOff>
    </xdr:to>
    <xdr:pic>
      <xdr:nvPicPr>
        <xdr:cNvPr id="81939" name="Picture 1" descr="L:\Bedryfsbediening\Templates\Graan SA - nuwe logo.jpg">
          <a:extLst>
            <a:ext uri="{FF2B5EF4-FFF2-40B4-BE49-F238E27FC236}">
              <a16:creationId xmlns:a16="http://schemas.microsoft.com/office/drawing/2014/main" id="{28912365-8237-406D-6BEA-88F607A855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00" y="975360"/>
          <a:ext cx="73152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43</xdr:row>
      <xdr:rowOff>0</xdr:rowOff>
    </xdr:from>
    <xdr:to>
      <xdr:col>0</xdr:col>
      <xdr:colOff>800100</xdr:colOff>
      <xdr:row>47</xdr:row>
      <xdr:rowOff>15240</xdr:rowOff>
    </xdr:to>
    <xdr:pic>
      <xdr:nvPicPr>
        <xdr:cNvPr id="19133" name="Picture 3" descr="http://www.maizetrust.co.za/images/masthead.jpg">
          <a:extLst>
            <a:ext uri="{FF2B5EF4-FFF2-40B4-BE49-F238E27FC236}">
              <a16:creationId xmlns:a16="http://schemas.microsoft.com/office/drawing/2014/main" id="{E1B7CA1B-9E08-D656-F2EE-D1021C7A36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92440"/>
          <a:ext cx="80010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175260</xdr:colOff>
      <xdr:row>0</xdr:row>
      <xdr:rowOff>68580</xdr:rowOff>
    </xdr:from>
    <xdr:to>
      <xdr:col>8</xdr:col>
      <xdr:colOff>590550</xdr:colOff>
      <xdr:row>2</xdr:row>
      <xdr:rowOff>38100</xdr:rowOff>
    </xdr:to>
    <xdr:pic>
      <xdr:nvPicPr>
        <xdr:cNvPr id="19134" name="Picture 1" descr="L:\Bedryfsbediening\Templates\Graan SA - nuwe logo.jpg">
          <a:extLst>
            <a:ext uri="{FF2B5EF4-FFF2-40B4-BE49-F238E27FC236}">
              <a16:creationId xmlns:a16="http://schemas.microsoft.com/office/drawing/2014/main" id="{8F9D5F7E-627D-8C4B-D0DE-B35D78BC40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47960" y="68580"/>
          <a:ext cx="4114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160020</xdr:colOff>
      <xdr:row>0</xdr:row>
      <xdr:rowOff>45720</xdr:rowOff>
    </xdr:from>
    <xdr:to>
      <xdr:col>8</xdr:col>
      <xdr:colOff>571500</xdr:colOff>
      <xdr:row>2</xdr:row>
      <xdr:rowOff>19050</xdr:rowOff>
    </xdr:to>
    <xdr:pic>
      <xdr:nvPicPr>
        <xdr:cNvPr id="20046" name="Picture 1" descr="L:\Bedryfsbediening\Templates\Graan SA - nuwe logo.jpg">
          <a:extLst>
            <a:ext uri="{FF2B5EF4-FFF2-40B4-BE49-F238E27FC236}">
              <a16:creationId xmlns:a16="http://schemas.microsoft.com/office/drawing/2014/main" id="{47A6299F-BB79-EA5F-33A4-B30595C6B7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5060" y="45720"/>
          <a:ext cx="41148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647700</xdr:colOff>
      <xdr:row>111</xdr:row>
      <xdr:rowOff>0</xdr:rowOff>
    </xdr:from>
    <xdr:to>
      <xdr:col>8</xdr:col>
      <xdr:colOff>769620</xdr:colOff>
      <xdr:row>114</xdr:row>
      <xdr:rowOff>121920</xdr:rowOff>
    </xdr:to>
    <xdr:pic>
      <xdr:nvPicPr>
        <xdr:cNvPr id="118789" name="Picture 2" descr="GSA">
          <a:extLst>
            <a:ext uri="{FF2B5EF4-FFF2-40B4-BE49-F238E27FC236}">
              <a16:creationId xmlns:a16="http://schemas.microsoft.com/office/drawing/2014/main" id="{1C439FAA-ECDE-FAC5-9EDA-970267F1C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09760" y="19232880"/>
          <a:ext cx="1104900" cy="624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487680</xdr:colOff>
      <xdr:row>110</xdr:row>
      <xdr:rowOff>45720</xdr:rowOff>
    </xdr:from>
    <xdr:to>
      <xdr:col>8</xdr:col>
      <xdr:colOff>746760</xdr:colOff>
      <xdr:row>114</xdr:row>
      <xdr:rowOff>121920</xdr:rowOff>
    </xdr:to>
    <xdr:pic>
      <xdr:nvPicPr>
        <xdr:cNvPr id="118790" name="Picture 2" descr="GSA">
          <a:extLst>
            <a:ext uri="{FF2B5EF4-FFF2-40B4-BE49-F238E27FC236}">
              <a16:creationId xmlns:a16="http://schemas.microsoft.com/office/drawing/2014/main" id="{76AC8608-0097-E3E9-1EE3-0A8E918540C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49740" y="19110960"/>
          <a:ext cx="1242060" cy="746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160020</xdr:colOff>
      <xdr:row>0</xdr:row>
      <xdr:rowOff>30480</xdr:rowOff>
    </xdr:from>
    <xdr:to>
      <xdr:col>8</xdr:col>
      <xdr:colOff>571500</xdr:colOff>
      <xdr:row>1</xdr:row>
      <xdr:rowOff>152400</xdr:rowOff>
    </xdr:to>
    <xdr:pic>
      <xdr:nvPicPr>
        <xdr:cNvPr id="118791" name="Picture 1" descr="L:\Bedryfsbediening\Templates\Graan SA - nuwe logo.jpg">
          <a:extLst>
            <a:ext uri="{FF2B5EF4-FFF2-40B4-BE49-F238E27FC236}">
              <a16:creationId xmlns:a16="http://schemas.microsoft.com/office/drawing/2014/main" id="{FAF0B7A2-9B9A-070E-0C77-7BFBFC1D151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005060" y="30480"/>
          <a:ext cx="411480" cy="525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190500</xdr:colOff>
      <xdr:row>0</xdr:row>
      <xdr:rowOff>30480</xdr:rowOff>
    </xdr:from>
    <xdr:to>
      <xdr:col>8</xdr:col>
      <xdr:colOff>592455</xdr:colOff>
      <xdr:row>1</xdr:row>
      <xdr:rowOff>152400</xdr:rowOff>
    </xdr:to>
    <xdr:pic>
      <xdr:nvPicPr>
        <xdr:cNvPr id="28098" name="Picture 1" descr="L:\Bedryfsbediening\Templates\Graan SA - nuwe logo.jpg">
          <a:extLst>
            <a:ext uri="{FF2B5EF4-FFF2-40B4-BE49-F238E27FC236}">
              <a16:creationId xmlns:a16="http://schemas.microsoft.com/office/drawing/2014/main" id="{72DD567B-02AB-E754-BF5C-464E0E4D15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35540" y="30480"/>
          <a:ext cx="41148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37</xdr:row>
      <xdr:rowOff>38100</xdr:rowOff>
    </xdr:from>
    <xdr:to>
      <xdr:col>4</xdr:col>
      <xdr:colOff>723900</xdr:colOff>
      <xdr:row>55</xdr:row>
      <xdr:rowOff>91440</xdr:rowOff>
    </xdr:to>
    <xdr:graphicFrame macro="">
      <xdr:nvGraphicFramePr>
        <xdr:cNvPr id="92211" name="Chart 1">
          <a:extLst>
            <a:ext uri="{FF2B5EF4-FFF2-40B4-BE49-F238E27FC236}">
              <a16:creationId xmlns:a16="http://schemas.microsoft.com/office/drawing/2014/main" id="{89733656-374D-7720-9381-D7E851B9B0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68580</xdr:colOff>
      <xdr:row>0</xdr:row>
      <xdr:rowOff>129540</xdr:rowOff>
    </xdr:from>
    <xdr:to>
      <xdr:col>5</xdr:col>
      <xdr:colOff>472440</xdr:colOff>
      <xdr:row>3</xdr:row>
      <xdr:rowOff>129540</xdr:rowOff>
    </xdr:to>
    <xdr:pic>
      <xdr:nvPicPr>
        <xdr:cNvPr id="92212" name="Picture 1" descr="L:\Bedryfsbediening\Templates\Graan SA - nuwe logo.jpg">
          <a:extLst>
            <a:ext uri="{FF2B5EF4-FFF2-40B4-BE49-F238E27FC236}">
              <a16:creationId xmlns:a16="http://schemas.microsoft.com/office/drawing/2014/main" id="{D5DD7F9C-242A-FB3D-1104-C56A26BCE3C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0380" y="129540"/>
          <a:ext cx="40386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grainsa2019.sharepoint.com/sites/Bedryfsbediening/Shared%20Documents/Produksie/Produksie%20Begroting/Somer%20gewas%20streke/Somer%20modelle/2023-24/GSA-23-24%20Limpopo%20besproei%20model.xlsx" TargetMode="External"/><Relationship Id="rId1" Type="http://schemas.openxmlformats.org/officeDocument/2006/relationships/externalLinkPath" Target="/sites/Bedryfsbediening/Shared%20Documents/Produksie/Produksie%20Begroting/Somer%20gewas%20streke/Somer%20modelle/2023-24/GSA-23-24%20Limpopo%20besproei%20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edryfsbediening/Produksie/Produksie%20Begroting/Somer%20gewas%20streke/Somer%20modelle/2018-19/GSA-18-19%20Limpopo%20besproei%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edprices"/>
      <sheetName val="Price sheet "/>
      <sheetName val="Crops planted"/>
      <sheetName val="Inventarus "/>
      <sheetName val="Laste"/>
      <sheetName val="vaste koste"/>
      <sheetName val="Bes-mielies "/>
      <sheetName val="Bes-soja"/>
      <sheetName val="Bes- Sorghum"/>
      <sheetName val="Bes-Sonneblom"/>
      <sheetName val="Crop Comparison"/>
      <sheetName val="Rev meters"/>
      <sheetName val="Rent calculations"/>
    </sheetNames>
    <sheetDataSet>
      <sheetData sheetId="0"/>
      <sheetData sheetId="1">
        <row r="5">
          <cell r="B5">
            <v>3721</v>
          </cell>
        </row>
        <row r="6">
          <cell r="B6">
            <v>8254</v>
          </cell>
        </row>
        <row r="8">
          <cell r="B8">
            <v>8450</v>
          </cell>
        </row>
      </sheetData>
      <sheetData sheetId="2"/>
      <sheetData sheetId="3"/>
      <sheetData sheetId="4"/>
      <sheetData sheetId="5"/>
      <sheetData sheetId="6">
        <row r="20">
          <cell r="E20">
            <v>372</v>
          </cell>
        </row>
        <row r="232">
          <cell r="D232">
            <v>8410.73</v>
          </cell>
        </row>
      </sheetData>
      <sheetData sheetId="7">
        <row r="20">
          <cell r="E20">
            <v>146</v>
          </cell>
        </row>
        <row r="232">
          <cell r="D232">
            <v>7198.6999999999989</v>
          </cell>
        </row>
      </sheetData>
      <sheetData sheetId="8">
        <row r="26">
          <cell r="E26">
            <v>3</v>
          </cell>
          <cell r="F26">
            <v>4</v>
          </cell>
          <cell r="G26">
            <v>5</v>
          </cell>
          <cell r="H26">
            <v>6</v>
          </cell>
          <cell r="I26">
            <v>7</v>
          </cell>
          <cell r="J26">
            <v>8</v>
          </cell>
        </row>
      </sheetData>
      <sheetData sheetId="9">
        <row r="20">
          <cell r="E20">
            <v>213</v>
          </cell>
        </row>
        <row r="230">
          <cell r="D230">
            <v>6918.01</v>
          </cell>
        </row>
      </sheetData>
      <sheetData sheetId="10">
        <row r="30">
          <cell r="D30">
            <v>7215.57</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edprices"/>
      <sheetName val="Price sheet "/>
      <sheetName val="Crops planted"/>
      <sheetName val="Inventarus "/>
      <sheetName val="Laste"/>
      <sheetName val="vaste koste"/>
      <sheetName val="Bes-mielies "/>
      <sheetName val="Bes-soja"/>
      <sheetName val="Bes- Sorghum"/>
      <sheetName val="Bes-Sonneblom"/>
      <sheetName val="Crop Comparison"/>
      <sheetName val="Rent calculations"/>
    </sheetNames>
    <sheetDataSet>
      <sheetData sheetId="0"/>
      <sheetData sheetId="1"/>
      <sheetData sheetId="2"/>
      <sheetData sheetId="3"/>
      <sheetData sheetId="4"/>
      <sheetData sheetId="5"/>
      <sheetData sheetId="6"/>
      <sheetData sheetId="7"/>
      <sheetData sheetId="8"/>
      <sheetData sheetId="9"/>
      <sheetData sheetId="10"/>
      <sheetData sheetId="11">
        <row r="2">
          <cell r="B2" t="str">
            <v>Irr-Maize</v>
          </cell>
          <cell r="C2" t="str">
            <v>Irr-Soy</v>
          </cell>
          <cell r="D2" t="str">
            <v>Irr-Sorghum</v>
          </cell>
          <cell r="E2" t="str">
            <v>Irr-Sunflower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1"/>
  <sheetViews>
    <sheetView tabSelected="1" topLeftCell="A30" zoomScale="85" zoomScaleNormal="85" workbookViewId="0">
      <selection activeCell="B3" sqref="B3"/>
    </sheetView>
  </sheetViews>
  <sheetFormatPr defaultColWidth="9.109375" defaultRowHeight="13.2" x14ac:dyDescent="0.25"/>
  <cols>
    <col min="1" max="1" width="44.6640625" style="29" customWidth="1"/>
    <col min="2" max="2" width="18.109375" style="29" customWidth="1"/>
    <col min="3" max="3" width="4.88671875" style="29" customWidth="1"/>
    <col min="4" max="4" width="28.109375" style="29" customWidth="1"/>
    <col min="5" max="12" width="10.6640625" style="29" customWidth="1"/>
    <col min="13" max="14" width="9.109375" style="29"/>
    <col min="15" max="15" width="2.88671875" style="29" customWidth="1"/>
    <col min="16" max="16" width="22.6640625" style="29" customWidth="1"/>
    <col min="17" max="17" width="11.6640625" style="29" customWidth="1"/>
    <col min="18" max="26" width="9.44140625" style="29" customWidth="1"/>
    <col min="27" max="16384" width="9.109375" style="29"/>
  </cols>
  <sheetData>
    <row r="1" spans="1:26" s="140" customFormat="1" ht="25.5" customHeight="1" x14ac:dyDescent="0.4">
      <c r="A1" s="155" t="s">
        <v>103</v>
      </c>
      <c r="B1" s="151" t="s">
        <v>111</v>
      </c>
      <c r="C1" s="139"/>
      <c r="D1" s="139"/>
      <c r="E1" s="139"/>
      <c r="F1" s="139"/>
      <c r="G1" s="139"/>
      <c r="H1" s="139"/>
      <c r="I1" s="139"/>
      <c r="J1" s="139"/>
      <c r="K1" s="139"/>
      <c r="L1" s="139"/>
      <c r="M1" s="139"/>
      <c r="N1" s="139"/>
    </row>
    <row r="2" spans="1:26" s="140" customFormat="1" ht="13.5" customHeight="1" x14ac:dyDescent="0.3">
      <c r="A2" s="141" t="s">
        <v>49</v>
      </c>
      <c r="B2" s="167">
        <v>45304</v>
      </c>
      <c r="C2" s="139"/>
      <c r="D2" s="139"/>
      <c r="E2" s="139"/>
      <c r="F2" s="141"/>
      <c r="G2" s="142"/>
      <c r="H2" s="139"/>
      <c r="I2" s="139"/>
      <c r="J2" s="139"/>
      <c r="K2" s="139"/>
      <c r="L2" s="139"/>
      <c r="M2" s="139"/>
      <c r="N2" s="139"/>
    </row>
    <row r="3" spans="1:26" s="140" customFormat="1" ht="31.5" customHeight="1" x14ac:dyDescent="0.3">
      <c r="A3" s="174" t="s">
        <v>50</v>
      </c>
      <c r="B3" s="173" t="s">
        <v>1</v>
      </c>
      <c r="C3" s="139"/>
      <c r="D3" s="173" t="s">
        <v>51</v>
      </c>
      <c r="E3" s="139"/>
      <c r="F3" s="141"/>
      <c r="G3" s="142"/>
      <c r="H3" s="139"/>
      <c r="I3" s="139"/>
      <c r="J3" s="139"/>
      <c r="K3" s="139"/>
      <c r="L3" s="139"/>
    </row>
    <row r="4" spans="1:26" s="140" customFormat="1" ht="13.5" customHeight="1" x14ac:dyDescent="0.3">
      <c r="A4" s="183" t="s">
        <v>113</v>
      </c>
      <c r="B4" s="156">
        <f>'[1]Price sheet '!$B$5</f>
        <v>3721</v>
      </c>
      <c r="C4" s="169"/>
      <c r="D4" s="156">
        <f>'[1]Bes-mielies '!$E$20</f>
        <v>372</v>
      </c>
      <c r="E4" s="139"/>
      <c r="F4" s="143"/>
      <c r="G4" s="142"/>
      <c r="H4" s="139"/>
      <c r="I4" s="139"/>
      <c r="J4" s="139"/>
      <c r="K4" s="139"/>
      <c r="L4" s="139"/>
    </row>
    <row r="5" spans="1:26" s="140" customFormat="1" ht="13.5" customHeight="1" x14ac:dyDescent="0.3">
      <c r="A5" s="183" t="s">
        <v>114</v>
      </c>
      <c r="B5" s="156">
        <f>'[1]Price sheet '!$B$8</f>
        <v>8450</v>
      </c>
      <c r="C5" s="169"/>
      <c r="D5" s="156">
        <f>'[1]Bes-Sonneblom'!$E$20</f>
        <v>213</v>
      </c>
      <c r="E5" s="139"/>
      <c r="F5" s="141"/>
      <c r="G5" s="142"/>
      <c r="H5" s="139"/>
      <c r="I5" s="139"/>
      <c r="J5" s="139"/>
      <c r="K5" s="139"/>
      <c r="L5" s="139"/>
      <c r="M5" s="139"/>
      <c r="N5" s="139"/>
    </row>
    <row r="6" spans="1:26" s="140" customFormat="1" ht="13.5" customHeight="1" x14ac:dyDescent="0.3">
      <c r="A6" s="183" t="s">
        <v>115</v>
      </c>
      <c r="B6" s="156">
        <f>'[1]Price sheet '!$B$6</f>
        <v>8254</v>
      </c>
      <c r="C6" s="169"/>
      <c r="D6" s="156">
        <f>'[1]Bes-soja'!$E$20</f>
        <v>146</v>
      </c>
      <c r="E6" s="139"/>
      <c r="F6" s="141"/>
      <c r="G6" s="142"/>
      <c r="H6" s="139"/>
      <c r="I6" s="139"/>
      <c r="J6" s="139"/>
      <c r="K6" s="139"/>
      <c r="L6" s="139"/>
      <c r="M6" s="139"/>
      <c r="N6" s="139"/>
    </row>
    <row r="7" spans="1:26" s="140" customFormat="1" ht="13.5" customHeight="1" x14ac:dyDescent="0.3">
      <c r="A7" s="168" t="s">
        <v>104</v>
      </c>
      <c r="B7" s="156">
        <v>5800</v>
      </c>
      <c r="C7" s="169"/>
      <c r="D7" s="156">
        <v>63</v>
      </c>
      <c r="E7" s="139"/>
      <c r="F7" s="139"/>
      <c r="G7" s="139"/>
      <c r="H7" s="139"/>
      <c r="I7" s="139"/>
      <c r="J7" s="139"/>
      <c r="K7" s="139"/>
      <c r="L7" s="139"/>
      <c r="M7" s="139"/>
      <c r="N7" s="139"/>
    </row>
    <row r="8" spans="1:26" s="140" customFormat="1" ht="13.5" customHeight="1" x14ac:dyDescent="0.3">
      <c r="A8" s="144"/>
      <c r="B8" s="145"/>
      <c r="C8" s="139"/>
      <c r="D8" s="139"/>
      <c r="E8" s="139"/>
      <c r="F8" s="139"/>
      <c r="G8" s="139"/>
      <c r="H8" s="139"/>
      <c r="I8" s="139"/>
      <c r="J8" s="139"/>
      <c r="K8" s="139"/>
      <c r="L8" s="139"/>
      <c r="M8" s="139"/>
      <c r="N8" s="139"/>
    </row>
    <row r="9" spans="1:26" s="140" customFormat="1" ht="13.5" customHeight="1" x14ac:dyDescent="0.4">
      <c r="A9" s="155"/>
      <c r="B9" s="139"/>
      <c r="C9" s="139"/>
      <c r="D9" s="139"/>
      <c r="E9" s="139"/>
      <c r="F9" s="139"/>
      <c r="G9" s="139"/>
      <c r="H9" s="139"/>
      <c r="I9" s="139"/>
      <c r="J9" s="139"/>
      <c r="K9" s="139"/>
      <c r="L9" s="139"/>
      <c r="M9" s="139"/>
      <c r="N9" s="139"/>
    </row>
    <row r="10" spans="1:26" s="172" customFormat="1" ht="13.5" customHeight="1" x14ac:dyDescent="0.3">
      <c r="A10" s="170"/>
      <c r="B10" s="170"/>
      <c r="C10" s="139"/>
      <c r="D10" s="171"/>
      <c r="E10" s="171"/>
      <c r="F10" s="171"/>
      <c r="G10" s="171"/>
      <c r="H10" s="171"/>
      <c r="I10" s="171"/>
      <c r="J10" s="171"/>
      <c r="K10" s="171"/>
      <c r="L10" s="171"/>
      <c r="M10" s="171"/>
      <c r="N10" s="171"/>
    </row>
    <row r="11" spans="1:26" ht="20.25" customHeight="1" thickBot="1" x14ac:dyDescent="0.35">
      <c r="A11" s="163" t="s">
        <v>99</v>
      </c>
      <c r="B11" s="164"/>
      <c r="C11" s="146"/>
      <c r="D11" s="184" t="s">
        <v>91</v>
      </c>
      <c r="E11" s="185"/>
      <c r="F11" s="185"/>
      <c r="G11" s="185"/>
      <c r="H11" s="185"/>
      <c r="I11" s="185"/>
      <c r="J11" s="185"/>
      <c r="K11" s="185"/>
      <c r="L11" s="185"/>
      <c r="M11" s="185"/>
      <c r="N11" s="186"/>
      <c r="P11" s="184" t="s">
        <v>92</v>
      </c>
      <c r="Q11" s="185"/>
      <c r="R11" s="185"/>
      <c r="S11" s="185"/>
      <c r="T11" s="185"/>
      <c r="U11" s="185"/>
      <c r="V11" s="185"/>
      <c r="W11" s="185"/>
      <c r="X11" s="185"/>
      <c r="Y11" s="185"/>
      <c r="Z11" s="186"/>
    </row>
    <row r="12" spans="1:26" ht="13.5" customHeight="1" thickBot="1" x14ac:dyDescent="0.3">
      <c r="A12" s="157" t="s">
        <v>2</v>
      </c>
      <c r="B12" s="162">
        <f>'Crop Comparison'!B28</f>
        <v>33062.768135663362</v>
      </c>
      <c r="C12" s="147"/>
      <c r="D12" s="31"/>
      <c r="E12" s="32"/>
      <c r="F12" s="33"/>
      <c r="G12" s="34"/>
      <c r="H12" s="33"/>
      <c r="I12" s="33"/>
      <c r="J12" s="33" t="s">
        <v>3</v>
      </c>
      <c r="K12" s="35"/>
      <c r="L12" s="33"/>
      <c r="M12" s="35"/>
      <c r="N12" s="33"/>
      <c r="P12" s="31"/>
      <c r="Q12" s="32"/>
      <c r="R12" s="33"/>
      <c r="S12" s="34"/>
      <c r="T12" s="33"/>
      <c r="U12" s="33"/>
      <c r="V12" s="33" t="s">
        <v>3</v>
      </c>
      <c r="W12" s="35"/>
      <c r="X12" s="33"/>
      <c r="Y12" s="35"/>
      <c r="Z12" s="33"/>
    </row>
    <row r="13" spans="1:26" ht="13.5" customHeight="1" thickBot="1" x14ac:dyDescent="0.3">
      <c r="A13" s="157" t="s">
        <v>4</v>
      </c>
      <c r="B13" s="162">
        <f>'Crop Comparison'!B30</f>
        <v>8410.73</v>
      </c>
      <c r="C13" s="147"/>
      <c r="D13" s="187" t="s">
        <v>5</v>
      </c>
      <c r="E13" s="188"/>
      <c r="F13" s="36">
        <f>G13-250</f>
        <v>2721</v>
      </c>
      <c r="G13" s="36">
        <f>H13-250</f>
        <v>2971</v>
      </c>
      <c r="H13" s="36">
        <f>I13-250</f>
        <v>3221</v>
      </c>
      <c r="I13" s="36">
        <f>J13-250</f>
        <v>3471</v>
      </c>
      <c r="J13" s="37">
        <f>B18</f>
        <v>3721</v>
      </c>
      <c r="K13" s="36">
        <f>J13+250</f>
        <v>3971</v>
      </c>
      <c r="L13" s="36">
        <f>K13+250</f>
        <v>4221</v>
      </c>
      <c r="M13" s="36">
        <f>L13+250</f>
        <v>4471</v>
      </c>
      <c r="N13" s="36">
        <f>M13+250</f>
        <v>4721</v>
      </c>
      <c r="P13" s="187" t="s">
        <v>5</v>
      </c>
      <c r="Q13" s="188"/>
      <c r="R13" s="36">
        <f>S13-250</f>
        <v>2721</v>
      </c>
      <c r="S13" s="36">
        <f>T13-250</f>
        <v>2971</v>
      </c>
      <c r="T13" s="36">
        <f>U13-250</f>
        <v>3221</v>
      </c>
      <c r="U13" s="36">
        <f>V13-250</f>
        <v>3471</v>
      </c>
      <c r="V13" s="33">
        <f>J13</f>
        <v>3721</v>
      </c>
      <c r="W13" s="36">
        <f>V13+250</f>
        <v>3971</v>
      </c>
      <c r="X13" s="36">
        <f>W13+250</f>
        <v>4221</v>
      </c>
      <c r="Y13" s="36">
        <f>X13+250</f>
        <v>4471</v>
      </c>
      <c r="Z13" s="36">
        <f>Y13+250</f>
        <v>4721</v>
      </c>
    </row>
    <row r="14" spans="1:26" ht="13.5" customHeight="1" thickBot="1" x14ac:dyDescent="0.3">
      <c r="A14" s="158" t="s">
        <v>6</v>
      </c>
      <c r="B14" s="175">
        <f>B13+B12</f>
        <v>41473.498135663365</v>
      </c>
      <c r="C14" s="148"/>
      <c r="D14" s="189" t="s">
        <v>7</v>
      </c>
      <c r="E14" s="190"/>
      <c r="F14" s="38">
        <f t="shared" ref="F14:N14" si="0">F13-$B$19</f>
        <v>2349</v>
      </c>
      <c r="G14" s="38">
        <f t="shared" si="0"/>
        <v>2599</v>
      </c>
      <c r="H14" s="38">
        <f t="shared" si="0"/>
        <v>2849</v>
      </c>
      <c r="I14" s="38">
        <f t="shared" si="0"/>
        <v>3099</v>
      </c>
      <c r="J14" s="39">
        <f>J13-$B$19</f>
        <v>3349</v>
      </c>
      <c r="K14" s="38">
        <f t="shared" si="0"/>
        <v>3599</v>
      </c>
      <c r="L14" s="38">
        <f t="shared" si="0"/>
        <v>3849</v>
      </c>
      <c r="M14" s="38">
        <f t="shared" si="0"/>
        <v>4099</v>
      </c>
      <c r="N14" s="38">
        <f t="shared" si="0"/>
        <v>4349</v>
      </c>
      <c r="P14" s="189" t="s">
        <v>7</v>
      </c>
      <c r="Q14" s="190"/>
      <c r="R14" s="38">
        <f t="shared" ref="R14:Z14" si="1">R13-$B$19</f>
        <v>2349</v>
      </c>
      <c r="S14" s="38">
        <f t="shared" si="1"/>
        <v>2599</v>
      </c>
      <c r="T14" s="38">
        <f t="shared" si="1"/>
        <v>2849</v>
      </c>
      <c r="U14" s="38">
        <f t="shared" si="1"/>
        <v>3099</v>
      </c>
      <c r="V14" s="40">
        <f t="shared" si="1"/>
        <v>3349</v>
      </c>
      <c r="W14" s="38">
        <f t="shared" si="1"/>
        <v>3599</v>
      </c>
      <c r="X14" s="38">
        <f t="shared" si="1"/>
        <v>3849</v>
      </c>
      <c r="Y14" s="38">
        <f t="shared" si="1"/>
        <v>4099</v>
      </c>
      <c r="Z14" s="38">
        <f t="shared" si="1"/>
        <v>4349</v>
      </c>
    </row>
    <row r="15" spans="1:26" ht="13.5" customHeight="1" thickBot="1" x14ac:dyDescent="0.3">
      <c r="A15" s="157"/>
      <c r="B15" s="147"/>
      <c r="C15" s="147"/>
      <c r="D15" s="191" t="s">
        <v>8</v>
      </c>
      <c r="E15" s="41">
        <f>E16-0.5</f>
        <v>11</v>
      </c>
      <c r="F15" s="42">
        <f t="shared" ref="F15:N19" si="2">F$14-($B$14/$E15)</f>
        <v>-1421.318012333033</v>
      </c>
      <c r="G15" s="43">
        <f t="shared" si="2"/>
        <v>-1171.318012333033</v>
      </c>
      <c r="H15" s="43">
        <f t="shared" si="2"/>
        <v>-921.31801233303304</v>
      </c>
      <c r="I15" s="43">
        <f t="shared" si="2"/>
        <v>-671.31801233303304</v>
      </c>
      <c r="J15" s="43">
        <f t="shared" si="2"/>
        <v>-421.31801233303304</v>
      </c>
      <c r="K15" s="43">
        <f t="shared" si="2"/>
        <v>-171.31801233303304</v>
      </c>
      <c r="L15" s="43">
        <f t="shared" si="2"/>
        <v>78.681987666966961</v>
      </c>
      <c r="M15" s="44">
        <f t="shared" si="2"/>
        <v>328.68198766696696</v>
      </c>
      <c r="N15" s="45">
        <f t="shared" si="2"/>
        <v>578.68198766696696</v>
      </c>
      <c r="P15" s="191" t="s">
        <v>8</v>
      </c>
      <c r="Q15" s="41">
        <f>Q16-0.5</f>
        <v>11</v>
      </c>
      <c r="R15" s="42">
        <f>R$14-($B$12/$E15)</f>
        <v>-656.70619415121473</v>
      </c>
      <c r="S15" s="42">
        <f t="shared" ref="S15:Z19" si="3">S$14-($B$12/$E15)</f>
        <v>-406.70619415121473</v>
      </c>
      <c r="T15" s="42">
        <f t="shared" si="3"/>
        <v>-156.70619415121473</v>
      </c>
      <c r="U15" s="42">
        <f t="shared" si="3"/>
        <v>93.293805848785269</v>
      </c>
      <c r="V15" s="42">
        <f t="shared" si="3"/>
        <v>343.29380584878527</v>
      </c>
      <c r="W15" s="42">
        <f t="shared" si="3"/>
        <v>593.29380584878527</v>
      </c>
      <c r="X15" s="42">
        <f t="shared" si="3"/>
        <v>843.29380584878527</v>
      </c>
      <c r="Y15" s="42">
        <f t="shared" si="3"/>
        <v>1093.2938058487853</v>
      </c>
      <c r="Z15" s="42">
        <f t="shared" si="3"/>
        <v>1343.2938058487853</v>
      </c>
    </row>
    <row r="16" spans="1:26" ht="13.5" customHeight="1" thickBot="1" x14ac:dyDescent="0.3">
      <c r="A16" s="157" t="s">
        <v>9</v>
      </c>
      <c r="B16" s="159">
        <v>12</v>
      </c>
      <c r="C16" s="147"/>
      <c r="D16" s="192"/>
      <c r="E16" s="41">
        <f>E17-0.5</f>
        <v>11.5</v>
      </c>
      <c r="F16" s="46">
        <f t="shared" si="2"/>
        <v>-1257.3911422315969</v>
      </c>
      <c r="G16" s="47">
        <f t="shared" si="2"/>
        <v>-1007.3911422315969</v>
      </c>
      <c r="H16" s="47">
        <f t="shared" si="2"/>
        <v>-757.39114223159686</v>
      </c>
      <c r="I16" s="47">
        <f t="shared" si="2"/>
        <v>-507.39114223159686</v>
      </c>
      <c r="J16" s="47">
        <f t="shared" si="2"/>
        <v>-257.39114223159686</v>
      </c>
      <c r="K16" s="48">
        <f t="shared" si="2"/>
        <v>-7.3911422315968593</v>
      </c>
      <c r="L16" s="48">
        <f t="shared" si="2"/>
        <v>242.60885776840314</v>
      </c>
      <c r="M16" s="48">
        <f t="shared" si="2"/>
        <v>492.60885776840314</v>
      </c>
      <c r="N16" s="49">
        <f t="shared" si="2"/>
        <v>742.60885776840314</v>
      </c>
      <c r="P16" s="192"/>
      <c r="Q16" s="41">
        <f>Q17-0.5</f>
        <v>11.5</v>
      </c>
      <c r="R16" s="42">
        <f>R$14-($B$12/$E16)</f>
        <v>-526.02331614464038</v>
      </c>
      <c r="S16" s="42">
        <f t="shared" si="3"/>
        <v>-276.02331614464038</v>
      </c>
      <c r="T16" s="42">
        <f t="shared" si="3"/>
        <v>-26.023316144640376</v>
      </c>
      <c r="U16" s="42">
        <f t="shared" si="3"/>
        <v>223.97668385535962</v>
      </c>
      <c r="V16" s="42">
        <f t="shared" si="3"/>
        <v>473.97668385535962</v>
      </c>
      <c r="W16" s="42">
        <f t="shared" si="3"/>
        <v>723.97668385535962</v>
      </c>
      <c r="X16" s="42">
        <f t="shared" si="3"/>
        <v>973.97668385535962</v>
      </c>
      <c r="Y16" s="42">
        <f t="shared" si="3"/>
        <v>1223.9766838553596</v>
      </c>
      <c r="Z16" s="42">
        <f t="shared" si="3"/>
        <v>1473.9766838553596</v>
      </c>
    </row>
    <row r="17" spans="1:26" ht="13.5" customHeight="1" thickBot="1" x14ac:dyDescent="0.3">
      <c r="A17" s="157"/>
      <c r="B17" s="147"/>
      <c r="C17" s="147"/>
      <c r="D17" s="192"/>
      <c r="E17" s="50">
        <f>B16</f>
        <v>12</v>
      </c>
      <c r="F17" s="46">
        <f t="shared" si="2"/>
        <v>-1107.1248446386139</v>
      </c>
      <c r="G17" s="47">
        <f t="shared" si="2"/>
        <v>-857.12484463861392</v>
      </c>
      <c r="H17" s="47">
        <f>H$14-($B$14/$E17)</f>
        <v>-607.12484463861392</v>
      </c>
      <c r="I17" s="47">
        <f t="shared" si="2"/>
        <v>-357.12484463861392</v>
      </c>
      <c r="J17" s="48">
        <f t="shared" si="2"/>
        <v>-107.12484463861392</v>
      </c>
      <c r="K17" s="48">
        <f t="shared" si="2"/>
        <v>142.87515536138608</v>
      </c>
      <c r="L17" s="48">
        <f t="shared" si="2"/>
        <v>392.87515536138608</v>
      </c>
      <c r="M17" s="48">
        <f t="shared" si="2"/>
        <v>642.87515536138608</v>
      </c>
      <c r="N17" s="49">
        <f t="shared" si="2"/>
        <v>892.87515536138608</v>
      </c>
      <c r="P17" s="192"/>
      <c r="Q17" s="50">
        <f>E17</f>
        <v>12</v>
      </c>
      <c r="R17" s="42">
        <f>R$14-($B$12/$E17)</f>
        <v>-406.23067797194699</v>
      </c>
      <c r="S17" s="42">
        <f>S$14-($B$12/$E17)</f>
        <v>-156.23067797194699</v>
      </c>
      <c r="T17" s="42">
        <f t="shared" si="3"/>
        <v>93.769322028053011</v>
      </c>
      <c r="U17" s="42">
        <f t="shared" si="3"/>
        <v>343.76932202805301</v>
      </c>
      <c r="V17" s="42">
        <f>V$14-($B$12/$E17)</f>
        <v>593.76932202805301</v>
      </c>
      <c r="W17" s="42">
        <f t="shared" si="3"/>
        <v>843.76932202805301</v>
      </c>
      <c r="X17" s="42">
        <f t="shared" si="3"/>
        <v>1093.769322028053</v>
      </c>
      <c r="Y17" s="42">
        <f t="shared" si="3"/>
        <v>1343.769322028053</v>
      </c>
      <c r="Z17" s="42">
        <f t="shared" si="3"/>
        <v>1593.769322028053</v>
      </c>
    </row>
    <row r="18" spans="1:26" ht="13.5" customHeight="1" thickBot="1" x14ac:dyDescent="0.3">
      <c r="A18" s="157" t="s">
        <v>107</v>
      </c>
      <c r="B18" s="162">
        <f>$B$4</f>
        <v>3721</v>
      </c>
      <c r="C18" s="147"/>
      <c r="D18" s="192"/>
      <c r="E18" s="41">
        <f>E17+0.5</f>
        <v>12.5</v>
      </c>
      <c r="F18" s="46">
        <f t="shared" si="2"/>
        <v>-968.879850853069</v>
      </c>
      <c r="G18" s="47">
        <f t="shared" si="2"/>
        <v>-718.879850853069</v>
      </c>
      <c r="H18" s="47">
        <f t="shared" si="2"/>
        <v>-468.879850853069</v>
      </c>
      <c r="I18" s="48">
        <f t="shared" si="2"/>
        <v>-218.879850853069</v>
      </c>
      <c r="J18" s="48">
        <f t="shared" si="2"/>
        <v>31.120149146930999</v>
      </c>
      <c r="K18" s="48">
        <f t="shared" si="2"/>
        <v>281.120149146931</v>
      </c>
      <c r="L18" s="48">
        <f t="shared" si="2"/>
        <v>531.120149146931</v>
      </c>
      <c r="M18" s="48">
        <f t="shared" si="2"/>
        <v>781.120149146931</v>
      </c>
      <c r="N18" s="49">
        <f t="shared" si="2"/>
        <v>1031.120149146931</v>
      </c>
      <c r="P18" s="192"/>
      <c r="Q18" s="41">
        <f>Q17+0.5</f>
        <v>12.5</v>
      </c>
      <c r="R18" s="42">
        <f>R$14-($B$12/$E18)</f>
        <v>-296.02145085306893</v>
      </c>
      <c r="S18" s="42">
        <f t="shared" si="3"/>
        <v>-46.021450853068927</v>
      </c>
      <c r="T18" s="42">
        <f t="shared" si="3"/>
        <v>203.97854914693107</v>
      </c>
      <c r="U18" s="42">
        <f t="shared" si="3"/>
        <v>453.97854914693107</v>
      </c>
      <c r="V18" s="42">
        <f t="shared" si="3"/>
        <v>703.97854914693107</v>
      </c>
      <c r="W18" s="42">
        <f t="shared" si="3"/>
        <v>953.97854914693107</v>
      </c>
      <c r="X18" s="42">
        <f t="shared" si="3"/>
        <v>1203.9785491469311</v>
      </c>
      <c r="Y18" s="42">
        <f t="shared" si="3"/>
        <v>1453.9785491469311</v>
      </c>
      <c r="Z18" s="42">
        <f t="shared" si="3"/>
        <v>1703.9785491469311</v>
      </c>
    </row>
    <row r="19" spans="1:26" ht="13.5" customHeight="1" thickBot="1" x14ac:dyDescent="0.3">
      <c r="A19" s="160" t="s">
        <v>10</v>
      </c>
      <c r="B19" s="162">
        <f>D4</f>
        <v>372</v>
      </c>
      <c r="C19" s="147"/>
      <c r="D19" s="193"/>
      <c r="E19" s="41">
        <f>E18+0.5</f>
        <v>13</v>
      </c>
      <c r="F19" s="51">
        <f t="shared" si="2"/>
        <v>-841.2690873587203</v>
      </c>
      <c r="G19" s="52">
        <f t="shared" si="2"/>
        <v>-591.2690873587203</v>
      </c>
      <c r="H19" s="53">
        <f t="shared" si="2"/>
        <v>-341.2690873587203</v>
      </c>
      <c r="I19" s="53">
        <f t="shared" si="2"/>
        <v>-91.269087358720299</v>
      </c>
      <c r="J19" s="53">
        <f t="shared" si="2"/>
        <v>158.7309126412797</v>
      </c>
      <c r="K19" s="53">
        <f t="shared" si="2"/>
        <v>408.7309126412797</v>
      </c>
      <c r="L19" s="53">
        <f t="shared" si="2"/>
        <v>658.7309126412797</v>
      </c>
      <c r="M19" s="53">
        <f t="shared" si="2"/>
        <v>908.7309126412797</v>
      </c>
      <c r="N19" s="54">
        <f>N$14-($B$14/$E19)</f>
        <v>1158.7309126412797</v>
      </c>
      <c r="P19" s="193"/>
      <c r="Q19" s="41">
        <f>Q18+0.5</f>
        <v>13</v>
      </c>
      <c r="R19" s="42">
        <f>R$14-($B$12/$E19)</f>
        <v>-194.28985658948932</v>
      </c>
      <c r="S19" s="42">
        <f>S$14-($B$12/$E19)</f>
        <v>55.710143410510682</v>
      </c>
      <c r="T19" s="42">
        <f t="shared" si="3"/>
        <v>305.71014341051068</v>
      </c>
      <c r="U19" s="42">
        <f t="shared" si="3"/>
        <v>555.71014341051068</v>
      </c>
      <c r="V19" s="42">
        <f t="shared" si="3"/>
        <v>805.71014341051068</v>
      </c>
      <c r="W19" s="42">
        <f t="shared" si="3"/>
        <v>1055.7101434105107</v>
      </c>
      <c r="X19" s="42">
        <f t="shared" si="3"/>
        <v>1305.7101434105107</v>
      </c>
      <c r="Y19" s="42">
        <f t="shared" si="3"/>
        <v>1555.7101434105107</v>
      </c>
      <c r="Z19" s="42">
        <f t="shared" si="3"/>
        <v>1805.7101434105107</v>
      </c>
    </row>
    <row r="20" spans="1:26" ht="13.5" customHeight="1" x14ac:dyDescent="0.25">
      <c r="A20" s="149" t="s">
        <v>11</v>
      </c>
      <c r="B20" s="175">
        <f>B18-B19</f>
        <v>3349</v>
      </c>
      <c r="C20" s="147"/>
      <c r="D20" s="55"/>
      <c r="E20" s="56"/>
      <c r="F20" s="57"/>
      <c r="G20" s="57"/>
      <c r="H20" s="57"/>
      <c r="I20" s="57"/>
      <c r="J20" s="57"/>
      <c r="K20" s="57"/>
      <c r="L20" s="57"/>
      <c r="P20" s="55"/>
      <c r="Q20" s="56"/>
      <c r="R20" s="57"/>
      <c r="S20" s="57"/>
      <c r="T20" s="57"/>
      <c r="U20" s="57"/>
      <c r="V20" s="57"/>
      <c r="W20" s="57"/>
      <c r="X20" s="57"/>
    </row>
    <row r="21" spans="1:26" ht="13.5" customHeight="1" x14ac:dyDescent="0.25">
      <c r="A21" s="149"/>
      <c r="B21" s="148"/>
      <c r="C21" s="147"/>
      <c r="D21" s="55"/>
      <c r="E21" s="56"/>
      <c r="F21" s="57"/>
      <c r="G21" s="57"/>
      <c r="H21" s="57"/>
      <c r="I21" s="57"/>
      <c r="J21" s="57"/>
      <c r="K21" s="57"/>
      <c r="L21" s="57"/>
      <c r="P21" s="55"/>
      <c r="Q21" s="56"/>
      <c r="R21" s="57"/>
      <c r="S21" s="57"/>
      <c r="T21" s="57"/>
      <c r="U21" s="57"/>
      <c r="V21" s="57"/>
      <c r="W21" s="57"/>
      <c r="X21" s="57"/>
    </row>
    <row r="22" spans="1:26" ht="13.5" customHeight="1" x14ac:dyDescent="0.25">
      <c r="A22" s="149"/>
      <c r="B22" s="148"/>
      <c r="C22" s="147"/>
      <c r="D22" s="55"/>
      <c r="E22" s="56"/>
      <c r="F22" s="57"/>
      <c r="G22" s="57"/>
      <c r="H22" s="57"/>
      <c r="I22" s="57"/>
      <c r="J22" s="57"/>
      <c r="K22" s="57"/>
      <c r="L22" s="57"/>
      <c r="P22" s="55"/>
      <c r="Q22" s="56"/>
      <c r="R22" s="57"/>
      <c r="S22" s="57"/>
      <c r="T22" s="57"/>
      <c r="U22" s="57"/>
      <c r="V22" s="57"/>
      <c r="W22" s="57"/>
      <c r="X22" s="57"/>
    </row>
    <row r="23" spans="1:26" ht="13.5" customHeight="1" thickBot="1" x14ac:dyDescent="0.3">
      <c r="A23" s="196"/>
      <c r="B23" s="196"/>
      <c r="C23" s="139"/>
      <c r="D23" s="55"/>
      <c r="E23" s="56"/>
      <c r="F23" s="57"/>
      <c r="G23" s="57"/>
      <c r="H23" s="57"/>
      <c r="I23" s="57"/>
      <c r="J23" s="57"/>
      <c r="K23" s="57"/>
      <c r="L23" s="57"/>
      <c r="P23" s="55"/>
      <c r="Q23" s="56"/>
      <c r="R23" s="57"/>
      <c r="S23" s="57"/>
      <c r="T23" s="57"/>
      <c r="U23" s="57"/>
      <c r="V23" s="57"/>
      <c r="W23" s="57"/>
      <c r="X23" s="57"/>
    </row>
    <row r="24" spans="1:26" ht="18.75" customHeight="1" thickBot="1" x14ac:dyDescent="0.35">
      <c r="A24" s="165" t="s">
        <v>100</v>
      </c>
      <c r="B24" s="166"/>
      <c r="C24" s="146"/>
      <c r="D24" s="187" t="s">
        <v>93</v>
      </c>
      <c r="E24" s="194"/>
      <c r="F24" s="194"/>
      <c r="G24" s="194"/>
      <c r="H24" s="194"/>
      <c r="I24" s="194"/>
      <c r="J24" s="194"/>
      <c r="K24" s="194"/>
      <c r="L24" s="194"/>
      <c r="M24" s="194"/>
      <c r="N24" s="188"/>
      <c r="P24" s="187" t="s">
        <v>94</v>
      </c>
      <c r="Q24" s="194"/>
      <c r="R24" s="194"/>
      <c r="S24" s="194"/>
      <c r="T24" s="194"/>
      <c r="U24" s="194"/>
      <c r="V24" s="194"/>
      <c r="W24" s="194"/>
      <c r="X24" s="194"/>
      <c r="Y24" s="194"/>
      <c r="Z24" s="188"/>
    </row>
    <row r="25" spans="1:26" ht="13.5" customHeight="1" thickBot="1" x14ac:dyDescent="0.3">
      <c r="A25" s="157" t="s">
        <v>2</v>
      </c>
      <c r="B25" s="162">
        <f>'Crop Comparison'!E28</f>
        <v>9981.4398465439153</v>
      </c>
      <c r="C25" s="147"/>
      <c r="D25" s="31"/>
      <c r="E25" s="32"/>
      <c r="F25" s="33"/>
      <c r="G25" s="34"/>
      <c r="H25" s="33"/>
      <c r="I25" s="33"/>
      <c r="J25" s="33" t="s">
        <v>3</v>
      </c>
      <c r="K25" s="35"/>
      <c r="L25" s="33"/>
      <c r="M25" s="35"/>
      <c r="N25" s="33"/>
      <c r="P25" s="31"/>
      <c r="Q25" s="32"/>
      <c r="R25" s="33"/>
      <c r="S25" s="34"/>
      <c r="T25" s="33"/>
      <c r="U25" s="33"/>
      <c r="V25" s="33" t="s">
        <v>3</v>
      </c>
      <c r="W25" s="35"/>
      <c r="X25" s="33"/>
      <c r="Y25" s="35"/>
      <c r="Z25" s="33"/>
    </row>
    <row r="26" spans="1:26" ht="13.5" customHeight="1" thickBot="1" x14ac:dyDescent="0.3">
      <c r="A26" s="157" t="s">
        <v>4</v>
      </c>
      <c r="B26" s="162">
        <f>'Crop Comparison'!E30</f>
        <v>6918.01</v>
      </c>
      <c r="C26" s="147"/>
      <c r="D26" s="187" t="s">
        <v>5</v>
      </c>
      <c r="E26" s="188"/>
      <c r="F26" s="58">
        <f>G26-200</f>
        <v>7650</v>
      </c>
      <c r="G26" s="58">
        <f>H26-200</f>
        <v>7850</v>
      </c>
      <c r="H26" s="58">
        <f>I26-200</f>
        <v>8050</v>
      </c>
      <c r="I26" s="59">
        <f>J26-200</f>
        <v>8250</v>
      </c>
      <c r="J26" s="60">
        <f>B31</f>
        <v>8450</v>
      </c>
      <c r="K26" s="59">
        <f>J26+200</f>
        <v>8650</v>
      </c>
      <c r="L26" s="59">
        <f>K26+200</f>
        <v>8850</v>
      </c>
      <c r="M26" s="59">
        <f>L26+200</f>
        <v>9050</v>
      </c>
      <c r="N26" s="59">
        <f>M26+200</f>
        <v>9250</v>
      </c>
      <c r="P26" s="187" t="s">
        <v>5</v>
      </c>
      <c r="Q26" s="188"/>
      <c r="R26" s="58">
        <f>S26-200</f>
        <v>7650</v>
      </c>
      <c r="S26" s="58">
        <f>T26-200</f>
        <v>7850</v>
      </c>
      <c r="T26" s="58">
        <f>U26-200</f>
        <v>8050</v>
      </c>
      <c r="U26" s="59">
        <f>V26-200</f>
        <v>8250</v>
      </c>
      <c r="V26" s="60">
        <f>J26</f>
        <v>8450</v>
      </c>
      <c r="W26" s="59">
        <f>V26+200</f>
        <v>8650</v>
      </c>
      <c r="X26" s="59">
        <f>W26+200</f>
        <v>8850</v>
      </c>
      <c r="Y26" s="59">
        <f>X26+200</f>
        <v>9050</v>
      </c>
      <c r="Z26" s="59">
        <f>Y26+200</f>
        <v>9250</v>
      </c>
    </row>
    <row r="27" spans="1:26" ht="13.5" customHeight="1" thickBot="1" x14ac:dyDescent="0.3">
      <c r="A27" s="158" t="s">
        <v>6</v>
      </c>
      <c r="B27" s="175">
        <f>B26+B25</f>
        <v>16899.449846543917</v>
      </c>
      <c r="C27" s="148"/>
      <c r="D27" s="189" t="s">
        <v>7</v>
      </c>
      <c r="E27" s="190"/>
      <c r="F27" s="61">
        <f t="shared" ref="F27:N27" si="4">F26-$B$32</f>
        <v>7437</v>
      </c>
      <c r="G27" s="61">
        <f t="shared" si="4"/>
        <v>7637</v>
      </c>
      <c r="H27" s="61">
        <f t="shared" si="4"/>
        <v>7837</v>
      </c>
      <c r="I27" s="61">
        <f t="shared" si="4"/>
        <v>8037</v>
      </c>
      <c r="J27" s="62">
        <f t="shared" si="4"/>
        <v>8237</v>
      </c>
      <c r="K27" s="61">
        <f t="shared" si="4"/>
        <v>8437</v>
      </c>
      <c r="L27" s="61">
        <f t="shared" si="4"/>
        <v>8637</v>
      </c>
      <c r="M27" s="61">
        <f t="shared" si="4"/>
        <v>8837</v>
      </c>
      <c r="N27" s="61">
        <f t="shared" si="4"/>
        <v>9037</v>
      </c>
      <c r="P27" s="189" t="s">
        <v>7</v>
      </c>
      <c r="Q27" s="190"/>
      <c r="R27" s="61">
        <f t="shared" ref="R27:Z27" si="5">R26-$B$32</f>
        <v>7437</v>
      </c>
      <c r="S27" s="61">
        <f t="shared" si="5"/>
        <v>7637</v>
      </c>
      <c r="T27" s="61">
        <f t="shared" si="5"/>
        <v>7837</v>
      </c>
      <c r="U27" s="61">
        <f t="shared" si="5"/>
        <v>8037</v>
      </c>
      <c r="V27" s="62">
        <f t="shared" si="5"/>
        <v>8237</v>
      </c>
      <c r="W27" s="61">
        <f t="shared" si="5"/>
        <v>8437</v>
      </c>
      <c r="X27" s="61">
        <f t="shared" si="5"/>
        <v>8637</v>
      </c>
      <c r="Y27" s="61">
        <f t="shared" si="5"/>
        <v>8837</v>
      </c>
      <c r="Z27" s="61">
        <f t="shared" si="5"/>
        <v>9037</v>
      </c>
    </row>
    <row r="28" spans="1:26" ht="13.5" customHeight="1" thickBot="1" x14ac:dyDescent="0.3">
      <c r="A28" s="157"/>
      <c r="B28" s="147"/>
      <c r="C28" s="147"/>
      <c r="D28" s="191" t="s">
        <v>8</v>
      </c>
      <c r="E28" s="41">
        <f>E29-0.25</f>
        <v>1.5</v>
      </c>
      <c r="F28" s="42">
        <f t="shared" ref="F28:M32" si="6">F$27-($B$27/$E28)</f>
        <v>-3829.2998976959443</v>
      </c>
      <c r="G28" s="42">
        <f t="shared" si="6"/>
        <v>-3629.2998976959443</v>
      </c>
      <c r="H28" s="42">
        <f t="shared" si="6"/>
        <v>-3429.2998976959443</v>
      </c>
      <c r="I28" s="42">
        <f t="shared" si="6"/>
        <v>-3229.2998976959443</v>
      </c>
      <c r="J28" s="42">
        <f t="shared" si="6"/>
        <v>-3029.2998976959443</v>
      </c>
      <c r="K28" s="42">
        <f t="shared" si="6"/>
        <v>-2829.2998976959443</v>
      </c>
      <c r="L28" s="42">
        <f t="shared" si="6"/>
        <v>-2629.2998976959443</v>
      </c>
      <c r="M28" s="42">
        <f t="shared" si="6"/>
        <v>-2429.2998976959443</v>
      </c>
      <c r="N28" s="42">
        <f>N$27-($B$27/$E28)</f>
        <v>-2229.2998976959443</v>
      </c>
      <c r="P28" s="191" t="s">
        <v>8</v>
      </c>
      <c r="Q28" s="41">
        <f>Q29-0.25</f>
        <v>1.5</v>
      </c>
      <c r="R28" s="42">
        <f t="shared" ref="R28:Y32" si="7">R$27-($B$25/$E28)</f>
        <v>782.70676897072281</v>
      </c>
      <c r="S28" s="42">
        <f t="shared" si="7"/>
        <v>982.70676897072281</v>
      </c>
      <c r="T28" s="42">
        <f t="shared" si="7"/>
        <v>1182.7067689707228</v>
      </c>
      <c r="U28" s="42">
        <f t="shared" si="7"/>
        <v>1382.7067689707228</v>
      </c>
      <c r="V28" s="42">
        <f t="shared" si="7"/>
        <v>1582.7067689707228</v>
      </c>
      <c r="W28" s="42">
        <f t="shared" si="7"/>
        <v>1782.7067689707228</v>
      </c>
      <c r="X28" s="42">
        <f t="shared" si="7"/>
        <v>1982.7067689707228</v>
      </c>
      <c r="Y28" s="42">
        <f t="shared" si="7"/>
        <v>2182.7067689707228</v>
      </c>
      <c r="Z28" s="42">
        <f>Z$27-($B$25/$E28)</f>
        <v>2382.7067689707228</v>
      </c>
    </row>
    <row r="29" spans="1:26" ht="13.5" customHeight="1" thickBot="1" x14ac:dyDescent="0.3">
      <c r="A29" s="157" t="s">
        <v>9</v>
      </c>
      <c r="B29" s="159">
        <v>2</v>
      </c>
      <c r="C29" s="147"/>
      <c r="D29" s="192"/>
      <c r="E29" s="41">
        <f>E30-0.25</f>
        <v>1.75</v>
      </c>
      <c r="F29" s="42">
        <f t="shared" si="6"/>
        <v>-2219.8284837393821</v>
      </c>
      <c r="G29" s="42">
        <f t="shared" si="6"/>
        <v>-2019.8284837393821</v>
      </c>
      <c r="H29" s="42">
        <f t="shared" si="6"/>
        <v>-1819.8284837393821</v>
      </c>
      <c r="I29" s="42">
        <f t="shared" si="6"/>
        <v>-1619.8284837393821</v>
      </c>
      <c r="J29" s="42">
        <f t="shared" si="6"/>
        <v>-1419.8284837393821</v>
      </c>
      <c r="K29" s="42">
        <f t="shared" si="6"/>
        <v>-1219.8284837393821</v>
      </c>
      <c r="L29" s="42">
        <f t="shared" si="6"/>
        <v>-1019.8284837393821</v>
      </c>
      <c r="M29" s="42">
        <f t="shared" si="6"/>
        <v>-819.82848373938214</v>
      </c>
      <c r="N29" s="42">
        <f>N$27-($B$27/$E29)</f>
        <v>-619.82848373938214</v>
      </c>
      <c r="P29" s="192"/>
      <c r="Q29" s="41">
        <f>Q30-0.25</f>
        <v>1.75</v>
      </c>
      <c r="R29" s="42">
        <f t="shared" si="7"/>
        <v>1733.3200876891915</v>
      </c>
      <c r="S29" s="42">
        <f t="shared" si="7"/>
        <v>1933.3200876891915</v>
      </c>
      <c r="T29" s="42">
        <f t="shared" si="7"/>
        <v>2133.3200876891915</v>
      </c>
      <c r="U29" s="42">
        <f t="shared" si="7"/>
        <v>2333.3200876891915</v>
      </c>
      <c r="V29" s="42">
        <f t="shared" si="7"/>
        <v>2533.3200876891915</v>
      </c>
      <c r="W29" s="42">
        <f t="shared" si="7"/>
        <v>2733.3200876891915</v>
      </c>
      <c r="X29" s="42">
        <f t="shared" si="7"/>
        <v>2933.3200876891915</v>
      </c>
      <c r="Y29" s="42">
        <f t="shared" si="7"/>
        <v>3133.3200876891915</v>
      </c>
      <c r="Z29" s="42">
        <f>Z$27-($B$25/$E29)</f>
        <v>3333.3200876891915</v>
      </c>
    </row>
    <row r="30" spans="1:26" ht="13.5" customHeight="1" thickBot="1" x14ac:dyDescent="0.3">
      <c r="A30" s="157"/>
      <c r="B30" s="161"/>
      <c r="C30" s="147"/>
      <c r="D30" s="192"/>
      <c r="E30" s="50">
        <f>B29</f>
        <v>2</v>
      </c>
      <c r="F30" s="42">
        <f t="shared" si="6"/>
        <v>-1012.7249232719587</v>
      </c>
      <c r="G30" s="42">
        <f t="shared" si="6"/>
        <v>-812.72492327195869</v>
      </c>
      <c r="H30" s="42">
        <f t="shared" si="6"/>
        <v>-612.72492327195869</v>
      </c>
      <c r="I30" s="42">
        <f t="shared" si="6"/>
        <v>-412.72492327195869</v>
      </c>
      <c r="J30" s="42">
        <f t="shared" si="6"/>
        <v>-212.72492327195869</v>
      </c>
      <c r="K30" s="42">
        <f t="shared" si="6"/>
        <v>-12.724923271958687</v>
      </c>
      <c r="L30" s="42">
        <f t="shared" si="6"/>
        <v>187.27507672804131</v>
      </c>
      <c r="M30" s="42">
        <f t="shared" si="6"/>
        <v>387.27507672804131</v>
      </c>
      <c r="N30" s="42">
        <f>N$27-($B$27/$E30)</f>
        <v>587.27507672804131</v>
      </c>
      <c r="P30" s="192"/>
      <c r="Q30" s="50">
        <f>E30</f>
        <v>2</v>
      </c>
      <c r="R30" s="42">
        <f t="shared" si="7"/>
        <v>2446.2800767280423</v>
      </c>
      <c r="S30" s="42">
        <f>S$27-($B$25/$E30)</f>
        <v>2646.2800767280423</v>
      </c>
      <c r="T30" s="42">
        <f t="shared" si="7"/>
        <v>2846.2800767280423</v>
      </c>
      <c r="U30" s="42">
        <f t="shared" si="7"/>
        <v>3046.2800767280423</v>
      </c>
      <c r="V30" s="42">
        <f t="shared" si="7"/>
        <v>3246.2800767280423</v>
      </c>
      <c r="W30" s="42">
        <f t="shared" si="7"/>
        <v>3446.2800767280423</v>
      </c>
      <c r="X30" s="42">
        <f t="shared" si="7"/>
        <v>3646.2800767280423</v>
      </c>
      <c r="Y30" s="42">
        <f t="shared" si="7"/>
        <v>3846.2800767280423</v>
      </c>
      <c r="Z30" s="42">
        <f>Z$27-($B$25/$E30)</f>
        <v>4046.2800767280423</v>
      </c>
    </row>
    <row r="31" spans="1:26" ht="13.5" customHeight="1" thickBot="1" x14ac:dyDescent="0.3">
      <c r="A31" s="157" t="s">
        <v>107</v>
      </c>
      <c r="B31" s="162">
        <f>B5</f>
        <v>8450</v>
      </c>
      <c r="C31" s="147"/>
      <c r="D31" s="192"/>
      <c r="E31" s="41">
        <f>E30+0.25</f>
        <v>2.25</v>
      </c>
      <c r="F31" s="42">
        <f t="shared" si="6"/>
        <v>-73.866598463962873</v>
      </c>
      <c r="G31" s="42">
        <f t="shared" si="6"/>
        <v>126.13340153603713</v>
      </c>
      <c r="H31" s="42">
        <f t="shared" si="6"/>
        <v>326.13340153603713</v>
      </c>
      <c r="I31" s="42">
        <f t="shared" si="6"/>
        <v>526.13340153603713</v>
      </c>
      <c r="J31" s="42">
        <f t="shared" si="6"/>
        <v>726.13340153603713</v>
      </c>
      <c r="K31" s="42">
        <f t="shared" si="6"/>
        <v>926.13340153603713</v>
      </c>
      <c r="L31" s="42">
        <f t="shared" si="6"/>
        <v>1126.1334015360371</v>
      </c>
      <c r="M31" s="42">
        <f t="shared" si="6"/>
        <v>1326.1334015360371</v>
      </c>
      <c r="N31" s="42">
        <f>N$27-($B$27/$E31)</f>
        <v>1526.1334015360371</v>
      </c>
      <c r="P31" s="192"/>
      <c r="Q31" s="41">
        <f>Q30+0.25</f>
        <v>2.25</v>
      </c>
      <c r="R31" s="42">
        <f t="shared" si="7"/>
        <v>3000.8045126471488</v>
      </c>
      <c r="S31" s="42">
        <f t="shared" si="7"/>
        <v>3200.8045126471488</v>
      </c>
      <c r="T31" s="42">
        <f t="shared" si="7"/>
        <v>3400.8045126471488</v>
      </c>
      <c r="U31" s="42">
        <f t="shared" si="7"/>
        <v>3600.8045126471488</v>
      </c>
      <c r="V31" s="42">
        <f t="shared" si="7"/>
        <v>3800.8045126471488</v>
      </c>
      <c r="W31" s="42">
        <f t="shared" si="7"/>
        <v>4000.8045126471488</v>
      </c>
      <c r="X31" s="42">
        <f t="shared" si="7"/>
        <v>4200.8045126471488</v>
      </c>
      <c r="Y31" s="42">
        <f t="shared" si="7"/>
        <v>4400.8045126471488</v>
      </c>
      <c r="Z31" s="42">
        <f>Z$27-($B$25/$E31)</f>
        <v>4600.8045126471488</v>
      </c>
    </row>
    <row r="32" spans="1:26" ht="13.5" customHeight="1" thickBot="1" x14ac:dyDescent="0.3">
      <c r="A32" s="160" t="s">
        <v>10</v>
      </c>
      <c r="B32" s="162">
        <f>D5</f>
        <v>213</v>
      </c>
      <c r="C32" s="147"/>
      <c r="D32" s="193"/>
      <c r="E32" s="41">
        <f>E31+0.25</f>
        <v>2.5</v>
      </c>
      <c r="F32" s="42">
        <f t="shared" si="6"/>
        <v>677.22006138243341</v>
      </c>
      <c r="G32" s="42">
        <f t="shared" si="6"/>
        <v>877.22006138243341</v>
      </c>
      <c r="H32" s="42">
        <f t="shared" si="6"/>
        <v>1077.2200613824334</v>
      </c>
      <c r="I32" s="42">
        <f t="shared" si="6"/>
        <v>1277.2200613824334</v>
      </c>
      <c r="J32" s="42">
        <f t="shared" si="6"/>
        <v>1477.2200613824334</v>
      </c>
      <c r="K32" s="42">
        <f t="shared" si="6"/>
        <v>1677.2200613824334</v>
      </c>
      <c r="L32" s="42">
        <f t="shared" si="6"/>
        <v>1877.2200613824334</v>
      </c>
      <c r="M32" s="42">
        <f t="shared" si="6"/>
        <v>2077.2200613824334</v>
      </c>
      <c r="N32" s="42">
        <f>N$27-($B$27/$E32)</f>
        <v>2277.2200613824334</v>
      </c>
      <c r="P32" s="193"/>
      <c r="Q32" s="41">
        <f>Q31+0.25</f>
        <v>2.5</v>
      </c>
      <c r="R32" s="42">
        <f t="shared" si="7"/>
        <v>3444.424061382434</v>
      </c>
      <c r="S32" s="42">
        <f t="shared" si="7"/>
        <v>3644.424061382434</v>
      </c>
      <c r="T32" s="42">
        <f t="shared" si="7"/>
        <v>3844.424061382434</v>
      </c>
      <c r="U32" s="42">
        <f t="shared" si="7"/>
        <v>4044.424061382434</v>
      </c>
      <c r="V32" s="42">
        <f t="shared" si="7"/>
        <v>4244.424061382434</v>
      </c>
      <c r="W32" s="42">
        <f t="shared" si="7"/>
        <v>4444.424061382434</v>
      </c>
      <c r="X32" s="42">
        <f t="shared" si="7"/>
        <v>4644.424061382434</v>
      </c>
      <c r="Y32" s="42">
        <f t="shared" si="7"/>
        <v>4844.424061382434</v>
      </c>
      <c r="Z32" s="42">
        <f>Z$27-($B$25/$E32)</f>
        <v>5044.424061382434</v>
      </c>
    </row>
    <row r="33" spans="1:26" ht="13.5" customHeight="1" x14ac:dyDescent="0.25">
      <c r="A33" s="149" t="s">
        <v>11</v>
      </c>
      <c r="B33" s="175">
        <f>B31-B32</f>
        <v>8237</v>
      </c>
      <c r="C33" s="147"/>
      <c r="D33" s="55"/>
      <c r="E33" s="56"/>
      <c r="F33" s="57"/>
      <c r="G33" s="57"/>
      <c r="H33" s="57"/>
      <c r="I33" s="57"/>
      <c r="J33" s="57"/>
      <c r="K33" s="57"/>
      <c r="L33" s="57"/>
      <c r="P33" s="55"/>
      <c r="Q33" s="56"/>
      <c r="R33" s="57"/>
      <c r="S33" s="57"/>
      <c r="T33" s="57"/>
      <c r="U33" s="57"/>
      <c r="V33" s="57"/>
      <c r="W33" s="57"/>
      <c r="X33" s="57"/>
    </row>
    <row r="34" spans="1:26" ht="13.5" customHeight="1" x14ac:dyDescent="0.25">
      <c r="A34" s="149"/>
      <c r="B34" s="148"/>
      <c r="C34" s="147"/>
      <c r="D34" s="55"/>
      <c r="E34" s="56"/>
      <c r="F34" s="57"/>
      <c r="G34" s="57"/>
      <c r="H34" s="57"/>
      <c r="I34" s="57"/>
      <c r="J34" s="57"/>
      <c r="K34" s="57"/>
      <c r="L34" s="57"/>
      <c r="P34" s="55"/>
      <c r="Q34" s="56"/>
      <c r="R34" s="57"/>
      <c r="S34" s="57"/>
      <c r="T34" s="57"/>
      <c r="U34" s="57"/>
      <c r="V34" s="57"/>
      <c r="W34" s="57"/>
      <c r="X34" s="57"/>
    </row>
    <row r="35" spans="1:26" ht="13.5" customHeight="1" x14ac:dyDescent="0.25">
      <c r="A35" s="139"/>
      <c r="B35" s="139"/>
      <c r="C35" s="139"/>
      <c r="D35" s="55"/>
      <c r="E35" s="56"/>
      <c r="F35" s="57"/>
      <c r="G35" s="57"/>
      <c r="H35" s="57"/>
      <c r="I35" s="57"/>
      <c r="J35" s="57"/>
      <c r="K35" s="57"/>
      <c r="L35" s="57"/>
      <c r="P35" s="55"/>
      <c r="Q35" s="56"/>
      <c r="R35" s="57"/>
      <c r="S35" s="57"/>
      <c r="T35" s="57"/>
      <c r="U35" s="57"/>
      <c r="V35" s="57"/>
      <c r="W35" s="57"/>
      <c r="X35" s="57"/>
    </row>
    <row r="36" spans="1:26" ht="13.5" customHeight="1" thickBot="1" x14ac:dyDescent="0.3">
      <c r="A36" s="196"/>
      <c r="B36" s="196"/>
      <c r="C36" s="139"/>
    </row>
    <row r="37" spans="1:26" ht="19.5" customHeight="1" thickBot="1" x14ac:dyDescent="0.35">
      <c r="A37" s="165" t="s">
        <v>101</v>
      </c>
      <c r="B37" s="166"/>
      <c r="C37" s="146"/>
      <c r="D37" s="187" t="s">
        <v>95</v>
      </c>
      <c r="E37" s="194"/>
      <c r="F37" s="194"/>
      <c r="G37" s="194"/>
      <c r="H37" s="194"/>
      <c r="I37" s="194"/>
      <c r="J37" s="194"/>
      <c r="K37" s="194"/>
      <c r="L37" s="194"/>
      <c r="M37" s="194"/>
      <c r="N37" s="188"/>
      <c r="P37" s="187" t="s">
        <v>96</v>
      </c>
      <c r="Q37" s="194"/>
      <c r="R37" s="194"/>
      <c r="S37" s="194"/>
      <c r="T37" s="194"/>
      <c r="U37" s="194"/>
      <c r="V37" s="194"/>
      <c r="W37" s="194"/>
      <c r="X37" s="194"/>
      <c r="Y37" s="194"/>
      <c r="Z37" s="188"/>
    </row>
    <row r="38" spans="1:26" ht="13.5" customHeight="1" thickBot="1" x14ac:dyDescent="0.3">
      <c r="A38" s="157" t="s">
        <v>2</v>
      </c>
      <c r="B38" s="162">
        <f>'Crop Comparison'!C28</f>
        <v>18637.601643049245</v>
      </c>
      <c r="C38" s="150"/>
      <c r="D38" s="31"/>
      <c r="E38" s="32"/>
      <c r="F38" s="33"/>
      <c r="G38" s="34"/>
      <c r="H38" s="33"/>
      <c r="I38" s="33"/>
      <c r="J38" s="33" t="s">
        <v>12</v>
      </c>
      <c r="K38" s="35"/>
      <c r="L38" s="33"/>
      <c r="M38" s="35"/>
      <c r="N38" s="33"/>
      <c r="P38" s="31"/>
      <c r="Q38" s="32"/>
      <c r="R38" s="33"/>
      <c r="S38" s="34"/>
      <c r="T38" s="33"/>
      <c r="U38" s="33"/>
      <c r="V38" s="33" t="s">
        <v>12</v>
      </c>
      <c r="W38" s="35"/>
      <c r="X38" s="33"/>
      <c r="Y38" s="35"/>
      <c r="Z38" s="33"/>
    </row>
    <row r="39" spans="1:26" ht="13.5" customHeight="1" thickBot="1" x14ac:dyDescent="0.3">
      <c r="A39" s="157" t="s">
        <v>4</v>
      </c>
      <c r="B39" s="162">
        <f>'Crop Comparison'!C30</f>
        <v>7198.6999999999989</v>
      </c>
      <c r="C39" s="150"/>
      <c r="D39" s="187" t="s">
        <v>5</v>
      </c>
      <c r="E39" s="188"/>
      <c r="F39" s="36">
        <f>G39-200</f>
        <v>7454</v>
      </c>
      <c r="G39" s="36">
        <f>H39-200</f>
        <v>7654</v>
      </c>
      <c r="H39" s="36">
        <f>I39-200</f>
        <v>7854</v>
      </c>
      <c r="I39" s="36">
        <f>J39-200</f>
        <v>8054</v>
      </c>
      <c r="J39" s="37">
        <f>B44</f>
        <v>8254</v>
      </c>
      <c r="K39" s="36">
        <f>J39+200</f>
        <v>8454</v>
      </c>
      <c r="L39" s="36">
        <f>K39+200</f>
        <v>8654</v>
      </c>
      <c r="M39" s="36">
        <f>L39+200</f>
        <v>8854</v>
      </c>
      <c r="N39" s="36">
        <f>M39+200</f>
        <v>9054</v>
      </c>
      <c r="P39" s="187" t="s">
        <v>5</v>
      </c>
      <c r="Q39" s="188"/>
      <c r="R39" s="36">
        <f>S39-200</f>
        <v>7454</v>
      </c>
      <c r="S39" s="36">
        <f>T39-200</f>
        <v>7654</v>
      </c>
      <c r="T39" s="36">
        <f>U39-200</f>
        <v>7854</v>
      </c>
      <c r="U39" s="36">
        <f>V39-200</f>
        <v>8054</v>
      </c>
      <c r="V39" s="33">
        <f>J39</f>
        <v>8254</v>
      </c>
      <c r="W39" s="36">
        <f>V39+200</f>
        <v>8454</v>
      </c>
      <c r="X39" s="36">
        <f>W39+200</f>
        <v>8654</v>
      </c>
      <c r="Y39" s="36">
        <f>X39+200</f>
        <v>8854</v>
      </c>
      <c r="Z39" s="36">
        <f>Y39+200</f>
        <v>9054</v>
      </c>
    </row>
    <row r="40" spans="1:26" ht="13.5" customHeight="1" thickBot="1" x14ac:dyDescent="0.3">
      <c r="A40" s="158" t="s">
        <v>6</v>
      </c>
      <c r="B40" s="175">
        <f>B39+B38</f>
        <v>25836.301643049243</v>
      </c>
      <c r="C40" s="151"/>
      <c r="D40" s="189" t="s">
        <v>7</v>
      </c>
      <c r="E40" s="190"/>
      <c r="F40" s="63">
        <f t="shared" ref="F40:N40" si="8">F39-$B$45</f>
        <v>7308</v>
      </c>
      <c r="G40" s="38">
        <f t="shared" si="8"/>
        <v>7508</v>
      </c>
      <c r="H40" s="38">
        <f t="shared" si="8"/>
        <v>7708</v>
      </c>
      <c r="I40" s="38">
        <f t="shared" si="8"/>
        <v>7908</v>
      </c>
      <c r="J40" s="40">
        <f t="shared" si="8"/>
        <v>8108</v>
      </c>
      <c r="K40" s="38">
        <f t="shared" si="8"/>
        <v>8308</v>
      </c>
      <c r="L40" s="38">
        <f t="shared" si="8"/>
        <v>8508</v>
      </c>
      <c r="M40" s="38">
        <f t="shared" si="8"/>
        <v>8708</v>
      </c>
      <c r="N40" s="38">
        <f t="shared" si="8"/>
        <v>8908</v>
      </c>
      <c r="P40" s="189" t="s">
        <v>7</v>
      </c>
      <c r="Q40" s="190"/>
      <c r="R40" s="38">
        <f t="shared" ref="R40:Z40" si="9">R39-$B$45</f>
        <v>7308</v>
      </c>
      <c r="S40" s="38">
        <f t="shared" si="9"/>
        <v>7508</v>
      </c>
      <c r="T40" s="38">
        <f t="shared" si="9"/>
        <v>7708</v>
      </c>
      <c r="U40" s="38">
        <f t="shared" si="9"/>
        <v>7908</v>
      </c>
      <c r="V40" s="40">
        <f t="shared" si="9"/>
        <v>8108</v>
      </c>
      <c r="W40" s="38">
        <f t="shared" si="9"/>
        <v>8308</v>
      </c>
      <c r="X40" s="38">
        <f t="shared" si="9"/>
        <v>8508</v>
      </c>
      <c r="Y40" s="38">
        <f t="shared" si="9"/>
        <v>8708</v>
      </c>
      <c r="Z40" s="38">
        <f t="shared" si="9"/>
        <v>8908</v>
      </c>
    </row>
    <row r="41" spans="1:26" ht="13.5" customHeight="1" thickBot="1" x14ac:dyDescent="0.3">
      <c r="A41" s="157"/>
      <c r="B41" s="147"/>
      <c r="C41" s="152"/>
      <c r="D41" s="191" t="s">
        <v>8</v>
      </c>
      <c r="E41" s="41">
        <f>E42-0.25</f>
        <v>3</v>
      </c>
      <c r="F41" s="42">
        <f>F$40-($B$40/$E41)</f>
        <v>-1304.1005476830815</v>
      </c>
      <c r="G41" s="43">
        <f t="shared" ref="F41:N45" si="10">G$40-($B$40/$E41)</f>
        <v>-1104.1005476830815</v>
      </c>
      <c r="H41" s="43">
        <f t="shared" si="10"/>
        <v>-904.10054768308146</v>
      </c>
      <c r="I41" s="43">
        <f t="shared" si="10"/>
        <v>-704.10054768308146</v>
      </c>
      <c r="J41" s="43">
        <f t="shared" si="10"/>
        <v>-504.10054768308146</v>
      </c>
      <c r="K41" s="43">
        <f t="shared" si="10"/>
        <v>-304.10054768308146</v>
      </c>
      <c r="L41" s="43">
        <f t="shared" si="10"/>
        <v>-104.10054768308146</v>
      </c>
      <c r="M41" s="44">
        <f t="shared" si="10"/>
        <v>95.899452316918541</v>
      </c>
      <c r="N41" s="45">
        <f t="shared" si="10"/>
        <v>295.89945231691854</v>
      </c>
      <c r="P41" s="191" t="s">
        <v>8</v>
      </c>
      <c r="Q41" s="41">
        <f>Q42-0.25</f>
        <v>3</v>
      </c>
      <c r="R41" s="42">
        <f>R$40-($B$38/$E41)</f>
        <v>1095.4661189835851</v>
      </c>
      <c r="S41" s="42">
        <f t="shared" ref="S41:Z41" si="11">S$40-($B$38/$E41)</f>
        <v>1295.4661189835851</v>
      </c>
      <c r="T41" s="42">
        <f t="shared" si="11"/>
        <v>1495.4661189835851</v>
      </c>
      <c r="U41" s="42">
        <f t="shared" si="11"/>
        <v>1695.4661189835851</v>
      </c>
      <c r="V41" s="42">
        <f t="shared" si="11"/>
        <v>1895.4661189835851</v>
      </c>
      <c r="W41" s="42">
        <f t="shared" si="11"/>
        <v>2095.4661189835851</v>
      </c>
      <c r="X41" s="42">
        <f t="shared" si="11"/>
        <v>2295.4661189835851</v>
      </c>
      <c r="Y41" s="42">
        <f t="shared" si="11"/>
        <v>2495.4661189835851</v>
      </c>
      <c r="Z41" s="42">
        <f t="shared" si="11"/>
        <v>2695.4661189835851</v>
      </c>
    </row>
    <row r="42" spans="1:26" ht="13.5" customHeight="1" thickBot="1" x14ac:dyDescent="0.3">
      <c r="A42" s="157" t="s">
        <v>9</v>
      </c>
      <c r="B42" s="159">
        <v>3.5</v>
      </c>
      <c r="C42" s="153"/>
      <c r="D42" s="192"/>
      <c r="E42" s="41">
        <f>E43-0.25</f>
        <v>3.25</v>
      </c>
      <c r="F42" s="46">
        <f t="shared" si="10"/>
        <v>-641.63127478438219</v>
      </c>
      <c r="G42" s="47">
        <f t="shared" si="10"/>
        <v>-441.63127478438219</v>
      </c>
      <c r="H42" s="47">
        <f t="shared" si="10"/>
        <v>-241.63127478438219</v>
      </c>
      <c r="I42" s="47">
        <f t="shared" si="10"/>
        <v>-41.631274784382185</v>
      </c>
      <c r="J42" s="47">
        <f t="shared" si="10"/>
        <v>158.36872521561781</v>
      </c>
      <c r="K42" s="48">
        <f t="shared" si="10"/>
        <v>358.36872521561781</v>
      </c>
      <c r="L42" s="48">
        <f t="shared" si="10"/>
        <v>558.36872521561781</v>
      </c>
      <c r="M42" s="48">
        <f t="shared" si="10"/>
        <v>758.36872521561781</v>
      </c>
      <c r="N42" s="49">
        <f t="shared" si="10"/>
        <v>958.36872521561781</v>
      </c>
      <c r="P42" s="192"/>
      <c r="Q42" s="41">
        <f>Q43-0.25</f>
        <v>3.25</v>
      </c>
      <c r="R42" s="42">
        <f t="shared" ref="R42:Z45" si="12">R$40-($B$38/$E42)</f>
        <v>1573.3533406002325</v>
      </c>
      <c r="S42" s="42">
        <f t="shared" si="12"/>
        <v>1773.3533406002325</v>
      </c>
      <c r="T42" s="42">
        <f t="shared" si="12"/>
        <v>1973.3533406002325</v>
      </c>
      <c r="U42" s="42">
        <f t="shared" si="12"/>
        <v>2173.3533406002325</v>
      </c>
      <c r="V42" s="42">
        <f t="shared" si="12"/>
        <v>2373.3533406002325</v>
      </c>
      <c r="W42" s="42">
        <f t="shared" si="12"/>
        <v>2573.3533406002325</v>
      </c>
      <c r="X42" s="42">
        <f t="shared" si="12"/>
        <v>2773.3533406002325</v>
      </c>
      <c r="Y42" s="42">
        <f t="shared" si="12"/>
        <v>2973.3533406002325</v>
      </c>
      <c r="Z42" s="42">
        <f t="shared" si="12"/>
        <v>3173.3533406002325</v>
      </c>
    </row>
    <row r="43" spans="1:26" ht="13.5" customHeight="1" thickBot="1" x14ac:dyDescent="0.3">
      <c r="A43" s="157"/>
      <c r="B43" s="147"/>
      <c r="C43" s="152"/>
      <c r="D43" s="192"/>
      <c r="E43" s="50">
        <f>B42</f>
        <v>3.5</v>
      </c>
      <c r="F43" s="46">
        <f t="shared" si="10"/>
        <v>-73.800469442640861</v>
      </c>
      <c r="G43" s="47">
        <f t="shared" si="10"/>
        <v>126.19953055735914</v>
      </c>
      <c r="H43" s="47">
        <f t="shared" si="10"/>
        <v>326.19953055735914</v>
      </c>
      <c r="I43" s="47">
        <f>I$40-($B$40/$E43)</f>
        <v>526.19953055735914</v>
      </c>
      <c r="J43" s="48">
        <f t="shared" si="10"/>
        <v>726.19953055735914</v>
      </c>
      <c r="K43" s="48">
        <f t="shared" si="10"/>
        <v>926.19953055735914</v>
      </c>
      <c r="L43" s="48">
        <f t="shared" si="10"/>
        <v>1126.1995305573591</v>
      </c>
      <c r="M43" s="48">
        <f t="shared" si="10"/>
        <v>1326.1995305573591</v>
      </c>
      <c r="N43" s="49">
        <f t="shared" si="10"/>
        <v>1526.1995305573591</v>
      </c>
      <c r="P43" s="192"/>
      <c r="Q43" s="50">
        <f>E43</f>
        <v>3.5</v>
      </c>
      <c r="R43" s="42">
        <f>R$40-($B$38/$E43)</f>
        <v>1982.9709591287874</v>
      </c>
      <c r="S43" s="42">
        <f>S$40-($B$38/$E43)</f>
        <v>2182.9709591287874</v>
      </c>
      <c r="T43" s="42">
        <f t="shared" si="12"/>
        <v>2382.9709591287874</v>
      </c>
      <c r="U43" s="42">
        <f t="shared" si="12"/>
        <v>2582.9709591287874</v>
      </c>
      <c r="V43" s="42">
        <f t="shared" si="12"/>
        <v>2782.9709591287874</v>
      </c>
      <c r="W43" s="42">
        <f t="shared" si="12"/>
        <v>2982.9709591287874</v>
      </c>
      <c r="X43" s="42">
        <f t="shared" si="12"/>
        <v>3182.9709591287874</v>
      </c>
      <c r="Y43" s="42">
        <f t="shared" si="12"/>
        <v>3382.9709591287874</v>
      </c>
      <c r="Z43" s="42">
        <f t="shared" si="12"/>
        <v>3582.9709591287874</v>
      </c>
    </row>
    <row r="44" spans="1:26" ht="13.5" customHeight="1" thickBot="1" x14ac:dyDescent="0.3">
      <c r="A44" s="157" t="s">
        <v>108</v>
      </c>
      <c r="B44" s="162">
        <f>B6</f>
        <v>8254</v>
      </c>
      <c r="C44" s="152"/>
      <c r="D44" s="192"/>
      <c r="E44" s="41">
        <f>E43+0.25</f>
        <v>3.75</v>
      </c>
      <c r="F44" s="46">
        <f t="shared" si="10"/>
        <v>418.31956185353556</v>
      </c>
      <c r="G44" s="47">
        <f t="shared" si="10"/>
        <v>618.31956185353556</v>
      </c>
      <c r="H44" s="47">
        <f t="shared" si="10"/>
        <v>818.31956185353556</v>
      </c>
      <c r="I44" s="48">
        <f t="shared" si="10"/>
        <v>1018.3195618535356</v>
      </c>
      <c r="J44" s="48">
        <f t="shared" si="10"/>
        <v>1218.3195618535356</v>
      </c>
      <c r="K44" s="48">
        <f t="shared" si="10"/>
        <v>1418.3195618535356</v>
      </c>
      <c r="L44" s="48">
        <f t="shared" si="10"/>
        <v>1618.3195618535356</v>
      </c>
      <c r="M44" s="48">
        <f t="shared" si="10"/>
        <v>1818.3195618535356</v>
      </c>
      <c r="N44" s="49">
        <f t="shared" si="10"/>
        <v>2018.3195618535356</v>
      </c>
      <c r="P44" s="192"/>
      <c r="Q44" s="41">
        <f>Q43+0.25</f>
        <v>3.75</v>
      </c>
      <c r="R44" s="42">
        <f t="shared" si="12"/>
        <v>2337.9728951868683</v>
      </c>
      <c r="S44" s="42">
        <f t="shared" si="12"/>
        <v>2537.9728951868683</v>
      </c>
      <c r="T44" s="42">
        <f t="shared" si="12"/>
        <v>2737.9728951868683</v>
      </c>
      <c r="U44" s="42">
        <f t="shared" si="12"/>
        <v>2937.9728951868683</v>
      </c>
      <c r="V44" s="42">
        <f t="shared" si="12"/>
        <v>3137.9728951868683</v>
      </c>
      <c r="W44" s="42">
        <f t="shared" si="12"/>
        <v>3337.9728951868683</v>
      </c>
      <c r="X44" s="42">
        <f t="shared" si="12"/>
        <v>3537.9728951868683</v>
      </c>
      <c r="Y44" s="42">
        <f t="shared" si="12"/>
        <v>3737.9728951868683</v>
      </c>
      <c r="Z44" s="42">
        <f t="shared" si="12"/>
        <v>3937.9728951868683</v>
      </c>
    </row>
    <row r="45" spans="1:26" ht="13.5" customHeight="1" thickBot="1" x14ac:dyDescent="0.3">
      <c r="A45" s="160" t="s">
        <v>10</v>
      </c>
      <c r="B45" s="162">
        <f>D6</f>
        <v>146</v>
      </c>
      <c r="C45" s="154"/>
      <c r="D45" s="193"/>
      <c r="E45" s="41">
        <f>E44+0.25</f>
        <v>4</v>
      </c>
      <c r="F45" s="51">
        <f t="shared" si="10"/>
        <v>848.92458923768936</v>
      </c>
      <c r="G45" s="52">
        <f t="shared" si="10"/>
        <v>1048.9245892376894</v>
      </c>
      <c r="H45" s="53">
        <f t="shared" si="10"/>
        <v>1248.9245892376894</v>
      </c>
      <c r="I45" s="53">
        <f t="shared" si="10"/>
        <v>1448.9245892376894</v>
      </c>
      <c r="J45" s="53">
        <f t="shared" si="10"/>
        <v>1648.9245892376894</v>
      </c>
      <c r="K45" s="53">
        <f t="shared" si="10"/>
        <v>1848.9245892376894</v>
      </c>
      <c r="L45" s="53">
        <f t="shared" si="10"/>
        <v>2048.9245892376894</v>
      </c>
      <c r="M45" s="53">
        <f t="shared" si="10"/>
        <v>2248.9245892376894</v>
      </c>
      <c r="N45" s="54">
        <f>N$40-($B$40/$E45)</f>
        <v>2448.9245892376894</v>
      </c>
      <c r="P45" s="193"/>
      <c r="Q45" s="41">
        <f>Q44+0.25</f>
        <v>4</v>
      </c>
      <c r="R45" s="42">
        <f t="shared" si="12"/>
        <v>2648.5995892376886</v>
      </c>
      <c r="S45" s="42">
        <f t="shared" si="12"/>
        <v>2848.5995892376886</v>
      </c>
      <c r="T45" s="42">
        <f t="shared" si="12"/>
        <v>3048.5995892376886</v>
      </c>
      <c r="U45" s="42">
        <f t="shared" si="12"/>
        <v>3248.5995892376886</v>
      </c>
      <c r="V45" s="42">
        <f t="shared" si="12"/>
        <v>3448.5995892376886</v>
      </c>
      <c r="W45" s="42">
        <f t="shared" si="12"/>
        <v>3648.5995892376886</v>
      </c>
      <c r="X45" s="42">
        <f t="shared" si="12"/>
        <v>3848.5995892376886</v>
      </c>
      <c r="Y45" s="42">
        <f t="shared" si="12"/>
        <v>4048.5995892376886</v>
      </c>
      <c r="Z45" s="42">
        <f t="shared" si="12"/>
        <v>4248.5995892376886</v>
      </c>
    </row>
    <row r="46" spans="1:26" ht="13.5" customHeight="1" x14ac:dyDescent="0.25">
      <c r="A46" s="149" t="s">
        <v>11</v>
      </c>
      <c r="B46" s="175">
        <f>B44-B45</f>
        <v>8108</v>
      </c>
      <c r="C46" s="154"/>
    </row>
    <row r="47" spans="1:26" ht="13.5" customHeight="1" x14ac:dyDescent="0.25">
      <c r="A47" s="139"/>
      <c r="B47" s="139"/>
      <c r="C47" s="139"/>
    </row>
    <row r="48" spans="1:26" ht="13.5" customHeight="1" x14ac:dyDescent="0.25">
      <c r="A48" s="139"/>
      <c r="B48" s="139"/>
      <c r="C48" s="139"/>
    </row>
    <row r="49" spans="1:26" ht="13.5" customHeight="1" thickBot="1" x14ac:dyDescent="0.3">
      <c r="A49" s="195"/>
      <c r="B49" s="195"/>
      <c r="C49" s="139"/>
    </row>
    <row r="50" spans="1:26" ht="19.5" customHeight="1" thickBot="1" x14ac:dyDescent="0.35">
      <c r="A50" s="165" t="s">
        <v>102</v>
      </c>
      <c r="B50" s="166"/>
      <c r="C50" s="146"/>
      <c r="D50" s="187" t="s">
        <v>97</v>
      </c>
      <c r="E50" s="194"/>
      <c r="F50" s="194"/>
      <c r="G50" s="194"/>
      <c r="H50" s="194"/>
      <c r="I50" s="194"/>
      <c r="J50" s="194"/>
      <c r="K50" s="194"/>
      <c r="L50" s="194"/>
      <c r="M50" s="194"/>
      <c r="N50" s="188"/>
      <c r="P50" s="187" t="s">
        <v>98</v>
      </c>
      <c r="Q50" s="194"/>
      <c r="R50" s="194"/>
      <c r="S50" s="194"/>
      <c r="T50" s="194"/>
      <c r="U50" s="194"/>
      <c r="V50" s="194"/>
      <c r="W50" s="194"/>
      <c r="X50" s="194"/>
      <c r="Y50" s="194"/>
      <c r="Z50" s="188"/>
    </row>
    <row r="51" spans="1:26" ht="13.5" customHeight="1" thickBot="1" x14ac:dyDescent="0.3">
      <c r="A51" s="157" t="s">
        <v>2</v>
      </c>
      <c r="B51" s="162">
        <f>'Crop Comparison'!D28</f>
        <v>18398.941759146874</v>
      </c>
      <c r="C51" s="150"/>
      <c r="D51" s="31"/>
      <c r="E51" s="32"/>
      <c r="F51" s="33"/>
      <c r="G51" s="34"/>
      <c r="H51" s="33"/>
      <c r="I51" s="33"/>
      <c r="J51" s="33" t="s">
        <v>12</v>
      </c>
      <c r="K51" s="35"/>
      <c r="L51" s="33"/>
      <c r="M51" s="35"/>
      <c r="N51" s="33"/>
      <c r="P51" s="31"/>
      <c r="Q51" s="32"/>
      <c r="R51" s="33"/>
      <c r="S51" s="34"/>
      <c r="T51" s="33"/>
      <c r="U51" s="33"/>
      <c r="V51" s="33" t="s">
        <v>12</v>
      </c>
      <c r="W51" s="35"/>
      <c r="X51" s="33"/>
      <c r="Y51" s="35"/>
      <c r="Z51" s="33"/>
    </row>
    <row r="52" spans="1:26" ht="13.5" customHeight="1" thickBot="1" x14ac:dyDescent="0.3">
      <c r="A52" s="157" t="s">
        <v>4</v>
      </c>
      <c r="B52" s="162">
        <f>'Crop Comparison'!D30</f>
        <v>7215.57</v>
      </c>
      <c r="C52" s="150"/>
      <c r="D52" s="187" t="s">
        <v>5</v>
      </c>
      <c r="E52" s="188"/>
      <c r="F52" s="36">
        <f>G52-200</f>
        <v>5000</v>
      </c>
      <c r="G52" s="36">
        <f>H52-200</f>
        <v>5200</v>
      </c>
      <c r="H52" s="36">
        <f>I52-200</f>
        <v>5400</v>
      </c>
      <c r="I52" s="36">
        <f>J52-200</f>
        <v>5600</v>
      </c>
      <c r="J52" s="37">
        <f>B57</f>
        <v>5800</v>
      </c>
      <c r="K52" s="36">
        <f>J52+200</f>
        <v>6000</v>
      </c>
      <c r="L52" s="36">
        <f>K52+200</f>
        <v>6200</v>
      </c>
      <c r="M52" s="36">
        <f>L52+200</f>
        <v>6400</v>
      </c>
      <c r="N52" s="36">
        <f>M52+200</f>
        <v>6600</v>
      </c>
      <c r="P52" s="187" t="s">
        <v>5</v>
      </c>
      <c r="Q52" s="188"/>
      <c r="R52" s="36">
        <f>S52-200</f>
        <v>5000</v>
      </c>
      <c r="S52" s="36">
        <f>T52-200</f>
        <v>5200</v>
      </c>
      <c r="T52" s="36">
        <f>U52-200</f>
        <v>5400</v>
      </c>
      <c r="U52" s="36">
        <f>V52-200</f>
        <v>5600</v>
      </c>
      <c r="V52" s="33">
        <f>J52</f>
        <v>5800</v>
      </c>
      <c r="W52" s="36">
        <f>V52+200</f>
        <v>6000</v>
      </c>
      <c r="X52" s="36">
        <f>W52+200</f>
        <v>6200</v>
      </c>
      <c r="Y52" s="36">
        <f>X52+200</f>
        <v>6400</v>
      </c>
      <c r="Z52" s="36">
        <f>Y52+200</f>
        <v>6600</v>
      </c>
    </row>
    <row r="53" spans="1:26" ht="13.5" customHeight="1" thickBot="1" x14ac:dyDescent="0.3">
      <c r="A53" s="158" t="s">
        <v>6</v>
      </c>
      <c r="B53" s="175">
        <f>B52+B51</f>
        <v>25614.511759146873</v>
      </c>
      <c r="C53" s="151"/>
      <c r="D53" s="189" t="s">
        <v>7</v>
      </c>
      <c r="E53" s="190"/>
      <c r="F53" s="63">
        <f t="shared" ref="F53:N53" si="13">F52-$B$45</f>
        <v>4854</v>
      </c>
      <c r="G53" s="38">
        <f t="shared" si="13"/>
        <v>5054</v>
      </c>
      <c r="H53" s="38">
        <f t="shared" si="13"/>
        <v>5254</v>
      </c>
      <c r="I53" s="38">
        <f t="shared" si="13"/>
        <v>5454</v>
      </c>
      <c r="J53" s="40">
        <f t="shared" si="13"/>
        <v>5654</v>
      </c>
      <c r="K53" s="38">
        <f t="shared" si="13"/>
        <v>5854</v>
      </c>
      <c r="L53" s="38">
        <f t="shared" si="13"/>
        <v>6054</v>
      </c>
      <c r="M53" s="38">
        <f t="shared" si="13"/>
        <v>6254</v>
      </c>
      <c r="N53" s="38">
        <f t="shared" si="13"/>
        <v>6454</v>
      </c>
      <c r="P53" s="189" t="s">
        <v>7</v>
      </c>
      <c r="Q53" s="190"/>
      <c r="R53" s="38">
        <f t="shared" ref="R53:Z53" si="14">R52-$B$45</f>
        <v>4854</v>
      </c>
      <c r="S53" s="38">
        <f t="shared" si="14"/>
        <v>5054</v>
      </c>
      <c r="T53" s="38">
        <f t="shared" si="14"/>
        <v>5254</v>
      </c>
      <c r="U53" s="38">
        <f t="shared" si="14"/>
        <v>5454</v>
      </c>
      <c r="V53" s="40">
        <f t="shared" si="14"/>
        <v>5654</v>
      </c>
      <c r="W53" s="38">
        <f t="shared" si="14"/>
        <v>5854</v>
      </c>
      <c r="X53" s="38">
        <f t="shared" si="14"/>
        <v>6054</v>
      </c>
      <c r="Y53" s="38">
        <f t="shared" si="14"/>
        <v>6254</v>
      </c>
      <c r="Z53" s="38">
        <f t="shared" si="14"/>
        <v>6454</v>
      </c>
    </row>
    <row r="54" spans="1:26" ht="13.5" customHeight="1" thickBot="1" x14ac:dyDescent="0.3">
      <c r="A54" s="157"/>
      <c r="B54" s="147"/>
      <c r="C54" s="152"/>
      <c r="D54" s="191" t="s">
        <v>8</v>
      </c>
      <c r="E54" s="41">
        <f>E55-0.25</f>
        <v>5.5</v>
      </c>
      <c r="F54" s="42">
        <f>F$53-($B$53/$E54)</f>
        <v>196.81604379147757</v>
      </c>
      <c r="G54" s="42">
        <f t="shared" ref="G54:N54" si="15">G$53-($B$53/$E54)</f>
        <v>396.81604379147757</v>
      </c>
      <c r="H54" s="42">
        <f t="shared" si="15"/>
        <v>596.81604379147757</v>
      </c>
      <c r="I54" s="42">
        <f t="shared" si="15"/>
        <v>796.81604379147757</v>
      </c>
      <c r="J54" s="42">
        <f t="shared" si="15"/>
        <v>996.81604379147757</v>
      </c>
      <c r="K54" s="42">
        <f t="shared" si="15"/>
        <v>1196.8160437914776</v>
      </c>
      <c r="L54" s="42">
        <f t="shared" si="15"/>
        <v>1396.8160437914776</v>
      </c>
      <c r="M54" s="42">
        <f t="shared" si="15"/>
        <v>1596.8160437914776</v>
      </c>
      <c r="N54" s="42">
        <f t="shared" si="15"/>
        <v>1796.8160437914776</v>
      </c>
      <c r="P54" s="191" t="s">
        <v>8</v>
      </c>
      <c r="Q54" s="41">
        <f>Q55-0.25</f>
        <v>5.5</v>
      </c>
      <c r="R54" s="42">
        <f t="shared" ref="R54:Z58" si="16">R$53-($B$51/$E54)</f>
        <v>1508.7378619732958</v>
      </c>
      <c r="S54" s="42">
        <f t="shared" si="16"/>
        <v>1708.7378619732958</v>
      </c>
      <c r="T54" s="42">
        <f t="shared" si="16"/>
        <v>1908.7378619732958</v>
      </c>
      <c r="U54" s="42">
        <f t="shared" si="16"/>
        <v>2108.7378619732958</v>
      </c>
      <c r="V54" s="42">
        <f t="shared" si="16"/>
        <v>2308.7378619732958</v>
      </c>
      <c r="W54" s="42">
        <f t="shared" si="16"/>
        <v>2508.7378619732958</v>
      </c>
      <c r="X54" s="42">
        <f t="shared" si="16"/>
        <v>2708.7378619732958</v>
      </c>
      <c r="Y54" s="42">
        <f t="shared" si="16"/>
        <v>2908.7378619732958</v>
      </c>
      <c r="Z54" s="42">
        <f t="shared" si="16"/>
        <v>3108.7378619732958</v>
      </c>
    </row>
    <row r="55" spans="1:26" ht="13.5" customHeight="1" thickBot="1" x14ac:dyDescent="0.3">
      <c r="A55" s="157" t="s">
        <v>9</v>
      </c>
      <c r="B55" s="159">
        <v>6</v>
      </c>
      <c r="C55" s="153"/>
      <c r="D55" s="192"/>
      <c r="E55" s="41">
        <f>E56-0.25</f>
        <v>5.75</v>
      </c>
      <c r="F55" s="42">
        <f t="shared" ref="F55:N58" si="17">F$53-($B$53/$E55)</f>
        <v>399.30230275706526</v>
      </c>
      <c r="G55" s="42">
        <f t="shared" si="17"/>
        <v>599.30230275706526</v>
      </c>
      <c r="H55" s="42">
        <f t="shared" si="17"/>
        <v>799.30230275706526</v>
      </c>
      <c r="I55" s="42">
        <f t="shared" si="17"/>
        <v>999.30230275706526</v>
      </c>
      <c r="J55" s="42">
        <f t="shared" si="17"/>
        <v>1199.3023027570653</v>
      </c>
      <c r="K55" s="42">
        <f t="shared" si="17"/>
        <v>1399.3023027570653</v>
      </c>
      <c r="L55" s="42">
        <f t="shared" si="17"/>
        <v>1599.3023027570653</v>
      </c>
      <c r="M55" s="42">
        <f t="shared" si="17"/>
        <v>1799.3023027570653</v>
      </c>
      <c r="N55" s="42">
        <f t="shared" si="17"/>
        <v>1999.3023027570653</v>
      </c>
      <c r="P55" s="192"/>
      <c r="Q55" s="41">
        <f>Q56-0.25</f>
        <v>5.75</v>
      </c>
      <c r="R55" s="42">
        <f t="shared" si="16"/>
        <v>1654.1840418875004</v>
      </c>
      <c r="S55" s="42">
        <f t="shared" si="16"/>
        <v>1854.1840418875004</v>
      </c>
      <c r="T55" s="42">
        <f t="shared" si="16"/>
        <v>2054.1840418875004</v>
      </c>
      <c r="U55" s="42">
        <f t="shared" si="16"/>
        <v>2254.1840418875004</v>
      </c>
      <c r="V55" s="42">
        <f t="shared" si="16"/>
        <v>2454.1840418875004</v>
      </c>
      <c r="W55" s="42">
        <f t="shared" si="16"/>
        <v>2654.1840418875004</v>
      </c>
      <c r="X55" s="42">
        <f t="shared" si="16"/>
        <v>2854.1840418875004</v>
      </c>
      <c r="Y55" s="42">
        <f t="shared" si="16"/>
        <v>3054.1840418875004</v>
      </c>
      <c r="Z55" s="42">
        <f t="shared" si="16"/>
        <v>3254.1840418875004</v>
      </c>
    </row>
    <row r="56" spans="1:26" ht="13.5" customHeight="1" thickBot="1" x14ac:dyDescent="0.3">
      <c r="A56" s="157"/>
      <c r="B56" s="147"/>
      <c r="C56" s="152"/>
      <c r="D56" s="192"/>
      <c r="E56" s="50">
        <f>B55</f>
        <v>6</v>
      </c>
      <c r="F56" s="42">
        <f t="shared" si="17"/>
        <v>584.91470680885413</v>
      </c>
      <c r="G56" s="42">
        <f t="shared" si="17"/>
        <v>784.91470680885413</v>
      </c>
      <c r="H56" s="42">
        <f t="shared" si="17"/>
        <v>984.91470680885413</v>
      </c>
      <c r="I56" s="42">
        <f t="shared" si="17"/>
        <v>1184.9147068088541</v>
      </c>
      <c r="J56" s="42">
        <f t="shared" si="17"/>
        <v>1384.9147068088541</v>
      </c>
      <c r="K56" s="42">
        <f t="shared" si="17"/>
        <v>1584.9147068088541</v>
      </c>
      <c r="L56" s="42">
        <f t="shared" si="17"/>
        <v>1784.9147068088541</v>
      </c>
      <c r="M56" s="42">
        <f t="shared" si="17"/>
        <v>1984.9147068088541</v>
      </c>
      <c r="N56" s="42">
        <f t="shared" si="17"/>
        <v>2184.9147068088541</v>
      </c>
      <c r="P56" s="192"/>
      <c r="Q56" s="50">
        <f>E56</f>
        <v>6</v>
      </c>
      <c r="R56" s="42">
        <f t="shared" si="16"/>
        <v>1787.5097068088544</v>
      </c>
      <c r="S56" s="42">
        <f t="shared" si="16"/>
        <v>1987.5097068088544</v>
      </c>
      <c r="T56" s="42">
        <f t="shared" si="16"/>
        <v>2187.5097068088544</v>
      </c>
      <c r="U56" s="42">
        <f t="shared" si="16"/>
        <v>2387.5097068088544</v>
      </c>
      <c r="V56" s="42">
        <f t="shared" si="16"/>
        <v>2587.5097068088544</v>
      </c>
      <c r="W56" s="42">
        <f t="shared" si="16"/>
        <v>2787.5097068088544</v>
      </c>
      <c r="X56" s="42">
        <f t="shared" si="16"/>
        <v>2987.5097068088544</v>
      </c>
      <c r="Y56" s="42">
        <f t="shared" si="16"/>
        <v>3187.5097068088544</v>
      </c>
      <c r="Z56" s="42">
        <f t="shared" si="16"/>
        <v>3387.5097068088544</v>
      </c>
    </row>
    <row r="57" spans="1:26" ht="13.5" customHeight="1" thickBot="1" x14ac:dyDescent="0.3">
      <c r="A57" s="157" t="s">
        <v>109</v>
      </c>
      <c r="B57" s="162">
        <f>B7</f>
        <v>5800</v>
      </c>
      <c r="C57" s="152"/>
      <c r="D57" s="192"/>
      <c r="E57" s="41">
        <f>E56+0.25</f>
        <v>6.25</v>
      </c>
      <c r="F57" s="42">
        <f t="shared" si="17"/>
        <v>755.67811853649982</v>
      </c>
      <c r="G57" s="42">
        <f t="shared" si="17"/>
        <v>955.67811853649982</v>
      </c>
      <c r="H57" s="42">
        <f t="shared" si="17"/>
        <v>1155.6781185364998</v>
      </c>
      <c r="I57" s="42">
        <f t="shared" si="17"/>
        <v>1355.6781185364998</v>
      </c>
      <c r="J57" s="42">
        <f t="shared" si="17"/>
        <v>1555.6781185364998</v>
      </c>
      <c r="K57" s="42">
        <f t="shared" si="17"/>
        <v>1755.6781185364998</v>
      </c>
      <c r="L57" s="42">
        <f t="shared" si="17"/>
        <v>1955.6781185364998</v>
      </c>
      <c r="M57" s="42">
        <f t="shared" si="17"/>
        <v>2155.6781185364998</v>
      </c>
      <c r="N57" s="42">
        <f t="shared" si="17"/>
        <v>2355.6781185364998</v>
      </c>
      <c r="P57" s="192"/>
      <c r="Q57" s="41">
        <f>Q56+0.25</f>
        <v>6.25</v>
      </c>
      <c r="R57" s="42">
        <f t="shared" si="16"/>
        <v>1910.1693185365002</v>
      </c>
      <c r="S57" s="42">
        <f t="shared" si="16"/>
        <v>2110.1693185365002</v>
      </c>
      <c r="T57" s="42">
        <f t="shared" si="16"/>
        <v>2310.1693185365002</v>
      </c>
      <c r="U57" s="42">
        <f t="shared" si="16"/>
        <v>2510.1693185365002</v>
      </c>
      <c r="V57" s="42">
        <f t="shared" si="16"/>
        <v>2710.1693185365002</v>
      </c>
      <c r="W57" s="42">
        <f t="shared" si="16"/>
        <v>2910.1693185365002</v>
      </c>
      <c r="X57" s="42">
        <f t="shared" si="16"/>
        <v>3110.1693185365002</v>
      </c>
      <c r="Y57" s="42">
        <f t="shared" si="16"/>
        <v>3310.1693185365002</v>
      </c>
      <c r="Z57" s="42">
        <f t="shared" si="16"/>
        <v>3510.1693185365002</v>
      </c>
    </row>
    <row r="58" spans="1:26" ht="13.5" customHeight="1" thickBot="1" x14ac:dyDescent="0.3">
      <c r="A58" s="160" t="s">
        <v>10</v>
      </c>
      <c r="B58" s="162">
        <f>D7</f>
        <v>63</v>
      </c>
      <c r="C58" s="154"/>
      <c r="D58" s="193"/>
      <c r="E58" s="41">
        <f>E57+0.25</f>
        <v>6.5</v>
      </c>
      <c r="F58" s="42">
        <f t="shared" si="17"/>
        <v>913.30588320817333</v>
      </c>
      <c r="G58" s="42">
        <f t="shared" si="17"/>
        <v>1113.3058832081733</v>
      </c>
      <c r="H58" s="42">
        <f t="shared" si="17"/>
        <v>1313.3058832081733</v>
      </c>
      <c r="I58" s="42">
        <f t="shared" si="17"/>
        <v>1513.3058832081733</v>
      </c>
      <c r="J58" s="42">
        <f t="shared" si="17"/>
        <v>1713.3058832081733</v>
      </c>
      <c r="K58" s="42">
        <f t="shared" si="17"/>
        <v>1913.3058832081733</v>
      </c>
      <c r="L58" s="42">
        <f t="shared" si="17"/>
        <v>2113.3058832081733</v>
      </c>
      <c r="M58" s="42">
        <f t="shared" si="17"/>
        <v>2313.3058832081733</v>
      </c>
      <c r="N58" s="42">
        <f>N$53-($B$53/$E58)</f>
        <v>2513.3058832081733</v>
      </c>
      <c r="P58" s="193"/>
      <c r="Q58" s="41">
        <f>Q57+0.25</f>
        <v>6.5</v>
      </c>
      <c r="R58" s="42">
        <f>R$53-($B$51/$E58)</f>
        <v>2023.3935755158655</v>
      </c>
      <c r="S58" s="42">
        <f t="shared" si="16"/>
        <v>2223.3935755158655</v>
      </c>
      <c r="T58" s="42">
        <f t="shared" si="16"/>
        <v>2423.3935755158655</v>
      </c>
      <c r="U58" s="42">
        <f t="shared" si="16"/>
        <v>2623.3935755158655</v>
      </c>
      <c r="V58" s="42">
        <f t="shared" si="16"/>
        <v>2823.3935755158655</v>
      </c>
      <c r="W58" s="42">
        <f t="shared" si="16"/>
        <v>3023.3935755158655</v>
      </c>
      <c r="X58" s="42">
        <f t="shared" si="16"/>
        <v>3223.3935755158655</v>
      </c>
      <c r="Y58" s="42">
        <f t="shared" si="16"/>
        <v>3423.3935755158655</v>
      </c>
      <c r="Z58" s="42">
        <f t="shared" si="16"/>
        <v>3623.3935755158655</v>
      </c>
    </row>
    <row r="59" spans="1:26" ht="13.5" customHeight="1" x14ac:dyDescent="0.25">
      <c r="A59" s="149" t="s">
        <v>11</v>
      </c>
      <c r="B59" s="175">
        <f>B57-B58</f>
        <v>5737</v>
      </c>
      <c r="C59" s="154"/>
    </row>
    <row r="60" spans="1:26" x14ac:dyDescent="0.25">
      <c r="A60" s="139"/>
      <c r="B60" s="139"/>
      <c r="C60" s="139"/>
    </row>
    <row r="61" spans="1:26" x14ac:dyDescent="0.25">
      <c r="A61" s="139"/>
      <c r="B61" s="139"/>
      <c r="C61" s="139"/>
    </row>
  </sheetData>
  <sheetProtection selectLockedCells="1"/>
  <mergeCells count="35">
    <mergeCell ref="A49:B49"/>
    <mergeCell ref="A23:B23"/>
    <mergeCell ref="A36:B36"/>
    <mergeCell ref="D54:D58"/>
    <mergeCell ref="P54:P58"/>
    <mergeCell ref="D50:N50"/>
    <mergeCell ref="P50:Z50"/>
    <mergeCell ref="D52:E52"/>
    <mergeCell ref="P52:Q52"/>
    <mergeCell ref="D53:E53"/>
    <mergeCell ref="P53:Q53"/>
    <mergeCell ref="D39:E39"/>
    <mergeCell ref="P39:Q39"/>
    <mergeCell ref="D40:E40"/>
    <mergeCell ref="P40:Q40"/>
    <mergeCell ref="D41:D45"/>
    <mergeCell ref="P41:P45"/>
    <mergeCell ref="D27:E27"/>
    <mergeCell ref="P27:Q27"/>
    <mergeCell ref="D28:D32"/>
    <mergeCell ref="P28:P32"/>
    <mergeCell ref="D37:N37"/>
    <mergeCell ref="P37:Z37"/>
    <mergeCell ref="D15:D19"/>
    <mergeCell ref="P15:P19"/>
    <mergeCell ref="D24:N24"/>
    <mergeCell ref="P24:Z24"/>
    <mergeCell ref="D26:E26"/>
    <mergeCell ref="P26:Q26"/>
    <mergeCell ref="D11:N11"/>
    <mergeCell ref="P11:Z11"/>
    <mergeCell ref="D13:E13"/>
    <mergeCell ref="P13:Q13"/>
    <mergeCell ref="D14:E14"/>
    <mergeCell ref="P14:Q14"/>
  </mergeCells>
  <conditionalFormatting sqref="F15:N19">
    <cfRule type="cellIs" dxfId="31" priority="29" stopIfTrue="1" operator="lessThan">
      <formula>1</formula>
    </cfRule>
    <cfRule type="cellIs" dxfId="30" priority="30" stopIfTrue="1" operator="greaterThan">
      <formula>1</formula>
    </cfRule>
    <cfRule type="cellIs" dxfId="29" priority="31" stopIfTrue="1" operator="lessThan">
      <formula>1</formula>
    </cfRule>
    <cfRule type="cellIs" dxfId="28" priority="32" stopIfTrue="1" operator="greaterThan">
      <formula>1</formula>
    </cfRule>
  </conditionalFormatting>
  <conditionalFormatting sqref="F28:N32">
    <cfRule type="cellIs" dxfId="27" priority="13" stopIfTrue="1" operator="lessThan">
      <formula>1</formula>
    </cfRule>
    <cfRule type="cellIs" dxfId="26" priority="14" stopIfTrue="1" operator="greaterThan">
      <formula>1</formula>
    </cfRule>
    <cfRule type="cellIs" dxfId="25" priority="15" stopIfTrue="1" operator="lessThan">
      <formula>1</formula>
    </cfRule>
    <cfRule type="cellIs" dxfId="24" priority="16" stopIfTrue="1" operator="greaterThan">
      <formula>1</formula>
    </cfRule>
  </conditionalFormatting>
  <conditionalFormatting sqref="F41:N45">
    <cfRule type="cellIs" dxfId="23" priority="25" stopIfTrue="1" operator="lessThan">
      <formula>1</formula>
    </cfRule>
    <cfRule type="cellIs" dxfId="22" priority="26" stopIfTrue="1" operator="greaterThan">
      <formula>1</formula>
    </cfRule>
    <cfRule type="cellIs" dxfId="21" priority="27" stopIfTrue="1" operator="lessThan">
      <formula>1</formula>
    </cfRule>
    <cfRule type="cellIs" dxfId="20" priority="28" stopIfTrue="1" operator="greaterThan">
      <formula>1</formula>
    </cfRule>
  </conditionalFormatting>
  <conditionalFormatting sqref="F54:N58">
    <cfRule type="cellIs" dxfId="19" priority="5" stopIfTrue="1" operator="lessThan">
      <formula>1</formula>
    </cfRule>
    <cfRule type="cellIs" dxfId="18" priority="6" stopIfTrue="1" operator="greaterThan">
      <formula>1</formula>
    </cfRule>
    <cfRule type="cellIs" dxfId="17" priority="7" stopIfTrue="1" operator="lessThan">
      <formula>1</formula>
    </cfRule>
    <cfRule type="cellIs" dxfId="16" priority="8" stopIfTrue="1" operator="greaterThan">
      <formula>1</formula>
    </cfRule>
  </conditionalFormatting>
  <conditionalFormatting sqref="R15:Z19">
    <cfRule type="cellIs" dxfId="15" priority="21" stopIfTrue="1" operator="lessThan">
      <formula>1</formula>
    </cfRule>
    <cfRule type="cellIs" dxfId="14" priority="22" stopIfTrue="1" operator="greaterThan">
      <formula>1</formula>
    </cfRule>
    <cfRule type="cellIs" dxfId="13" priority="23" stopIfTrue="1" operator="lessThan">
      <formula>1</formula>
    </cfRule>
    <cfRule type="cellIs" dxfId="12" priority="24" stopIfTrue="1" operator="greaterThan">
      <formula>1</formula>
    </cfRule>
  </conditionalFormatting>
  <conditionalFormatting sqref="R28:Z32">
    <cfRule type="cellIs" dxfId="11" priority="9" stopIfTrue="1" operator="lessThan">
      <formula>1</formula>
    </cfRule>
    <cfRule type="cellIs" dxfId="10" priority="10" stopIfTrue="1" operator="greaterThan">
      <formula>1</formula>
    </cfRule>
    <cfRule type="cellIs" dxfId="9" priority="11" stopIfTrue="1" operator="lessThan">
      <formula>1</formula>
    </cfRule>
    <cfRule type="cellIs" dxfId="8" priority="12" stopIfTrue="1" operator="greaterThan">
      <formula>1</formula>
    </cfRule>
  </conditionalFormatting>
  <conditionalFormatting sqref="R41:Z45">
    <cfRule type="cellIs" dxfId="7" priority="17" stopIfTrue="1" operator="lessThan">
      <formula>1</formula>
    </cfRule>
    <cfRule type="cellIs" dxfId="6" priority="18" stopIfTrue="1" operator="greaterThan">
      <formula>1</formula>
    </cfRule>
    <cfRule type="cellIs" dxfId="5" priority="19" stopIfTrue="1" operator="lessThan">
      <formula>1</formula>
    </cfRule>
    <cfRule type="cellIs" dxfId="4" priority="20" stopIfTrue="1" operator="greaterThan">
      <formula>1</formula>
    </cfRule>
  </conditionalFormatting>
  <conditionalFormatting sqref="R54:Z58">
    <cfRule type="cellIs" dxfId="3" priority="1" stopIfTrue="1" operator="lessThan">
      <formula>1</formula>
    </cfRule>
    <cfRule type="cellIs" dxfId="2" priority="2" stopIfTrue="1" operator="greaterThan">
      <formula>1</formula>
    </cfRule>
    <cfRule type="cellIs" dxfId="1" priority="3" stopIfTrue="1" operator="lessThan">
      <formula>1</formula>
    </cfRule>
    <cfRule type="cellIs" dxfId="0" priority="4" stopIfTrue="1" operator="greaterThan">
      <formula>1</formula>
    </cfRule>
  </conditionalFormatting>
  <dataValidations count="4">
    <dataValidation type="list" allowBlank="1" showInputMessage="1" showErrorMessage="1" sqref="B16" xr:uid="{00000000-0002-0000-0000-000000000000}">
      <formula1>Opbrengspeil</formula1>
    </dataValidation>
    <dataValidation type="list" allowBlank="1" showInputMessage="1" showErrorMessage="1" sqref="B29" xr:uid="{00000000-0002-0000-0000-000001000000}">
      <formula1>Sonopbrengspeil</formula1>
    </dataValidation>
    <dataValidation type="list" allowBlank="1" showInputMessage="1" showErrorMessage="1" sqref="B42" xr:uid="{00000000-0002-0000-0000-000002000000}">
      <formula1>Sojaopbrengspeil</formula1>
    </dataValidation>
    <dataValidation type="list" allowBlank="1" showInputMessage="1" showErrorMessage="1" sqref="B55" xr:uid="{00000000-0002-0000-0000-000003000000}">
      <formula1>Sorgopbrengspeil</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7"/>
  <sheetViews>
    <sheetView topLeftCell="A4" zoomScale="70" zoomScaleNormal="70" zoomScaleSheetLayoutView="90" workbookViewId="0">
      <selection activeCell="D9" sqref="D9:I25"/>
    </sheetView>
  </sheetViews>
  <sheetFormatPr defaultColWidth="9.109375" defaultRowHeight="13.2" x14ac:dyDescent="0.25"/>
  <cols>
    <col min="1" max="1" width="43.6640625" style="1" customWidth="1"/>
    <col min="2" max="2" width="16.44140625" style="1" customWidth="1"/>
    <col min="3" max="3" width="15.33203125" style="1" customWidth="1"/>
    <col min="4" max="4" width="15.5546875" style="1" customWidth="1"/>
    <col min="5" max="9" width="14.33203125" style="1" customWidth="1"/>
    <col min="10" max="10" width="14.44140625" style="1" customWidth="1"/>
    <col min="11" max="26" width="12.6640625" style="1" hidden="1" customWidth="1"/>
    <col min="27" max="27" width="12.5546875" style="1" hidden="1" customWidth="1"/>
    <col min="28" max="29" width="0" style="1" hidden="1" customWidth="1"/>
    <col min="30" max="16384" width="9.109375" style="1"/>
  </cols>
  <sheetData>
    <row r="1" spans="1:28" ht="33" customHeight="1" thickBot="1" x14ac:dyDescent="0.3">
      <c r="A1" s="210" t="s">
        <v>13</v>
      </c>
      <c r="B1" s="211"/>
      <c r="C1" s="211"/>
      <c r="D1" s="211"/>
      <c r="E1" s="212" t="s">
        <v>110</v>
      </c>
      <c r="F1" s="212"/>
      <c r="G1" s="212"/>
      <c r="H1" s="2"/>
      <c r="I1" s="12"/>
    </row>
    <row r="2" spans="1:28" ht="16.2" thickBot="1" x14ac:dyDescent="0.35">
      <c r="A2" s="13"/>
      <c r="B2" s="14"/>
      <c r="C2" s="15"/>
      <c r="D2" s="15"/>
      <c r="E2" s="10"/>
      <c r="F2" s="10"/>
      <c r="G2" s="10"/>
      <c r="H2" s="10"/>
      <c r="I2" s="3"/>
    </row>
    <row r="3" spans="1:28" ht="27" customHeight="1" thickBot="1" x14ac:dyDescent="0.3">
      <c r="A3" s="213" t="s">
        <v>14</v>
      </c>
      <c r="B3" s="214"/>
      <c r="C3" s="214"/>
      <c r="D3" s="4"/>
      <c r="E3" s="27">
        <f>'Pryse + Sensatiwiteitsanalise'!B20</f>
        <v>3349</v>
      </c>
      <c r="F3" s="4" t="s">
        <v>0</v>
      </c>
      <c r="G3" s="4"/>
      <c r="H3" s="17"/>
      <c r="I3" s="5"/>
    </row>
    <row r="4" spans="1:28" ht="13.8" thickBot="1" x14ac:dyDescent="0.3">
      <c r="A4" s="65"/>
      <c r="B4" s="7"/>
      <c r="C4" s="7"/>
      <c r="D4" s="6"/>
      <c r="E4" s="9"/>
      <c r="F4" s="18"/>
      <c r="G4" s="7"/>
      <c r="H4" s="19"/>
      <c r="I4" s="19"/>
    </row>
    <row r="5" spans="1:28" ht="13.8" thickBot="1" x14ac:dyDescent="0.3">
      <c r="A5" s="73" t="s">
        <v>15</v>
      </c>
      <c r="B5" s="7"/>
      <c r="C5" s="7"/>
      <c r="D5" s="28">
        <v>9</v>
      </c>
      <c r="E5" s="28">
        <v>10</v>
      </c>
      <c r="F5" s="28">
        <v>12</v>
      </c>
      <c r="G5" s="28">
        <v>14</v>
      </c>
      <c r="H5" s="28">
        <v>15</v>
      </c>
      <c r="I5" s="28">
        <v>16</v>
      </c>
    </row>
    <row r="6" spans="1:28" ht="13.8" thickBot="1" x14ac:dyDescent="0.3">
      <c r="A6" s="74" t="s">
        <v>16</v>
      </c>
      <c r="B6" s="71"/>
      <c r="C6" s="72"/>
      <c r="D6" s="8">
        <f>$E$3*D5</f>
        <v>30141</v>
      </c>
      <c r="E6" s="8">
        <f t="shared" ref="E6:I6" si="0">$E$3*E5</f>
        <v>33490</v>
      </c>
      <c r="F6" s="8">
        <f t="shared" si="0"/>
        <v>40188</v>
      </c>
      <c r="G6" s="8">
        <f t="shared" si="0"/>
        <v>46886</v>
      </c>
      <c r="H6" s="8">
        <f t="shared" si="0"/>
        <v>50235</v>
      </c>
      <c r="I6" s="8">
        <f t="shared" si="0"/>
        <v>53584</v>
      </c>
    </row>
    <row r="7" spans="1:28" ht="15" thickBot="1" x14ac:dyDescent="0.35">
      <c r="A7" s="67"/>
      <c r="B7" s="68"/>
      <c r="C7" s="68"/>
      <c r="D7" s="21"/>
      <c r="E7" s="21"/>
      <c r="F7" s="21"/>
      <c r="G7" s="21"/>
      <c r="H7" s="21"/>
      <c r="I7" s="21"/>
      <c r="Z7" s="200" t="s">
        <v>55</v>
      </c>
      <c r="AA7" s="200"/>
      <c r="AB7" s="200"/>
    </row>
    <row r="8" spans="1:28" ht="15" thickBot="1" x14ac:dyDescent="0.35">
      <c r="A8" s="216" t="s">
        <v>17</v>
      </c>
      <c r="B8" s="217"/>
      <c r="C8" s="218"/>
      <c r="D8" s="22"/>
      <c r="E8" s="22"/>
      <c r="F8" s="22"/>
      <c r="G8" s="22"/>
      <c r="H8" s="22"/>
      <c r="I8" s="22"/>
      <c r="Z8" s="92" t="s">
        <v>52</v>
      </c>
      <c r="AA8" s="92" t="s">
        <v>53</v>
      </c>
      <c r="AB8" s="92" t="s">
        <v>54</v>
      </c>
    </row>
    <row r="9" spans="1:28" ht="14.4" x14ac:dyDescent="0.3">
      <c r="A9" s="78" t="s">
        <v>18</v>
      </c>
      <c r="B9" s="79"/>
      <c r="C9" s="79"/>
      <c r="D9" s="115">
        <v>5294.625</v>
      </c>
      <c r="E9" s="115">
        <v>5294.625</v>
      </c>
      <c r="F9" s="115">
        <v>5294.625</v>
      </c>
      <c r="G9" s="115">
        <v>5294.625</v>
      </c>
      <c r="H9" s="115">
        <v>5294.625</v>
      </c>
      <c r="I9" s="115">
        <v>5294.625</v>
      </c>
      <c r="Z9" s="93">
        <v>9</v>
      </c>
      <c r="AA9" s="93">
        <f>D26</f>
        <v>27275.082414103599</v>
      </c>
      <c r="AB9" s="93">
        <f>D28</f>
        <v>8410.73</v>
      </c>
    </row>
    <row r="10" spans="1:28" ht="14.4" x14ac:dyDescent="0.3">
      <c r="A10" s="75" t="s">
        <v>19</v>
      </c>
      <c r="B10" s="80"/>
      <c r="C10" s="80"/>
      <c r="D10" s="116">
        <v>7894.8</v>
      </c>
      <c r="E10" s="116">
        <v>8772</v>
      </c>
      <c r="F10" s="116">
        <v>10526.4</v>
      </c>
      <c r="G10" s="116">
        <v>12280.8</v>
      </c>
      <c r="H10" s="116">
        <v>13158</v>
      </c>
      <c r="I10" s="116">
        <v>14035.2</v>
      </c>
      <c r="Z10" s="93">
        <v>10</v>
      </c>
      <c r="AA10" s="93">
        <f>E26</f>
        <v>29208.775262603514</v>
      </c>
      <c r="AB10" s="93">
        <f>E28</f>
        <v>8319.1500000000015</v>
      </c>
    </row>
    <row r="11" spans="1:28" ht="14.4" x14ac:dyDescent="0.3">
      <c r="A11" s="75" t="s">
        <v>20</v>
      </c>
      <c r="B11" s="80"/>
      <c r="C11" s="80"/>
      <c r="D11" s="116">
        <v>0</v>
      </c>
      <c r="E11" s="116">
        <v>0</v>
      </c>
      <c r="F11" s="116">
        <v>0</v>
      </c>
      <c r="G11" s="116">
        <v>0</v>
      </c>
      <c r="H11" s="116">
        <v>0</v>
      </c>
      <c r="I11" s="116">
        <v>0</v>
      </c>
      <c r="Z11" s="93">
        <v>12</v>
      </c>
      <c r="AA11" s="93">
        <f>F26</f>
        <v>33062.768135663362</v>
      </c>
      <c r="AB11" s="93">
        <f>F28</f>
        <v>8319.1500000000015</v>
      </c>
    </row>
    <row r="12" spans="1:28" ht="14.4" x14ac:dyDescent="0.3">
      <c r="A12" s="75" t="s">
        <v>21</v>
      </c>
      <c r="B12" s="80"/>
      <c r="C12" s="80"/>
      <c r="D12" s="116">
        <v>2164.96</v>
      </c>
      <c r="E12" s="116">
        <v>2213.5500000000002</v>
      </c>
      <c r="F12" s="116">
        <v>2299.4300000000003</v>
      </c>
      <c r="G12" s="116">
        <v>2385.3100000000004</v>
      </c>
      <c r="H12" s="116">
        <v>2433.9</v>
      </c>
      <c r="I12" s="116">
        <v>2482.4900000000002</v>
      </c>
      <c r="Z12" s="93">
        <v>14</v>
      </c>
      <c r="AA12" s="93">
        <f>G26</f>
        <v>36916.76100872321</v>
      </c>
      <c r="AB12" s="93">
        <f>G28</f>
        <v>8319.1500000000015</v>
      </c>
    </row>
    <row r="13" spans="1:28" ht="14.4" x14ac:dyDescent="0.3">
      <c r="A13" s="75" t="s">
        <v>22</v>
      </c>
      <c r="B13" s="80"/>
      <c r="C13" s="80"/>
      <c r="D13" s="116">
        <v>676.31429250000019</v>
      </c>
      <c r="E13" s="116">
        <v>683.74845000000016</v>
      </c>
      <c r="F13" s="116">
        <v>698.6167650000001</v>
      </c>
      <c r="G13" s="116">
        <v>713.48508000000015</v>
      </c>
      <c r="H13" s="116">
        <v>720.91923750000012</v>
      </c>
      <c r="I13" s="116">
        <v>728.35339500000009</v>
      </c>
      <c r="Z13" s="93">
        <v>15</v>
      </c>
      <c r="AA13" s="93">
        <f>H26</f>
        <v>39843.694125548005</v>
      </c>
      <c r="AB13" s="93">
        <f>H28</f>
        <v>8319.1500000000015</v>
      </c>
    </row>
    <row r="14" spans="1:28" ht="14.4" x14ac:dyDescent="0.3">
      <c r="A14" s="75" t="s">
        <v>23</v>
      </c>
      <c r="B14" s="80"/>
      <c r="C14" s="80"/>
      <c r="D14" s="116">
        <v>875.51099999999997</v>
      </c>
      <c r="E14" s="116">
        <v>875.51099999999997</v>
      </c>
      <c r="F14" s="116">
        <v>875.51099999999997</v>
      </c>
      <c r="G14" s="116">
        <v>875.51099999999997</v>
      </c>
      <c r="H14" s="116">
        <v>1713.5429999999997</v>
      </c>
      <c r="I14" s="116">
        <v>2132.5589999999997</v>
      </c>
      <c r="Z14" s="93">
        <v>16</v>
      </c>
      <c r="AA14" s="93">
        <f>I26</f>
        <v>42274.00710821036</v>
      </c>
      <c r="AB14" s="93">
        <f>I28</f>
        <v>8319.1500000000015</v>
      </c>
    </row>
    <row r="15" spans="1:28" ht="14.4" x14ac:dyDescent="0.3">
      <c r="A15" s="75" t="s">
        <v>24</v>
      </c>
      <c r="B15" s="80"/>
      <c r="C15" s="80"/>
      <c r="D15" s="116">
        <v>58.968000000000004</v>
      </c>
      <c r="E15" s="116">
        <v>58.968000000000004</v>
      </c>
      <c r="F15" s="116">
        <v>58.968000000000004</v>
      </c>
      <c r="G15" s="116">
        <v>58.968000000000004</v>
      </c>
      <c r="H15" s="116">
        <v>58.968000000000004</v>
      </c>
      <c r="I15" s="116">
        <v>58.968000000000004</v>
      </c>
      <c r="AB15" s="93"/>
    </row>
    <row r="16" spans="1:28" x14ac:dyDescent="0.25">
      <c r="A16" s="75" t="s">
        <v>25</v>
      </c>
      <c r="B16" s="80"/>
      <c r="C16" s="80"/>
      <c r="D16" s="116">
        <v>0</v>
      </c>
      <c r="E16" s="116">
        <v>0</v>
      </c>
      <c r="F16" s="116">
        <v>0</v>
      </c>
      <c r="G16" s="116">
        <v>0</v>
      </c>
      <c r="H16" s="116">
        <v>0</v>
      </c>
      <c r="I16" s="116">
        <v>0</v>
      </c>
    </row>
    <row r="17" spans="1:10" x14ac:dyDescent="0.25">
      <c r="A17" s="66" t="s">
        <v>26</v>
      </c>
      <c r="B17" s="69"/>
      <c r="C17" s="69"/>
      <c r="D17" s="116">
        <v>4137</v>
      </c>
      <c r="E17" s="116">
        <v>4722.2</v>
      </c>
      <c r="F17" s="116">
        <v>5892.5999999999995</v>
      </c>
      <c r="G17" s="116">
        <v>7063</v>
      </c>
      <c r="H17" s="116">
        <v>7648.2</v>
      </c>
      <c r="I17" s="116">
        <v>8233.4</v>
      </c>
    </row>
    <row r="18" spans="1:10" x14ac:dyDescent="0.25">
      <c r="A18" s="75" t="s">
        <v>27</v>
      </c>
      <c r="B18" s="80"/>
      <c r="C18" s="80"/>
      <c r="D18" s="116">
        <v>2753.668234398328</v>
      </c>
      <c r="E18" s="116">
        <v>2948.5353777246937</v>
      </c>
      <c r="F18" s="116">
        <v>3336.9200077635114</v>
      </c>
      <c r="G18" s="116">
        <v>3725.3046378023291</v>
      </c>
      <c r="H18" s="116">
        <v>4020.265182143924</v>
      </c>
      <c r="I18" s="116">
        <v>4265.1790259779045</v>
      </c>
    </row>
    <row r="19" spans="1:10" x14ac:dyDescent="0.25">
      <c r="A19" s="75" t="s">
        <v>28</v>
      </c>
      <c r="B19" s="80"/>
      <c r="C19" s="80"/>
      <c r="D19" s="116">
        <v>850</v>
      </c>
      <c r="E19" s="116">
        <v>850</v>
      </c>
      <c r="F19" s="116">
        <v>850</v>
      </c>
      <c r="G19" s="116">
        <v>850</v>
      </c>
      <c r="H19" s="116">
        <v>850</v>
      </c>
      <c r="I19" s="116">
        <v>850</v>
      </c>
    </row>
    <row r="20" spans="1:10" x14ac:dyDescent="0.25">
      <c r="A20" s="75" t="s">
        <v>29</v>
      </c>
      <c r="B20" s="80"/>
      <c r="C20" s="80"/>
      <c r="D20" s="116">
        <v>1017.909</v>
      </c>
      <c r="E20" s="116">
        <v>1131.0099999999998</v>
      </c>
      <c r="F20" s="116">
        <v>1357.2119999999998</v>
      </c>
      <c r="G20" s="116">
        <v>1583.4139999999998</v>
      </c>
      <c r="H20" s="116">
        <v>1696.5149999999999</v>
      </c>
      <c r="I20" s="116">
        <v>1809.616</v>
      </c>
    </row>
    <row r="21" spans="1:10" x14ac:dyDescent="0.25">
      <c r="A21" s="75" t="s">
        <v>30</v>
      </c>
      <c r="B21" s="80"/>
      <c r="C21" s="80"/>
      <c r="D21" s="116">
        <v>85</v>
      </c>
      <c r="E21" s="116">
        <v>85</v>
      </c>
      <c r="F21" s="116">
        <v>85</v>
      </c>
      <c r="G21" s="116">
        <v>85</v>
      </c>
      <c r="H21" s="116">
        <v>85</v>
      </c>
      <c r="I21" s="116">
        <v>85</v>
      </c>
    </row>
    <row r="22" spans="1:10" s="11" customFormat="1" x14ac:dyDescent="0.25">
      <c r="A22" s="75" t="s">
        <v>31</v>
      </c>
      <c r="B22" s="80"/>
      <c r="C22" s="80"/>
      <c r="D22" s="116">
        <v>0</v>
      </c>
      <c r="E22" s="116">
        <v>0</v>
      </c>
      <c r="F22" s="116">
        <v>0</v>
      </c>
      <c r="G22" s="116">
        <v>0</v>
      </c>
      <c r="H22" s="116">
        <v>0</v>
      </c>
      <c r="I22" s="116">
        <v>0</v>
      </c>
      <c r="J22" s="1"/>
    </row>
    <row r="23" spans="1:10" s="11" customFormat="1" x14ac:dyDescent="0.25">
      <c r="A23" s="75" t="s">
        <v>32</v>
      </c>
      <c r="B23" s="80"/>
      <c r="C23" s="80"/>
      <c r="D23" s="116">
        <v>0</v>
      </c>
      <c r="E23" s="116">
        <v>0</v>
      </c>
      <c r="F23" s="116">
        <v>0</v>
      </c>
      <c r="G23" s="116">
        <v>0</v>
      </c>
      <c r="H23" s="116">
        <v>0</v>
      </c>
      <c r="I23" s="116">
        <v>0</v>
      </c>
      <c r="J23" s="1"/>
    </row>
    <row r="24" spans="1:10" s="11" customFormat="1" x14ac:dyDescent="0.25">
      <c r="A24" s="75" t="s">
        <v>33</v>
      </c>
      <c r="B24" s="80"/>
      <c r="C24" s="80"/>
      <c r="D24" s="116">
        <v>0</v>
      </c>
      <c r="E24" s="116">
        <v>0</v>
      </c>
      <c r="F24" s="116">
        <v>0</v>
      </c>
      <c r="G24" s="116">
        <v>0</v>
      </c>
      <c r="H24" s="116">
        <v>0</v>
      </c>
      <c r="I24" s="116">
        <v>0</v>
      </c>
      <c r="J24" s="1"/>
    </row>
    <row r="25" spans="1:10" s="11" customFormat="1" ht="13.8" thickBot="1" x14ac:dyDescent="0.3">
      <c r="A25" s="75" t="s">
        <v>34</v>
      </c>
      <c r="B25" s="80"/>
      <c r="C25" s="80"/>
      <c r="D25" s="116">
        <v>1466.3268872052765</v>
      </c>
      <c r="E25" s="116">
        <v>1573.6274348788254</v>
      </c>
      <c r="F25" s="116">
        <v>1787.485362899856</v>
      </c>
      <c r="G25" s="116">
        <v>2001.3432909208866</v>
      </c>
      <c r="H25" s="116">
        <v>2163.7587059040802</v>
      </c>
      <c r="I25" s="116">
        <v>2298.616687232452</v>
      </c>
      <c r="J25" s="1"/>
    </row>
    <row r="26" spans="1:10" s="11" customFormat="1" ht="27" customHeight="1" thickBot="1" x14ac:dyDescent="0.3">
      <c r="A26" s="197" t="s">
        <v>35</v>
      </c>
      <c r="B26" s="219"/>
      <c r="C26" s="220"/>
      <c r="D26" s="23">
        <f t="shared" ref="D26:I26" si="1">SUM(D9:D25)</f>
        <v>27275.082414103599</v>
      </c>
      <c r="E26" s="23">
        <f t="shared" si="1"/>
        <v>29208.775262603514</v>
      </c>
      <c r="F26" s="23">
        <f t="shared" si="1"/>
        <v>33062.768135663362</v>
      </c>
      <c r="G26" s="23">
        <f t="shared" si="1"/>
        <v>36916.76100872321</v>
      </c>
      <c r="H26" s="23">
        <f t="shared" si="1"/>
        <v>39843.694125548005</v>
      </c>
      <c r="I26" s="23">
        <f t="shared" si="1"/>
        <v>42274.00710821036</v>
      </c>
      <c r="J26" s="1"/>
    </row>
    <row r="27" spans="1:10" s="11" customFormat="1" ht="13.8" thickBot="1" x14ac:dyDescent="0.3">
      <c r="A27" s="81"/>
      <c r="B27" s="82"/>
      <c r="C27" s="82"/>
      <c r="D27" s="24"/>
      <c r="E27" s="24"/>
      <c r="F27" s="24"/>
      <c r="G27" s="24"/>
      <c r="H27" s="24"/>
      <c r="I27" s="24"/>
      <c r="J27" s="1"/>
    </row>
    <row r="28" spans="1:10" s="112" customFormat="1" ht="13.8" thickBot="1" x14ac:dyDescent="0.3">
      <c r="A28" s="221" t="s">
        <v>36</v>
      </c>
      <c r="B28" s="222"/>
      <c r="C28" s="223"/>
      <c r="D28" s="176">
        <f>'[1]Bes-mielies '!$D$232</f>
        <v>8410.73</v>
      </c>
      <c r="E28" s="23">
        <v>8319.1500000000015</v>
      </c>
      <c r="F28" s="23">
        <v>8319.1500000000015</v>
      </c>
      <c r="G28" s="23">
        <v>8319.1500000000015</v>
      </c>
      <c r="H28" s="23">
        <v>8319.1500000000015</v>
      </c>
      <c r="I28" s="23">
        <v>8319.1500000000015</v>
      </c>
      <c r="J28" s="113"/>
    </row>
    <row r="29" spans="1:10" ht="13.8" thickBot="1" x14ac:dyDescent="0.3">
      <c r="A29" s="81"/>
      <c r="B29" s="82"/>
      <c r="C29" s="82"/>
      <c r="D29" s="24"/>
      <c r="E29" s="24"/>
      <c r="F29" s="24"/>
      <c r="G29" s="24"/>
      <c r="H29" s="24"/>
      <c r="I29" s="24"/>
    </row>
    <row r="30" spans="1:10" ht="25.5" customHeight="1" thickBot="1" x14ac:dyDescent="0.3">
      <c r="A30" s="197" t="s">
        <v>37</v>
      </c>
      <c r="B30" s="219"/>
      <c r="C30" s="220"/>
      <c r="D30" s="23">
        <f t="shared" ref="D30:I30" si="2">D26+D28</f>
        <v>35685.812414103595</v>
      </c>
      <c r="E30" s="23">
        <f t="shared" si="2"/>
        <v>37527.925262603516</v>
      </c>
      <c r="F30" s="23">
        <f t="shared" si="2"/>
        <v>41381.918135663364</v>
      </c>
      <c r="G30" s="23">
        <f t="shared" si="2"/>
        <v>45235.911008723211</v>
      </c>
      <c r="H30" s="23">
        <f t="shared" si="2"/>
        <v>48162.844125548007</v>
      </c>
      <c r="I30" s="23">
        <f t="shared" si="2"/>
        <v>50593.157108210362</v>
      </c>
    </row>
    <row r="31" spans="1:10" ht="13.8" thickBot="1" x14ac:dyDescent="0.3">
      <c r="A31" s="76"/>
      <c r="B31" s="77"/>
      <c r="C31" s="77"/>
      <c r="D31" s="26"/>
      <c r="E31" s="26"/>
      <c r="F31" s="26"/>
      <c r="G31" s="26"/>
      <c r="H31" s="26"/>
      <c r="I31" s="26"/>
    </row>
    <row r="32" spans="1:10" ht="24.75" customHeight="1" thickBot="1" x14ac:dyDescent="0.3">
      <c r="A32" s="197" t="s">
        <v>38</v>
      </c>
      <c r="B32" s="198"/>
      <c r="C32" s="199"/>
      <c r="D32" s="23">
        <f t="shared" ref="D32:I32" si="3">D30/D5</f>
        <v>3965.0902682337328</v>
      </c>
      <c r="E32" s="23">
        <f t="shared" si="3"/>
        <v>3752.7925262603517</v>
      </c>
      <c r="F32" s="23">
        <f t="shared" si="3"/>
        <v>3448.4931779719468</v>
      </c>
      <c r="G32" s="23">
        <f t="shared" si="3"/>
        <v>3231.1365006230867</v>
      </c>
      <c r="H32" s="23">
        <f t="shared" si="3"/>
        <v>3210.8562750365336</v>
      </c>
      <c r="I32" s="23">
        <f t="shared" si="3"/>
        <v>3162.0723192631476</v>
      </c>
    </row>
    <row r="33" spans="1:10" ht="13.8" thickBot="1" x14ac:dyDescent="0.3">
      <c r="A33" s="67"/>
      <c r="B33" s="68"/>
      <c r="C33" s="68"/>
      <c r="D33" s="26"/>
      <c r="E33" s="26"/>
      <c r="F33" s="26"/>
      <c r="G33" s="26"/>
      <c r="H33" s="26"/>
      <c r="I33" s="26"/>
    </row>
    <row r="34" spans="1:10" ht="13.8" thickBot="1" x14ac:dyDescent="0.3">
      <c r="A34" s="70" t="s">
        <v>39</v>
      </c>
      <c r="B34" s="71"/>
      <c r="C34" s="71"/>
      <c r="D34" s="23">
        <f>'Pryse + Sensatiwiteitsanalise'!D4</f>
        <v>372</v>
      </c>
      <c r="E34" s="23">
        <f>$D$34</f>
        <v>372</v>
      </c>
      <c r="F34" s="23">
        <f>$D$34</f>
        <v>372</v>
      </c>
      <c r="G34" s="23">
        <f>$D$34</f>
        <v>372</v>
      </c>
      <c r="H34" s="23">
        <f>$D$34</f>
        <v>372</v>
      </c>
      <c r="I34" s="23">
        <f>$D$34</f>
        <v>372</v>
      </c>
    </row>
    <row r="35" spans="1:10" ht="13.8" thickBot="1" x14ac:dyDescent="0.3">
      <c r="A35" s="67"/>
      <c r="B35" s="68"/>
      <c r="C35" s="68"/>
      <c r="D35" s="26"/>
      <c r="E35" s="26"/>
      <c r="F35" s="26"/>
      <c r="G35" s="26"/>
      <c r="H35" s="26"/>
      <c r="I35" s="26"/>
    </row>
    <row r="36" spans="1:10" ht="25.5" customHeight="1" thickBot="1" x14ac:dyDescent="0.3">
      <c r="A36" s="213" t="s">
        <v>40</v>
      </c>
      <c r="B36" s="214"/>
      <c r="C36" s="215"/>
      <c r="D36" s="25">
        <f t="shared" ref="D36:I36" si="4">D32+D34</f>
        <v>4337.0902682337328</v>
      </c>
      <c r="E36" s="25">
        <f t="shared" si="4"/>
        <v>4124.7925262603512</v>
      </c>
      <c r="F36" s="25">
        <f t="shared" si="4"/>
        <v>3820.4931779719468</v>
      </c>
      <c r="G36" s="25">
        <f t="shared" si="4"/>
        <v>3603.1365006230867</v>
      </c>
      <c r="H36" s="25">
        <f t="shared" si="4"/>
        <v>3582.8562750365336</v>
      </c>
      <c r="I36" s="25">
        <f t="shared" si="4"/>
        <v>3534.0723192631476</v>
      </c>
    </row>
    <row r="37" spans="1:10" ht="13.8" thickBot="1" x14ac:dyDescent="0.3">
      <c r="A37" s="64" t="s">
        <v>41</v>
      </c>
      <c r="B37" s="4"/>
      <c r="C37" s="5"/>
      <c r="D37" s="25">
        <f>'Pryse + Sensatiwiteitsanalise'!B4</f>
        <v>3721</v>
      </c>
      <c r="E37" s="25">
        <f>$D$37</f>
        <v>3721</v>
      </c>
      <c r="F37" s="25">
        <f>$D$37</f>
        <v>3721</v>
      </c>
      <c r="G37" s="25">
        <f>$D$37</f>
        <v>3721</v>
      </c>
      <c r="H37" s="25">
        <f>$D$37</f>
        <v>3721</v>
      </c>
      <c r="I37" s="25">
        <f>$D$37</f>
        <v>3721</v>
      </c>
    </row>
    <row r="38" spans="1:10" ht="13.8" thickBot="1" x14ac:dyDescent="0.3"/>
    <row r="39" spans="1:10" customFormat="1" ht="14.4" x14ac:dyDescent="0.3">
      <c r="A39" s="224" t="s">
        <v>105</v>
      </c>
      <c r="B39" s="225"/>
      <c r="C39" s="226"/>
      <c r="D39" s="180">
        <f>D6-D26</f>
        <v>2865.9175858964009</v>
      </c>
      <c r="E39" s="180">
        <f>E6-E26</f>
        <v>4281.2247373964856</v>
      </c>
      <c r="F39" s="180">
        <f>F6-F26</f>
        <v>7125.231864336638</v>
      </c>
      <c r="G39" s="180">
        <f t="shared" ref="G39:I39" si="5">G6-G26</f>
        <v>9969.2389912767903</v>
      </c>
      <c r="H39" s="180">
        <f t="shared" si="5"/>
        <v>10391.305874451995</v>
      </c>
      <c r="I39" s="180">
        <f t="shared" si="5"/>
        <v>11309.99289178964</v>
      </c>
    </row>
    <row r="40" spans="1:10" customFormat="1" ht="15" thickBot="1" x14ac:dyDescent="0.35">
      <c r="A40" s="227" t="s">
        <v>106</v>
      </c>
      <c r="B40" s="228"/>
      <c r="C40" s="229"/>
      <c r="D40" s="181">
        <f>D6-D30</f>
        <v>-5544.8124141035951</v>
      </c>
      <c r="E40" s="181">
        <f>E6-E30</f>
        <v>-4037.9252626035159</v>
      </c>
      <c r="F40" s="181">
        <f>F6-F30</f>
        <v>-1193.9181356633635</v>
      </c>
      <c r="G40" s="181">
        <f t="shared" ref="G40:I40" si="6">G6-G30</f>
        <v>1650.0889912767889</v>
      </c>
      <c r="H40" s="181">
        <f t="shared" si="6"/>
        <v>2072.1558744519934</v>
      </c>
      <c r="I40" s="181">
        <f t="shared" si="6"/>
        <v>2990.8428917896381</v>
      </c>
    </row>
    <row r="41" spans="1:10" ht="14.4" x14ac:dyDescent="0.25">
      <c r="A41" s="83" t="s">
        <v>45</v>
      </c>
      <c r="B41" s="84"/>
      <c r="C41" s="84"/>
      <c r="D41" s="84"/>
      <c r="E41" s="84"/>
      <c r="F41" s="84"/>
      <c r="G41" s="84"/>
      <c r="H41" s="85"/>
      <c r="I41" s="30"/>
      <c r="J41" s="30"/>
    </row>
    <row r="42" spans="1:10" ht="14.4" x14ac:dyDescent="0.25">
      <c r="A42" s="86" t="s">
        <v>46</v>
      </c>
      <c r="B42" s="87"/>
      <c r="C42" s="87"/>
      <c r="D42" s="87"/>
      <c r="E42" s="87"/>
      <c r="F42" s="87"/>
      <c r="G42" s="87"/>
      <c r="H42" s="88"/>
      <c r="I42" s="30"/>
      <c r="J42" s="30"/>
    </row>
    <row r="43" spans="1:10" ht="15" thickBot="1" x14ac:dyDescent="0.3">
      <c r="A43" s="89" t="s">
        <v>47</v>
      </c>
      <c r="B43" s="90"/>
      <c r="C43" s="90"/>
      <c r="D43" s="90"/>
      <c r="E43" s="90"/>
      <c r="F43" s="90"/>
      <c r="G43" s="90"/>
      <c r="H43" s="91"/>
      <c r="I43" s="30"/>
      <c r="J43" s="30"/>
    </row>
    <row r="44" spans="1:10" x14ac:dyDescent="0.25">
      <c r="A44" s="201" t="s">
        <v>48</v>
      </c>
      <c r="B44" s="202"/>
      <c r="C44" s="202"/>
      <c r="D44" s="202"/>
      <c r="E44" s="202"/>
      <c r="F44" s="202"/>
      <c r="G44" s="202"/>
      <c r="H44" s="203"/>
      <c r="I44"/>
      <c r="J44"/>
    </row>
    <row r="45" spans="1:10" x14ac:dyDescent="0.25">
      <c r="A45" s="204"/>
      <c r="B45" s="205"/>
      <c r="C45" s="205"/>
      <c r="D45" s="205"/>
      <c r="E45" s="205"/>
      <c r="F45" s="205"/>
      <c r="G45" s="205"/>
      <c r="H45" s="206"/>
      <c r="I45"/>
      <c r="J45"/>
    </row>
    <row r="46" spans="1:10" x14ac:dyDescent="0.25">
      <c r="A46" s="204"/>
      <c r="B46" s="205"/>
      <c r="C46" s="205"/>
      <c r="D46" s="205"/>
      <c r="E46" s="205"/>
      <c r="F46" s="205"/>
      <c r="G46" s="205"/>
      <c r="H46" s="206"/>
      <c r="I46"/>
      <c r="J46"/>
    </row>
    <row r="47" spans="1:10" ht="13.8" thickBot="1" x14ac:dyDescent="0.3">
      <c r="A47" s="207"/>
      <c r="B47" s="208"/>
      <c r="C47" s="208"/>
      <c r="D47" s="208"/>
      <c r="E47" s="208"/>
      <c r="F47" s="208"/>
      <c r="G47" s="208"/>
      <c r="H47" s="209"/>
      <c r="I47"/>
      <c r="J47"/>
    </row>
  </sheetData>
  <mergeCells count="13">
    <mergeCell ref="A32:C32"/>
    <mergeCell ref="Z7:AB7"/>
    <mergeCell ref="A44:H47"/>
    <mergeCell ref="A1:D1"/>
    <mergeCell ref="E1:G1"/>
    <mergeCell ref="A36:C36"/>
    <mergeCell ref="A3:C3"/>
    <mergeCell ref="A8:C8"/>
    <mergeCell ref="A26:C26"/>
    <mergeCell ref="A28:C28"/>
    <mergeCell ref="A30:C30"/>
    <mergeCell ref="A39:C39"/>
    <mergeCell ref="A40:C40"/>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51181102362204722" footer="0.51181102362204722"/>
  <pageSetup scale="53" fitToHeight="0" orientation="portrait" r:id="rId1"/>
  <headerFooter alignWithMargins="0">
    <oddHeader>&amp;F</oddHeader>
    <oddFooter>&amp;A&amp;RPage &amp;P</oddFooter>
  </headerFooter>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43"/>
  <sheetViews>
    <sheetView zoomScale="85" zoomScaleNormal="85" zoomScaleSheetLayoutView="80" workbookViewId="0">
      <selection activeCell="D9" sqref="D9:I25"/>
    </sheetView>
  </sheetViews>
  <sheetFormatPr defaultColWidth="9.109375" defaultRowHeight="13.2" x14ac:dyDescent="0.25"/>
  <cols>
    <col min="1" max="1" width="41.6640625" style="1" customWidth="1"/>
    <col min="2" max="2" width="15.6640625" style="1" bestFit="1" customWidth="1"/>
    <col min="3" max="4" width="14.44140625" style="1" customWidth="1"/>
    <col min="5" max="9" width="14.33203125" style="1" customWidth="1"/>
    <col min="10" max="10" width="14.44140625" style="1" customWidth="1"/>
    <col min="11" max="26" width="12.6640625" style="1" hidden="1" customWidth="1"/>
    <col min="27" max="27" width="10.33203125" style="1" hidden="1" customWidth="1"/>
    <col min="28" max="29" width="0" style="1" hidden="1" customWidth="1"/>
    <col min="30" max="16384" width="9.109375" style="1"/>
  </cols>
  <sheetData>
    <row r="1" spans="1:28" ht="33" customHeight="1" thickBot="1" x14ac:dyDescent="0.3">
      <c r="A1" s="210" t="s">
        <v>42</v>
      </c>
      <c r="B1" s="211"/>
      <c r="C1" s="211"/>
      <c r="D1" s="211"/>
      <c r="E1" s="212" t="s">
        <v>110</v>
      </c>
      <c r="F1" s="212"/>
      <c r="G1" s="212"/>
      <c r="H1" s="2"/>
      <c r="I1" s="12"/>
    </row>
    <row r="2" spans="1:28" ht="16.2" thickBot="1" x14ac:dyDescent="0.35">
      <c r="A2" s="13"/>
      <c r="B2" s="14"/>
      <c r="C2" s="15"/>
      <c r="D2" s="15"/>
      <c r="E2" s="10"/>
      <c r="F2" s="10"/>
      <c r="G2" s="10"/>
      <c r="H2" s="10"/>
      <c r="I2" s="3"/>
    </row>
    <row r="3" spans="1:28" ht="25.5" customHeight="1" thickBot="1" x14ac:dyDescent="0.3">
      <c r="A3" s="213" t="s">
        <v>14</v>
      </c>
      <c r="B3" s="214"/>
      <c r="C3" s="214"/>
      <c r="D3" s="4"/>
      <c r="E3" s="27">
        <f>'Pryse + Sensatiwiteitsanalise'!B46</f>
        <v>8108</v>
      </c>
      <c r="F3" s="4" t="s">
        <v>0</v>
      </c>
      <c r="G3" s="17"/>
      <c r="H3" s="17"/>
      <c r="I3" s="5"/>
    </row>
    <row r="4" spans="1:28" ht="13.8" thickBot="1" x14ac:dyDescent="0.3">
      <c r="A4" s="65"/>
      <c r="B4" s="7"/>
      <c r="C4" s="7"/>
      <c r="D4" s="6"/>
      <c r="E4" s="9"/>
      <c r="F4" s="18"/>
      <c r="G4" s="7"/>
      <c r="H4" s="19"/>
      <c r="I4" s="19"/>
    </row>
    <row r="5" spans="1:28" ht="13.8" thickBot="1" x14ac:dyDescent="0.3">
      <c r="A5" s="73" t="s">
        <v>15</v>
      </c>
      <c r="B5" s="7"/>
      <c r="C5" s="7"/>
      <c r="D5" s="20">
        <v>2.5</v>
      </c>
      <c r="E5" s="20">
        <v>3</v>
      </c>
      <c r="F5" s="20">
        <v>3.5</v>
      </c>
      <c r="G5" s="20">
        <v>4</v>
      </c>
      <c r="H5" s="20">
        <v>5</v>
      </c>
      <c r="I5" s="20">
        <v>6</v>
      </c>
    </row>
    <row r="6" spans="1:28" ht="13.8" thickBot="1" x14ac:dyDescent="0.3">
      <c r="A6" s="74" t="s">
        <v>16</v>
      </c>
      <c r="B6" s="71"/>
      <c r="C6" s="72"/>
      <c r="D6" s="8">
        <f t="shared" ref="D6:I6" si="0">$E$3*D5</f>
        <v>20270</v>
      </c>
      <c r="E6" s="8">
        <f t="shared" si="0"/>
        <v>24324</v>
      </c>
      <c r="F6" s="8">
        <f t="shared" si="0"/>
        <v>28378</v>
      </c>
      <c r="G6" s="8">
        <f t="shared" si="0"/>
        <v>32432</v>
      </c>
      <c r="H6" s="8">
        <f t="shared" si="0"/>
        <v>40540</v>
      </c>
      <c r="I6" s="8">
        <f t="shared" si="0"/>
        <v>48648</v>
      </c>
    </row>
    <row r="7" spans="1:28" ht="15" thickBot="1" x14ac:dyDescent="0.35">
      <c r="A7" s="67"/>
      <c r="B7" s="68"/>
      <c r="C7" s="68"/>
      <c r="D7" s="21"/>
      <c r="E7" s="21"/>
      <c r="F7" s="21"/>
      <c r="G7" s="21"/>
      <c r="H7" s="21"/>
      <c r="I7" s="21"/>
      <c r="Z7" s="200" t="s">
        <v>57</v>
      </c>
      <c r="AA7" s="200"/>
      <c r="AB7" s="200"/>
    </row>
    <row r="8" spans="1:28" ht="15" thickBot="1" x14ac:dyDescent="0.35">
      <c r="A8" s="216" t="s">
        <v>17</v>
      </c>
      <c r="B8" s="217"/>
      <c r="C8" s="218"/>
      <c r="D8" s="22"/>
      <c r="E8" s="22"/>
      <c r="F8" s="22"/>
      <c r="G8" s="22"/>
      <c r="H8" s="22"/>
      <c r="I8" s="22"/>
      <c r="Z8" s="92" t="s">
        <v>52</v>
      </c>
      <c r="AA8" s="92" t="s">
        <v>53</v>
      </c>
      <c r="AB8" s="92" t="s">
        <v>54</v>
      </c>
    </row>
    <row r="9" spans="1:28" ht="14.4" x14ac:dyDescent="0.3">
      <c r="A9" s="78" t="s">
        <v>18</v>
      </c>
      <c r="B9" s="79"/>
      <c r="C9" s="79"/>
      <c r="D9" s="115">
        <v>3173.36</v>
      </c>
      <c r="E9" s="115">
        <v>3173.36</v>
      </c>
      <c r="F9" s="115">
        <v>3173.36</v>
      </c>
      <c r="G9" s="115">
        <v>3173.36</v>
      </c>
      <c r="H9" s="115">
        <v>3173.36</v>
      </c>
      <c r="I9" s="115">
        <v>3634.9639999999999</v>
      </c>
      <c r="Z9" s="93">
        <f>D5</f>
        <v>2.5</v>
      </c>
      <c r="AA9" s="93">
        <f>D26</f>
        <v>16642.772642079148</v>
      </c>
      <c r="AB9" s="93">
        <f>D28</f>
        <v>7198.6999999999989</v>
      </c>
    </row>
    <row r="10" spans="1:28" ht="14.4" x14ac:dyDescent="0.3">
      <c r="A10" s="75" t="s">
        <v>19</v>
      </c>
      <c r="B10" s="80"/>
      <c r="C10" s="80"/>
      <c r="D10" s="116">
        <v>2489.5</v>
      </c>
      <c r="E10" s="116">
        <v>2967.4</v>
      </c>
      <c r="F10" s="116">
        <v>3445.3</v>
      </c>
      <c r="G10" s="116">
        <v>3923.2000000000003</v>
      </c>
      <c r="H10" s="116">
        <v>4879</v>
      </c>
      <c r="I10" s="116">
        <v>5834.8</v>
      </c>
      <c r="Z10" s="93">
        <f>E5</f>
        <v>3</v>
      </c>
      <c r="AA10" s="93">
        <f>E26</f>
        <v>17640.187142564198</v>
      </c>
      <c r="AB10" s="93">
        <f>E28</f>
        <v>7198.6999999999989</v>
      </c>
    </row>
    <row r="11" spans="1:28" ht="14.4" x14ac:dyDescent="0.3">
      <c r="A11" s="75" t="s">
        <v>20</v>
      </c>
      <c r="B11" s="80"/>
      <c r="C11" s="80"/>
      <c r="D11" s="116">
        <v>0</v>
      </c>
      <c r="E11" s="116">
        <v>0</v>
      </c>
      <c r="F11" s="116">
        <v>0</v>
      </c>
      <c r="G11" s="116">
        <v>0</v>
      </c>
      <c r="H11" s="116">
        <v>0</v>
      </c>
      <c r="I11" s="116">
        <v>0</v>
      </c>
      <c r="Z11" s="93">
        <f>F5</f>
        <v>3.5</v>
      </c>
      <c r="AA11" s="93">
        <f>F26</f>
        <v>18637.601643049245</v>
      </c>
      <c r="AB11" s="93">
        <f>F28</f>
        <v>7198.6999999999989</v>
      </c>
    </row>
    <row r="12" spans="1:28" ht="14.4" x14ac:dyDescent="0.3">
      <c r="A12" s="75" t="s">
        <v>21</v>
      </c>
      <c r="B12" s="80"/>
      <c r="C12" s="80"/>
      <c r="D12" s="116">
        <v>1942.9550000000002</v>
      </c>
      <c r="E12" s="116">
        <v>1968.9450000000002</v>
      </c>
      <c r="F12" s="116">
        <v>1994.9350000000002</v>
      </c>
      <c r="G12" s="116">
        <v>2020.9250000000002</v>
      </c>
      <c r="H12" s="116">
        <v>2061.605</v>
      </c>
      <c r="I12" s="116">
        <v>2102.2850000000003</v>
      </c>
      <c r="Z12" s="93">
        <f>G5</f>
        <v>4</v>
      </c>
      <c r="AA12" s="93">
        <f>G26</f>
        <v>19681.455206311803</v>
      </c>
      <c r="AB12" s="93">
        <f>G28</f>
        <v>7198.6999999999989</v>
      </c>
    </row>
    <row r="13" spans="1:28" ht="14.4" x14ac:dyDescent="0.3">
      <c r="A13" s="75" t="s">
        <v>22</v>
      </c>
      <c r="B13" s="80"/>
      <c r="C13" s="80"/>
      <c r="D13" s="116">
        <v>567.96114375000013</v>
      </c>
      <c r="E13" s="116">
        <v>571.67822250000017</v>
      </c>
      <c r="F13" s="116">
        <v>575.3953012500001</v>
      </c>
      <c r="G13" s="116">
        <v>579.11238000000014</v>
      </c>
      <c r="H13" s="116">
        <v>586.54653750000011</v>
      </c>
      <c r="I13" s="116">
        <v>593.9806950000002</v>
      </c>
      <c r="Z13" s="93">
        <f>H5</f>
        <v>5</v>
      </c>
      <c r="AA13" s="93">
        <f>H26</f>
        <v>20779.254827669178</v>
      </c>
      <c r="AB13" s="93">
        <f>H28</f>
        <v>7198.6999999999989</v>
      </c>
    </row>
    <row r="14" spans="1:28" ht="14.4" x14ac:dyDescent="0.3">
      <c r="A14" s="75" t="s">
        <v>23</v>
      </c>
      <c r="B14" s="80"/>
      <c r="C14" s="80"/>
      <c r="D14" s="116">
        <v>442.73400000000004</v>
      </c>
      <c r="E14" s="116">
        <v>442.73400000000004</v>
      </c>
      <c r="F14" s="116">
        <v>442.73400000000004</v>
      </c>
      <c r="G14" s="116">
        <v>442.73400000000004</v>
      </c>
      <c r="H14" s="116">
        <v>442.73400000000004</v>
      </c>
      <c r="I14" s="116">
        <v>442.73400000000004</v>
      </c>
      <c r="Z14" s="93">
        <f>I5</f>
        <v>6</v>
      </c>
      <c r="AA14" s="93">
        <f>I26</f>
        <v>23183.61859125398</v>
      </c>
      <c r="AB14" s="93">
        <f>I28</f>
        <v>7198.6999999999989</v>
      </c>
    </row>
    <row r="15" spans="1:28" x14ac:dyDescent="0.25">
      <c r="A15" s="75" t="s">
        <v>24</v>
      </c>
      <c r="B15" s="80"/>
      <c r="C15" s="80"/>
      <c r="D15" s="116">
        <v>441.21999999999997</v>
      </c>
      <c r="E15" s="116">
        <v>441.21999999999997</v>
      </c>
      <c r="F15" s="116">
        <v>441.21999999999997</v>
      </c>
      <c r="G15" s="116">
        <v>441.21999999999997</v>
      </c>
      <c r="H15" s="116">
        <v>188.5</v>
      </c>
      <c r="I15" s="116">
        <v>441.21999999999997</v>
      </c>
    </row>
    <row r="16" spans="1:28" x14ac:dyDescent="0.25">
      <c r="A16" s="75" t="s">
        <v>25</v>
      </c>
      <c r="B16" s="80"/>
      <c r="C16" s="80"/>
      <c r="D16" s="116">
        <v>0</v>
      </c>
      <c r="E16" s="116">
        <v>0</v>
      </c>
      <c r="F16" s="116">
        <v>0</v>
      </c>
      <c r="G16" s="116">
        <v>0</v>
      </c>
      <c r="H16" s="116">
        <v>0</v>
      </c>
      <c r="I16" s="116">
        <v>0</v>
      </c>
    </row>
    <row r="17" spans="1:10" x14ac:dyDescent="0.25">
      <c r="A17" s="66" t="s">
        <v>26</v>
      </c>
      <c r="B17" s="69"/>
      <c r="C17" s="69"/>
      <c r="D17" s="116">
        <v>3802.6</v>
      </c>
      <c r="E17" s="116">
        <v>3969.7999999999997</v>
      </c>
      <c r="F17" s="116">
        <v>4137</v>
      </c>
      <c r="G17" s="116">
        <v>4346</v>
      </c>
      <c r="H17" s="116">
        <v>4137</v>
      </c>
      <c r="I17" s="116">
        <v>4137</v>
      </c>
    </row>
    <row r="18" spans="1:10" x14ac:dyDescent="0.25">
      <c r="A18" s="75" t="s">
        <v>27</v>
      </c>
      <c r="B18" s="80"/>
      <c r="C18" s="80"/>
      <c r="D18" s="116">
        <v>741.25210378638383</v>
      </c>
      <c r="E18" s="116">
        <v>785.54303021706949</v>
      </c>
      <c r="F18" s="116">
        <v>829.83395664775549</v>
      </c>
      <c r="G18" s="116">
        <v>876.18704390725202</v>
      </c>
      <c r="H18" s="116">
        <v>924.93564565860868</v>
      </c>
      <c r="I18" s="116">
        <v>1031.7031916625556</v>
      </c>
    </row>
    <row r="19" spans="1:10" x14ac:dyDescent="0.25">
      <c r="A19" s="75" t="s">
        <v>28</v>
      </c>
      <c r="B19" s="80"/>
      <c r="C19" s="80"/>
      <c r="D19" s="116">
        <v>850</v>
      </c>
      <c r="E19" s="116">
        <v>850</v>
      </c>
      <c r="F19" s="116">
        <v>850</v>
      </c>
      <c r="G19" s="116">
        <v>850</v>
      </c>
      <c r="H19" s="116">
        <v>850</v>
      </c>
      <c r="I19" s="116">
        <v>850</v>
      </c>
    </row>
    <row r="20" spans="1:10" x14ac:dyDescent="0.25">
      <c r="A20" s="75" t="s">
        <v>29</v>
      </c>
      <c r="B20" s="80"/>
      <c r="C20" s="80"/>
      <c r="D20" s="116">
        <v>1114.8499999999999</v>
      </c>
      <c r="E20" s="116">
        <v>1337.82</v>
      </c>
      <c r="F20" s="116">
        <v>1560.79</v>
      </c>
      <c r="G20" s="116">
        <v>1783.76</v>
      </c>
      <c r="H20" s="116">
        <v>2229.6999999999998</v>
      </c>
      <c r="I20" s="116">
        <v>2675.64</v>
      </c>
    </row>
    <row r="21" spans="1:10" x14ac:dyDescent="0.25">
      <c r="A21" s="75" t="s">
        <v>30</v>
      </c>
      <c r="B21" s="80"/>
      <c r="C21" s="80"/>
      <c r="D21" s="116">
        <v>200</v>
      </c>
      <c r="E21" s="116">
        <v>200</v>
      </c>
      <c r="F21" s="116">
        <v>200</v>
      </c>
      <c r="G21" s="116">
        <v>200</v>
      </c>
      <c r="H21" s="116">
        <v>200</v>
      </c>
      <c r="I21" s="116">
        <v>200</v>
      </c>
    </row>
    <row r="22" spans="1:10" s="11" customFormat="1" x14ac:dyDescent="0.25">
      <c r="A22" s="75" t="s">
        <v>31</v>
      </c>
      <c r="B22" s="80"/>
      <c r="C22" s="80"/>
      <c r="D22" s="116">
        <v>0</v>
      </c>
      <c r="E22" s="116">
        <v>0</v>
      </c>
      <c r="F22" s="116">
        <v>0</v>
      </c>
      <c r="G22" s="116">
        <v>0</v>
      </c>
      <c r="H22" s="116">
        <v>0</v>
      </c>
      <c r="I22" s="116">
        <v>0</v>
      </c>
      <c r="J22" s="1"/>
    </row>
    <row r="23" spans="1:10" s="11" customFormat="1" x14ac:dyDescent="0.25">
      <c r="A23" s="75" t="s">
        <v>32</v>
      </c>
      <c r="B23" s="80"/>
      <c r="C23" s="80"/>
      <c r="D23" s="116">
        <v>0</v>
      </c>
      <c r="E23" s="116">
        <v>0</v>
      </c>
      <c r="F23" s="116">
        <v>0</v>
      </c>
      <c r="G23" s="116">
        <v>0</v>
      </c>
      <c r="H23" s="116">
        <v>0</v>
      </c>
      <c r="I23" s="116">
        <v>0</v>
      </c>
      <c r="J23" s="1"/>
    </row>
    <row r="24" spans="1:10" s="11" customFormat="1" x14ac:dyDescent="0.25">
      <c r="A24" s="75" t="s">
        <v>33</v>
      </c>
      <c r="B24" s="80"/>
      <c r="C24" s="80"/>
      <c r="D24" s="116">
        <v>0</v>
      </c>
      <c r="E24" s="116">
        <v>0</v>
      </c>
      <c r="F24" s="116">
        <v>0</v>
      </c>
      <c r="G24" s="116">
        <v>0</v>
      </c>
      <c r="H24" s="116">
        <v>0</v>
      </c>
      <c r="I24" s="116">
        <v>0</v>
      </c>
      <c r="J24" s="1"/>
    </row>
    <row r="25" spans="1:10" s="11" customFormat="1" ht="13.8" thickBot="1" x14ac:dyDescent="0.3">
      <c r="A25" s="75" t="s">
        <v>34</v>
      </c>
      <c r="B25" s="80"/>
      <c r="C25" s="80"/>
      <c r="D25" s="116">
        <v>876.34039454276251</v>
      </c>
      <c r="E25" s="116">
        <v>931.68688984712787</v>
      </c>
      <c r="F25" s="116">
        <v>987.03338515149301</v>
      </c>
      <c r="G25" s="116">
        <v>1044.9567824045509</v>
      </c>
      <c r="H25" s="116">
        <v>1105.8736445105683</v>
      </c>
      <c r="I25" s="116">
        <v>1239.2917045914251</v>
      </c>
      <c r="J25" s="1"/>
    </row>
    <row r="26" spans="1:10" s="11" customFormat="1" ht="24.75" customHeight="1" thickBot="1" x14ac:dyDescent="0.3">
      <c r="A26" s="197" t="s">
        <v>35</v>
      </c>
      <c r="B26" s="219"/>
      <c r="C26" s="220"/>
      <c r="D26" s="23">
        <f t="shared" ref="D26:I26" si="1">SUM(D9:D25)</f>
        <v>16642.772642079148</v>
      </c>
      <c r="E26" s="23">
        <f t="shared" si="1"/>
        <v>17640.187142564198</v>
      </c>
      <c r="F26" s="23">
        <f t="shared" si="1"/>
        <v>18637.601643049245</v>
      </c>
      <c r="G26" s="23">
        <f t="shared" si="1"/>
        <v>19681.455206311803</v>
      </c>
      <c r="H26" s="23">
        <f t="shared" si="1"/>
        <v>20779.254827669178</v>
      </c>
      <c r="I26" s="23">
        <f t="shared" si="1"/>
        <v>23183.61859125398</v>
      </c>
      <c r="J26" s="1"/>
    </row>
    <row r="27" spans="1:10" s="11" customFormat="1" ht="13.8" thickBot="1" x14ac:dyDescent="0.3">
      <c r="A27" s="81"/>
      <c r="B27" s="82"/>
      <c r="C27" s="82"/>
      <c r="D27" s="24"/>
      <c r="E27" s="24"/>
      <c r="F27" s="24"/>
      <c r="G27" s="24"/>
      <c r="H27" s="24"/>
      <c r="I27" s="24"/>
      <c r="J27" s="1"/>
    </row>
    <row r="28" spans="1:10" s="112" customFormat="1" ht="13.8" thickBot="1" x14ac:dyDescent="0.3">
      <c r="A28" s="221" t="s">
        <v>36</v>
      </c>
      <c r="B28" s="222"/>
      <c r="C28" s="223"/>
      <c r="D28" s="23">
        <f>'[1]Bes-soja'!$D$232</f>
        <v>7198.6999999999989</v>
      </c>
      <c r="E28" s="23">
        <f>'[1]Bes-soja'!$D$232</f>
        <v>7198.6999999999989</v>
      </c>
      <c r="F28" s="23">
        <f>'[1]Bes-soja'!$D$232</f>
        <v>7198.6999999999989</v>
      </c>
      <c r="G28" s="23">
        <f>'[1]Bes-soja'!$D$232</f>
        <v>7198.6999999999989</v>
      </c>
      <c r="H28" s="23">
        <f>'[1]Bes-soja'!$D$232</f>
        <v>7198.6999999999989</v>
      </c>
      <c r="I28" s="23">
        <f>'[1]Bes-soja'!$D$232</f>
        <v>7198.6999999999989</v>
      </c>
      <c r="J28" s="113"/>
    </row>
    <row r="29" spans="1:10" ht="13.8" thickBot="1" x14ac:dyDescent="0.3">
      <c r="A29" s="81"/>
      <c r="B29" s="82"/>
      <c r="C29" s="82"/>
      <c r="D29" s="24"/>
      <c r="E29" s="24"/>
      <c r="F29" s="24"/>
      <c r="G29" s="24"/>
      <c r="H29" s="24"/>
      <c r="I29" s="24"/>
    </row>
    <row r="30" spans="1:10" ht="24.75" customHeight="1" thickBot="1" x14ac:dyDescent="0.3">
      <c r="A30" s="197" t="s">
        <v>37</v>
      </c>
      <c r="B30" s="219"/>
      <c r="C30" s="220"/>
      <c r="D30" s="23">
        <f t="shared" ref="D30:I30" si="2">D26+D28</f>
        <v>23841.472642079148</v>
      </c>
      <c r="E30" s="23">
        <f t="shared" si="2"/>
        <v>24838.887142564199</v>
      </c>
      <c r="F30" s="23">
        <f t="shared" si="2"/>
        <v>25836.301643049243</v>
      </c>
      <c r="G30" s="23">
        <f t="shared" si="2"/>
        <v>26880.1552063118</v>
      </c>
      <c r="H30" s="23">
        <f t="shared" si="2"/>
        <v>27977.954827669178</v>
      </c>
      <c r="I30" s="23">
        <f t="shared" si="2"/>
        <v>30382.318591253978</v>
      </c>
    </row>
    <row r="31" spans="1:10" ht="13.8" thickBot="1" x14ac:dyDescent="0.3">
      <c r="A31" s="76"/>
      <c r="B31" s="77"/>
      <c r="C31" s="77"/>
      <c r="D31" s="26"/>
      <c r="E31" s="26"/>
      <c r="F31" s="26"/>
      <c r="G31" s="26"/>
      <c r="H31" s="26"/>
      <c r="I31" s="26"/>
    </row>
    <row r="32" spans="1:10" ht="24.75" customHeight="1" thickBot="1" x14ac:dyDescent="0.3">
      <c r="A32" s="197" t="s">
        <v>38</v>
      </c>
      <c r="B32" s="198"/>
      <c r="C32" s="199"/>
      <c r="D32" s="23">
        <f t="shared" ref="D32:I32" si="3">D30/D5</f>
        <v>9536.589056831659</v>
      </c>
      <c r="E32" s="23">
        <f t="shared" si="3"/>
        <v>8279.6290475213991</v>
      </c>
      <c r="F32" s="23">
        <f t="shared" si="3"/>
        <v>7381.8004694426409</v>
      </c>
      <c r="G32" s="23">
        <f t="shared" si="3"/>
        <v>6720.0388015779499</v>
      </c>
      <c r="H32" s="23">
        <f t="shared" si="3"/>
        <v>5595.5909655338355</v>
      </c>
      <c r="I32" s="23">
        <f t="shared" si="3"/>
        <v>5063.7197652089963</v>
      </c>
    </row>
    <row r="33" spans="1:10" ht="13.8" thickBot="1" x14ac:dyDescent="0.3">
      <c r="A33" s="67"/>
      <c r="B33" s="68"/>
      <c r="C33" s="68"/>
      <c r="D33" s="26"/>
      <c r="E33" s="26"/>
      <c r="F33" s="26"/>
      <c r="G33" s="26"/>
      <c r="H33" s="26"/>
      <c r="I33" s="26"/>
    </row>
    <row r="34" spans="1:10" ht="13.8" thickBot="1" x14ac:dyDescent="0.3">
      <c r="A34" s="70" t="s">
        <v>39</v>
      </c>
      <c r="B34" s="71"/>
      <c r="C34" s="71"/>
      <c r="D34" s="23">
        <f>'Pryse + Sensatiwiteitsanalise'!D6</f>
        <v>146</v>
      </c>
      <c r="E34" s="23">
        <f>$D$34</f>
        <v>146</v>
      </c>
      <c r="F34" s="23">
        <f>$D$34</f>
        <v>146</v>
      </c>
      <c r="G34" s="23">
        <f>$D$34</f>
        <v>146</v>
      </c>
      <c r="H34" s="23">
        <f>$D$34</f>
        <v>146</v>
      </c>
      <c r="I34" s="23">
        <f>$D$34</f>
        <v>146</v>
      </c>
    </row>
    <row r="35" spans="1:10" ht="13.8" thickBot="1" x14ac:dyDescent="0.3">
      <c r="A35" s="67"/>
      <c r="B35" s="68"/>
      <c r="C35" s="68"/>
      <c r="D35" s="26"/>
      <c r="E35" s="26"/>
      <c r="F35" s="26"/>
      <c r="G35" s="26"/>
      <c r="H35" s="26"/>
      <c r="I35" s="26"/>
    </row>
    <row r="36" spans="1:10" ht="12" customHeight="1" thickBot="1" x14ac:dyDescent="0.3">
      <c r="A36" s="213" t="s">
        <v>40</v>
      </c>
      <c r="B36" s="214"/>
      <c r="C36" s="215"/>
      <c r="D36" s="25">
        <f t="shared" ref="D36:I36" si="4">D32+D34</f>
        <v>9682.589056831659</v>
      </c>
      <c r="E36" s="25">
        <f t="shared" si="4"/>
        <v>8425.6290475213991</v>
      </c>
      <c r="F36" s="25">
        <f t="shared" si="4"/>
        <v>7527.8004694426409</v>
      </c>
      <c r="G36" s="25">
        <f t="shared" si="4"/>
        <v>6866.0388015779499</v>
      </c>
      <c r="H36" s="25">
        <f t="shared" si="4"/>
        <v>5741.5909655338355</v>
      </c>
      <c r="I36" s="25">
        <f t="shared" si="4"/>
        <v>5209.7197652089963</v>
      </c>
    </row>
    <row r="37" spans="1:10" ht="13.8" thickBot="1" x14ac:dyDescent="0.3">
      <c r="A37" s="64" t="s">
        <v>41</v>
      </c>
      <c r="B37" s="4"/>
      <c r="C37" s="5"/>
      <c r="D37" s="25">
        <f>'Pryse + Sensatiwiteitsanalise'!B6</f>
        <v>8254</v>
      </c>
      <c r="E37" s="25">
        <f>$D$37</f>
        <v>8254</v>
      </c>
      <c r="F37" s="25">
        <f>$D$37</f>
        <v>8254</v>
      </c>
      <c r="G37" s="25">
        <f>$D$37</f>
        <v>8254</v>
      </c>
      <c r="H37" s="25">
        <f>$D$37</f>
        <v>8254</v>
      </c>
      <c r="I37" s="25">
        <f>$D$37</f>
        <v>8254</v>
      </c>
    </row>
    <row r="38" spans="1:10" ht="13.8" thickBot="1" x14ac:dyDescent="0.3"/>
    <row r="39" spans="1:10" customFormat="1" ht="14.4" x14ac:dyDescent="0.3">
      <c r="A39" s="224" t="s">
        <v>105</v>
      </c>
      <c r="B39" s="225"/>
      <c r="C39" s="226"/>
      <c r="D39" s="180">
        <f>D6-D26</f>
        <v>3627.2273579208522</v>
      </c>
      <c r="E39" s="180">
        <f>E6-E26</f>
        <v>6683.8128574358016</v>
      </c>
      <c r="F39" s="180">
        <f>F6-F26</f>
        <v>9740.3983569507545</v>
      </c>
      <c r="G39" s="180">
        <f t="shared" ref="G39:I39" si="5">G6-G26</f>
        <v>12750.544793688197</v>
      </c>
      <c r="H39" s="180">
        <f t="shared" si="5"/>
        <v>19760.745172330822</v>
      </c>
      <c r="I39" s="180">
        <f t="shared" si="5"/>
        <v>25464.38140874602</v>
      </c>
    </row>
    <row r="40" spans="1:10" customFormat="1" ht="15" thickBot="1" x14ac:dyDescent="0.35">
      <c r="A40" s="227" t="s">
        <v>106</v>
      </c>
      <c r="B40" s="228"/>
      <c r="C40" s="229"/>
      <c r="D40" s="181">
        <f>D6-D30</f>
        <v>-3571.4726420791485</v>
      </c>
      <c r="E40" s="181">
        <f>E6-E30</f>
        <v>-514.88714256419917</v>
      </c>
      <c r="F40" s="181">
        <f>F6-F30</f>
        <v>2541.6983569507574</v>
      </c>
      <c r="G40" s="181">
        <f t="shared" ref="G40:I40" si="6">G6-G30</f>
        <v>5551.8447936882003</v>
      </c>
      <c r="H40" s="181">
        <f t="shared" si="6"/>
        <v>12562.045172330822</v>
      </c>
      <c r="I40" s="181">
        <f t="shared" si="6"/>
        <v>18265.681408746022</v>
      </c>
    </row>
    <row r="41" spans="1:10" ht="14.4" x14ac:dyDescent="0.25">
      <c r="A41" s="83" t="s">
        <v>45</v>
      </c>
      <c r="B41" s="84"/>
      <c r="C41" s="84"/>
      <c r="D41" s="84"/>
      <c r="E41" s="84"/>
      <c r="F41" s="84"/>
      <c r="G41" s="84"/>
      <c r="H41" s="85"/>
      <c r="I41" s="30"/>
      <c r="J41" s="30"/>
    </row>
    <row r="42" spans="1:10" ht="14.4" x14ac:dyDescent="0.25">
      <c r="A42" s="86" t="s">
        <v>46</v>
      </c>
      <c r="B42" s="87"/>
      <c r="C42" s="87"/>
      <c r="D42" s="87"/>
      <c r="E42" s="87"/>
      <c r="F42" s="87"/>
      <c r="G42" s="87"/>
      <c r="H42" s="88"/>
      <c r="I42" s="30"/>
      <c r="J42" s="30"/>
    </row>
    <row r="43" spans="1:10" ht="15" thickBot="1" x14ac:dyDescent="0.3">
      <c r="A43" s="89" t="s">
        <v>47</v>
      </c>
      <c r="B43" s="90"/>
      <c r="C43" s="90"/>
      <c r="D43" s="90"/>
      <c r="E43" s="90"/>
      <c r="F43" s="90"/>
      <c r="G43" s="90"/>
      <c r="H43" s="91"/>
      <c r="I43" s="30"/>
      <c r="J43" s="30"/>
    </row>
  </sheetData>
  <mergeCells count="12">
    <mergeCell ref="A39:C39"/>
    <mergeCell ref="A40:C40"/>
    <mergeCell ref="Z7:AB7"/>
    <mergeCell ref="A1:D1"/>
    <mergeCell ref="E1:G1"/>
    <mergeCell ref="A36:C36"/>
    <mergeCell ref="A3:C3"/>
    <mergeCell ref="A8:C8"/>
    <mergeCell ref="A26:C26"/>
    <mergeCell ref="A28:C28"/>
    <mergeCell ref="A30:C30"/>
    <mergeCell ref="A32:C32"/>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1496062992125984" right="0.31496062992125984" top="0.55118110236220474" bottom="0.55118110236220474" header="0.31496062992125984" footer="0.31496062992125984"/>
  <pageSetup scale="64" fitToHeight="0" orientation="portrait" r:id="rId1"/>
  <headerFooter>
    <oddHeader>&amp;F</oddHeader>
    <oddFoote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43"/>
  <sheetViews>
    <sheetView zoomScale="70" zoomScaleNormal="70" workbookViewId="0">
      <selection activeCell="D9" sqref="D9:I25"/>
    </sheetView>
  </sheetViews>
  <sheetFormatPr defaultColWidth="9.109375" defaultRowHeight="13.2" x14ac:dyDescent="0.25"/>
  <cols>
    <col min="1" max="1" width="41.6640625" style="1" customWidth="1"/>
    <col min="2" max="2" width="15.6640625" style="1" bestFit="1" customWidth="1"/>
    <col min="3" max="4" width="14.44140625" style="1" customWidth="1"/>
    <col min="5" max="9" width="14.33203125" style="1" customWidth="1"/>
    <col min="10" max="10" width="14.44140625" style="1" customWidth="1"/>
    <col min="11" max="26" width="12.6640625" style="1" hidden="1" customWidth="1"/>
    <col min="27" max="27" width="15.6640625" style="1" hidden="1" customWidth="1"/>
    <col min="28" max="28" width="14.109375" style="1" hidden="1" customWidth="1"/>
    <col min="29" max="16384" width="9.109375" style="1"/>
  </cols>
  <sheetData>
    <row r="1" spans="1:28" ht="32.25" customHeight="1" thickBot="1" x14ac:dyDescent="0.3">
      <c r="A1" s="210" t="s">
        <v>43</v>
      </c>
      <c r="B1" s="211"/>
      <c r="C1" s="211"/>
      <c r="D1" s="211"/>
      <c r="E1" s="212" t="s">
        <v>110</v>
      </c>
      <c r="F1" s="212"/>
      <c r="G1" s="212"/>
      <c r="H1" s="2"/>
      <c r="I1" s="12"/>
    </row>
    <row r="2" spans="1:28" ht="16.2" thickBot="1" x14ac:dyDescent="0.35">
      <c r="A2" s="13"/>
      <c r="B2" s="14"/>
      <c r="C2" s="15"/>
      <c r="D2" s="15"/>
      <c r="E2" s="10"/>
      <c r="F2" s="10"/>
      <c r="G2" s="10"/>
      <c r="H2" s="10"/>
      <c r="I2" s="3"/>
    </row>
    <row r="3" spans="1:28" ht="25.5" customHeight="1" thickBot="1" x14ac:dyDescent="0.3">
      <c r="A3" s="213" t="s">
        <v>14</v>
      </c>
      <c r="B3" s="214"/>
      <c r="C3" s="214"/>
      <c r="D3" s="16"/>
      <c r="E3" s="27">
        <f>'Pryse + Sensatiwiteitsanalise'!B59</f>
        <v>5737</v>
      </c>
      <c r="F3" s="4" t="s">
        <v>0</v>
      </c>
      <c r="G3" s="4"/>
      <c r="H3" s="17"/>
      <c r="I3" s="5"/>
    </row>
    <row r="4" spans="1:28" ht="13.8" thickBot="1" x14ac:dyDescent="0.3">
      <c r="A4" s="65"/>
      <c r="B4" s="7"/>
      <c r="C4" s="7"/>
      <c r="D4" s="6"/>
      <c r="E4" s="9"/>
      <c r="F4" s="18"/>
      <c r="G4" s="7"/>
      <c r="H4" s="19"/>
      <c r="I4" s="19"/>
    </row>
    <row r="5" spans="1:28" ht="13.8" thickBot="1" x14ac:dyDescent="0.3">
      <c r="A5" s="73" t="s">
        <v>15</v>
      </c>
      <c r="B5" s="7"/>
      <c r="C5" s="7"/>
      <c r="D5" s="20">
        <f>'[1]Bes- Sorghum'!$E$26</f>
        <v>3</v>
      </c>
      <c r="E5" s="20">
        <f>'[1]Bes- Sorghum'!$F$26</f>
        <v>4</v>
      </c>
      <c r="F5" s="20">
        <f>'[1]Bes- Sorghum'!$G$26</f>
        <v>5</v>
      </c>
      <c r="G5" s="20">
        <f>'[1]Bes- Sorghum'!$H$26</f>
        <v>6</v>
      </c>
      <c r="H5" s="20">
        <f>'[1]Bes- Sorghum'!$I$26</f>
        <v>7</v>
      </c>
      <c r="I5" s="98">
        <f>'[1]Bes- Sorghum'!$J$26</f>
        <v>8</v>
      </c>
    </row>
    <row r="6" spans="1:28" ht="13.8" thickBot="1" x14ac:dyDescent="0.3">
      <c r="A6" s="74" t="s">
        <v>16</v>
      </c>
      <c r="B6" s="71"/>
      <c r="C6" s="72"/>
      <c r="D6" s="8">
        <f t="shared" ref="D6:I6" si="0">$E$3*D5</f>
        <v>17211</v>
      </c>
      <c r="E6" s="8">
        <f t="shared" si="0"/>
        <v>22948</v>
      </c>
      <c r="F6" s="8">
        <f t="shared" si="0"/>
        <v>28685</v>
      </c>
      <c r="G6" s="8">
        <f t="shared" si="0"/>
        <v>34422</v>
      </c>
      <c r="H6" s="8">
        <f t="shared" si="0"/>
        <v>40159</v>
      </c>
      <c r="I6" s="8">
        <f t="shared" si="0"/>
        <v>45896</v>
      </c>
    </row>
    <row r="7" spans="1:28" ht="15" thickBot="1" x14ac:dyDescent="0.35">
      <c r="A7" s="67"/>
      <c r="B7" s="68"/>
      <c r="C7" s="68"/>
      <c r="D7" s="21"/>
      <c r="E7" s="21"/>
      <c r="F7" s="21"/>
      <c r="G7" s="21"/>
      <c r="H7" s="21"/>
      <c r="I7" s="21"/>
      <c r="Z7" s="200" t="s">
        <v>58</v>
      </c>
      <c r="AA7" s="200"/>
      <c r="AB7" s="200"/>
    </row>
    <row r="8" spans="1:28" ht="15" thickBot="1" x14ac:dyDescent="0.35">
      <c r="A8" s="216" t="s">
        <v>17</v>
      </c>
      <c r="B8" s="217"/>
      <c r="C8" s="218"/>
      <c r="D8" s="22"/>
      <c r="E8" s="22"/>
      <c r="F8" s="22"/>
      <c r="G8" s="22"/>
      <c r="H8" s="22"/>
      <c r="I8" s="22"/>
      <c r="Z8" s="92" t="s">
        <v>52</v>
      </c>
      <c r="AA8" s="92" t="s">
        <v>53</v>
      </c>
      <c r="AB8" s="92" t="s">
        <v>54</v>
      </c>
    </row>
    <row r="9" spans="1:28" ht="14.4" x14ac:dyDescent="0.3">
      <c r="A9" s="78" t="s">
        <v>18</v>
      </c>
      <c r="B9" s="79"/>
      <c r="C9" s="79"/>
      <c r="D9" s="115">
        <v>1209.5999999999999</v>
      </c>
      <c r="E9" s="115">
        <v>1209.5999999999999</v>
      </c>
      <c r="F9" s="115">
        <v>1209.5999999999999</v>
      </c>
      <c r="G9" s="115">
        <v>1209.5999999999999</v>
      </c>
      <c r="H9" s="115">
        <v>1209.5999999999999</v>
      </c>
      <c r="I9" s="115">
        <v>1209.5999999999999</v>
      </c>
      <c r="Z9" s="93">
        <f>D5</f>
        <v>3</v>
      </c>
      <c r="AA9" s="93">
        <f>D26</f>
        <v>11908.164901196875</v>
      </c>
      <c r="AB9" s="93">
        <f>D28</f>
        <v>7460.7800000000007</v>
      </c>
    </row>
    <row r="10" spans="1:28" ht="14.4" x14ac:dyDescent="0.3">
      <c r="A10" s="75" t="s">
        <v>19</v>
      </c>
      <c r="B10" s="80"/>
      <c r="C10" s="80"/>
      <c r="D10" s="116">
        <v>2631.6</v>
      </c>
      <c r="E10" s="116">
        <v>3508.8</v>
      </c>
      <c r="F10" s="116">
        <v>4386</v>
      </c>
      <c r="G10" s="116">
        <v>5263.2</v>
      </c>
      <c r="H10" s="116">
        <v>6140.4</v>
      </c>
      <c r="I10" s="116">
        <v>7017.6</v>
      </c>
      <c r="Z10" s="93">
        <f>E5</f>
        <v>4</v>
      </c>
      <c r="AA10" s="93">
        <f>E26</f>
        <v>13548.360716387502</v>
      </c>
      <c r="AB10" s="93">
        <f>E28</f>
        <v>7460.7800000000007</v>
      </c>
    </row>
    <row r="11" spans="1:28" ht="14.4" x14ac:dyDescent="0.3">
      <c r="A11" s="75" t="s">
        <v>20</v>
      </c>
      <c r="B11" s="80"/>
      <c r="C11" s="80"/>
      <c r="D11" s="116">
        <v>0</v>
      </c>
      <c r="E11" s="116">
        <v>0</v>
      </c>
      <c r="F11" s="116">
        <v>0</v>
      </c>
      <c r="G11" s="116">
        <v>0</v>
      </c>
      <c r="H11" s="116">
        <v>0</v>
      </c>
      <c r="I11" s="116">
        <v>0</v>
      </c>
      <c r="Z11" s="93">
        <f>F5</f>
        <v>5</v>
      </c>
      <c r="AA11" s="93">
        <f>F26</f>
        <v>15224.228730640627</v>
      </c>
      <c r="AB11" s="93">
        <f>F28</f>
        <v>7460.7800000000007</v>
      </c>
    </row>
    <row r="12" spans="1:28" ht="14.4" x14ac:dyDescent="0.3">
      <c r="A12" s="75" t="s">
        <v>21</v>
      </c>
      <c r="B12" s="80"/>
      <c r="C12" s="80"/>
      <c r="D12" s="116">
        <v>1898.42</v>
      </c>
      <c r="E12" s="116">
        <v>1947.01</v>
      </c>
      <c r="F12" s="116">
        <v>1995.6</v>
      </c>
      <c r="G12" s="116">
        <v>2044.19</v>
      </c>
      <c r="H12" s="116">
        <v>2092.7799999999997</v>
      </c>
      <c r="I12" s="116">
        <v>2141.37</v>
      </c>
      <c r="Z12" s="93">
        <f>G5</f>
        <v>6</v>
      </c>
      <c r="AA12" s="93">
        <f>G26</f>
        <v>16811.585244893748</v>
      </c>
      <c r="AB12" s="93">
        <f>G28</f>
        <v>7460.7800000000007</v>
      </c>
    </row>
    <row r="13" spans="1:28" ht="14.4" x14ac:dyDescent="0.3">
      <c r="A13" s="75" t="s">
        <v>22</v>
      </c>
      <c r="B13" s="80"/>
      <c r="C13" s="80"/>
      <c r="D13" s="116">
        <v>571.67822250000017</v>
      </c>
      <c r="E13" s="116">
        <v>579.11238000000014</v>
      </c>
      <c r="F13" s="116">
        <v>586.54653750000011</v>
      </c>
      <c r="G13" s="116">
        <v>593.9806950000002</v>
      </c>
      <c r="H13" s="116">
        <v>601.41485250000017</v>
      </c>
      <c r="I13" s="116">
        <v>608.84901000000013</v>
      </c>
      <c r="Z13" s="93">
        <f>H5</f>
        <v>7</v>
      </c>
      <c r="AA13" s="93">
        <f>H26</f>
        <v>18398.941759146874</v>
      </c>
      <c r="AB13" s="93">
        <f>H28</f>
        <v>7460.7800000000007</v>
      </c>
    </row>
    <row r="14" spans="1:28" s="11" customFormat="1" ht="14.4" x14ac:dyDescent="0.3">
      <c r="A14" s="75" t="s">
        <v>23</v>
      </c>
      <c r="B14" s="80"/>
      <c r="C14" s="80"/>
      <c r="D14" s="116">
        <v>1054.5145</v>
      </c>
      <c r="E14" s="116">
        <v>1020.8217500000001</v>
      </c>
      <c r="F14" s="116">
        <v>1020.8217500000001</v>
      </c>
      <c r="G14" s="116">
        <v>1020.8217500000001</v>
      </c>
      <c r="H14" s="116">
        <v>1020.8217500000001</v>
      </c>
      <c r="I14" s="116">
        <v>1020.8217500000001</v>
      </c>
      <c r="J14" s="1"/>
      <c r="K14" s="1"/>
      <c r="L14" s="1"/>
      <c r="M14" s="1"/>
      <c r="N14" s="1"/>
      <c r="O14" s="1"/>
      <c r="P14" s="1"/>
      <c r="Q14" s="1"/>
      <c r="Z14" s="93">
        <f>I5</f>
        <v>8</v>
      </c>
      <c r="AA14" s="93">
        <f>I26</f>
        <v>19986.298273400003</v>
      </c>
      <c r="AB14" s="93">
        <f>I28</f>
        <v>7460.7800000000007</v>
      </c>
    </row>
    <row r="15" spans="1:28" s="11" customFormat="1" x14ac:dyDescent="0.25">
      <c r="A15" s="75" t="s">
        <v>24</v>
      </c>
      <c r="B15" s="80"/>
      <c r="C15" s="80"/>
      <c r="D15" s="116">
        <v>434.78499999999997</v>
      </c>
      <c r="E15" s="116">
        <v>434.78499999999997</v>
      </c>
      <c r="F15" s="116">
        <v>434.78499999999997</v>
      </c>
      <c r="G15" s="116">
        <v>434.78499999999997</v>
      </c>
      <c r="H15" s="116">
        <v>434.78499999999997</v>
      </c>
      <c r="I15" s="116">
        <v>434.78499999999997</v>
      </c>
      <c r="J15" s="1"/>
      <c r="K15" s="1"/>
      <c r="L15" s="1"/>
      <c r="M15" s="1"/>
      <c r="N15" s="1"/>
      <c r="O15" s="1"/>
      <c r="P15" s="1"/>
      <c r="Q15" s="1"/>
    </row>
    <row r="16" spans="1:28" s="11" customFormat="1" x14ac:dyDescent="0.25">
      <c r="A16" s="75" t="s">
        <v>25</v>
      </c>
      <c r="B16" s="80"/>
      <c r="C16" s="80"/>
      <c r="D16" s="116">
        <v>0</v>
      </c>
      <c r="E16" s="116">
        <v>0</v>
      </c>
      <c r="F16" s="116">
        <v>0</v>
      </c>
      <c r="G16" s="116">
        <v>0</v>
      </c>
      <c r="H16" s="116">
        <v>0</v>
      </c>
      <c r="I16" s="116">
        <v>0</v>
      </c>
      <c r="J16" s="1"/>
      <c r="K16" s="1"/>
      <c r="L16" s="1"/>
      <c r="M16" s="1"/>
      <c r="N16" s="1"/>
      <c r="O16" s="1"/>
      <c r="P16" s="1"/>
      <c r="Q16" s="1"/>
    </row>
    <row r="17" spans="1:17" s="11" customFormat="1" x14ac:dyDescent="0.25">
      <c r="A17" s="66" t="s">
        <v>26</v>
      </c>
      <c r="B17" s="69"/>
      <c r="C17" s="69"/>
      <c r="D17" s="116">
        <v>1879.8</v>
      </c>
      <c r="E17" s="116">
        <v>2381.3999999999996</v>
      </c>
      <c r="F17" s="116">
        <v>2883</v>
      </c>
      <c r="G17" s="116">
        <v>3301</v>
      </c>
      <c r="H17" s="116">
        <v>3719</v>
      </c>
      <c r="I17" s="116">
        <v>4137</v>
      </c>
      <c r="J17" s="1"/>
      <c r="K17" s="1"/>
      <c r="L17" s="1"/>
      <c r="M17" s="1"/>
      <c r="N17" s="1"/>
      <c r="O17" s="1"/>
      <c r="P17" s="1"/>
      <c r="Q17" s="1"/>
    </row>
    <row r="18" spans="1:17" s="11" customFormat="1" x14ac:dyDescent="0.25">
      <c r="A18" s="75" t="s">
        <v>27</v>
      </c>
      <c r="B18" s="80"/>
      <c r="C18" s="80"/>
      <c r="D18" s="116">
        <v>0</v>
      </c>
      <c r="E18" s="116">
        <v>0</v>
      </c>
      <c r="F18" s="116">
        <v>0</v>
      </c>
      <c r="G18" s="116">
        <v>0</v>
      </c>
      <c r="H18" s="116">
        <v>0</v>
      </c>
      <c r="I18" s="116">
        <v>0</v>
      </c>
      <c r="J18" s="1"/>
      <c r="K18" s="1"/>
      <c r="L18" s="1"/>
      <c r="M18" s="1"/>
      <c r="N18" s="1"/>
      <c r="O18" s="1"/>
      <c r="P18" s="1"/>
      <c r="Q18" s="1"/>
    </row>
    <row r="19" spans="1:17" s="11" customFormat="1" x14ac:dyDescent="0.25">
      <c r="A19" s="75" t="s">
        <v>28</v>
      </c>
      <c r="B19" s="80"/>
      <c r="C19" s="80"/>
      <c r="D19" s="116">
        <v>850</v>
      </c>
      <c r="E19" s="116">
        <v>850</v>
      </c>
      <c r="F19" s="116">
        <v>850</v>
      </c>
      <c r="G19" s="116">
        <v>850</v>
      </c>
      <c r="H19" s="116">
        <v>850</v>
      </c>
      <c r="I19" s="116">
        <v>850</v>
      </c>
      <c r="J19" s="1"/>
      <c r="K19" s="1"/>
      <c r="L19" s="1"/>
      <c r="M19" s="1"/>
      <c r="N19" s="1"/>
      <c r="O19" s="1"/>
      <c r="P19" s="1"/>
      <c r="Q19" s="1"/>
    </row>
    <row r="20" spans="1:17" s="11" customFormat="1" x14ac:dyDescent="0.25">
      <c r="A20" s="75" t="s">
        <v>29</v>
      </c>
      <c r="B20" s="80"/>
      <c r="C20" s="80"/>
      <c r="D20" s="116">
        <v>444.15000000000009</v>
      </c>
      <c r="E20" s="116">
        <v>592.20000000000016</v>
      </c>
      <c r="F20" s="116">
        <v>740.25000000000011</v>
      </c>
      <c r="G20" s="116">
        <v>888.30000000000018</v>
      </c>
      <c r="H20" s="116">
        <v>1036.3500000000001</v>
      </c>
      <c r="I20" s="116">
        <v>1184.4000000000003</v>
      </c>
      <c r="J20" s="1"/>
      <c r="K20" s="1"/>
      <c r="L20" s="1"/>
      <c r="M20" s="1"/>
      <c r="N20" s="1"/>
      <c r="O20" s="1"/>
      <c r="P20" s="1"/>
      <c r="Q20" s="1"/>
    </row>
    <row r="21" spans="1:17" s="11" customFormat="1" x14ac:dyDescent="0.25">
      <c r="A21" s="75" t="s">
        <v>30</v>
      </c>
      <c r="B21" s="80"/>
      <c r="C21" s="80"/>
      <c r="D21" s="116">
        <v>320</v>
      </c>
      <c r="E21" s="116">
        <v>320</v>
      </c>
      <c r="F21" s="116">
        <v>320</v>
      </c>
      <c r="G21" s="116">
        <v>320</v>
      </c>
      <c r="H21" s="116">
        <v>320</v>
      </c>
      <c r="I21" s="116">
        <v>320</v>
      </c>
      <c r="J21" s="1"/>
      <c r="K21" s="1"/>
      <c r="L21" s="1"/>
      <c r="M21" s="1"/>
      <c r="N21" s="1"/>
      <c r="O21" s="1"/>
      <c r="P21" s="1"/>
      <c r="Q21" s="1"/>
    </row>
    <row r="22" spans="1:17" s="11" customFormat="1" x14ac:dyDescent="0.25">
      <c r="A22" s="75" t="s">
        <v>31</v>
      </c>
      <c r="B22" s="80"/>
      <c r="C22" s="80"/>
      <c r="D22" s="116">
        <v>0</v>
      </c>
      <c r="E22" s="116">
        <v>0</v>
      </c>
      <c r="F22" s="116">
        <v>0</v>
      </c>
      <c r="G22" s="116">
        <v>0</v>
      </c>
      <c r="H22" s="116">
        <v>0</v>
      </c>
      <c r="I22" s="116">
        <v>0</v>
      </c>
      <c r="J22" s="1"/>
      <c r="K22" s="1"/>
      <c r="L22" s="1"/>
      <c r="M22" s="1"/>
      <c r="N22" s="1"/>
      <c r="O22" s="1"/>
      <c r="P22" s="1"/>
      <c r="Q22" s="1"/>
    </row>
    <row r="23" spans="1:17" s="11" customFormat="1" x14ac:dyDescent="0.25">
      <c r="A23" s="75" t="s">
        <v>32</v>
      </c>
      <c r="B23" s="80"/>
      <c r="C23" s="80"/>
      <c r="D23" s="116">
        <v>0</v>
      </c>
      <c r="E23" s="116">
        <v>0</v>
      </c>
      <c r="F23" s="116">
        <v>0</v>
      </c>
      <c r="G23" s="116">
        <v>0</v>
      </c>
      <c r="H23" s="116">
        <v>0</v>
      </c>
      <c r="I23" s="116">
        <v>0</v>
      </c>
      <c r="J23" s="1"/>
      <c r="K23" s="1"/>
      <c r="L23" s="1"/>
      <c r="M23" s="1"/>
      <c r="N23" s="1"/>
      <c r="O23" s="1"/>
      <c r="P23" s="1"/>
      <c r="Q23" s="1"/>
    </row>
    <row r="24" spans="1:17" s="11" customFormat="1" x14ac:dyDescent="0.25">
      <c r="A24" s="75" t="s">
        <v>33</v>
      </c>
      <c r="B24" s="80"/>
      <c r="C24" s="80"/>
      <c r="D24" s="116">
        <v>0</v>
      </c>
      <c r="E24" s="116">
        <v>0</v>
      </c>
      <c r="F24" s="116">
        <v>0</v>
      </c>
      <c r="G24" s="116">
        <v>0</v>
      </c>
      <c r="H24" s="116">
        <v>0</v>
      </c>
      <c r="I24" s="116">
        <v>0</v>
      </c>
      <c r="J24" s="1"/>
    </row>
    <row r="25" spans="1:17" s="11" customFormat="1" ht="13.8" thickBot="1" x14ac:dyDescent="0.3">
      <c r="A25" s="75" t="s">
        <v>34</v>
      </c>
      <c r="B25" s="80"/>
      <c r="C25" s="80"/>
      <c r="D25" s="116">
        <v>613.61717869687493</v>
      </c>
      <c r="E25" s="116">
        <v>704.63158638750008</v>
      </c>
      <c r="F25" s="116">
        <v>797.62544314062507</v>
      </c>
      <c r="G25" s="116">
        <v>885.70779989374989</v>
      </c>
      <c r="H25" s="116">
        <v>973.79015664687483</v>
      </c>
      <c r="I25" s="116">
        <v>1061.8725134000001</v>
      </c>
      <c r="J25" s="1"/>
    </row>
    <row r="26" spans="1:17" s="11" customFormat="1" ht="24.75" customHeight="1" thickBot="1" x14ac:dyDescent="0.3">
      <c r="A26" s="197" t="s">
        <v>35</v>
      </c>
      <c r="B26" s="219"/>
      <c r="C26" s="220"/>
      <c r="D26" s="23">
        <f t="shared" ref="D26:I26" si="1">SUM(D9:D25)</f>
        <v>11908.164901196875</v>
      </c>
      <c r="E26" s="23">
        <f t="shared" si="1"/>
        <v>13548.360716387502</v>
      </c>
      <c r="F26" s="23">
        <f t="shared" si="1"/>
        <v>15224.228730640627</v>
      </c>
      <c r="G26" s="23">
        <f t="shared" si="1"/>
        <v>16811.585244893748</v>
      </c>
      <c r="H26" s="23">
        <f t="shared" si="1"/>
        <v>18398.941759146874</v>
      </c>
      <c r="I26" s="23">
        <f t="shared" si="1"/>
        <v>19986.298273400003</v>
      </c>
      <c r="J26" s="1"/>
    </row>
    <row r="27" spans="1:17" s="11" customFormat="1" ht="13.8" thickBot="1" x14ac:dyDescent="0.3">
      <c r="A27" s="81"/>
      <c r="B27" s="82"/>
      <c r="C27" s="82"/>
      <c r="D27" s="24"/>
      <c r="E27" s="24"/>
      <c r="F27" s="24"/>
      <c r="G27" s="24"/>
      <c r="H27" s="24"/>
      <c r="I27" s="24"/>
      <c r="J27" s="1"/>
    </row>
    <row r="28" spans="1:17" s="112" customFormat="1" ht="13.8" thickBot="1" x14ac:dyDescent="0.3">
      <c r="A28" s="221" t="s">
        <v>36</v>
      </c>
      <c r="B28" s="222"/>
      <c r="C28" s="223"/>
      <c r="D28" s="23">
        <v>7460.7800000000007</v>
      </c>
      <c r="E28" s="23">
        <v>7460.7800000000007</v>
      </c>
      <c r="F28" s="23">
        <v>7460.7800000000007</v>
      </c>
      <c r="G28" s="23">
        <v>7460.7800000000007</v>
      </c>
      <c r="H28" s="23">
        <v>7460.7800000000007</v>
      </c>
      <c r="I28" s="23">
        <v>7460.7800000000007</v>
      </c>
      <c r="J28" s="113"/>
    </row>
    <row r="29" spans="1:17" ht="13.8" thickBot="1" x14ac:dyDescent="0.3">
      <c r="A29" s="81"/>
      <c r="B29" s="82"/>
      <c r="C29" s="82"/>
      <c r="D29" s="24"/>
      <c r="E29" s="24"/>
      <c r="F29" s="24"/>
      <c r="G29" s="24"/>
      <c r="H29" s="24"/>
      <c r="I29" s="24"/>
    </row>
    <row r="30" spans="1:17" ht="24.75" customHeight="1" thickBot="1" x14ac:dyDescent="0.3">
      <c r="A30" s="197" t="s">
        <v>37</v>
      </c>
      <c r="B30" s="219"/>
      <c r="C30" s="220"/>
      <c r="D30" s="23">
        <f t="shared" ref="D30:I30" si="2">D26+D28</f>
        <v>19368.944901196875</v>
      </c>
      <c r="E30" s="23">
        <f t="shared" si="2"/>
        <v>21009.140716387505</v>
      </c>
      <c r="F30" s="23">
        <f t="shared" si="2"/>
        <v>22685.008730640628</v>
      </c>
      <c r="G30" s="23">
        <f t="shared" si="2"/>
        <v>24272.36524489375</v>
      </c>
      <c r="H30" s="23">
        <f t="shared" si="2"/>
        <v>25859.721759146873</v>
      </c>
      <c r="I30" s="23">
        <f t="shared" si="2"/>
        <v>27447.078273400002</v>
      </c>
    </row>
    <row r="31" spans="1:17" ht="13.8" thickBot="1" x14ac:dyDescent="0.3">
      <c r="A31" s="76"/>
      <c r="B31" s="77"/>
      <c r="C31" s="77"/>
      <c r="D31" s="26"/>
      <c r="E31" s="26"/>
      <c r="F31" s="26"/>
      <c r="G31" s="26"/>
      <c r="H31" s="26"/>
      <c r="I31" s="26"/>
    </row>
    <row r="32" spans="1:17" ht="24.75" customHeight="1" thickBot="1" x14ac:dyDescent="0.3">
      <c r="A32" s="197" t="s">
        <v>38</v>
      </c>
      <c r="B32" s="198"/>
      <c r="C32" s="199"/>
      <c r="D32" s="23">
        <f t="shared" ref="D32:I32" si="3">D30/D5</f>
        <v>6456.3149670656248</v>
      </c>
      <c r="E32" s="23">
        <f t="shared" si="3"/>
        <v>5252.2851790968762</v>
      </c>
      <c r="F32" s="23">
        <f t="shared" si="3"/>
        <v>4537.0017461281259</v>
      </c>
      <c r="G32" s="23">
        <f t="shared" si="3"/>
        <v>4045.3942074822917</v>
      </c>
      <c r="H32" s="23">
        <f t="shared" si="3"/>
        <v>3694.2459655924104</v>
      </c>
      <c r="I32" s="23">
        <f t="shared" si="3"/>
        <v>3430.8847841750003</v>
      </c>
    </row>
    <row r="33" spans="1:10" ht="13.8" thickBot="1" x14ac:dyDescent="0.3">
      <c r="A33" s="67"/>
      <c r="B33" s="68"/>
      <c r="C33" s="68"/>
      <c r="D33" s="26"/>
      <c r="E33" s="26"/>
      <c r="F33" s="26"/>
      <c r="G33" s="26"/>
      <c r="H33" s="26"/>
      <c r="I33" s="26"/>
    </row>
    <row r="34" spans="1:10" ht="13.8" thickBot="1" x14ac:dyDescent="0.3">
      <c r="A34" s="70" t="s">
        <v>39</v>
      </c>
      <c r="B34" s="71"/>
      <c r="C34" s="71"/>
      <c r="D34" s="23">
        <f>'Pryse + Sensatiwiteitsanalise'!D7</f>
        <v>63</v>
      </c>
      <c r="E34" s="23">
        <f>$D$34</f>
        <v>63</v>
      </c>
      <c r="F34" s="23">
        <f>$D$34</f>
        <v>63</v>
      </c>
      <c r="G34" s="23">
        <f>$D$34</f>
        <v>63</v>
      </c>
      <c r="H34" s="23">
        <f>$D$34</f>
        <v>63</v>
      </c>
      <c r="I34" s="23">
        <f>$D$34</f>
        <v>63</v>
      </c>
    </row>
    <row r="35" spans="1:10" ht="13.8" thickBot="1" x14ac:dyDescent="0.3">
      <c r="A35" s="67"/>
      <c r="B35" s="68"/>
      <c r="C35" s="68"/>
      <c r="D35" s="26"/>
      <c r="E35" s="26"/>
      <c r="F35" s="26"/>
      <c r="G35" s="26"/>
      <c r="H35" s="26"/>
      <c r="I35" s="26"/>
    </row>
    <row r="36" spans="1:10" ht="12" customHeight="1" thickBot="1" x14ac:dyDescent="0.3">
      <c r="A36" s="213" t="s">
        <v>40</v>
      </c>
      <c r="B36" s="214"/>
      <c r="C36" s="215"/>
      <c r="D36" s="25">
        <f t="shared" ref="D36:I36" si="4">D32+D34</f>
        <v>6519.3149670656248</v>
      </c>
      <c r="E36" s="25">
        <f t="shared" si="4"/>
        <v>5315.2851790968762</v>
      </c>
      <c r="F36" s="25">
        <f t="shared" si="4"/>
        <v>4600.0017461281259</v>
      </c>
      <c r="G36" s="25">
        <f t="shared" si="4"/>
        <v>4108.3942074822917</v>
      </c>
      <c r="H36" s="25">
        <f t="shared" si="4"/>
        <v>3757.2459655924104</v>
      </c>
      <c r="I36" s="25">
        <f t="shared" si="4"/>
        <v>3493.8847841750003</v>
      </c>
    </row>
    <row r="37" spans="1:10" ht="13.8" thickBot="1" x14ac:dyDescent="0.3">
      <c r="A37" s="64" t="s">
        <v>41</v>
      </c>
      <c r="B37" s="4"/>
      <c r="C37" s="5"/>
      <c r="D37" s="25">
        <f>'Pryse + Sensatiwiteitsanalise'!B7</f>
        <v>5800</v>
      </c>
      <c r="E37" s="25">
        <f>$D$37</f>
        <v>5800</v>
      </c>
      <c r="F37" s="25">
        <f>$D$37</f>
        <v>5800</v>
      </c>
      <c r="G37" s="25">
        <f>$D$37</f>
        <v>5800</v>
      </c>
      <c r="H37" s="25">
        <f>$D$37</f>
        <v>5800</v>
      </c>
      <c r="I37" s="25">
        <f>$D$37</f>
        <v>5800</v>
      </c>
    </row>
    <row r="38" spans="1:10" ht="13.8" thickBot="1" x14ac:dyDescent="0.3"/>
    <row r="39" spans="1:10" customFormat="1" ht="14.4" x14ac:dyDescent="0.3">
      <c r="A39" s="224" t="s">
        <v>105</v>
      </c>
      <c r="B39" s="225"/>
      <c r="C39" s="226"/>
      <c r="D39" s="180">
        <f>D6-D26</f>
        <v>5302.8350988031252</v>
      </c>
      <c r="E39" s="180">
        <f>E6-E26</f>
        <v>9399.6392836124978</v>
      </c>
      <c r="F39" s="180">
        <f>F6-F26</f>
        <v>13460.771269359373</v>
      </c>
      <c r="G39" s="180">
        <f t="shared" ref="G39:I39" si="5">G6-G26</f>
        <v>17610.414755106252</v>
      </c>
      <c r="H39" s="180">
        <f t="shared" si="5"/>
        <v>21760.058240853126</v>
      </c>
      <c r="I39" s="180">
        <f t="shared" si="5"/>
        <v>25909.701726599997</v>
      </c>
    </row>
    <row r="40" spans="1:10" customFormat="1" ht="15" thickBot="1" x14ac:dyDescent="0.35">
      <c r="A40" s="227" t="s">
        <v>106</v>
      </c>
      <c r="B40" s="228"/>
      <c r="C40" s="229"/>
      <c r="D40" s="181">
        <f>D6-D30</f>
        <v>-2157.9449011968754</v>
      </c>
      <c r="E40" s="181">
        <f>E6-E30</f>
        <v>1938.8592836124953</v>
      </c>
      <c r="F40" s="181">
        <f>F6-F30</f>
        <v>5999.9912693593724</v>
      </c>
      <c r="G40" s="181">
        <f t="shared" ref="G40:I40" si="6">G6-G30</f>
        <v>10149.63475510625</v>
      </c>
      <c r="H40" s="181">
        <f t="shared" si="6"/>
        <v>14299.278240853127</v>
      </c>
      <c r="I40" s="181">
        <f t="shared" si="6"/>
        <v>18448.921726599998</v>
      </c>
    </row>
    <row r="41" spans="1:10" ht="14.4" x14ac:dyDescent="0.25">
      <c r="A41" s="83" t="s">
        <v>45</v>
      </c>
      <c r="B41" s="84"/>
      <c r="C41" s="84"/>
      <c r="D41" s="84"/>
      <c r="E41" s="84"/>
      <c r="F41" s="84"/>
      <c r="G41" s="84"/>
      <c r="H41" s="85"/>
      <c r="I41" s="30"/>
      <c r="J41" s="30"/>
    </row>
    <row r="42" spans="1:10" ht="14.4" x14ac:dyDescent="0.25">
      <c r="A42" s="86" t="s">
        <v>46</v>
      </c>
      <c r="B42" s="87"/>
      <c r="C42" s="87"/>
      <c r="D42" s="87"/>
      <c r="E42" s="87"/>
      <c r="F42" s="87"/>
      <c r="G42" s="87"/>
      <c r="H42" s="88"/>
      <c r="I42" s="30"/>
      <c r="J42" s="30"/>
    </row>
    <row r="43" spans="1:10" ht="15" thickBot="1" x14ac:dyDescent="0.3">
      <c r="A43" s="89" t="s">
        <v>47</v>
      </c>
      <c r="B43" s="90"/>
      <c r="C43" s="90"/>
      <c r="D43" s="90"/>
      <c r="E43" s="90"/>
      <c r="F43" s="90"/>
      <c r="G43" s="90"/>
      <c r="H43" s="91"/>
      <c r="I43" s="30"/>
      <c r="J43" s="30"/>
    </row>
  </sheetData>
  <mergeCells count="12">
    <mergeCell ref="A39:C39"/>
    <mergeCell ref="A40:C40"/>
    <mergeCell ref="Z7:AB7"/>
    <mergeCell ref="E1:G1"/>
    <mergeCell ref="A1:D1"/>
    <mergeCell ref="A36:C36"/>
    <mergeCell ref="A3:C3"/>
    <mergeCell ref="A8:C8"/>
    <mergeCell ref="A26:C26"/>
    <mergeCell ref="A28:C28"/>
    <mergeCell ref="A30:C30"/>
    <mergeCell ref="A32:C32"/>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1496062992125984" right="0.31496062992125984" top="0.55118110236220474" bottom="0.55118110236220474" header="0.31496062992125984" footer="0.31496062992125984"/>
  <pageSetup scale="64" fitToHeight="0" orientation="portrait" r:id="rId1"/>
  <headerFooter>
    <oddHeader>&amp;F</oddHeader>
    <oddFoote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43"/>
  <sheetViews>
    <sheetView topLeftCell="A4" zoomScale="70" zoomScaleNormal="70" workbookViewId="0">
      <selection activeCell="D9" sqref="D9:I25"/>
    </sheetView>
  </sheetViews>
  <sheetFormatPr defaultColWidth="9.109375" defaultRowHeight="13.2" x14ac:dyDescent="0.25"/>
  <cols>
    <col min="1" max="1" width="41.6640625" style="1" customWidth="1"/>
    <col min="2" max="2" width="15.6640625" style="1" bestFit="1" customWidth="1"/>
    <col min="3" max="4" width="14.44140625" style="1" customWidth="1"/>
    <col min="5" max="9" width="14.33203125" style="1" customWidth="1"/>
    <col min="10" max="10" width="14.44140625" style="1" customWidth="1"/>
    <col min="11" max="26" width="12.6640625" style="1" hidden="1" customWidth="1"/>
    <col min="27" max="29" width="0" style="1" hidden="1" customWidth="1"/>
    <col min="30" max="16384" width="9.109375" style="1"/>
  </cols>
  <sheetData>
    <row r="1" spans="1:28" ht="33" customHeight="1" thickBot="1" x14ac:dyDescent="0.3">
      <c r="A1" s="210" t="s">
        <v>44</v>
      </c>
      <c r="B1" s="211"/>
      <c r="C1" s="211"/>
      <c r="D1" s="211"/>
      <c r="E1" s="212" t="s">
        <v>110</v>
      </c>
      <c r="F1" s="212"/>
      <c r="G1" s="212"/>
      <c r="H1" s="2"/>
      <c r="I1" s="12"/>
    </row>
    <row r="2" spans="1:28" ht="16.2" thickBot="1" x14ac:dyDescent="0.35">
      <c r="A2" s="13"/>
      <c r="B2" s="14"/>
      <c r="C2" s="15"/>
      <c r="D2" s="15"/>
      <c r="E2" s="10"/>
      <c r="F2" s="10"/>
      <c r="G2" s="10"/>
      <c r="H2" s="10"/>
      <c r="I2" s="3"/>
    </row>
    <row r="3" spans="1:28" ht="25.5" customHeight="1" thickBot="1" x14ac:dyDescent="0.3">
      <c r="A3" s="213" t="s">
        <v>14</v>
      </c>
      <c r="B3" s="214"/>
      <c r="C3" s="214"/>
      <c r="D3" s="16"/>
      <c r="E3" s="27">
        <f>'Pryse + Sensatiwiteitsanalise'!B33</f>
        <v>8237</v>
      </c>
      <c r="F3" s="4" t="s">
        <v>0</v>
      </c>
      <c r="G3" s="4"/>
      <c r="H3" s="17"/>
      <c r="I3" s="5"/>
    </row>
    <row r="4" spans="1:28" ht="13.8" thickBot="1" x14ac:dyDescent="0.3">
      <c r="A4" s="65"/>
      <c r="B4" s="7"/>
      <c r="C4" s="7"/>
      <c r="D4" s="6"/>
      <c r="E4" s="9"/>
      <c r="F4" s="18"/>
      <c r="G4" s="7"/>
      <c r="H4" s="19"/>
      <c r="I4" s="19"/>
    </row>
    <row r="5" spans="1:28" ht="13.8" thickBot="1" x14ac:dyDescent="0.3">
      <c r="A5" s="73" t="s">
        <v>15</v>
      </c>
      <c r="B5" s="7"/>
      <c r="C5" s="7"/>
      <c r="D5" s="125">
        <v>1.5</v>
      </c>
      <c r="E5" s="125">
        <v>2</v>
      </c>
      <c r="F5" s="125">
        <v>2.5</v>
      </c>
      <c r="G5" s="125">
        <v>3</v>
      </c>
      <c r="H5" s="125">
        <v>3.5</v>
      </c>
      <c r="I5" s="179">
        <v>4</v>
      </c>
    </row>
    <row r="6" spans="1:28" ht="13.8" thickBot="1" x14ac:dyDescent="0.3">
      <c r="A6" s="74" t="s">
        <v>16</v>
      </c>
      <c r="B6" s="71"/>
      <c r="C6" s="72"/>
      <c r="D6" s="8">
        <f>$E$3*D5</f>
        <v>12355.5</v>
      </c>
      <c r="E6" s="8">
        <f>$E$3*E5</f>
        <v>16474</v>
      </c>
      <c r="F6" s="8">
        <f>$E$3*F5</f>
        <v>20592.5</v>
      </c>
      <c r="G6" s="8">
        <f>$E$3*G5</f>
        <v>24711</v>
      </c>
      <c r="H6" s="8">
        <f t="shared" ref="H6:I6" si="0">$E$3*H5</f>
        <v>28829.5</v>
      </c>
      <c r="I6" s="8">
        <f t="shared" si="0"/>
        <v>32948</v>
      </c>
    </row>
    <row r="7" spans="1:28" ht="15" thickBot="1" x14ac:dyDescent="0.35">
      <c r="A7" s="67"/>
      <c r="B7" s="68"/>
      <c r="C7" s="68"/>
      <c r="D7" s="21"/>
      <c r="E7" s="21"/>
      <c r="F7" s="21"/>
      <c r="G7" s="21"/>
      <c r="H7" s="21"/>
      <c r="I7" s="21"/>
      <c r="Z7" s="200" t="s">
        <v>56</v>
      </c>
      <c r="AA7" s="200"/>
      <c r="AB7" s="200"/>
    </row>
    <row r="8" spans="1:28" ht="15" thickBot="1" x14ac:dyDescent="0.35">
      <c r="A8" s="216" t="s">
        <v>17</v>
      </c>
      <c r="B8" s="217"/>
      <c r="C8" s="218"/>
      <c r="D8" s="22"/>
      <c r="E8" s="22"/>
      <c r="F8" s="22"/>
      <c r="G8" s="22"/>
      <c r="H8" s="22"/>
      <c r="I8" s="22"/>
      <c r="Z8" s="92" t="s">
        <v>52</v>
      </c>
      <c r="AA8" s="92" t="s">
        <v>53</v>
      </c>
      <c r="AB8" s="92" t="s">
        <v>54</v>
      </c>
    </row>
    <row r="9" spans="1:28" ht="14.4" x14ac:dyDescent="0.3">
      <c r="A9" s="78" t="s">
        <v>18</v>
      </c>
      <c r="B9" s="79"/>
      <c r="C9" s="79"/>
      <c r="D9" s="115">
        <v>1040</v>
      </c>
      <c r="E9" s="115">
        <v>1040</v>
      </c>
      <c r="F9" s="115">
        <v>1040</v>
      </c>
      <c r="G9" s="115">
        <v>1040</v>
      </c>
      <c r="H9" s="115">
        <v>1040</v>
      </c>
      <c r="I9" s="115">
        <v>1040</v>
      </c>
      <c r="Z9" s="93">
        <f>D5</f>
        <v>1.5</v>
      </c>
      <c r="AA9" s="93">
        <f>D26</f>
        <v>9011.4791890028628</v>
      </c>
      <c r="AB9" s="93">
        <f>D28</f>
        <v>6918.01</v>
      </c>
    </row>
    <row r="10" spans="1:28" ht="14.4" x14ac:dyDescent="0.3">
      <c r="A10" s="75" t="s">
        <v>19</v>
      </c>
      <c r="B10" s="80"/>
      <c r="C10" s="80"/>
      <c r="D10" s="116">
        <v>1587</v>
      </c>
      <c r="E10" s="116">
        <v>2116</v>
      </c>
      <c r="F10" s="116">
        <v>2645</v>
      </c>
      <c r="G10" s="116">
        <v>3174</v>
      </c>
      <c r="H10" s="116">
        <v>3703</v>
      </c>
      <c r="I10" s="116">
        <v>4232</v>
      </c>
      <c r="Z10" s="93">
        <f>E5</f>
        <v>2</v>
      </c>
      <c r="AA10" s="93">
        <f>E26</f>
        <v>9981.4398465439153</v>
      </c>
      <c r="AB10" s="93">
        <f>E28</f>
        <v>6918.01</v>
      </c>
    </row>
    <row r="11" spans="1:28" ht="14.4" x14ac:dyDescent="0.3">
      <c r="A11" s="75" t="s">
        <v>20</v>
      </c>
      <c r="B11" s="80"/>
      <c r="C11" s="80"/>
      <c r="D11" s="116">
        <v>0</v>
      </c>
      <c r="E11" s="116">
        <v>0</v>
      </c>
      <c r="F11" s="116">
        <v>0</v>
      </c>
      <c r="G11" s="116">
        <v>0</v>
      </c>
      <c r="H11" s="116">
        <v>0</v>
      </c>
      <c r="I11" s="116">
        <v>0</v>
      </c>
      <c r="Z11" s="93">
        <f>F5</f>
        <v>2.5</v>
      </c>
      <c r="AA11" s="93">
        <f>F26</f>
        <v>10951.400504084964</v>
      </c>
      <c r="AB11" s="93">
        <f>F28</f>
        <v>6918.01</v>
      </c>
    </row>
    <row r="12" spans="1:28" ht="14.4" x14ac:dyDescent="0.3">
      <c r="A12" s="75" t="s">
        <v>21</v>
      </c>
      <c r="B12" s="80"/>
      <c r="C12" s="80"/>
      <c r="D12" s="116">
        <v>1830.62</v>
      </c>
      <c r="E12" s="116">
        <v>1879.21</v>
      </c>
      <c r="F12" s="116">
        <v>1927.8</v>
      </c>
      <c r="G12" s="116">
        <v>1976.3899999999999</v>
      </c>
      <c r="H12" s="116">
        <v>2024.98</v>
      </c>
      <c r="I12" s="116">
        <v>2073.5699999999997</v>
      </c>
      <c r="Z12" s="93">
        <f>G5</f>
        <v>3</v>
      </c>
      <c r="AA12" s="93">
        <f>G26</f>
        <v>12149.355911079701</v>
      </c>
      <c r="AB12" s="93">
        <f>G28</f>
        <v>6918.01</v>
      </c>
    </row>
    <row r="13" spans="1:28" ht="14.4" x14ac:dyDescent="0.3">
      <c r="A13" s="75" t="s">
        <v>22</v>
      </c>
      <c r="B13" s="80"/>
      <c r="C13" s="80"/>
      <c r="D13" s="116">
        <v>560.52698625000016</v>
      </c>
      <c r="E13" s="116">
        <v>564.24406500000021</v>
      </c>
      <c r="F13" s="116">
        <v>567.96114375000013</v>
      </c>
      <c r="G13" s="116">
        <v>571.67822250000017</v>
      </c>
      <c r="H13" s="116">
        <v>575.3953012500001</v>
      </c>
      <c r="I13" s="116">
        <v>579.11238000000014</v>
      </c>
      <c r="Z13" s="93"/>
      <c r="AA13" s="93"/>
      <c r="AB13" s="93"/>
    </row>
    <row r="14" spans="1:28" s="11" customFormat="1" ht="14.4" x14ac:dyDescent="0.3">
      <c r="A14" s="75" t="s">
        <v>23</v>
      </c>
      <c r="B14" s="80"/>
      <c r="C14" s="80"/>
      <c r="D14" s="116">
        <v>1103.856</v>
      </c>
      <c r="E14" s="116">
        <v>1103.856</v>
      </c>
      <c r="F14" s="116">
        <v>1103.856</v>
      </c>
      <c r="G14" s="116">
        <v>1103.856</v>
      </c>
      <c r="H14" s="116">
        <v>1103.856</v>
      </c>
      <c r="I14" s="116">
        <v>1103.856</v>
      </c>
      <c r="J14" s="1"/>
      <c r="K14" s="1"/>
      <c r="Z14" s="93"/>
      <c r="AA14" s="93"/>
      <c r="AB14" s="93"/>
    </row>
    <row r="15" spans="1:28" s="11" customFormat="1" x14ac:dyDescent="0.25">
      <c r="A15" s="75" t="s">
        <v>24</v>
      </c>
      <c r="B15" s="80"/>
      <c r="C15" s="80"/>
      <c r="D15" s="116">
        <v>252.71999999999997</v>
      </c>
      <c r="E15" s="116">
        <v>252.71999999999997</v>
      </c>
      <c r="F15" s="116">
        <v>252.71999999999997</v>
      </c>
      <c r="G15" s="116">
        <v>252.71999999999997</v>
      </c>
      <c r="H15" s="116">
        <v>252.71999999999997</v>
      </c>
      <c r="I15" s="116">
        <v>252.71999999999997</v>
      </c>
      <c r="J15" s="1"/>
      <c r="K15" s="1"/>
    </row>
    <row r="16" spans="1:28" s="11" customFormat="1" x14ac:dyDescent="0.25">
      <c r="A16" s="75" t="s">
        <v>25</v>
      </c>
      <c r="B16" s="80"/>
      <c r="C16" s="80"/>
      <c r="D16" s="116">
        <v>0</v>
      </c>
      <c r="E16" s="116">
        <v>0</v>
      </c>
      <c r="F16" s="116">
        <v>0</v>
      </c>
      <c r="G16" s="116">
        <v>0</v>
      </c>
      <c r="H16" s="116">
        <v>0</v>
      </c>
      <c r="I16" s="116">
        <v>0</v>
      </c>
      <c r="J16" s="1"/>
      <c r="K16" s="1"/>
    </row>
    <row r="17" spans="1:11" s="11" customFormat="1" x14ac:dyDescent="0.25">
      <c r="A17" s="66" t="s">
        <v>26</v>
      </c>
      <c r="B17" s="69"/>
      <c r="C17" s="69"/>
      <c r="D17" s="116">
        <v>1211</v>
      </c>
      <c r="E17" s="116">
        <v>1420</v>
      </c>
      <c r="F17" s="116">
        <v>1629</v>
      </c>
      <c r="G17" s="116">
        <v>2047</v>
      </c>
      <c r="H17" s="116">
        <v>2465</v>
      </c>
      <c r="I17" s="116">
        <v>2883</v>
      </c>
      <c r="J17" s="1"/>
      <c r="K17" s="1"/>
    </row>
    <row r="18" spans="1:11" s="11" customFormat="1" x14ac:dyDescent="0.25">
      <c r="A18" s="75" t="s">
        <v>27</v>
      </c>
      <c r="B18" s="80"/>
      <c r="C18" s="80"/>
      <c r="D18" s="116">
        <v>251.37352756616488</v>
      </c>
      <c r="E18" s="116">
        <v>278.36002382542188</v>
      </c>
      <c r="F18" s="116">
        <v>305.34652008467884</v>
      </c>
      <c r="G18" s="116">
        <v>338.67634522581034</v>
      </c>
      <c r="H18" s="116">
        <v>372.00617036694183</v>
      </c>
      <c r="I18" s="116">
        <v>405.33599550807332</v>
      </c>
      <c r="J18" s="1"/>
      <c r="K18" s="1"/>
    </row>
    <row r="19" spans="1:11" s="11" customFormat="1" x14ac:dyDescent="0.25">
      <c r="A19" s="75" t="s">
        <v>28</v>
      </c>
      <c r="B19" s="80"/>
      <c r="C19" s="80"/>
      <c r="D19" s="116">
        <v>400</v>
      </c>
      <c r="E19" s="116">
        <v>400</v>
      </c>
      <c r="F19" s="116">
        <v>400</v>
      </c>
      <c r="G19" s="116">
        <v>400</v>
      </c>
      <c r="H19" s="116">
        <v>400</v>
      </c>
      <c r="I19" s="116">
        <v>400</v>
      </c>
      <c r="J19" s="1"/>
      <c r="K19" s="1"/>
    </row>
    <row r="20" spans="1:11" s="11" customFormat="1" x14ac:dyDescent="0.25">
      <c r="A20" s="75" t="s">
        <v>29</v>
      </c>
      <c r="B20" s="80"/>
      <c r="C20" s="80"/>
      <c r="D20" s="116">
        <v>296.53199999999998</v>
      </c>
      <c r="E20" s="116">
        <v>395.37600000000003</v>
      </c>
      <c r="F20" s="116">
        <v>494.22</v>
      </c>
      <c r="G20" s="116">
        <v>593.06399999999996</v>
      </c>
      <c r="H20" s="116">
        <v>691.90800000000002</v>
      </c>
      <c r="I20" s="116">
        <v>790.75200000000007</v>
      </c>
      <c r="J20" s="1"/>
      <c r="K20" s="1"/>
    </row>
    <row r="21" spans="1:11" s="11" customFormat="1" x14ac:dyDescent="0.25">
      <c r="A21" s="75" t="s">
        <v>30</v>
      </c>
      <c r="B21" s="80"/>
      <c r="C21" s="80"/>
      <c r="D21" s="116">
        <v>0</v>
      </c>
      <c r="E21" s="116">
        <v>0</v>
      </c>
      <c r="F21" s="116">
        <v>0</v>
      </c>
      <c r="G21" s="116">
        <v>0</v>
      </c>
      <c r="H21" s="116">
        <v>0</v>
      </c>
      <c r="I21" s="116">
        <v>0</v>
      </c>
      <c r="J21" s="1"/>
      <c r="K21" s="1"/>
    </row>
    <row r="22" spans="1:11" s="11" customFormat="1" x14ac:dyDescent="0.25">
      <c r="A22" s="75" t="s">
        <v>31</v>
      </c>
      <c r="B22" s="80"/>
      <c r="C22" s="80"/>
      <c r="D22" s="116">
        <v>0</v>
      </c>
      <c r="E22" s="116">
        <v>0</v>
      </c>
      <c r="F22" s="116">
        <v>0</v>
      </c>
      <c r="G22" s="116">
        <v>0</v>
      </c>
      <c r="H22" s="116">
        <v>0</v>
      </c>
      <c r="I22" s="116">
        <v>0</v>
      </c>
      <c r="J22" s="1"/>
    </row>
    <row r="23" spans="1:11" s="11" customFormat="1" x14ac:dyDescent="0.25">
      <c r="A23" s="75" t="s">
        <v>32</v>
      </c>
      <c r="B23" s="80"/>
      <c r="C23" s="80"/>
      <c r="D23" s="116">
        <v>0</v>
      </c>
      <c r="E23" s="116">
        <v>0</v>
      </c>
      <c r="F23" s="116">
        <v>0</v>
      </c>
      <c r="G23" s="116">
        <v>0</v>
      </c>
      <c r="H23" s="116">
        <v>0</v>
      </c>
      <c r="I23" s="116">
        <v>0</v>
      </c>
      <c r="J23" s="1"/>
    </row>
    <row r="24" spans="1:11" s="11" customFormat="1" x14ac:dyDescent="0.25">
      <c r="A24" s="75" t="s">
        <v>33</v>
      </c>
      <c r="B24" s="80"/>
      <c r="C24" s="80"/>
      <c r="D24" s="116">
        <v>0</v>
      </c>
      <c r="E24" s="116">
        <v>0</v>
      </c>
      <c r="F24" s="116">
        <v>0</v>
      </c>
      <c r="G24" s="116">
        <v>0</v>
      </c>
      <c r="H24" s="116">
        <v>0</v>
      </c>
      <c r="I24" s="116">
        <v>0</v>
      </c>
      <c r="J24" s="1"/>
    </row>
    <row r="25" spans="1:11" s="11" customFormat="1" ht="13.8" thickBot="1" x14ac:dyDescent="0.3">
      <c r="A25" s="75" t="s">
        <v>34</v>
      </c>
      <c r="B25" s="80"/>
      <c r="C25" s="80"/>
      <c r="D25" s="116">
        <v>477.85067518669968</v>
      </c>
      <c r="E25" s="116">
        <v>531.67375771849345</v>
      </c>
      <c r="F25" s="116">
        <v>585.49684025028739</v>
      </c>
      <c r="G25" s="116">
        <v>651.97134335389137</v>
      </c>
      <c r="H25" s="116">
        <v>718.44584645749512</v>
      </c>
      <c r="I25" s="116">
        <v>784.92034956109944</v>
      </c>
      <c r="J25" s="1"/>
    </row>
    <row r="26" spans="1:11" s="11" customFormat="1" ht="24.75" customHeight="1" thickBot="1" x14ac:dyDescent="0.3">
      <c r="A26" s="197" t="s">
        <v>35</v>
      </c>
      <c r="B26" s="219"/>
      <c r="C26" s="220"/>
      <c r="D26" s="23">
        <f t="shared" ref="D26:I26" si="1">SUM(D9:D25)</f>
        <v>9011.4791890028628</v>
      </c>
      <c r="E26" s="23">
        <f t="shared" si="1"/>
        <v>9981.4398465439153</v>
      </c>
      <c r="F26" s="23">
        <f t="shared" si="1"/>
        <v>10951.400504084964</v>
      </c>
      <c r="G26" s="23">
        <f t="shared" si="1"/>
        <v>12149.355911079701</v>
      </c>
      <c r="H26" s="23">
        <f t="shared" si="1"/>
        <v>13347.311318074435</v>
      </c>
      <c r="I26" s="23">
        <f t="shared" si="1"/>
        <v>14545.266725069174</v>
      </c>
      <c r="J26" s="1"/>
    </row>
    <row r="27" spans="1:11" s="11" customFormat="1" ht="13.8" thickBot="1" x14ac:dyDescent="0.3">
      <c r="A27" s="81"/>
      <c r="B27" s="82"/>
      <c r="C27" s="82"/>
      <c r="D27" s="24"/>
      <c r="E27" s="24"/>
      <c r="F27" s="24"/>
      <c r="G27" s="24"/>
      <c r="H27" s="24"/>
      <c r="I27" s="24"/>
      <c r="J27" s="1"/>
    </row>
    <row r="28" spans="1:11" ht="13.8" thickBot="1" x14ac:dyDescent="0.3">
      <c r="A28" s="221" t="s">
        <v>36</v>
      </c>
      <c r="B28" s="222"/>
      <c r="C28" s="223"/>
      <c r="D28" s="23">
        <f>'[1]Bes-Sonneblom'!$D$230</f>
        <v>6918.01</v>
      </c>
      <c r="E28" s="23">
        <f>'[1]Bes-Sonneblom'!$D$230</f>
        <v>6918.01</v>
      </c>
      <c r="F28" s="23">
        <f>'[1]Bes-Sonneblom'!$D$230</f>
        <v>6918.01</v>
      </c>
      <c r="G28" s="23">
        <f>'[1]Bes-Sonneblom'!$D$230</f>
        <v>6918.01</v>
      </c>
      <c r="H28" s="23">
        <f>'[1]Bes-Sonneblom'!$D$230</f>
        <v>6918.01</v>
      </c>
      <c r="I28" s="23">
        <f>'[1]Bes-Sonneblom'!$D$230</f>
        <v>6918.01</v>
      </c>
      <c r="J28" s="177"/>
    </row>
    <row r="29" spans="1:11" ht="13.8" thickBot="1" x14ac:dyDescent="0.3">
      <c r="A29" s="81"/>
      <c r="B29" s="82"/>
      <c r="C29" s="82"/>
      <c r="D29" s="24"/>
      <c r="E29" s="24"/>
      <c r="F29" s="24"/>
      <c r="G29" s="24"/>
      <c r="H29" s="24"/>
      <c r="I29" s="24"/>
    </row>
    <row r="30" spans="1:11" ht="24.75" customHeight="1" thickBot="1" x14ac:dyDescent="0.3">
      <c r="A30" s="197" t="s">
        <v>37</v>
      </c>
      <c r="B30" s="219"/>
      <c r="C30" s="220"/>
      <c r="D30" s="23">
        <f t="shared" ref="D30:I30" si="2">D26+D28</f>
        <v>15929.489189002863</v>
      </c>
      <c r="E30" s="23">
        <f t="shared" si="2"/>
        <v>16899.449846543917</v>
      </c>
      <c r="F30" s="23">
        <f t="shared" si="2"/>
        <v>17869.410504084964</v>
      </c>
      <c r="G30" s="23">
        <f t="shared" si="2"/>
        <v>19067.365911079702</v>
      </c>
      <c r="H30" s="23">
        <f t="shared" si="2"/>
        <v>20265.321318074435</v>
      </c>
      <c r="I30" s="23">
        <f t="shared" si="2"/>
        <v>21463.276725069176</v>
      </c>
    </row>
    <row r="31" spans="1:11" ht="13.8" thickBot="1" x14ac:dyDescent="0.3">
      <c r="A31" s="76"/>
      <c r="B31" s="77"/>
      <c r="C31" s="77"/>
      <c r="D31" s="26"/>
      <c r="E31" s="26"/>
      <c r="F31" s="26"/>
      <c r="G31" s="26"/>
      <c r="H31" s="26"/>
      <c r="I31" s="26"/>
    </row>
    <row r="32" spans="1:11" ht="24.75" customHeight="1" thickBot="1" x14ac:dyDescent="0.3">
      <c r="A32" s="197" t="s">
        <v>38</v>
      </c>
      <c r="B32" s="198"/>
      <c r="C32" s="199"/>
      <c r="D32" s="23">
        <f t="shared" ref="D32:I32" si="3">D30/D5</f>
        <v>10619.659459335242</v>
      </c>
      <c r="E32" s="23">
        <f t="shared" si="3"/>
        <v>8449.7249232719587</v>
      </c>
      <c r="F32" s="23">
        <f t="shared" si="3"/>
        <v>7147.764201633986</v>
      </c>
      <c r="G32" s="23">
        <f t="shared" si="3"/>
        <v>6355.7886370265669</v>
      </c>
      <c r="H32" s="23">
        <f t="shared" si="3"/>
        <v>5790.0918051641247</v>
      </c>
      <c r="I32" s="23">
        <f t="shared" si="3"/>
        <v>5365.819181267294</v>
      </c>
    </row>
    <row r="33" spans="1:10" ht="13.8" thickBot="1" x14ac:dyDescent="0.3">
      <c r="A33" s="67"/>
      <c r="B33" s="68"/>
      <c r="C33" s="68"/>
      <c r="D33" s="26"/>
      <c r="E33" s="26"/>
      <c r="F33" s="26"/>
      <c r="G33" s="26"/>
      <c r="H33" s="26"/>
      <c r="I33" s="26"/>
    </row>
    <row r="34" spans="1:10" ht="13.8" thickBot="1" x14ac:dyDescent="0.3">
      <c r="A34" s="70" t="s">
        <v>39</v>
      </c>
      <c r="B34" s="71"/>
      <c r="C34" s="71"/>
      <c r="D34" s="23">
        <f>'Pryse + Sensatiwiteitsanalise'!D5</f>
        <v>213</v>
      </c>
      <c r="E34" s="23">
        <f>$D$34</f>
        <v>213</v>
      </c>
      <c r="F34" s="23">
        <f>$D$34</f>
        <v>213</v>
      </c>
      <c r="G34" s="23">
        <f>$D$34</f>
        <v>213</v>
      </c>
      <c r="H34" s="23">
        <f>$D$34</f>
        <v>213</v>
      </c>
      <c r="I34" s="23">
        <f>$D$34</f>
        <v>213</v>
      </c>
    </row>
    <row r="35" spans="1:10" ht="13.8" thickBot="1" x14ac:dyDescent="0.3">
      <c r="A35" s="67"/>
      <c r="B35" s="68"/>
      <c r="C35" s="68"/>
      <c r="D35" s="26"/>
      <c r="E35" s="26"/>
      <c r="F35" s="26"/>
      <c r="G35" s="26"/>
      <c r="H35" s="26"/>
      <c r="I35" s="26"/>
    </row>
    <row r="36" spans="1:10" ht="12" customHeight="1" thickBot="1" x14ac:dyDescent="0.3">
      <c r="A36" s="213" t="s">
        <v>40</v>
      </c>
      <c r="B36" s="214"/>
      <c r="C36" s="215"/>
      <c r="D36" s="25">
        <f t="shared" ref="D36:I36" si="4">D32+D34</f>
        <v>10832.659459335242</v>
      </c>
      <c r="E36" s="25">
        <f t="shared" si="4"/>
        <v>8662.7249232719587</v>
      </c>
      <c r="F36" s="25">
        <f t="shared" si="4"/>
        <v>7360.764201633986</v>
      </c>
      <c r="G36" s="25">
        <f t="shared" si="4"/>
        <v>6568.7886370265669</v>
      </c>
      <c r="H36" s="25">
        <f t="shared" si="4"/>
        <v>6003.0918051641247</v>
      </c>
      <c r="I36" s="25">
        <f t="shared" si="4"/>
        <v>5578.819181267294</v>
      </c>
    </row>
    <row r="37" spans="1:10" ht="13.8" thickBot="1" x14ac:dyDescent="0.3">
      <c r="A37" s="64" t="s">
        <v>41</v>
      </c>
      <c r="B37" s="4"/>
      <c r="C37" s="5"/>
      <c r="D37" s="25">
        <f>'Pryse + Sensatiwiteitsanalise'!B5</f>
        <v>8450</v>
      </c>
      <c r="E37" s="25">
        <f>$D$37</f>
        <v>8450</v>
      </c>
      <c r="F37" s="25">
        <f>$D$37</f>
        <v>8450</v>
      </c>
      <c r="G37" s="25">
        <f>$D$37</f>
        <v>8450</v>
      </c>
      <c r="H37" s="25">
        <f>$D$37</f>
        <v>8450</v>
      </c>
      <c r="I37" s="25">
        <f>$D$37</f>
        <v>8450</v>
      </c>
    </row>
    <row r="38" spans="1:10" ht="13.8" thickBot="1" x14ac:dyDescent="0.3"/>
    <row r="39" spans="1:10" customFormat="1" ht="14.4" x14ac:dyDescent="0.3">
      <c r="A39" s="224" t="s">
        <v>105</v>
      </c>
      <c r="B39" s="225"/>
      <c r="C39" s="226"/>
      <c r="D39" s="180">
        <f>D6-D26</f>
        <v>3344.0208109971372</v>
      </c>
      <c r="E39" s="180">
        <f>E6-E26</f>
        <v>6492.5601534560847</v>
      </c>
      <c r="F39" s="180">
        <f>F6-F26</f>
        <v>9641.0994959150357</v>
      </c>
      <c r="G39" s="180">
        <f t="shared" ref="G39:I39" si="5">G6-G26</f>
        <v>12561.644088920299</v>
      </c>
      <c r="H39" s="180">
        <f>H6-H26</f>
        <v>15482.188681925565</v>
      </c>
      <c r="I39" s="180">
        <f t="shared" si="5"/>
        <v>18402.733274930826</v>
      </c>
    </row>
    <row r="40" spans="1:10" customFormat="1" ht="15" thickBot="1" x14ac:dyDescent="0.35">
      <c r="A40" s="227" t="s">
        <v>106</v>
      </c>
      <c r="B40" s="228"/>
      <c r="C40" s="229"/>
      <c r="D40" s="181">
        <f>D6-D30</f>
        <v>-3573.989189002863</v>
      </c>
      <c r="E40" s="181">
        <f>E6-E30</f>
        <v>-425.44984654391737</v>
      </c>
      <c r="F40" s="181">
        <f>F6-F30</f>
        <v>2723.0894959150355</v>
      </c>
      <c r="G40" s="181">
        <f t="shared" ref="G40:I40" si="6">G6-G30</f>
        <v>5643.6340889202984</v>
      </c>
      <c r="H40" s="181">
        <f t="shared" si="6"/>
        <v>8564.1786819255649</v>
      </c>
      <c r="I40" s="181">
        <f t="shared" si="6"/>
        <v>11484.723274930824</v>
      </c>
    </row>
    <row r="41" spans="1:10" ht="14.4" x14ac:dyDescent="0.25">
      <c r="A41" s="83" t="s">
        <v>45</v>
      </c>
      <c r="B41" s="84"/>
      <c r="C41" s="84"/>
      <c r="D41" s="84"/>
      <c r="E41" s="84"/>
      <c r="F41" s="84"/>
      <c r="G41" s="84"/>
      <c r="H41" s="85"/>
      <c r="I41" s="30"/>
      <c r="J41" s="30"/>
    </row>
    <row r="42" spans="1:10" ht="14.4" x14ac:dyDescent="0.25">
      <c r="A42" s="86" t="s">
        <v>46</v>
      </c>
      <c r="B42" s="87"/>
      <c r="C42" s="87"/>
      <c r="D42" s="87"/>
      <c r="E42" s="87"/>
      <c r="F42" s="87"/>
      <c r="G42" s="87"/>
      <c r="H42" s="88"/>
      <c r="I42" s="30"/>
      <c r="J42" s="30"/>
    </row>
    <row r="43" spans="1:10" ht="15" thickBot="1" x14ac:dyDescent="0.3">
      <c r="A43" s="89" t="s">
        <v>47</v>
      </c>
      <c r="B43" s="90"/>
      <c r="C43" s="90"/>
      <c r="D43" s="90"/>
      <c r="E43" s="90"/>
      <c r="F43" s="90"/>
      <c r="G43" s="90"/>
      <c r="H43" s="91"/>
      <c r="I43" s="30"/>
      <c r="J43" s="30"/>
    </row>
  </sheetData>
  <mergeCells count="12">
    <mergeCell ref="A39:C39"/>
    <mergeCell ref="A40:C40"/>
    <mergeCell ref="Z7:AB7"/>
    <mergeCell ref="E1:G1"/>
    <mergeCell ref="A1:D1"/>
    <mergeCell ref="A36:C36"/>
    <mergeCell ref="A3:C3"/>
    <mergeCell ref="A8:C8"/>
    <mergeCell ref="A26:C26"/>
    <mergeCell ref="A28:C28"/>
    <mergeCell ref="A30:C30"/>
    <mergeCell ref="A32:C32"/>
  </mergeCells>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1496062992125984" right="0.31496062992125984" top="0.55118110236220474" bottom="0.55118110236220474" header="0.31496062992125984" footer="0.31496062992125984"/>
  <pageSetup paperSize="9" scale="63" fitToHeight="0" orientation="portrait" r:id="rId1"/>
  <headerFooter>
    <oddHeader>&amp;F</oddHeader>
    <oddFoote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7"/>
  <sheetViews>
    <sheetView topLeftCell="A6" zoomScaleNormal="100" workbookViewId="0">
      <selection activeCell="L17" sqref="L17"/>
    </sheetView>
  </sheetViews>
  <sheetFormatPr defaultRowHeight="13.2" x14ac:dyDescent="0.25"/>
  <cols>
    <col min="1" max="1" width="46.77734375" customWidth="1"/>
    <col min="2" max="4" width="14.33203125" customWidth="1"/>
    <col min="5" max="5" width="14.33203125" hidden="1" customWidth="1"/>
  </cols>
  <sheetData>
    <row r="1" spans="1:6" ht="14.4" x14ac:dyDescent="0.3">
      <c r="A1" s="178" t="s">
        <v>112</v>
      </c>
      <c r="B1" s="124"/>
      <c r="C1" s="124"/>
      <c r="D1" s="123"/>
      <c r="E1" s="123"/>
      <c r="F1" s="123"/>
    </row>
    <row r="2" spans="1:6" ht="14.4" x14ac:dyDescent="0.3">
      <c r="A2" s="94" t="s">
        <v>59</v>
      </c>
      <c r="B2" s="114" t="str">
        <f>'[2]Rent calculations'!B2</f>
        <v>Irr-Maize</v>
      </c>
      <c r="C2" s="114" t="str">
        <f>'[2]Rent calculations'!C2</f>
        <v>Irr-Soy</v>
      </c>
      <c r="D2" s="114" t="str">
        <f>'[2]Rent calculations'!D2</f>
        <v>Irr-Sorghum</v>
      </c>
      <c r="E2" s="114" t="str">
        <f>'[2]Rent calculations'!E2</f>
        <v>Irr-Sunflower</v>
      </c>
      <c r="F2" s="123"/>
    </row>
    <row r="3" spans="1:6" ht="14.4" x14ac:dyDescent="0.3">
      <c r="A3" s="127" t="s">
        <v>60</v>
      </c>
      <c r="B3" s="111"/>
      <c r="C3" s="111"/>
      <c r="D3" s="111"/>
      <c r="E3" s="111"/>
      <c r="F3" s="123"/>
    </row>
    <row r="4" spans="1:6" ht="14.4" x14ac:dyDescent="0.3">
      <c r="A4" s="128" t="s">
        <v>61</v>
      </c>
      <c r="B4" s="129">
        <f>'Bes-mielies'!F5</f>
        <v>12</v>
      </c>
      <c r="C4" s="129">
        <f>'Bes-soja'!F5</f>
        <v>3.5</v>
      </c>
      <c r="D4" s="129">
        <f>'Bes- Sorghum'!H5</f>
        <v>7</v>
      </c>
      <c r="E4" s="129">
        <f>'Bes-Sonneblom'!E5</f>
        <v>2</v>
      </c>
      <c r="F4" s="123"/>
    </row>
    <row r="5" spans="1:6" ht="14.4" x14ac:dyDescent="0.3">
      <c r="A5" s="128" t="s">
        <v>62</v>
      </c>
      <c r="B5" s="105">
        <f>'Pryse + Sensatiwiteitsanalise'!B4</f>
        <v>3721</v>
      </c>
      <c r="C5" s="105">
        <f>'Pryse + Sensatiwiteitsanalise'!B6</f>
        <v>8254</v>
      </c>
      <c r="D5" s="105">
        <f>'Pryse + Sensatiwiteitsanalise'!B7</f>
        <v>5800</v>
      </c>
      <c r="E5" s="105">
        <f>'Pryse + Sensatiwiteitsanalise'!B5</f>
        <v>8450</v>
      </c>
      <c r="F5" s="123"/>
    </row>
    <row r="6" spans="1:6" ht="14.4" x14ac:dyDescent="0.3">
      <c r="A6" s="128" t="s">
        <v>63</v>
      </c>
      <c r="B6" s="105">
        <f>'Pryse + Sensatiwiteitsanalise'!D4</f>
        <v>372</v>
      </c>
      <c r="C6" s="105">
        <f>'Pryse + Sensatiwiteitsanalise'!D6</f>
        <v>146</v>
      </c>
      <c r="D6" s="105">
        <f>'Pryse + Sensatiwiteitsanalise'!D7</f>
        <v>63</v>
      </c>
      <c r="E6" s="105">
        <f>'Pryse + Sensatiwiteitsanalise'!D5</f>
        <v>213</v>
      </c>
      <c r="F6" s="123"/>
    </row>
    <row r="7" spans="1:6" ht="15" thickBot="1" x14ac:dyDescent="0.35">
      <c r="A7" s="128" t="s">
        <v>64</v>
      </c>
      <c r="B7" s="108">
        <f>B5-B6</f>
        <v>3349</v>
      </c>
      <c r="C7" s="108">
        <f>C5-C6</f>
        <v>8108</v>
      </c>
      <c r="D7" s="108">
        <f>D5-D6</f>
        <v>5737</v>
      </c>
      <c r="E7" s="108">
        <f>E5-E6</f>
        <v>8237</v>
      </c>
      <c r="F7" s="123"/>
    </row>
    <row r="8" spans="1:6" ht="15" thickTop="1" x14ac:dyDescent="0.3">
      <c r="A8" s="117" t="s">
        <v>65</v>
      </c>
      <c r="B8" s="130">
        <f>B4*B7</f>
        <v>40188</v>
      </c>
      <c r="C8" s="130">
        <f>C4*C7</f>
        <v>28378</v>
      </c>
      <c r="D8" s="130">
        <f>D4*D7</f>
        <v>40159</v>
      </c>
      <c r="E8" s="130">
        <f>E4*E7</f>
        <v>16474</v>
      </c>
      <c r="F8" s="123"/>
    </row>
    <row r="9" spans="1:6" ht="14.4" x14ac:dyDescent="0.3">
      <c r="A9" s="128"/>
      <c r="B9" s="131"/>
      <c r="C9" s="131"/>
      <c r="D9" s="131"/>
      <c r="E9" s="131"/>
      <c r="F9" s="123"/>
    </row>
    <row r="10" spans="1:6" ht="14.4" x14ac:dyDescent="0.3">
      <c r="A10" s="127" t="s">
        <v>66</v>
      </c>
      <c r="B10" s="131"/>
      <c r="C10" s="131"/>
      <c r="D10" s="131"/>
      <c r="E10" s="131"/>
      <c r="F10" s="123"/>
    </row>
    <row r="11" spans="1:6" ht="14.4" x14ac:dyDescent="0.3">
      <c r="A11" s="132" t="s">
        <v>18</v>
      </c>
      <c r="B11" s="132">
        <f>'Bes-mielies'!F9</f>
        <v>5294.625</v>
      </c>
      <c r="C11" s="132">
        <f>'Bes-soja'!F9</f>
        <v>3173.36</v>
      </c>
      <c r="D11" s="132">
        <f>'Bes- Sorghum'!H9</f>
        <v>1209.5999999999999</v>
      </c>
      <c r="E11" s="132">
        <f>'Bes-Sonneblom'!E9</f>
        <v>1040</v>
      </c>
      <c r="F11" s="123"/>
    </row>
    <row r="12" spans="1:6" ht="14.4" x14ac:dyDescent="0.3">
      <c r="A12" s="132" t="s">
        <v>19</v>
      </c>
      <c r="B12" s="132">
        <f>'Bes-mielies'!F10</f>
        <v>10526.4</v>
      </c>
      <c r="C12" s="132">
        <f>'Bes-soja'!F10</f>
        <v>3445.3</v>
      </c>
      <c r="D12" s="132">
        <f>'Bes- Sorghum'!H10</f>
        <v>6140.4</v>
      </c>
      <c r="E12" s="132">
        <f>'Bes-Sonneblom'!E10</f>
        <v>2116</v>
      </c>
      <c r="F12" s="123"/>
    </row>
    <row r="13" spans="1:6" ht="14.4" hidden="1" x14ac:dyDescent="0.3">
      <c r="A13" s="132" t="s">
        <v>20</v>
      </c>
      <c r="B13" s="132">
        <f>'Bes-mielies'!F11</f>
        <v>0</v>
      </c>
      <c r="C13" s="132">
        <f>'Bes-soja'!E11</f>
        <v>0</v>
      </c>
      <c r="D13" s="132">
        <f>'Bes- Sorghum'!F11</f>
        <v>0</v>
      </c>
      <c r="E13" s="132">
        <f>'Bes-Sonneblom'!E11</f>
        <v>0</v>
      </c>
      <c r="F13" s="123"/>
    </row>
    <row r="14" spans="1:6" ht="14.4" x14ac:dyDescent="0.3">
      <c r="A14" s="132" t="s">
        <v>21</v>
      </c>
      <c r="B14" s="132">
        <f>'Bes-mielies'!F12</f>
        <v>2299.4300000000003</v>
      </c>
      <c r="C14" s="132">
        <f>'Bes-soja'!F12</f>
        <v>1994.9350000000002</v>
      </c>
      <c r="D14" s="132">
        <f>'Bes- Sorghum'!H12</f>
        <v>2092.7799999999997</v>
      </c>
      <c r="E14" s="132">
        <f>'Bes-Sonneblom'!E12</f>
        <v>1879.21</v>
      </c>
      <c r="F14" s="123"/>
    </row>
    <row r="15" spans="1:6" ht="14.4" x14ac:dyDescent="0.3">
      <c r="A15" s="132" t="s">
        <v>22</v>
      </c>
      <c r="B15" s="132">
        <f>'Bes-mielies'!F13</f>
        <v>698.6167650000001</v>
      </c>
      <c r="C15" s="132">
        <f>'Bes-soja'!F13</f>
        <v>575.3953012500001</v>
      </c>
      <c r="D15" s="132">
        <f>'Bes- Sorghum'!H13</f>
        <v>601.41485250000017</v>
      </c>
      <c r="E15" s="132">
        <f>'Bes-Sonneblom'!E13</f>
        <v>564.24406500000021</v>
      </c>
      <c r="F15" s="123"/>
    </row>
    <row r="16" spans="1:6" ht="14.4" x14ac:dyDescent="0.3">
      <c r="A16" s="132" t="s">
        <v>23</v>
      </c>
      <c r="B16" s="132">
        <f>'Bes-mielies'!F14</f>
        <v>875.51099999999997</v>
      </c>
      <c r="C16" s="132">
        <f>'Bes-soja'!F14</f>
        <v>442.73400000000004</v>
      </c>
      <c r="D16" s="132">
        <f>'Bes- Sorghum'!H14</f>
        <v>1020.8217500000001</v>
      </c>
      <c r="E16" s="132">
        <f>'Bes-Sonneblom'!E14</f>
        <v>1103.856</v>
      </c>
      <c r="F16" s="123"/>
    </row>
    <row r="17" spans="1:6" ht="14.4" x14ac:dyDescent="0.3">
      <c r="A17" s="132" t="s">
        <v>24</v>
      </c>
      <c r="B17" s="132">
        <f>'Bes-mielies'!F15</f>
        <v>58.968000000000004</v>
      </c>
      <c r="C17" s="132">
        <f>'Bes-soja'!F15</f>
        <v>441.21999999999997</v>
      </c>
      <c r="D17" s="132">
        <f>'Bes- Sorghum'!H15</f>
        <v>434.78499999999997</v>
      </c>
      <c r="E17" s="132">
        <f>'Bes-Sonneblom'!E15</f>
        <v>252.71999999999997</v>
      </c>
      <c r="F17" s="123"/>
    </row>
    <row r="18" spans="1:6" ht="14.4" hidden="1" x14ac:dyDescent="0.3">
      <c r="A18" s="132" t="s">
        <v>25</v>
      </c>
      <c r="B18" s="132">
        <f>'Bes-mielies'!F16</f>
        <v>0</v>
      </c>
      <c r="C18" s="132">
        <f>'Bes-soja'!E16</f>
        <v>0</v>
      </c>
      <c r="D18" s="132">
        <f>'Bes- Sorghum'!F16</f>
        <v>0</v>
      </c>
      <c r="E18" s="132">
        <f>'Bes-Sonneblom'!E16</f>
        <v>0</v>
      </c>
      <c r="F18" s="123"/>
    </row>
    <row r="19" spans="1:6" ht="14.4" x14ac:dyDescent="0.3">
      <c r="A19" s="132" t="s">
        <v>26</v>
      </c>
      <c r="B19" s="132">
        <f>'Bes-mielies'!F17</f>
        <v>5892.5999999999995</v>
      </c>
      <c r="C19" s="132">
        <f>'Bes-soja'!F17</f>
        <v>4137</v>
      </c>
      <c r="D19" s="132">
        <f>'Bes- Sorghum'!H17</f>
        <v>3719</v>
      </c>
      <c r="E19" s="132">
        <f>'Bes-Sonneblom'!E17</f>
        <v>1420</v>
      </c>
      <c r="F19" s="123"/>
    </row>
    <row r="20" spans="1:6" ht="14.4" x14ac:dyDescent="0.3">
      <c r="A20" s="132" t="s">
        <v>27</v>
      </c>
      <c r="B20" s="132">
        <f>'Bes-mielies'!F18</f>
        <v>3336.9200077635114</v>
      </c>
      <c r="C20" s="132">
        <f>'Bes-soja'!F18</f>
        <v>829.83395664775549</v>
      </c>
      <c r="D20" s="132">
        <f>'Bes- Sorghum'!H18</f>
        <v>0</v>
      </c>
      <c r="E20" s="132">
        <f>'Bes-Sonneblom'!E18</f>
        <v>278.36002382542188</v>
      </c>
      <c r="F20" s="123"/>
    </row>
    <row r="21" spans="1:6" ht="14.4" x14ac:dyDescent="0.3">
      <c r="A21" s="132" t="s">
        <v>28</v>
      </c>
      <c r="B21" s="132">
        <f>'Bes-mielies'!F19</f>
        <v>850</v>
      </c>
      <c r="C21" s="132">
        <f>'Bes-soja'!F19</f>
        <v>850</v>
      </c>
      <c r="D21" s="132">
        <f>'Bes- Sorghum'!H19</f>
        <v>850</v>
      </c>
      <c r="E21" s="132">
        <f>'Bes-Sonneblom'!E19</f>
        <v>400</v>
      </c>
      <c r="F21" s="123"/>
    </row>
    <row r="22" spans="1:6" ht="14.4" x14ac:dyDescent="0.3">
      <c r="A22" s="132" t="s">
        <v>29</v>
      </c>
      <c r="B22" s="132">
        <f>'Bes-mielies'!F20</f>
        <v>1357.2119999999998</v>
      </c>
      <c r="C22" s="132">
        <f>'Bes-soja'!F20</f>
        <v>1560.79</v>
      </c>
      <c r="D22" s="132">
        <f>'Bes- Sorghum'!H20</f>
        <v>1036.3500000000001</v>
      </c>
      <c r="E22" s="132">
        <f>'Bes-Sonneblom'!E20</f>
        <v>395.37600000000003</v>
      </c>
      <c r="F22" s="123"/>
    </row>
    <row r="23" spans="1:6" ht="14.4" x14ac:dyDescent="0.3">
      <c r="A23" s="132" t="s">
        <v>30</v>
      </c>
      <c r="B23" s="132">
        <f>'Bes-mielies'!F21</f>
        <v>85</v>
      </c>
      <c r="C23" s="132">
        <f>'Bes-soja'!F21</f>
        <v>200</v>
      </c>
      <c r="D23" s="132">
        <f>'Bes- Sorghum'!H21</f>
        <v>320</v>
      </c>
      <c r="E23" s="132">
        <f>'Bes-Sonneblom'!E21</f>
        <v>0</v>
      </c>
      <c r="F23" s="123"/>
    </row>
    <row r="24" spans="1:6" ht="14.4" hidden="1" x14ac:dyDescent="0.3">
      <c r="A24" s="132" t="s">
        <v>31</v>
      </c>
      <c r="B24" s="132">
        <f>'Bes-mielies'!F22</f>
        <v>0</v>
      </c>
      <c r="C24" s="132">
        <f>'Bes-soja'!E22</f>
        <v>0</v>
      </c>
      <c r="D24" s="132">
        <f>'Bes- Sorghum'!F22</f>
        <v>0</v>
      </c>
      <c r="E24" s="132">
        <f>'Bes-Sonneblom'!E22</f>
        <v>0</v>
      </c>
      <c r="F24" s="123"/>
    </row>
    <row r="25" spans="1:6" ht="14.4" hidden="1" x14ac:dyDescent="0.3">
      <c r="A25" s="132" t="s">
        <v>32</v>
      </c>
      <c r="B25" s="132">
        <f>'Bes-mielies'!F23</f>
        <v>0</v>
      </c>
      <c r="C25" s="132">
        <f>'Bes-soja'!E23</f>
        <v>0</v>
      </c>
      <c r="D25" s="132">
        <f>'Bes- Sorghum'!F23</f>
        <v>0</v>
      </c>
      <c r="E25" s="132">
        <f>'Bes-Sonneblom'!E23</f>
        <v>0</v>
      </c>
      <c r="F25" s="123"/>
    </row>
    <row r="26" spans="1:6" ht="28.8" hidden="1" x14ac:dyDescent="0.3">
      <c r="A26" s="182" t="s">
        <v>33</v>
      </c>
      <c r="B26" s="132">
        <f>'Bes-mielies'!F24</f>
        <v>0</v>
      </c>
      <c r="C26" s="132">
        <f>'Bes-soja'!E24</f>
        <v>0</v>
      </c>
      <c r="D26" s="132">
        <f>'Bes- Sorghum'!F24</f>
        <v>0</v>
      </c>
      <c r="E26" s="132">
        <f>'Bes-Sonneblom'!E24</f>
        <v>0</v>
      </c>
      <c r="F26" s="123"/>
    </row>
    <row r="27" spans="1:6" ht="15" thickBot="1" x14ac:dyDescent="0.35">
      <c r="A27" s="97" t="s">
        <v>34</v>
      </c>
      <c r="B27" s="133">
        <f>'Bes-mielies'!F25</f>
        <v>1787.485362899856</v>
      </c>
      <c r="C27" s="133">
        <f>'Bes-soja'!F25</f>
        <v>987.03338515149301</v>
      </c>
      <c r="D27" s="133">
        <f>'Bes- Sorghum'!H25</f>
        <v>973.79015664687483</v>
      </c>
      <c r="E27" s="133">
        <f>'Bes-Sonneblom'!E25</f>
        <v>531.67375771849345</v>
      </c>
      <c r="F27" s="123"/>
    </row>
    <row r="28" spans="1:6" ht="15" thickTop="1" x14ac:dyDescent="0.3">
      <c r="A28" s="117" t="s">
        <v>67</v>
      </c>
      <c r="B28" s="134">
        <f>SUM(B11:B27)</f>
        <v>33062.768135663362</v>
      </c>
      <c r="C28" s="134">
        <f>SUM(C11:C27)</f>
        <v>18637.601643049245</v>
      </c>
      <c r="D28" s="134">
        <f>SUM(D11:D27)</f>
        <v>18398.941759146874</v>
      </c>
      <c r="E28" s="134">
        <f>SUM(E11:E27)</f>
        <v>9981.4398465439153</v>
      </c>
      <c r="F28" s="123"/>
    </row>
    <row r="29" spans="1:6" ht="15" thickBot="1" x14ac:dyDescent="0.35">
      <c r="A29" s="117"/>
      <c r="B29" s="135"/>
      <c r="C29" s="135"/>
      <c r="D29" s="135"/>
      <c r="E29" s="135"/>
      <c r="F29" s="123"/>
    </row>
    <row r="30" spans="1:6" ht="15" thickTop="1" x14ac:dyDescent="0.3">
      <c r="A30" s="117" t="s">
        <v>68</v>
      </c>
      <c r="B30" s="134">
        <f>'Bes-mielies'!D28</f>
        <v>8410.73</v>
      </c>
      <c r="C30" s="134">
        <f>'Bes-soja'!E28</f>
        <v>7198.6999999999989</v>
      </c>
      <c r="D30" s="134">
        <f>'[1]Crop Comparison'!$D$30</f>
        <v>7215.57</v>
      </c>
      <c r="E30" s="134">
        <f>'Bes-Sonneblom'!E28</f>
        <v>6918.01</v>
      </c>
      <c r="F30" s="123"/>
    </row>
    <row r="31" spans="1:6" ht="14.4" x14ac:dyDescent="0.3">
      <c r="A31" s="117"/>
      <c r="B31" s="134"/>
      <c r="C31" s="134"/>
      <c r="D31" s="134"/>
      <c r="E31" s="134"/>
      <c r="F31" s="123"/>
    </row>
    <row r="32" spans="1:6" ht="15" thickBot="1" x14ac:dyDescent="0.35">
      <c r="A32" s="117" t="s">
        <v>69</v>
      </c>
      <c r="B32" s="138">
        <f>B28+B30</f>
        <v>41473.498135663365</v>
      </c>
      <c r="C32" s="138">
        <f>C28+C30</f>
        <v>25836.301643049243</v>
      </c>
      <c r="D32" s="138">
        <f>D28+D30</f>
        <v>25614.511759146873</v>
      </c>
      <c r="E32" s="138">
        <f>E28+E30</f>
        <v>16899.449846543917</v>
      </c>
      <c r="F32" s="123"/>
    </row>
    <row r="33" spans="1:6" ht="15.6" thickTop="1" thickBot="1" x14ac:dyDescent="0.35">
      <c r="A33" s="127"/>
      <c r="B33" s="135"/>
      <c r="C33" s="135"/>
      <c r="D33" s="135"/>
      <c r="E33" s="135"/>
      <c r="F33" s="123"/>
    </row>
    <row r="34" spans="1:6" ht="15" thickTop="1" x14ac:dyDescent="0.3">
      <c r="A34" s="103" t="s">
        <v>70</v>
      </c>
      <c r="B34" s="95">
        <f>B8-B28</f>
        <v>7125.231864336638</v>
      </c>
      <c r="C34" s="95">
        <f>C8-C28</f>
        <v>9740.3983569507545</v>
      </c>
      <c r="D34" s="95">
        <f>D8-D28</f>
        <v>21760.058240853126</v>
      </c>
      <c r="E34" s="95">
        <f>E8-E28</f>
        <v>6492.5601534560847</v>
      </c>
      <c r="F34" s="123"/>
    </row>
    <row r="35" spans="1:6" ht="14.4" x14ac:dyDescent="0.3">
      <c r="A35" s="103" t="s">
        <v>71</v>
      </c>
      <c r="B35" s="95">
        <f>B8-B32</f>
        <v>-1285.4981356633652</v>
      </c>
      <c r="C35" s="95">
        <f>C8-C32</f>
        <v>2541.6983569507574</v>
      </c>
      <c r="D35" s="95">
        <f>D8-D32</f>
        <v>14544.488240853127</v>
      </c>
      <c r="E35" s="95">
        <f>E8-E32</f>
        <v>-425.44984654391737</v>
      </c>
      <c r="F35" s="123"/>
    </row>
    <row r="36" spans="1:6" ht="14.4" x14ac:dyDescent="0.3">
      <c r="A36" s="103"/>
      <c r="B36" s="95"/>
      <c r="C36" s="95"/>
      <c r="D36" s="96"/>
      <c r="E36" s="96"/>
      <c r="F36" s="123"/>
    </row>
    <row r="37" spans="1:6" ht="56.25" customHeight="1" x14ac:dyDescent="0.25">
      <c r="A37" s="230" t="s">
        <v>82</v>
      </c>
      <c r="B37" s="231"/>
      <c r="C37" s="231"/>
      <c r="D37" s="231"/>
      <c r="E37" s="231"/>
      <c r="F37" s="123"/>
    </row>
    <row r="38" spans="1:6" x14ac:dyDescent="0.25">
      <c r="A38" s="102"/>
      <c r="B38" s="102"/>
      <c r="C38" s="102"/>
      <c r="D38" s="102"/>
      <c r="E38" s="102"/>
      <c r="F38" s="123"/>
    </row>
    <row r="39" spans="1:6" x14ac:dyDescent="0.25">
      <c r="A39" s="109"/>
      <c r="B39" s="109"/>
      <c r="C39" s="109"/>
      <c r="D39" s="109"/>
      <c r="E39" s="109"/>
      <c r="F39" s="123"/>
    </row>
    <row r="40" spans="1:6" x14ac:dyDescent="0.25">
      <c r="A40" s="109"/>
      <c r="B40" s="109"/>
      <c r="C40" s="109"/>
      <c r="D40" s="109"/>
      <c r="E40" s="109"/>
      <c r="F40" s="123"/>
    </row>
    <row r="41" spans="1:6" x14ac:dyDescent="0.25">
      <c r="A41" s="109"/>
      <c r="B41" s="109"/>
      <c r="C41" s="109"/>
      <c r="D41" s="109"/>
      <c r="E41" s="109"/>
      <c r="F41" s="123"/>
    </row>
    <row r="42" spans="1:6" x14ac:dyDescent="0.25">
      <c r="A42" s="109"/>
      <c r="B42" s="109"/>
      <c r="C42" s="109"/>
      <c r="D42" s="109"/>
      <c r="E42" s="109"/>
      <c r="F42" s="123"/>
    </row>
    <row r="43" spans="1:6" x14ac:dyDescent="0.25">
      <c r="A43" s="109"/>
      <c r="B43" s="109"/>
      <c r="C43" s="109"/>
      <c r="D43" s="109"/>
      <c r="E43" s="109"/>
      <c r="F43" s="123"/>
    </row>
    <row r="44" spans="1:6" x14ac:dyDescent="0.25">
      <c r="A44" s="109"/>
      <c r="B44" s="109"/>
      <c r="C44" s="109"/>
      <c r="D44" s="109"/>
      <c r="E44" s="109"/>
      <c r="F44" s="123"/>
    </row>
    <row r="45" spans="1:6" x14ac:dyDescent="0.25">
      <c r="A45" s="109"/>
      <c r="B45" s="109"/>
      <c r="C45" s="109"/>
      <c r="D45" s="109"/>
      <c r="E45" s="109"/>
      <c r="F45" s="123"/>
    </row>
    <row r="46" spans="1:6" x14ac:dyDescent="0.25">
      <c r="A46" s="109"/>
      <c r="B46" s="109"/>
      <c r="C46" s="109"/>
      <c r="D46" s="109"/>
      <c r="E46" s="109"/>
      <c r="F46" s="123"/>
    </row>
    <row r="47" spans="1:6" x14ac:dyDescent="0.25">
      <c r="A47" s="109"/>
      <c r="B47" s="109"/>
      <c r="C47" s="109"/>
      <c r="D47" s="109"/>
      <c r="E47" s="109"/>
      <c r="F47" s="123"/>
    </row>
    <row r="48" spans="1:6" x14ac:dyDescent="0.25">
      <c r="A48" s="109"/>
      <c r="B48" s="109"/>
      <c r="C48" s="109"/>
      <c r="D48" s="109"/>
      <c r="E48" s="109"/>
      <c r="F48" s="123"/>
    </row>
    <row r="49" spans="1:6" x14ac:dyDescent="0.25">
      <c r="A49" s="109"/>
      <c r="B49" s="109"/>
      <c r="C49" s="109"/>
      <c r="D49" s="109"/>
      <c r="E49" s="109"/>
      <c r="F49" s="123"/>
    </row>
    <row r="50" spans="1:6" x14ac:dyDescent="0.25">
      <c r="A50" s="109"/>
      <c r="B50" s="109"/>
      <c r="C50" s="109"/>
      <c r="D50" s="109"/>
      <c r="E50" s="109"/>
      <c r="F50" s="123"/>
    </row>
    <row r="51" spans="1:6" x14ac:dyDescent="0.25">
      <c r="A51" s="109"/>
      <c r="B51" s="109"/>
      <c r="C51" s="109"/>
      <c r="D51" s="109"/>
      <c r="E51" s="109"/>
      <c r="F51" s="123"/>
    </row>
    <row r="52" spans="1:6" x14ac:dyDescent="0.25">
      <c r="A52" s="109"/>
      <c r="B52" s="109"/>
      <c r="C52" s="109"/>
      <c r="D52" s="109"/>
      <c r="E52" s="109"/>
      <c r="F52" s="123"/>
    </row>
    <row r="53" spans="1:6" x14ac:dyDescent="0.25">
      <c r="A53" s="109"/>
      <c r="B53" s="109"/>
      <c r="C53" s="109"/>
      <c r="D53" s="109"/>
      <c r="E53" s="109"/>
      <c r="F53" s="123"/>
    </row>
    <row r="54" spans="1:6" x14ac:dyDescent="0.25">
      <c r="A54" s="109"/>
      <c r="B54" s="109"/>
      <c r="C54" s="109"/>
      <c r="D54" s="109"/>
      <c r="E54" s="109"/>
      <c r="F54" s="123"/>
    </row>
    <row r="55" spans="1:6" x14ac:dyDescent="0.25">
      <c r="A55" s="109"/>
      <c r="B55" s="109"/>
      <c r="C55" s="109"/>
      <c r="D55" s="109"/>
      <c r="E55" s="109"/>
      <c r="F55" s="123"/>
    </row>
    <row r="56" spans="1:6" x14ac:dyDescent="0.25">
      <c r="A56" s="109"/>
      <c r="B56" s="109"/>
      <c r="C56" s="109"/>
      <c r="D56" s="109"/>
      <c r="E56" s="109"/>
      <c r="F56" s="123"/>
    </row>
    <row r="57" spans="1:6" x14ac:dyDescent="0.25">
      <c r="A57" s="109"/>
      <c r="B57" s="109"/>
      <c r="C57" s="109"/>
      <c r="D57" s="120"/>
      <c r="E57" s="120"/>
      <c r="F57" s="123"/>
    </row>
    <row r="58" spans="1:6" ht="14.4" x14ac:dyDescent="0.3">
      <c r="A58" s="110" t="s">
        <v>72</v>
      </c>
      <c r="B58" s="122"/>
      <c r="C58" s="122"/>
      <c r="D58" s="109"/>
      <c r="E58" s="109"/>
      <c r="F58" s="123"/>
    </row>
    <row r="59" spans="1:6" ht="15" thickBot="1" x14ac:dyDescent="0.35">
      <c r="A59" s="100"/>
      <c r="B59" s="107" t="str">
        <f>B2</f>
        <v>Irr-Maize</v>
      </c>
      <c r="C59" s="107" t="str">
        <f>C2</f>
        <v>Irr-Soy</v>
      </c>
      <c r="D59" s="107" t="str">
        <f>D2</f>
        <v>Irr-Sorghum</v>
      </c>
      <c r="E59" s="107" t="str">
        <f>E2</f>
        <v>Irr-Sunflower</v>
      </c>
      <c r="F59" s="123"/>
    </row>
    <row r="60" spans="1:6" ht="14.4" x14ac:dyDescent="0.3">
      <c r="A60" s="137" t="s">
        <v>62</v>
      </c>
      <c r="B60" s="101">
        <f>B5</f>
        <v>3721</v>
      </c>
      <c r="C60" s="101">
        <f>C5</f>
        <v>8254</v>
      </c>
      <c r="D60" s="101">
        <f>D5</f>
        <v>5800</v>
      </c>
      <c r="E60" s="101">
        <f>E5</f>
        <v>8450</v>
      </c>
      <c r="F60" s="123"/>
    </row>
    <row r="61" spans="1:6" x14ac:dyDescent="0.25">
      <c r="A61" s="119" t="s">
        <v>73</v>
      </c>
      <c r="B61" s="99">
        <f>B4</f>
        <v>12</v>
      </c>
      <c r="C61" s="99">
        <f>C4</f>
        <v>3.5</v>
      </c>
      <c r="D61" s="99">
        <f>D4</f>
        <v>7</v>
      </c>
      <c r="E61" s="99">
        <f>E4</f>
        <v>2</v>
      </c>
      <c r="F61" s="123"/>
    </row>
    <row r="62" spans="1:6" x14ac:dyDescent="0.25">
      <c r="A62" s="119"/>
      <c r="B62" s="99"/>
      <c r="C62" s="99"/>
      <c r="D62" s="99"/>
      <c r="E62" s="99"/>
      <c r="F62" s="123"/>
    </row>
    <row r="63" spans="1:6" ht="14.4" x14ac:dyDescent="0.3">
      <c r="A63" s="136" t="s">
        <v>60</v>
      </c>
      <c r="B63" s="104"/>
      <c r="C63" s="104"/>
      <c r="D63" s="104"/>
      <c r="E63" s="104"/>
      <c r="F63" s="123"/>
    </row>
    <row r="64" spans="1:6" x14ac:dyDescent="0.25">
      <c r="A64" s="119" t="s">
        <v>74</v>
      </c>
      <c r="B64" s="101">
        <f>B7</f>
        <v>3349</v>
      </c>
      <c r="C64" s="101">
        <f>C7</f>
        <v>8108</v>
      </c>
      <c r="D64" s="101">
        <f>D7</f>
        <v>5737</v>
      </c>
      <c r="E64" s="101">
        <f>E7</f>
        <v>8237</v>
      </c>
      <c r="F64" s="123"/>
    </row>
    <row r="65" spans="1:6" x14ac:dyDescent="0.25">
      <c r="A65" s="119" t="s">
        <v>75</v>
      </c>
      <c r="B65" s="101">
        <f>B64/B61</f>
        <v>279.08333333333331</v>
      </c>
      <c r="C65" s="101">
        <f>C64/C61</f>
        <v>2316.5714285714284</v>
      </c>
      <c r="D65" s="101">
        <f>D64/D61</f>
        <v>819.57142857142856</v>
      </c>
      <c r="E65" s="101">
        <f>E64/E61</f>
        <v>4118.5</v>
      </c>
      <c r="F65" s="123"/>
    </row>
    <row r="66" spans="1:6" x14ac:dyDescent="0.25">
      <c r="A66" s="119"/>
      <c r="B66" s="101"/>
      <c r="C66" s="101"/>
      <c r="D66" s="101"/>
      <c r="E66" s="101"/>
      <c r="F66" s="123"/>
    </row>
    <row r="67" spans="1:6" ht="14.4" x14ac:dyDescent="0.3">
      <c r="A67" s="136" t="s">
        <v>87</v>
      </c>
      <c r="B67" s="104"/>
      <c r="C67" s="104"/>
      <c r="D67" s="104"/>
      <c r="E67" s="104"/>
      <c r="F67" s="123"/>
    </row>
    <row r="68" spans="1:6" x14ac:dyDescent="0.25">
      <c r="A68" s="119" t="s">
        <v>85</v>
      </c>
      <c r="B68" s="101">
        <f>B28</f>
        <v>33062.768135663362</v>
      </c>
      <c r="C68" s="101">
        <f>C28</f>
        <v>18637.601643049245</v>
      </c>
      <c r="D68" s="101">
        <f>D28</f>
        <v>18398.941759146874</v>
      </c>
      <c r="E68" s="101">
        <f>E28</f>
        <v>9981.4398465439153</v>
      </c>
      <c r="F68" s="123"/>
    </row>
    <row r="69" spans="1:6" x14ac:dyDescent="0.25">
      <c r="A69" s="119" t="s">
        <v>86</v>
      </c>
      <c r="B69" s="101">
        <f>B68/B61</f>
        <v>2755.230677971947</v>
      </c>
      <c r="C69" s="101">
        <f>C68/C61</f>
        <v>5325.0290408712126</v>
      </c>
      <c r="D69" s="101">
        <f>D68/D61</f>
        <v>2628.4202513066962</v>
      </c>
      <c r="E69" s="101">
        <f>E68/E61</f>
        <v>4990.7199232719577</v>
      </c>
      <c r="F69" s="123"/>
    </row>
    <row r="70" spans="1:6" x14ac:dyDescent="0.25">
      <c r="A70" s="119"/>
      <c r="B70" s="101"/>
      <c r="C70" s="101"/>
      <c r="D70" s="101"/>
      <c r="E70" s="101"/>
      <c r="F70" s="123"/>
    </row>
    <row r="71" spans="1:6" x14ac:dyDescent="0.25">
      <c r="A71" s="119" t="s">
        <v>76</v>
      </c>
      <c r="B71" s="101">
        <f>B32</f>
        <v>41473.498135663365</v>
      </c>
      <c r="C71" s="101">
        <f>C32</f>
        <v>25836.301643049243</v>
      </c>
      <c r="D71" s="101">
        <f>D32</f>
        <v>25614.511759146873</v>
      </c>
      <c r="E71" s="101">
        <f>E32</f>
        <v>16899.449846543917</v>
      </c>
      <c r="F71" s="123"/>
    </row>
    <row r="72" spans="1:6" x14ac:dyDescent="0.25">
      <c r="A72" s="119" t="s">
        <v>77</v>
      </c>
      <c r="B72" s="101">
        <f>B71/B61</f>
        <v>3456.1248446386139</v>
      </c>
      <c r="C72" s="101">
        <f>C71/C61</f>
        <v>7381.8004694426409</v>
      </c>
      <c r="D72" s="101">
        <f>D71/D61</f>
        <v>3659.2159655924106</v>
      </c>
      <c r="E72" s="101">
        <f>E71/E61</f>
        <v>8449.7249232719587</v>
      </c>
      <c r="F72" s="123"/>
    </row>
    <row r="73" spans="1:6" x14ac:dyDescent="0.25">
      <c r="A73" s="119"/>
      <c r="B73" s="101"/>
      <c r="C73" s="101"/>
      <c r="D73" s="101"/>
      <c r="E73" s="101"/>
      <c r="F73" s="123"/>
    </row>
    <row r="74" spans="1:6" ht="14.4" x14ac:dyDescent="0.3">
      <c r="A74" s="121" t="s">
        <v>88</v>
      </c>
      <c r="B74" s="106"/>
      <c r="C74" s="106"/>
      <c r="D74" s="106"/>
      <c r="E74" s="106"/>
      <c r="F74" s="123"/>
    </row>
    <row r="75" spans="1:6" x14ac:dyDescent="0.25">
      <c r="A75" s="119" t="s">
        <v>89</v>
      </c>
      <c r="B75" s="101">
        <f>B34</f>
        <v>7125.231864336638</v>
      </c>
      <c r="C75" s="101">
        <f>C34</f>
        <v>9740.3983569507545</v>
      </c>
      <c r="D75" s="101">
        <f>D34</f>
        <v>21760.058240853126</v>
      </c>
      <c r="E75" s="101">
        <f>E34</f>
        <v>6492.5601534560847</v>
      </c>
      <c r="F75" s="123"/>
    </row>
    <row r="76" spans="1:6" x14ac:dyDescent="0.25">
      <c r="A76" s="119" t="s">
        <v>90</v>
      </c>
      <c r="B76" s="101">
        <f>B75/B4</f>
        <v>593.76932202805312</v>
      </c>
      <c r="C76" s="101">
        <f>C75/C4</f>
        <v>2782.9709591287869</v>
      </c>
      <c r="D76" s="101">
        <f>D75/D4</f>
        <v>3108.5797486933038</v>
      </c>
      <c r="E76" s="101">
        <f>E75/E4</f>
        <v>3246.2800767280423</v>
      </c>
      <c r="F76" s="123"/>
    </row>
    <row r="77" spans="1:6" x14ac:dyDescent="0.25">
      <c r="A77" s="119"/>
      <c r="B77" s="101"/>
      <c r="C77" s="101"/>
      <c r="D77" s="101"/>
      <c r="E77" s="101"/>
      <c r="F77" s="123"/>
    </row>
    <row r="78" spans="1:6" x14ac:dyDescent="0.25">
      <c r="A78" s="119" t="s">
        <v>78</v>
      </c>
      <c r="B78" s="101">
        <f>B35</f>
        <v>-1285.4981356633652</v>
      </c>
      <c r="C78" s="101">
        <f>C35</f>
        <v>2541.6983569507574</v>
      </c>
      <c r="D78" s="101">
        <f>D35</f>
        <v>14544.488240853127</v>
      </c>
      <c r="E78" s="101">
        <f>E35</f>
        <v>-425.44984654391737</v>
      </c>
      <c r="F78" s="123"/>
    </row>
    <row r="79" spans="1:6" x14ac:dyDescent="0.25">
      <c r="A79" s="119" t="s">
        <v>79</v>
      </c>
      <c r="B79" s="101">
        <f>B78/B4</f>
        <v>-107.12484463861377</v>
      </c>
      <c r="C79" s="101">
        <f>C78/C4</f>
        <v>726.19953055735925</v>
      </c>
      <c r="D79" s="101">
        <f>D78/D4</f>
        <v>2077.7840344075894</v>
      </c>
      <c r="E79" s="101">
        <f>E78/E4</f>
        <v>-212.72492327195869</v>
      </c>
      <c r="F79" s="123"/>
    </row>
    <row r="80" spans="1:6" x14ac:dyDescent="0.25">
      <c r="A80" s="119"/>
      <c r="B80" s="101"/>
      <c r="C80" s="101"/>
      <c r="D80" s="101"/>
      <c r="E80" s="101"/>
      <c r="F80" s="123"/>
    </row>
    <row r="81" spans="1:6" ht="14.4" x14ac:dyDescent="0.3">
      <c r="A81" s="121" t="s">
        <v>83</v>
      </c>
      <c r="B81" s="106"/>
      <c r="C81" s="106"/>
      <c r="D81" s="106"/>
      <c r="E81" s="106"/>
      <c r="F81" s="123"/>
    </row>
    <row r="82" spans="1:6" ht="13.8" thickBot="1" x14ac:dyDescent="0.3">
      <c r="A82" s="119" t="s">
        <v>80</v>
      </c>
      <c r="B82" s="126">
        <f>B68/B64</f>
        <v>9.8724300196068562</v>
      </c>
      <c r="C82" s="126">
        <f>C68/C64</f>
        <v>2.2986681848852055</v>
      </c>
      <c r="D82" s="126">
        <f>D68/D64</f>
        <v>3.2070667176480518</v>
      </c>
      <c r="E82" s="126">
        <f>E68/E64</f>
        <v>1.2117809695937738</v>
      </c>
      <c r="F82" s="123"/>
    </row>
    <row r="83" spans="1:6" ht="14.4" thickTop="1" thickBot="1" x14ac:dyDescent="0.3">
      <c r="A83" s="119" t="s">
        <v>81</v>
      </c>
      <c r="B83" s="118">
        <f>B69+B6</f>
        <v>3127.230677971947</v>
      </c>
      <c r="C83" s="118">
        <f>C69+C6</f>
        <v>5471.0290408712126</v>
      </c>
      <c r="D83" s="118">
        <f>D69+D6</f>
        <v>2691.4202513066962</v>
      </c>
      <c r="E83" s="118">
        <f>E69+E6</f>
        <v>5203.7199232719577</v>
      </c>
      <c r="F83" s="123"/>
    </row>
    <row r="84" spans="1:6" ht="15" thickTop="1" x14ac:dyDescent="0.3">
      <c r="A84" s="121" t="s">
        <v>84</v>
      </c>
      <c r="B84" s="106"/>
      <c r="C84" s="106"/>
      <c r="D84" s="106"/>
      <c r="E84" s="106"/>
      <c r="F84" s="123"/>
    </row>
    <row r="85" spans="1:6" ht="13.8" thickBot="1" x14ac:dyDescent="0.3">
      <c r="A85" s="119" t="s">
        <v>80</v>
      </c>
      <c r="B85" s="126">
        <f>B71/B64</f>
        <v>12.383845367471892</v>
      </c>
      <c r="C85" s="126">
        <f>C71/C64</f>
        <v>3.1865196895719343</v>
      </c>
      <c r="D85" s="126">
        <f>D71/D64</f>
        <v>4.4647920096124931</v>
      </c>
      <c r="E85" s="126">
        <f>E71/E64</f>
        <v>2.0516510679305471</v>
      </c>
      <c r="F85" s="123"/>
    </row>
    <row r="86" spans="1:6" ht="14.4" thickTop="1" thickBot="1" x14ac:dyDescent="0.3">
      <c r="A86" s="119" t="s">
        <v>81</v>
      </c>
      <c r="B86" s="118">
        <f>B72+B6</f>
        <v>3828.1248446386139</v>
      </c>
      <c r="C86" s="118">
        <f>C72+C6</f>
        <v>7527.8004694426409</v>
      </c>
      <c r="D86" s="118">
        <f>D72+D6</f>
        <v>3722.2159655924106</v>
      </c>
      <c r="E86" s="118">
        <f>E72+E6</f>
        <v>8662.7249232719587</v>
      </c>
      <c r="F86" s="123"/>
    </row>
    <row r="87" spans="1:6" ht="13.8" thickTop="1" x14ac:dyDescent="0.25"/>
  </sheetData>
  <mergeCells count="1">
    <mergeCell ref="A37:E37"/>
  </mergeCells>
  <conditionalFormatting sqref="B34:E36">
    <cfRule type="colorScale" priority="3">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5d7b95ce-97cf-4a61-8884-fde260c16070" xsi:nil="true"/>
    <lcf76f155ced4ddcb4097134ff3c332f xmlns="25435354-646d-4f90-a923-d4d04749eaf7">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D8EB078C1C8474F8AAD7AD9366D8E54" ma:contentTypeVersion="17" ma:contentTypeDescription="Create a new document." ma:contentTypeScope="" ma:versionID="81cfcae1fdd5b21ed06f6692e87d4655">
  <xsd:schema xmlns:xsd="http://www.w3.org/2001/XMLSchema" xmlns:xs="http://www.w3.org/2001/XMLSchema" xmlns:p="http://schemas.microsoft.com/office/2006/metadata/properties" xmlns:ns2="25435354-646d-4f90-a923-d4d04749eaf7" xmlns:ns3="5d7b95ce-97cf-4a61-8884-fde260c16070" targetNamespace="http://schemas.microsoft.com/office/2006/metadata/properties" ma:root="true" ma:fieldsID="2e04df46bd86ba0bf825d81f23fa6b37" ns2:_="" ns3:_="">
    <xsd:import namespace="25435354-646d-4f90-a923-d4d04749eaf7"/>
    <xsd:import namespace="5d7b95ce-97cf-4a61-8884-fde260c160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435354-646d-4f90-a923-d4d04749e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3362023-a8c1-4b5e-9a31-595cfc7316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7b95ce-97cf-4a61-8884-fde260c160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09ad402-32d3-4889-bd98-4915c3de7cc5}" ma:internalName="TaxCatchAll" ma:showField="CatchAllData" ma:web="5d7b95ce-97cf-4a61-8884-fde260c160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E5663A-86A9-4F00-A838-12A1991B822C}">
  <ds:schemaRefs>
    <ds:schemaRef ds:uri="http://schemas.microsoft.com/sharepoint/v3/contenttype/forms"/>
  </ds:schemaRefs>
</ds:datastoreItem>
</file>

<file path=customXml/itemProps2.xml><?xml version="1.0" encoding="utf-8"?>
<ds:datastoreItem xmlns:ds="http://schemas.openxmlformats.org/officeDocument/2006/customXml" ds:itemID="{13CEF33A-66E6-4E2F-8E59-3E6E6A91D031}">
  <ds:schemaRefs>
    <ds:schemaRef ds:uri="http://schemas.microsoft.com/office/2006/metadata/longProperties"/>
  </ds:schemaRefs>
</ds:datastoreItem>
</file>

<file path=customXml/itemProps3.xml><?xml version="1.0" encoding="utf-8"?>
<ds:datastoreItem xmlns:ds="http://schemas.openxmlformats.org/officeDocument/2006/customXml" ds:itemID="{BE4D8C4B-ADED-439A-9796-B1D45412F049}">
  <ds:schemaRefs>
    <ds:schemaRef ds:uri="http://schemas.microsoft.com/office/2006/metadata/properties"/>
    <ds:schemaRef ds:uri="http://schemas.microsoft.com/office/infopath/2007/PartnerControls"/>
    <ds:schemaRef ds:uri="5d7b95ce-97cf-4a61-8884-fde260c16070"/>
    <ds:schemaRef ds:uri="25435354-646d-4f90-a923-d4d04749eaf7"/>
  </ds:schemaRefs>
</ds:datastoreItem>
</file>

<file path=customXml/itemProps4.xml><?xml version="1.0" encoding="utf-8"?>
<ds:datastoreItem xmlns:ds="http://schemas.openxmlformats.org/officeDocument/2006/customXml" ds:itemID="{207F796D-D472-43CF-9564-202328A2A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435354-646d-4f90-a923-d4d04749eaf7"/>
    <ds:schemaRef ds:uri="5d7b95ce-97cf-4a61-8884-fde260c16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Pryse + Sensatiwiteitsanalise</vt:lpstr>
      <vt:lpstr>Bes-mielies</vt:lpstr>
      <vt:lpstr>Bes-soja</vt:lpstr>
      <vt:lpstr>Bes- Sorghum</vt:lpstr>
      <vt:lpstr>Bes-Sonneblom</vt:lpstr>
      <vt:lpstr>Crop Comparison</vt:lpstr>
      <vt:lpstr>Opbrengspeil</vt:lpstr>
      <vt:lpstr>'Bes- Sorghum'!Print_Area</vt:lpstr>
      <vt:lpstr>'Bes-mielies'!Print_Area</vt:lpstr>
      <vt:lpstr>'Bes-soja'!Print_Area</vt:lpstr>
      <vt:lpstr>'Bes-Sonneblom'!Print_Area</vt:lpstr>
      <vt:lpstr>Sojaopbrengspeil</vt:lpstr>
      <vt:lpstr>Sonopbrengspeil</vt:lpstr>
      <vt:lpstr>Sorgopbrengspeil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Private</dc:creator>
  <cp:lastModifiedBy>Christiaan Vercueil</cp:lastModifiedBy>
  <cp:lastPrinted>2016-07-25T08:02:50Z</cp:lastPrinted>
  <dcterms:created xsi:type="dcterms:W3CDTF">2007-01-09T12:07:13Z</dcterms:created>
  <dcterms:modified xsi:type="dcterms:W3CDTF">2024-01-12T11:48:56Z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Petru Fourie</vt:lpwstr>
  </property>
  <property fmtid="{D5CDD505-2E9C-101B-9397-08002B2CF9AE}" pid="3" name="Order">
    <vt:lpwstr>16552400.0000000</vt:lpwstr>
  </property>
  <property fmtid="{D5CDD505-2E9C-101B-9397-08002B2CF9AE}" pid="4" name="display_urn:schemas-microsoft-com:office:office#Author">
    <vt:lpwstr>Petru Fourie</vt:lpwstr>
  </property>
  <property fmtid="{D5CDD505-2E9C-101B-9397-08002B2CF9AE}" pid="5" name="MediaServiceImageTags">
    <vt:lpwstr/>
  </property>
  <property fmtid="{D5CDD505-2E9C-101B-9397-08002B2CF9AE}" pid="6" name="ContentTypeId">
    <vt:lpwstr>0x010100ED8EB078C1C8474F8AAD7AD9366D8E54</vt:lpwstr>
  </property>
</Properties>
</file>