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3" activeTab="6"/>
  </bookViews>
  <sheets>
    <sheet name="Invoere 4jr vgl" sheetId="1" r:id="rId1"/>
    <sheet name="Invoere 2019_20" sheetId="2" r:id="rId2"/>
    <sheet name="Uitvoere 2019_20" sheetId="3" r:id="rId3"/>
    <sheet name="In en uitvoere 2019_20" sheetId="4" state="hidden" r:id="rId4"/>
    <sheet name="Data 2017_18" sheetId="5" r:id="rId5"/>
    <sheet name="Data 2018_19" sheetId="6" r:id="rId6"/>
    <sheet name="Data 2019_20" sheetId="7" r:id="rId7"/>
    <sheet name="Land-Country data" sheetId="8" r:id="rId8"/>
    <sheet name="Import per harbour" sheetId="9" r:id="rId9"/>
  </sheets>
  <definedNames/>
  <calcPr fullCalcOnLoad="1"/>
</workbook>
</file>

<file path=xl/sharedStrings.xml><?xml version="1.0" encoding="utf-8"?>
<sst xmlns="http://schemas.openxmlformats.org/spreadsheetml/2006/main" count="227" uniqueCount="135">
  <si>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</si>
  <si>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</si>
  <si>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</si>
  <si>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</si>
  <si>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</si>
  <si>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</si>
  <si>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</si>
  <si>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</si>
  <si>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</si>
  <si>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</si>
  <si>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</si>
  <si>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</si>
  <si>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</si>
  <si>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</si>
  <si>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</si>
  <si>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</si>
  <si>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</si>
  <si>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</si>
  <si>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</si>
  <si>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</si>
  <si>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</si>
  <si>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</si>
  <si>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</si>
  <si>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</si>
  <si>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</si>
  <si>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</si>
  <si>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</si>
  <si>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</si>
  <si>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</si>
  <si>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</si>
  <si>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</si>
  <si>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</si>
  <si>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</si>
  <si>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</si>
  <si>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</si>
  <si>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</si>
  <si>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</si>
  <si>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</si>
  <si>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</si>
  <si>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</si>
  <si>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</si>
  <si>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</si>
  <si>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</si>
  <si>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</si>
  <si>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</si>
  <si>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</si>
  <si>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</si>
  <si>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</si>
  <si>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</si>
  <si>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</si>
  <si>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</si>
  <si>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</si>
  <si>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</si>
  <si>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</si>
  <si>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</si>
  <si>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</si>
  <si>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</si>
  <si>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</si>
  <si>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</si>
  <si>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</si>
  <si>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</si>
  <si>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</si>
  <si>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</si>
  <si>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</si>
  <si>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</si>
  <si>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</si>
  <si>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</si>
  <si>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</si>
  <si>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</si>
  <si>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</si>
  <si>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</si>
  <si>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</si>
  <si>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</si>
  <si>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</si>
  <si>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</si>
  <si>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</si>
  <si>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</si>
  <si>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</si>
  <si>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</si>
  <si>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</si>
  <si>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</si>
  <si>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</si>
  <si>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</si>
  <si>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Durban</t>
  </si>
  <si>
    <t/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</si>
  <si>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</si>
  <si>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</si>
  <si>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</si>
  <si>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</si>
  <si>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</si>
  <si>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</si>
  <si>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</si>
  <si>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</si>
  <si>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</si>
  <si>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</si>
  <si>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Port Elizabeth</t>
  </si>
  <si>
    <t>2019/2020</t>
  </si>
  <si>
    <t>WHEAT: WEEKLY IMPORT PER HARBOUR - 2019/20 SEASON</t>
  </si>
  <si>
    <t>KORING: WEEKLIKSE INVOER PER HAWE - 2019/20 SEISOEN</t>
  </si>
  <si>
    <t>28 Sep - 04 Oct/Okt 2019</t>
  </si>
  <si>
    <t>Cape Town</t>
  </si>
  <si>
    <t>05 Oct/Okt - 11 Oct/Okt 2019</t>
  </si>
  <si>
    <t>12 Oct/Okt - 18 Oct/Okt 2019</t>
  </si>
  <si>
    <t>19 Oct/Okt - 25 Oct/Okt 2019</t>
  </si>
  <si>
    <t>East London</t>
  </si>
  <si>
    <t>26 Oct/Okt - 01 Nov 2019</t>
  </si>
  <si>
    <t>Eswatini</t>
  </si>
  <si>
    <t>02 Nov - 08 Nov 2019</t>
  </si>
  <si>
    <t>09 Nov - 15 Nov 2019</t>
  </si>
  <si>
    <t>16 Nov - 22 Nov 2019</t>
  </si>
  <si>
    <t>23 Nov - 29 Nov 2019</t>
  </si>
  <si>
    <t>30 Nov - 06 Dec/Des 2019</t>
  </si>
  <si>
    <t>SAGIS: WEEKLIKSE INVOERE EN UITVOERE - KORING 2019/20</t>
  </si>
  <si>
    <t>SAGIS: WEEKLY IMPORTS AND EXPORTS - WHEAT 2019/20</t>
  </si>
  <si>
    <t>07 Dec/Des - 13 Dec/Des 2019</t>
  </si>
  <si>
    <t>14 Dec/Des - 20 Dec/Des 2019</t>
  </si>
  <si>
    <t>21 Dec/Des - 27 Dec/Des 2019</t>
  </si>
  <si>
    <t>28 Dec/Des - 03 Jan 2020</t>
  </si>
  <si>
    <t>04 Jan - 10 Jan 2020</t>
  </si>
  <si>
    <t>11 Jan - 17 Jan 2020</t>
  </si>
  <si>
    <t>18 Jan - 24 Jan 2020</t>
  </si>
  <si>
    <t>25 Jan - 31 Jan 2020</t>
  </si>
  <si>
    <t>01 Feb - 07 Feb 2020</t>
  </si>
  <si>
    <t>Richards Bay</t>
  </si>
  <si>
    <t>08 Feb - 14 Feb 2020</t>
  </si>
  <si>
    <t>*Week Total/Totaal</t>
  </si>
  <si>
    <t>*Progressive Total/Totaal</t>
  </si>
  <si>
    <t>15 Feb - 21 Feb 2020</t>
  </si>
  <si>
    <t>*Total</t>
  </si>
  <si>
    <t xml:space="preserve">*Sluit in: Invoere vir RSA en ander lande </t>
  </si>
  <si>
    <t>22 Feb - 28 Feb 2020</t>
  </si>
  <si>
    <t xml:space="preserve">* Includes: Imports for RSA and other Countries </t>
  </si>
  <si>
    <t>29 Feb - 06 Mar 2020</t>
  </si>
  <si>
    <t>07 Mar - 13 Mar 2020</t>
  </si>
  <si>
    <t>14 Mar - 20 Mar 2020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</si>
</sst>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_ * #\ ##0_ ;_ * \-#\ ##0_ ;_ * &quot;-&quot;??_ ;_ @_ 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.4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5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1" fillId="0" borderId="31" xfId="42" applyNumberFormat="1" applyFont="1" applyFill="1" applyBorder="1" applyAlignment="1">
      <alignment/>
    </xf>
    <xf numFmtId="174" fontId="1" fillId="0" borderId="13" xfId="42" applyNumberFormat="1" applyFont="1" applyFill="1" applyBorder="1" applyAlignment="1">
      <alignment/>
    </xf>
    <xf numFmtId="174" fontId="1" fillId="0" borderId="32" xfId="42" applyNumberFormat="1" applyFont="1" applyFill="1" applyBorder="1" applyAlignment="1">
      <alignment/>
    </xf>
    <xf numFmtId="174" fontId="1" fillId="0" borderId="33" xfId="42" applyNumberFormat="1" applyFont="1" applyFill="1" applyBorder="1" applyAlignment="1">
      <alignment/>
    </xf>
    <xf numFmtId="174" fontId="1" fillId="0" borderId="34" xfId="42" applyNumberFormat="1" applyFont="1" applyFill="1" applyBorder="1" applyAlignment="1">
      <alignment/>
    </xf>
    <xf numFmtId="174" fontId="1" fillId="0" borderId="35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37" xfId="42" applyNumberFormat="1" applyFont="1" applyBorder="1" applyAlignment="1">
      <alignment/>
    </xf>
    <xf numFmtId="174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4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39" xfId="42" applyNumberFormat="1" applyFont="1" applyFill="1" applyBorder="1" applyAlignment="1">
      <alignment/>
    </xf>
    <xf numFmtId="174" fontId="0" fillId="0" borderId="40" xfId="42" applyNumberFormat="1" applyFont="1" applyFill="1" applyBorder="1" applyAlignment="1">
      <alignment/>
    </xf>
    <xf numFmtId="174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38" xfId="0" applyNumberFormat="1" applyFont="1" applyFill="1" applyBorder="1" applyAlignment="1">
      <alignment horizontal="left"/>
    </xf>
    <xf numFmtId="183" fontId="1" fillId="0" borderId="38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8" fillId="0" borderId="49" xfId="0" applyNumberFormat="1" applyFont="1" applyBorder="1" applyAlignment="1">
      <alignment horizontal="center"/>
    </xf>
    <xf numFmtId="0" fontId="58" fillId="0" borderId="50" xfId="0" applyNumberFormat="1" applyFont="1" applyBorder="1" applyAlignment="1">
      <alignment horizontal="center"/>
    </xf>
    <xf numFmtId="0" fontId="58" fillId="0" borderId="51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58" fillId="0" borderId="49" xfId="0" applyNumberFormat="1" applyFont="1" applyBorder="1" applyAlignment="1">
      <alignment horizontal="left"/>
    </xf>
    <xf numFmtId="0" fontId="58" fillId="0" borderId="50" xfId="0" applyNumberFormat="1" applyFont="1" applyBorder="1" applyAlignment="1">
      <alignment horizontal="left"/>
    </xf>
    <xf numFmtId="0" fontId="58" fillId="0" borderId="51" xfId="0" applyNumberFormat="1" applyFont="1" applyBorder="1" applyAlignment="1">
      <alignment horizontal="left"/>
    </xf>
    <xf numFmtId="0" fontId="58" fillId="0" borderId="52" xfId="0" applyNumberFormat="1" applyFont="1" applyBorder="1" applyAlignment="1">
      <alignment horizontal="center"/>
    </xf>
    <xf numFmtId="3" fontId="58" fillId="0" borderId="52" xfId="0" applyNumberFormat="1" applyFont="1" applyBorder="1" applyAlignment="1">
      <alignment horizontal="right"/>
    </xf>
    <xf numFmtId="3" fontId="59" fillId="0" borderId="52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475"/>
          <c:w val="0.9465"/>
          <c:h val="0.782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140127</c:v>
                </c:pt>
                <c:pt idx="3">
                  <c:v>85348</c:v>
                </c:pt>
                <c:pt idx="4">
                  <c:v>345177</c:v>
                </c:pt>
                <c:pt idx="5">
                  <c:v>401524</c:v>
                </c:pt>
                <c:pt idx="7">
                  <c:v>35519</c:v>
                </c:pt>
                <c:pt idx="9">
                  <c:v>49879</c:v>
                </c:pt>
                <c:pt idx="14">
                  <c:v>39290</c:v>
                </c:pt>
                <c:pt idx="15">
                  <c:v>124133</c:v>
                </c:pt>
                <c:pt idx="16">
                  <c:v>24998</c:v>
                </c:pt>
                <c:pt idx="17">
                  <c:v>110636</c:v>
                </c:pt>
              </c:numCache>
            </c:numRef>
          </c:val>
        </c:ser>
        <c:ser>
          <c:idx val="3"/>
          <c:order val="5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3">
                  <c:v>36462</c:v>
                </c:pt>
                <c:pt idx="4">
                  <c:v>168824</c:v>
                </c:pt>
                <c:pt idx="5">
                  <c:v>87714</c:v>
                </c:pt>
                <c:pt idx="9">
                  <c:v>53199</c:v>
                </c:pt>
                <c:pt idx="14">
                  <c:v>54800</c:v>
                </c:pt>
                <c:pt idx="15">
                  <c:v>191599</c:v>
                </c:pt>
                <c:pt idx="16">
                  <c:v>73163</c:v>
                </c:pt>
                <c:pt idx="17">
                  <c:v>52079</c:v>
                </c:pt>
              </c:numCache>
            </c:numRef>
          </c:val>
        </c:ser>
        <c:overlap val="-25"/>
        <c:gapWidth val="75"/>
        <c:axId val="26349630"/>
        <c:axId val="35820079"/>
      </c:barChart>
      <c:catAx>
        <c:axId val="263496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20079"/>
        <c:crosses val="autoZero"/>
        <c:auto val="1"/>
        <c:lblOffset val="100"/>
        <c:tickLblSkip val="1"/>
        <c:noMultiLvlLbl val="0"/>
      </c:catAx>
      <c:valAx>
        <c:axId val="358200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349630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535"/>
          <c:w val="0.968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- 2019/2020 (ton) </a:t>
            </a:r>
          </a:p>
        </c:rich>
      </c:tx>
      <c:layout>
        <c:manualLayout>
          <c:xMode val="factor"/>
          <c:yMode val="factor"/>
          <c:x val="-0.004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"/>
          <c:y val="0.15425"/>
          <c:w val="0.46675"/>
          <c:h val="0.76325"/>
        </c:manualLayout>
      </c:layout>
      <c:pieChart>
        <c:varyColors val="1"/>
        <c:ser>
          <c:idx val="0"/>
          <c:order val="0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3">
                  <c:v>36462</c:v>
                </c:pt>
                <c:pt idx="4">
                  <c:v>168824</c:v>
                </c:pt>
                <c:pt idx="5">
                  <c:v>87714</c:v>
                </c:pt>
                <c:pt idx="9">
                  <c:v>53199</c:v>
                </c:pt>
                <c:pt idx="14">
                  <c:v>54800</c:v>
                </c:pt>
                <c:pt idx="15">
                  <c:v>191599</c:v>
                </c:pt>
                <c:pt idx="16">
                  <c:v>73163</c:v>
                </c:pt>
                <c:pt idx="17">
                  <c:v>52079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- 2019_20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2005"/>
          <c:w val="0.441"/>
          <c:h val="0.72025"/>
        </c:manualLayout>
      </c:layout>
      <c:pieChart>
        <c:varyColors val="1"/>
        <c:ser>
          <c:idx val="0"/>
          <c:order val="0"/>
          <c:tx>
            <c:strRef>
              <c:f>'Land-Country data'!$S$50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data'!$S$51:$S$63</c:f>
              <c:numCache>
                <c:ptCount val="13"/>
                <c:pt idx="0">
                  <c:v>7165</c:v>
                </c:pt>
                <c:pt idx="1">
                  <c:v>8512</c:v>
                </c:pt>
                <c:pt idx="2">
                  <c:v>4465</c:v>
                </c:pt>
                <c:pt idx="3">
                  <c:v>2000</c:v>
                </c:pt>
                <c:pt idx="4">
                  <c:v>4719</c:v>
                </c:pt>
                <c:pt idx="11">
                  <c:v>6380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025"/>
          <c:w val="0.980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</c:strCache>
            </c:strRef>
          </c:cat>
          <c:val>
            <c:numRef>
              <c:f>'Data 2019_20'!$C$10:$C$61</c:f>
              <c:numCach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1697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</c:strCache>
            </c:strRef>
          </c:cat>
          <c:val>
            <c:numRef>
              <c:f>'Data 2019_20'!$E$10:$E$61</c:f>
              <c:numCach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49230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49463</c:v>
                </c:pt>
                <c:pt idx="8">
                  <c:v>18304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19446</c:v>
                </c:pt>
                <c:pt idx="17">
                  <c:v>82385</c:v>
                </c:pt>
                <c:pt idx="18">
                  <c:v>0</c:v>
                </c:pt>
                <c:pt idx="19">
                  <c:v>30077</c:v>
                </c:pt>
                <c:pt idx="20">
                  <c:v>67150</c:v>
                </c:pt>
                <c:pt idx="21">
                  <c:v>57648</c:v>
                </c:pt>
                <c:pt idx="22">
                  <c:v>24480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3945256"/>
        <c:axId val="15745257"/>
      </c:lineChart>
      <c:dateAx>
        <c:axId val="53945256"/>
        <c:scaling>
          <c:orientation val="minMax"/>
          <c:max val="43496"/>
        </c:scaling>
        <c:axPos val="b"/>
        <c:delete val="0"/>
        <c:numFmt formatCode="d-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745257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4125"/>
          <c:w val="0.796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Chart 1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67375"/>
    <xdr:graphicFrame>
      <xdr:nvGraphicFramePr>
        <xdr:cNvPr id="1" name="Shape 1025"/>
        <xdr:cNvGraphicFramePr/>
      </xdr:nvGraphicFramePr>
      <xdr:xfrm>
        <a:off x="0" y="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91</v>
      </c>
    </row>
    <row r="2" ht="12.75">
      <c r="C2" s="5" t="s">
        <v>92</v>
      </c>
    </row>
    <row r="3" ht="12.75">
      <c r="C3" s="5"/>
    </row>
    <row r="4" spans="2:4" ht="12.75">
      <c r="B4" s="13" t="s">
        <v>82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88</v>
      </c>
      <c r="D7" s="9" t="s">
        <v>88</v>
      </c>
      <c r="E7" s="9" t="s">
        <v>89</v>
      </c>
      <c r="F7" s="9" t="s">
        <v>89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.7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91</v>
      </c>
    </row>
    <row r="2" ht="12.75">
      <c r="C2" s="5" t="s">
        <v>92</v>
      </c>
    </row>
    <row r="3" ht="12.75">
      <c r="C3" s="5"/>
    </row>
    <row r="4" spans="2:4" ht="12.75">
      <c r="B4" s="13" t="s">
        <v>82</v>
      </c>
      <c r="C4" s="5"/>
      <c r="D4" s="106">
        <f>B61</f>
        <v>43735</v>
      </c>
    </row>
    <row r="5" ht="12.75">
      <c r="C5" s="5"/>
    </row>
    <row r="6" ht="13.5" thickBot="1"/>
    <row r="7" spans="1:8" ht="12.75">
      <c r="A7" s="117"/>
      <c r="B7" s="9" t="s">
        <v>37</v>
      </c>
      <c r="C7" s="9" t="s">
        <v>88</v>
      </c>
      <c r="D7" s="9" t="s">
        <v>88</v>
      </c>
      <c r="E7" s="9" t="s">
        <v>89</v>
      </c>
      <c r="F7" s="9" t="s">
        <v>89</v>
      </c>
      <c r="G7" s="9" t="s">
        <v>2</v>
      </c>
      <c r="H7" s="9" t="s">
        <v>2</v>
      </c>
    </row>
    <row r="8" spans="1:8" ht="12.75">
      <c r="A8" s="117"/>
      <c r="B8" s="10" t="s">
        <v>15</v>
      </c>
      <c r="C8" s="10" t="s">
        <v>0</v>
      </c>
      <c r="D8" s="10" t="s">
        <v>39</v>
      </c>
      <c r="E8" s="118"/>
      <c r="F8" s="10" t="s">
        <v>39</v>
      </c>
      <c r="G8" s="10" t="s">
        <v>38</v>
      </c>
      <c r="H8" s="10" t="s">
        <v>39</v>
      </c>
    </row>
    <row r="9" spans="1:8" ht="13.5" thickBot="1">
      <c r="A9" s="117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10213</v>
      </c>
      <c r="F14" s="3">
        <f t="shared" si="0"/>
        <v>66247</v>
      </c>
      <c r="G14" s="7">
        <f t="shared" si="3"/>
        <v>-9567</v>
      </c>
      <c r="H14" s="2">
        <f t="shared" si="1"/>
        <v>-63369</v>
      </c>
    </row>
    <row r="15" spans="1:8" ht="1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16588</v>
      </c>
      <c r="F15" s="3">
        <f t="shared" si="0"/>
        <v>82835</v>
      </c>
      <c r="G15" s="7">
        <f t="shared" si="3"/>
        <v>-16119</v>
      </c>
      <c r="H15" s="2">
        <f t="shared" si="1"/>
        <v>-79488</v>
      </c>
    </row>
    <row r="16" spans="1:8" ht="1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82835</v>
      </c>
      <c r="G16" s="7">
        <f t="shared" si="3"/>
        <v>383</v>
      </c>
      <c r="H16" s="2">
        <f t="shared" si="1"/>
        <v>-79105</v>
      </c>
    </row>
    <row r="17" spans="1:8" ht="1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60</v>
      </c>
      <c r="F17" s="3">
        <f t="shared" si="0"/>
        <v>82895</v>
      </c>
      <c r="G17" s="7">
        <f t="shared" si="3"/>
        <v>-60</v>
      </c>
      <c r="H17" s="2">
        <f t="shared" si="1"/>
        <v>-79165</v>
      </c>
    </row>
    <row r="18" spans="1:8" ht="1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44918</v>
      </c>
      <c r="F18" s="3">
        <f t="shared" si="0"/>
        <v>127813</v>
      </c>
      <c r="G18" s="7">
        <f t="shared" si="3"/>
        <v>-44584</v>
      </c>
      <c r="H18" s="2">
        <f t="shared" si="1"/>
        <v>-123749</v>
      </c>
    </row>
    <row r="19" spans="1:8" ht="15">
      <c r="A19" s="60">
        <v>10</v>
      </c>
      <c r="B19" s="108">
        <v>43441</v>
      </c>
      <c r="C19" s="1">
        <v>963</v>
      </c>
      <c r="D19" s="93">
        <f t="shared" si="2"/>
        <v>5027</v>
      </c>
      <c r="E19" s="1">
        <v>7955</v>
      </c>
      <c r="F19" s="3">
        <f t="shared" si="0"/>
        <v>135768</v>
      </c>
      <c r="G19" s="7">
        <f>+C19-E19</f>
        <v>-6992</v>
      </c>
      <c r="H19" s="2">
        <f t="shared" si="1"/>
        <v>-130741</v>
      </c>
    </row>
    <row r="20" spans="1:8" ht="15">
      <c r="A20" s="60">
        <v>11</v>
      </c>
      <c r="B20" s="108">
        <v>43448</v>
      </c>
      <c r="C20" s="1">
        <v>2754</v>
      </c>
      <c r="D20" s="93">
        <f t="shared" si="2"/>
        <v>7781</v>
      </c>
      <c r="E20" s="1">
        <v>0</v>
      </c>
      <c r="F20" s="3">
        <f t="shared" si="0"/>
        <v>135768</v>
      </c>
      <c r="G20" s="7">
        <f t="shared" si="3"/>
        <v>2754</v>
      </c>
      <c r="H20" s="2">
        <f aca="true" t="shared" si="4" ref="H20:H61">G20</f>
        <v>2754</v>
      </c>
    </row>
    <row r="21" spans="1:8" ht="15">
      <c r="A21" s="60">
        <v>12</v>
      </c>
      <c r="B21" s="108">
        <v>43455</v>
      </c>
      <c r="C21" s="1">
        <v>1830</v>
      </c>
      <c r="D21" s="93">
        <f t="shared" si="2"/>
        <v>9611</v>
      </c>
      <c r="E21" s="1">
        <v>0</v>
      </c>
      <c r="F21" s="3">
        <f t="shared" si="0"/>
        <v>135768</v>
      </c>
      <c r="G21" s="7">
        <f t="shared" si="3"/>
        <v>1830</v>
      </c>
      <c r="H21" s="2">
        <f t="shared" si="4"/>
        <v>1830</v>
      </c>
    </row>
    <row r="22" spans="1:8" ht="15">
      <c r="A22" s="60">
        <v>13</v>
      </c>
      <c r="B22" s="108">
        <v>43462</v>
      </c>
      <c r="C22" s="1">
        <v>2171</v>
      </c>
      <c r="D22" s="93">
        <f t="shared" si="2"/>
        <v>11782</v>
      </c>
      <c r="E22" s="1">
        <v>2071</v>
      </c>
      <c r="F22" s="3">
        <f t="shared" si="0"/>
        <v>137839</v>
      </c>
      <c r="G22" s="7">
        <f t="shared" si="3"/>
        <v>100</v>
      </c>
      <c r="H22" s="2">
        <f t="shared" si="4"/>
        <v>100</v>
      </c>
    </row>
    <row r="23" spans="1:8" ht="15">
      <c r="A23" s="60">
        <v>14</v>
      </c>
      <c r="B23" s="108">
        <v>43469</v>
      </c>
      <c r="C23" s="1">
        <v>529</v>
      </c>
      <c r="D23" s="93">
        <f t="shared" si="2"/>
        <v>12311</v>
      </c>
      <c r="E23" s="1">
        <v>11688</v>
      </c>
      <c r="F23" s="3">
        <f t="shared" si="0"/>
        <v>149527</v>
      </c>
      <c r="G23" s="7">
        <f t="shared" si="3"/>
        <v>-11159</v>
      </c>
      <c r="H23" s="2">
        <f t="shared" si="4"/>
        <v>-11159</v>
      </c>
    </row>
    <row r="24" spans="1:8" ht="15">
      <c r="A24" s="60">
        <v>15</v>
      </c>
      <c r="B24" s="108">
        <v>43476</v>
      </c>
      <c r="C24" s="1">
        <v>2820</v>
      </c>
      <c r="D24" s="93">
        <f t="shared" si="2"/>
        <v>15131</v>
      </c>
      <c r="E24" s="1">
        <v>21760</v>
      </c>
      <c r="F24" s="3">
        <f t="shared" si="0"/>
        <v>171287</v>
      </c>
      <c r="G24" s="7">
        <f t="shared" si="3"/>
        <v>-18940</v>
      </c>
      <c r="H24" s="2">
        <f t="shared" si="4"/>
        <v>-18940</v>
      </c>
    </row>
    <row r="25" spans="1:8" ht="15">
      <c r="A25" s="60">
        <v>16</v>
      </c>
      <c r="B25" s="108">
        <v>43483</v>
      </c>
      <c r="C25" s="1">
        <v>4701</v>
      </c>
      <c r="D25" s="93">
        <f t="shared" si="2"/>
        <v>19832</v>
      </c>
      <c r="E25" s="1">
        <v>0</v>
      </c>
      <c r="F25" s="3">
        <f t="shared" si="0"/>
        <v>171287</v>
      </c>
      <c r="G25" s="7">
        <f t="shared" si="3"/>
        <v>4701</v>
      </c>
      <c r="H25" s="2">
        <f t="shared" si="4"/>
        <v>4701</v>
      </c>
    </row>
    <row r="26" spans="1:14" ht="15">
      <c r="A26" s="60">
        <v>17</v>
      </c>
      <c r="B26" s="108">
        <v>43490</v>
      </c>
      <c r="C26" s="1">
        <v>3571</v>
      </c>
      <c r="D26" s="93">
        <f t="shared" si="2"/>
        <v>23403</v>
      </c>
      <c r="E26" s="1">
        <v>0</v>
      </c>
      <c r="F26" s="3">
        <f t="shared" si="0"/>
        <v>171287</v>
      </c>
      <c r="G26" s="7">
        <f t="shared" si="3"/>
        <v>3571</v>
      </c>
      <c r="H26" s="2">
        <f t="shared" si="4"/>
        <v>3571</v>
      </c>
      <c r="N26" s="92"/>
    </row>
    <row r="27" spans="1:8" ht="15">
      <c r="A27" s="60">
        <v>18</v>
      </c>
      <c r="B27" s="108">
        <v>43497</v>
      </c>
      <c r="C27" s="1">
        <v>3610</v>
      </c>
      <c r="D27" s="93">
        <f t="shared" si="2"/>
        <v>27013</v>
      </c>
      <c r="E27" s="1">
        <v>5668</v>
      </c>
      <c r="F27" s="3">
        <f t="shared" si="0"/>
        <v>176955</v>
      </c>
      <c r="G27" s="7">
        <f t="shared" si="3"/>
        <v>-2058</v>
      </c>
      <c r="H27" s="2">
        <f t="shared" si="4"/>
        <v>-2058</v>
      </c>
    </row>
    <row r="28" spans="1:8" ht="15">
      <c r="A28" s="60">
        <v>19</v>
      </c>
      <c r="B28" s="108">
        <v>43504</v>
      </c>
      <c r="C28" s="1">
        <v>4374</v>
      </c>
      <c r="D28" s="93">
        <f t="shared" si="2"/>
        <v>31387</v>
      </c>
      <c r="E28" s="1">
        <v>46118</v>
      </c>
      <c r="F28" s="3">
        <f t="shared" si="0"/>
        <v>223073</v>
      </c>
      <c r="G28" s="7">
        <f t="shared" si="3"/>
        <v>-41744</v>
      </c>
      <c r="H28" s="2">
        <f t="shared" si="4"/>
        <v>-41744</v>
      </c>
    </row>
    <row r="29" spans="1:8" ht="15">
      <c r="A29" s="60">
        <v>20</v>
      </c>
      <c r="B29" s="108">
        <v>43511</v>
      </c>
      <c r="C29" s="1">
        <v>3142</v>
      </c>
      <c r="D29" s="93">
        <f t="shared" si="2"/>
        <v>34529</v>
      </c>
      <c r="E29" s="1">
        <v>52335</v>
      </c>
      <c r="F29" s="3">
        <f t="shared" si="0"/>
        <v>275408</v>
      </c>
      <c r="G29" s="7">
        <f t="shared" si="3"/>
        <v>-49193</v>
      </c>
      <c r="H29" s="2">
        <f t="shared" si="4"/>
        <v>-49193</v>
      </c>
    </row>
    <row r="30" spans="1:8" ht="15">
      <c r="A30" s="60">
        <v>21</v>
      </c>
      <c r="B30" s="108">
        <v>43518</v>
      </c>
      <c r="C30" s="1">
        <v>1480</v>
      </c>
      <c r="D30" s="93">
        <f t="shared" si="2"/>
        <v>36009</v>
      </c>
      <c r="E30" s="1">
        <v>54849</v>
      </c>
      <c r="F30" s="3">
        <f t="shared" si="0"/>
        <v>330257</v>
      </c>
      <c r="G30" s="7">
        <f t="shared" si="3"/>
        <v>-53369</v>
      </c>
      <c r="H30" s="2">
        <f t="shared" si="4"/>
        <v>-53369</v>
      </c>
    </row>
    <row r="31" spans="1:8" ht="15">
      <c r="A31" s="60">
        <v>22</v>
      </c>
      <c r="B31" s="108">
        <v>43525</v>
      </c>
      <c r="C31" s="1">
        <v>1058</v>
      </c>
      <c r="D31" s="93">
        <f t="shared" si="2"/>
        <v>37067</v>
      </c>
      <c r="E31" s="1">
        <v>30334</v>
      </c>
      <c r="F31" s="3">
        <f t="shared" si="0"/>
        <v>360591</v>
      </c>
      <c r="G31" s="7">
        <f t="shared" si="3"/>
        <v>-29276</v>
      </c>
      <c r="H31" s="2">
        <f t="shared" si="4"/>
        <v>-29276</v>
      </c>
    </row>
    <row r="32" spans="1:8" ht="15">
      <c r="A32" s="60">
        <v>23</v>
      </c>
      <c r="B32" s="108">
        <v>43532</v>
      </c>
      <c r="C32" s="1">
        <v>576</v>
      </c>
      <c r="D32" s="93">
        <f t="shared" si="2"/>
        <v>37643</v>
      </c>
      <c r="E32" s="1">
        <v>28723</v>
      </c>
      <c r="F32" s="3">
        <f t="shared" si="0"/>
        <v>389314</v>
      </c>
      <c r="G32" s="7">
        <f t="shared" si="3"/>
        <v>-28147</v>
      </c>
      <c r="H32" s="2">
        <f t="shared" si="4"/>
        <v>-28147</v>
      </c>
    </row>
    <row r="33" spans="1:8" ht="15">
      <c r="A33" s="60">
        <v>24</v>
      </c>
      <c r="B33" s="108">
        <v>43539</v>
      </c>
      <c r="C33" s="1">
        <v>2409</v>
      </c>
      <c r="D33" s="93">
        <f t="shared" si="2"/>
        <v>40052</v>
      </c>
      <c r="E33" s="1">
        <v>24540</v>
      </c>
      <c r="F33" s="3">
        <f t="shared" si="0"/>
        <v>413854</v>
      </c>
      <c r="G33" s="7">
        <f t="shared" si="3"/>
        <v>-22131</v>
      </c>
      <c r="H33" s="2">
        <f t="shared" si="4"/>
        <v>-22131</v>
      </c>
    </row>
    <row r="34" spans="1:8" ht="15">
      <c r="A34" s="60">
        <v>25</v>
      </c>
      <c r="B34" s="108">
        <v>43546</v>
      </c>
      <c r="C34" s="1">
        <v>5658</v>
      </c>
      <c r="D34" s="93">
        <f t="shared" si="2"/>
        <v>45710</v>
      </c>
      <c r="E34" s="1">
        <v>0</v>
      </c>
      <c r="F34" s="3">
        <f t="shared" si="0"/>
        <v>413854</v>
      </c>
      <c r="G34" s="7">
        <f t="shared" si="3"/>
        <v>5658</v>
      </c>
      <c r="H34" s="2">
        <f t="shared" si="4"/>
        <v>5658</v>
      </c>
    </row>
    <row r="35" spans="1:8" ht="15">
      <c r="A35" s="60">
        <v>26</v>
      </c>
      <c r="B35" s="108">
        <v>43553</v>
      </c>
      <c r="C35" s="1">
        <v>3911</v>
      </c>
      <c r="D35" s="93">
        <f t="shared" si="2"/>
        <v>49621</v>
      </c>
      <c r="E35" s="1">
        <v>29330</v>
      </c>
      <c r="F35" s="3">
        <f t="shared" si="0"/>
        <v>443184</v>
      </c>
      <c r="G35" s="7">
        <f t="shared" si="3"/>
        <v>-25419</v>
      </c>
      <c r="H35" s="2">
        <f t="shared" si="4"/>
        <v>-25419</v>
      </c>
    </row>
    <row r="36" spans="1:8" ht="15">
      <c r="A36" s="60">
        <v>27</v>
      </c>
      <c r="B36" s="108">
        <v>43560</v>
      </c>
      <c r="C36" s="1">
        <v>1157</v>
      </c>
      <c r="D36" s="93">
        <f t="shared" si="2"/>
        <v>50778</v>
      </c>
      <c r="E36" s="1">
        <v>5148</v>
      </c>
      <c r="F36" s="3">
        <f t="shared" si="0"/>
        <v>448332</v>
      </c>
      <c r="G36" s="7">
        <f t="shared" si="3"/>
        <v>-3991</v>
      </c>
      <c r="H36" s="2">
        <f t="shared" si="4"/>
        <v>-3991</v>
      </c>
    </row>
    <row r="37" spans="1:8" ht="15">
      <c r="A37" s="60">
        <v>28</v>
      </c>
      <c r="B37" s="108">
        <v>43567</v>
      </c>
      <c r="C37" s="1">
        <v>2234</v>
      </c>
      <c r="D37" s="93">
        <f t="shared" si="2"/>
        <v>53012</v>
      </c>
      <c r="E37" s="1">
        <v>764</v>
      </c>
      <c r="F37" s="3">
        <f t="shared" si="0"/>
        <v>449096</v>
      </c>
      <c r="G37" s="7">
        <f t="shared" si="3"/>
        <v>1470</v>
      </c>
      <c r="H37" s="2">
        <f t="shared" si="4"/>
        <v>1470</v>
      </c>
    </row>
    <row r="38" spans="1:8" ht="15">
      <c r="A38" s="60">
        <v>29</v>
      </c>
      <c r="B38" s="108">
        <v>43574</v>
      </c>
      <c r="C38" s="1">
        <v>3299</v>
      </c>
      <c r="D38" s="93">
        <f t="shared" si="2"/>
        <v>56311</v>
      </c>
      <c r="E38" s="1">
        <v>6343</v>
      </c>
      <c r="F38" s="3">
        <f t="shared" si="0"/>
        <v>455439</v>
      </c>
      <c r="G38" s="7">
        <f t="shared" si="3"/>
        <v>-3044</v>
      </c>
      <c r="H38" s="2">
        <f t="shared" si="4"/>
        <v>-3044</v>
      </c>
    </row>
    <row r="39" spans="1:8" ht="15">
      <c r="A39" s="60">
        <v>30</v>
      </c>
      <c r="B39" s="108">
        <v>43581</v>
      </c>
      <c r="C39" s="1">
        <v>1773</v>
      </c>
      <c r="D39" s="93">
        <f t="shared" si="2"/>
        <v>58084</v>
      </c>
      <c r="E39" s="1">
        <v>31855</v>
      </c>
      <c r="F39" s="3">
        <f t="shared" si="0"/>
        <v>487294</v>
      </c>
      <c r="G39" s="7">
        <f t="shared" si="3"/>
        <v>-30082</v>
      </c>
      <c r="H39" s="2">
        <f t="shared" si="4"/>
        <v>-30082</v>
      </c>
    </row>
    <row r="40" spans="1:8" ht="15">
      <c r="A40" s="60">
        <v>31</v>
      </c>
      <c r="B40" s="108">
        <v>43588</v>
      </c>
      <c r="C40" s="1">
        <v>2961</v>
      </c>
      <c r="D40" s="93">
        <f t="shared" si="2"/>
        <v>61045</v>
      </c>
      <c r="E40" s="1">
        <v>74583</v>
      </c>
      <c r="F40" s="3">
        <f t="shared" si="0"/>
        <v>561877</v>
      </c>
      <c r="G40" s="7">
        <f t="shared" si="3"/>
        <v>-71622</v>
      </c>
      <c r="H40" s="2">
        <f t="shared" si="4"/>
        <v>-71622</v>
      </c>
    </row>
    <row r="41" spans="1:8" ht="15">
      <c r="A41" s="60">
        <v>32</v>
      </c>
      <c r="B41" s="108">
        <v>43595</v>
      </c>
      <c r="C41" s="1">
        <v>924</v>
      </c>
      <c r="D41" s="93">
        <f t="shared" si="2"/>
        <v>61969</v>
      </c>
      <c r="E41" s="1">
        <v>37042</v>
      </c>
      <c r="F41" s="3">
        <f t="shared" si="0"/>
        <v>598919</v>
      </c>
      <c r="G41" s="7">
        <f t="shared" si="3"/>
        <v>-36118</v>
      </c>
      <c r="H41" s="2">
        <f t="shared" si="4"/>
        <v>-36118</v>
      </c>
    </row>
    <row r="42" spans="1:8" ht="15">
      <c r="A42" s="60">
        <v>33</v>
      </c>
      <c r="B42" s="108">
        <v>43602</v>
      </c>
      <c r="C42" s="1">
        <v>0</v>
      </c>
      <c r="D42" s="93">
        <f t="shared" si="2"/>
        <v>61969</v>
      </c>
      <c r="E42" s="1">
        <v>63650</v>
      </c>
      <c r="F42" s="3">
        <f t="shared" si="0"/>
        <v>662569</v>
      </c>
      <c r="G42" s="7">
        <f t="shared" si="3"/>
        <v>-63650</v>
      </c>
      <c r="H42" s="2">
        <f t="shared" si="4"/>
        <v>-63650</v>
      </c>
    </row>
    <row r="43" spans="1:8" ht="15">
      <c r="A43" s="60">
        <v>34</v>
      </c>
      <c r="B43" s="108">
        <v>43609</v>
      </c>
      <c r="C43" s="1">
        <v>616</v>
      </c>
      <c r="D43" s="93">
        <f t="shared" si="2"/>
        <v>62585</v>
      </c>
      <c r="E43" s="1">
        <v>21196</v>
      </c>
      <c r="F43" s="3">
        <f t="shared" si="0"/>
        <v>683765</v>
      </c>
      <c r="G43" s="7">
        <f t="shared" si="3"/>
        <v>-20580</v>
      </c>
      <c r="H43" s="2">
        <f t="shared" si="4"/>
        <v>-20580</v>
      </c>
    </row>
    <row r="44" spans="1:8" ht="15">
      <c r="A44" s="60">
        <v>35</v>
      </c>
      <c r="B44" s="108">
        <v>43616</v>
      </c>
      <c r="C44" s="1">
        <v>0</v>
      </c>
      <c r="D44" s="93">
        <f t="shared" si="2"/>
        <v>62585</v>
      </c>
      <c r="E44" s="1">
        <v>48513</v>
      </c>
      <c r="F44" s="3">
        <f t="shared" si="0"/>
        <v>732278</v>
      </c>
      <c r="G44" s="7">
        <f t="shared" si="3"/>
        <v>-48513</v>
      </c>
      <c r="H44" s="2">
        <f t="shared" si="4"/>
        <v>-48513</v>
      </c>
    </row>
    <row r="45" spans="1:8" ht="15">
      <c r="A45" s="60">
        <v>36</v>
      </c>
      <c r="B45" s="108">
        <v>43623</v>
      </c>
      <c r="C45" s="1">
        <v>2235</v>
      </c>
      <c r="D45" s="93">
        <f t="shared" si="2"/>
        <v>64820</v>
      </c>
      <c r="E45" s="1">
        <v>13258</v>
      </c>
      <c r="F45" s="3">
        <f t="shared" si="0"/>
        <v>745536</v>
      </c>
      <c r="G45" s="7">
        <f t="shared" si="3"/>
        <v>-11023</v>
      </c>
      <c r="H45" s="2">
        <f t="shared" si="4"/>
        <v>-11023</v>
      </c>
    </row>
    <row r="46" spans="1:8" ht="15">
      <c r="A46" s="60">
        <v>37</v>
      </c>
      <c r="B46" s="108">
        <v>43630</v>
      </c>
      <c r="C46" s="1">
        <v>825</v>
      </c>
      <c r="D46" s="93">
        <f t="shared" si="2"/>
        <v>65645</v>
      </c>
      <c r="E46" s="1">
        <v>42346</v>
      </c>
      <c r="F46" s="3">
        <f t="shared" si="0"/>
        <v>787882</v>
      </c>
      <c r="G46" s="7">
        <f t="shared" si="3"/>
        <v>-41521</v>
      </c>
      <c r="H46" s="2">
        <f t="shared" si="4"/>
        <v>-41521</v>
      </c>
    </row>
    <row r="47" spans="1:8" ht="15">
      <c r="A47" s="60">
        <v>38</v>
      </c>
      <c r="B47" s="108">
        <v>43637</v>
      </c>
      <c r="C47" s="1">
        <v>253</v>
      </c>
      <c r="D47" s="93">
        <f t="shared" si="2"/>
        <v>65898</v>
      </c>
      <c r="E47" s="1">
        <v>30137</v>
      </c>
      <c r="F47" s="3">
        <f t="shared" si="0"/>
        <v>818019</v>
      </c>
      <c r="G47" s="7">
        <f t="shared" si="3"/>
        <v>-29884</v>
      </c>
      <c r="H47" s="2">
        <f t="shared" si="4"/>
        <v>-29884</v>
      </c>
    </row>
    <row r="48" spans="1:11" ht="15">
      <c r="A48" s="60">
        <v>39</v>
      </c>
      <c r="B48" s="108">
        <v>43644</v>
      </c>
      <c r="C48" s="1">
        <v>1795</v>
      </c>
      <c r="D48" s="93">
        <f t="shared" si="2"/>
        <v>67693</v>
      </c>
      <c r="E48" s="1">
        <v>31249</v>
      </c>
      <c r="F48" s="3">
        <f t="shared" si="0"/>
        <v>849268</v>
      </c>
      <c r="G48" s="7">
        <f t="shared" si="3"/>
        <v>-29454</v>
      </c>
      <c r="H48" s="2">
        <f t="shared" si="4"/>
        <v>-29454</v>
      </c>
      <c r="K48" s="13"/>
    </row>
    <row r="49" spans="1:8" ht="15">
      <c r="A49" s="60">
        <v>40</v>
      </c>
      <c r="B49" s="108">
        <v>43651</v>
      </c>
      <c r="C49" s="1">
        <v>5238</v>
      </c>
      <c r="D49" s="93">
        <f t="shared" si="2"/>
        <v>72931</v>
      </c>
      <c r="E49" s="1">
        <v>8944</v>
      </c>
      <c r="F49" s="3">
        <f t="shared" si="0"/>
        <v>858212</v>
      </c>
      <c r="G49" s="7">
        <f t="shared" si="3"/>
        <v>-3706</v>
      </c>
      <c r="H49" s="2">
        <f t="shared" si="4"/>
        <v>-3706</v>
      </c>
    </row>
    <row r="50" spans="1:8" ht="15">
      <c r="A50" s="60">
        <v>41</v>
      </c>
      <c r="B50" s="108">
        <v>43658</v>
      </c>
      <c r="C50" s="1">
        <v>5444</v>
      </c>
      <c r="D50" s="93">
        <f t="shared" si="2"/>
        <v>78375</v>
      </c>
      <c r="E50" s="1">
        <v>11769</v>
      </c>
      <c r="F50" s="3">
        <f t="shared" si="0"/>
        <v>869981</v>
      </c>
      <c r="G50" s="7">
        <f t="shared" si="3"/>
        <v>-6325</v>
      </c>
      <c r="H50" s="2">
        <f t="shared" si="4"/>
        <v>-6325</v>
      </c>
    </row>
    <row r="51" spans="1:8" ht="15">
      <c r="A51" s="60">
        <v>42</v>
      </c>
      <c r="B51" s="108">
        <v>43665</v>
      </c>
      <c r="C51" s="1">
        <v>6526</v>
      </c>
      <c r="D51" s="93">
        <f t="shared" si="2"/>
        <v>84901</v>
      </c>
      <c r="E51" s="1">
        <v>30722</v>
      </c>
      <c r="F51" s="3">
        <f t="shared" si="0"/>
        <v>900703</v>
      </c>
      <c r="G51" s="7">
        <f t="shared" si="3"/>
        <v>-24196</v>
      </c>
      <c r="H51" s="2">
        <f t="shared" si="4"/>
        <v>-24196</v>
      </c>
    </row>
    <row r="52" spans="1:8" ht="15">
      <c r="A52" s="60">
        <v>43</v>
      </c>
      <c r="B52" s="108">
        <v>43672</v>
      </c>
      <c r="C52" s="1">
        <v>4658</v>
      </c>
      <c r="D52" s="93">
        <f t="shared" si="2"/>
        <v>89559</v>
      </c>
      <c r="E52" s="1">
        <v>38760</v>
      </c>
      <c r="F52" s="3">
        <f t="shared" si="0"/>
        <v>939463</v>
      </c>
      <c r="G52" s="7">
        <f t="shared" si="3"/>
        <v>-34102</v>
      </c>
      <c r="H52" s="2">
        <f t="shared" si="4"/>
        <v>-34102</v>
      </c>
    </row>
    <row r="53" spans="1:8" ht="15">
      <c r="A53" s="60">
        <v>44</v>
      </c>
      <c r="B53" s="108">
        <v>43679</v>
      </c>
      <c r="C53" s="1">
        <v>6304</v>
      </c>
      <c r="D53" s="93">
        <f t="shared" si="2"/>
        <v>95863</v>
      </c>
      <c r="E53" s="1">
        <v>0</v>
      </c>
      <c r="F53" s="3">
        <f t="shared" si="0"/>
        <v>939463</v>
      </c>
      <c r="G53" s="7">
        <f t="shared" si="3"/>
        <v>6304</v>
      </c>
      <c r="H53" s="2">
        <f t="shared" si="4"/>
        <v>6304</v>
      </c>
    </row>
    <row r="54" spans="1:8" ht="15">
      <c r="A54" s="60">
        <v>45</v>
      </c>
      <c r="B54" s="108">
        <v>43685</v>
      </c>
      <c r="C54" s="1">
        <v>2283</v>
      </c>
      <c r="D54" s="93">
        <f t="shared" si="2"/>
        <v>98146</v>
      </c>
      <c r="E54" s="1">
        <v>30927</v>
      </c>
      <c r="F54" s="3">
        <f t="shared" si="0"/>
        <v>970390</v>
      </c>
      <c r="G54" s="7">
        <f t="shared" si="3"/>
        <v>-28644</v>
      </c>
      <c r="H54" s="2">
        <f t="shared" si="4"/>
        <v>-28644</v>
      </c>
    </row>
    <row r="55" spans="1:8" ht="15">
      <c r="A55" s="60">
        <v>46</v>
      </c>
      <c r="B55" s="108">
        <v>43693</v>
      </c>
      <c r="C55" s="1">
        <v>3738</v>
      </c>
      <c r="D55" s="93">
        <f t="shared" si="2"/>
        <v>101884</v>
      </c>
      <c r="E55" s="1">
        <v>27147</v>
      </c>
      <c r="F55" s="3">
        <f t="shared" si="0"/>
        <v>997537</v>
      </c>
      <c r="G55" s="7">
        <f t="shared" si="3"/>
        <v>-23409</v>
      </c>
      <c r="H55" s="2">
        <f t="shared" si="4"/>
        <v>-23409</v>
      </c>
    </row>
    <row r="56" spans="1:8" ht="15">
      <c r="A56" s="60">
        <v>47</v>
      </c>
      <c r="B56" s="108">
        <v>43700</v>
      </c>
      <c r="C56" s="1">
        <v>1247</v>
      </c>
      <c r="D56" s="93">
        <f t="shared" si="2"/>
        <v>103131</v>
      </c>
      <c r="E56" s="1">
        <v>1320</v>
      </c>
      <c r="F56" s="3">
        <f t="shared" si="0"/>
        <v>998857</v>
      </c>
      <c r="G56" s="7">
        <f t="shared" si="3"/>
        <v>-73</v>
      </c>
      <c r="H56" s="2">
        <f t="shared" si="4"/>
        <v>-73</v>
      </c>
    </row>
    <row r="57" spans="1:8" ht="15">
      <c r="A57" s="60">
        <v>48</v>
      </c>
      <c r="B57" s="108">
        <v>43707</v>
      </c>
      <c r="C57" s="1">
        <v>1030</v>
      </c>
      <c r="D57" s="93">
        <f t="shared" si="2"/>
        <v>104161</v>
      </c>
      <c r="E57" s="1">
        <v>34206</v>
      </c>
      <c r="F57" s="3">
        <f t="shared" si="0"/>
        <v>1033063</v>
      </c>
      <c r="G57" s="7">
        <f t="shared" si="3"/>
        <v>-33176</v>
      </c>
      <c r="H57" s="2">
        <f t="shared" si="4"/>
        <v>-33176</v>
      </c>
    </row>
    <row r="58" spans="1:8" ht="15">
      <c r="A58" s="60">
        <v>49</v>
      </c>
      <c r="B58" s="108">
        <v>43714</v>
      </c>
      <c r="C58" s="1">
        <v>1045</v>
      </c>
      <c r="D58" s="93">
        <f t="shared" si="2"/>
        <v>105206</v>
      </c>
      <c r="E58" s="1">
        <v>28848</v>
      </c>
      <c r="F58" s="3">
        <f t="shared" si="0"/>
        <v>1061911</v>
      </c>
      <c r="G58" s="7">
        <f t="shared" si="3"/>
        <v>-27803</v>
      </c>
      <c r="H58" s="2">
        <f t="shared" si="4"/>
        <v>-27803</v>
      </c>
    </row>
    <row r="59" spans="1:8" ht="15">
      <c r="A59" s="60">
        <v>50</v>
      </c>
      <c r="B59" s="108">
        <v>43721</v>
      </c>
      <c r="C59" s="1">
        <v>823</v>
      </c>
      <c r="D59" s="93">
        <f t="shared" si="2"/>
        <v>106029</v>
      </c>
      <c r="E59" s="1">
        <v>78892</v>
      </c>
      <c r="F59" s="3">
        <f t="shared" si="0"/>
        <v>1140803</v>
      </c>
      <c r="G59" s="7">
        <f t="shared" si="3"/>
        <v>-78069</v>
      </c>
      <c r="H59" s="2">
        <f t="shared" si="4"/>
        <v>-78069</v>
      </c>
    </row>
    <row r="60" spans="1:8" ht="15">
      <c r="A60" s="60">
        <v>51</v>
      </c>
      <c r="B60" s="108">
        <v>43728</v>
      </c>
      <c r="C60" s="1">
        <v>1186</v>
      </c>
      <c r="D60" s="93">
        <f t="shared" si="2"/>
        <v>107215</v>
      </c>
      <c r="E60" s="1">
        <v>73282</v>
      </c>
      <c r="F60" s="3">
        <f t="shared" si="0"/>
        <v>1214085</v>
      </c>
      <c r="G60" s="7">
        <f t="shared" si="3"/>
        <v>-72096</v>
      </c>
      <c r="H60" s="2">
        <f t="shared" si="4"/>
        <v>-72096</v>
      </c>
    </row>
    <row r="61" spans="1:8" ht="15.75" thickBot="1">
      <c r="A61" s="60">
        <v>52</v>
      </c>
      <c r="B61" s="110">
        <v>43735</v>
      </c>
      <c r="C61" s="64">
        <v>728</v>
      </c>
      <c r="D61" s="63">
        <f t="shared" si="2"/>
        <v>107943</v>
      </c>
      <c r="E61" s="64">
        <v>142546</v>
      </c>
      <c r="F61" s="63">
        <f t="shared" si="0"/>
        <v>1356631</v>
      </c>
      <c r="G61" s="63">
        <f t="shared" si="3"/>
        <v>-141818</v>
      </c>
      <c r="H61" s="63">
        <f t="shared" si="4"/>
        <v>-141818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B1">
      <selection activeCell="D5" sqref="D5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112</v>
      </c>
    </row>
    <row r="2" ht="12.75">
      <c r="C2" s="5" t="s">
        <v>113</v>
      </c>
    </row>
    <row r="3" ht="12.75">
      <c r="C3" s="5"/>
    </row>
    <row r="4" spans="2:4" ht="12.75">
      <c r="B4" s="13" t="s">
        <v>82</v>
      </c>
      <c r="C4" s="5"/>
      <c r="D4" s="106">
        <f>B34</f>
        <v>43910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88</v>
      </c>
      <c r="D7" s="9" t="s">
        <v>88</v>
      </c>
      <c r="E7" s="9" t="s">
        <v>89</v>
      </c>
      <c r="F7" s="9" t="s">
        <v>89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43742</v>
      </c>
      <c r="C10" s="1">
        <v>324</v>
      </c>
      <c r="D10" s="93">
        <f>C10</f>
        <v>324</v>
      </c>
      <c r="E10" s="12">
        <v>20114</v>
      </c>
      <c r="F10" s="3">
        <f>E10</f>
        <v>20114</v>
      </c>
      <c r="G10" s="7">
        <f>+C10-E10</f>
        <v>-19790</v>
      </c>
      <c r="H10" s="2">
        <f>G10</f>
        <v>-19790</v>
      </c>
    </row>
    <row r="11" spans="1:8" ht="15">
      <c r="A11" s="60">
        <v>2</v>
      </c>
      <c r="B11" s="108">
        <v>43749</v>
      </c>
      <c r="C11" s="1">
        <v>288</v>
      </c>
      <c r="D11" s="93">
        <f>D10+C11</f>
        <v>612</v>
      </c>
      <c r="E11" s="1">
        <v>102546</v>
      </c>
      <c r="F11" s="3">
        <f aca="true" t="shared" si="0" ref="F11:F61">F10+E11</f>
        <v>122660</v>
      </c>
      <c r="G11" s="7">
        <f>+C11-E11</f>
        <v>-102258</v>
      </c>
      <c r="H11" s="2">
        <f>H10+G11</f>
        <v>-122048</v>
      </c>
    </row>
    <row r="12" spans="1:8" ht="15">
      <c r="A12" s="60">
        <v>3</v>
      </c>
      <c r="B12" s="108">
        <v>43756</v>
      </c>
      <c r="C12" s="1">
        <v>183</v>
      </c>
      <c r="D12" s="93">
        <f>D11+C12</f>
        <v>795</v>
      </c>
      <c r="E12" s="1">
        <v>66671</v>
      </c>
      <c r="F12" s="3">
        <f t="shared" si="0"/>
        <v>189331</v>
      </c>
      <c r="G12" s="7">
        <f>+C12-E12</f>
        <v>-66488</v>
      </c>
      <c r="H12" s="2">
        <f aca="true" t="shared" si="1" ref="H12:H19">H11+G12</f>
        <v>-188536</v>
      </c>
    </row>
    <row r="13" spans="1:8" ht="15">
      <c r="A13" s="60">
        <v>4</v>
      </c>
      <c r="B13" s="108">
        <v>43763</v>
      </c>
      <c r="C13" s="1">
        <v>1031</v>
      </c>
      <c r="D13" s="93">
        <f aca="true" t="shared" si="2" ref="D13:D61">C13+D12</f>
        <v>1826</v>
      </c>
      <c r="E13" s="1">
        <v>49230</v>
      </c>
      <c r="F13" s="3">
        <f t="shared" si="0"/>
        <v>238561</v>
      </c>
      <c r="G13" s="7">
        <f aca="true" t="shared" si="3" ref="G13:G61">+C13-E13</f>
        <v>-48199</v>
      </c>
      <c r="H13" s="2">
        <f t="shared" si="1"/>
        <v>-236735</v>
      </c>
    </row>
    <row r="14" spans="1:8" ht="15">
      <c r="A14" s="60">
        <v>5</v>
      </c>
      <c r="B14" s="108">
        <v>43770</v>
      </c>
      <c r="C14" s="1">
        <v>34</v>
      </c>
      <c r="D14" s="93">
        <f t="shared" si="2"/>
        <v>1860</v>
      </c>
      <c r="E14" s="1">
        <v>51282</v>
      </c>
      <c r="F14" s="3">
        <f t="shared" si="0"/>
        <v>289843</v>
      </c>
      <c r="G14" s="7">
        <f t="shared" si="3"/>
        <v>-51248</v>
      </c>
      <c r="H14" s="2">
        <f t="shared" si="1"/>
        <v>-287983</v>
      </c>
    </row>
    <row r="15" spans="1:8" ht="15">
      <c r="A15" s="60">
        <v>6</v>
      </c>
      <c r="B15" s="108">
        <v>43777</v>
      </c>
      <c r="C15" s="1">
        <v>111</v>
      </c>
      <c r="D15" s="93">
        <f t="shared" si="2"/>
        <v>1971</v>
      </c>
      <c r="E15" s="1">
        <v>53552</v>
      </c>
      <c r="F15" s="3">
        <f t="shared" si="0"/>
        <v>343395</v>
      </c>
      <c r="G15" s="7">
        <f t="shared" si="3"/>
        <v>-53441</v>
      </c>
      <c r="H15" s="2">
        <f t="shared" si="1"/>
        <v>-341424</v>
      </c>
    </row>
    <row r="16" spans="1:8" ht="15">
      <c r="A16" s="60">
        <v>7</v>
      </c>
      <c r="B16" s="108">
        <v>43784</v>
      </c>
      <c r="C16" s="1">
        <v>1155</v>
      </c>
      <c r="D16" s="93">
        <f t="shared" si="2"/>
        <v>3126</v>
      </c>
      <c r="E16" s="1">
        <v>17767</v>
      </c>
      <c r="F16" s="3">
        <f t="shared" si="0"/>
        <v>361162</v>
      </c>
      <c r="G16" s="7">
        <f t="shared" si="3"/>
        <v>-16612</v>
      </c>
      <c r="H16" s="2">
        <f t="shared" si="1"/>
        <v>-358036</v>
      </c>
    </row>
    <row r="17" spans="1:8" ht="15">
      <c r="A17" s="60">
        <v>8</v>
      </c>
      <c r="B17" s="108">
        <v>43791</v>
      </c>
      <c r="C17" s="1">
        <v>137</v>
      </c>
      <c r="D17" s="93">
        <f t="shared" si="2"/>
        <v>3263</v>
      </c>
      <c r="E17" s="1">
        <v>49463</v>
      </c>
      <c r="F17" s="3">
        <f t="shared" si="0"/>
        <v>410625</v>
      </c>
      <c r="G17" s="7">
        <f t="shared" si="3"/>
        <v>-49326</v>
      </c>
      <c r="H17" s="2">
        <f t="shared" si="1"/>
        <v>-407362</v>
      </c>
    </row>
    <row r="18" spans="1:8" ht="15">
      <c r="A18" s="60">
        <v>9</v>
      </c>
      <c r="B18" s="108">
        <v>43798</v>
      </c>
      <c r="C18" s="1">
        <v>2268</v>
      </c>
      <c r="D18" s="93">
        <f t="shared" si="2"/>
        <v>5531</v>
      </c>
      <c r="E18" s="1">
        <v>18304</v>
      </c>
      <c r="F18" s="3">
        <f t="shared" si="0"/>
        <v>428929</v>
      </c>
      <c r="G18" s="7">
        <f t="shared" si="3"/>
        <v>-16036</v>
      </c>
      <c r="H18" s="2">
        <f t="shared" si="1"/>
        <v>-423398</v>
      </c>
    </row>
    <row r="19" spans="1:8" ht="15">
      <c r="A19" s="60">
        <v>10</v>
      </c>
      <c r="B19" s="108">
        <v>43805</v>
      </c>
      <c r="C19" s="1">
        <v>39</v>
      </c>
      <c r="D19" s="93">
        <f t="shared" si="2"/>
        <v>5570</v>
      </c>
      <c r="E19" s="1">
        <v>7725</v>
      </c>
      <c r="F19" s="3">
        <f t="shared" si="0"/>
        <v>436654</v>
      </c>
      <c r="G19" s="7">
        <f>+C19-E19</f>
        <v>-7686</v>
      </c>
      <c r="H19" s="2">
        <f t="shared" si="1"/>
        <v>-431084</v>
      </c>
    </row>
    <row r="20" spans="1:8" ht="15">
      <c r="A20" s="60">
        <v>11</v>
      </c>
      <c r="B20" s="108">
        <v>43812</v>
      </c>
      <c r="C20" s="1">
        <v>644</v>
      </c>
      <c r="D20" s="93">
        <f t="shared" si="2"/>
        <v>6214</v>
      </c>
      <c r="E20" s="1">
        <v>0</v>
      </c>
      <c r="F20" s="3">
        <f t="shared" si="0"/>
        <v>436654</v>
      </c>
      <c r="G20" s="7">
        <f t="shared" si="3"/>
        <v>644</v>
      </c>
      <c r="H20" s="2">
        <f aca="true" t="shared" si="4" ref="H20:H61">G20</f>
        <v>644</v>
      </c>
    </row>
    <row r="21" spans="1:8" ht="15">
      <c r="A21" s="60">
        <v>12</v>
      </c>
      <c r="B21" s="108">
        <v>43819</v>
      </c>
      <c r="C21" s="1">
        <v>1135</v>
      </c>
      <c r="D21" s="93">
        <f t="shared" si="2"/>
        <v>7349</v>
      </c>
      <c r="E21" s="1">
        <v>0</v>
      </c>
      <c r="F21" s="3">
        <f t="shared" si="0"/>
        <v>436654</v>
      </c>
      <c r="G21" s="7">
        <f t="shared" si="3"/>
        <v>1135</v>
      </c>
      <c r="H21" s="2">
        <f t="shared" si="4"/>
        <v>1135</v>
      </c>
    </row>
    <row r="22" spans="1:8" ht="15">
      <c r="A22" s="60">
        <v>13</v>
      </c>
      <c r="B22" s="108">
        <v>43826</v>
      </c>
      <c r="C22" s="1">
        <v>618</v>
      </c>
      <c r="D22" s="93">
        <f t="shared" si="2"/>
        <v>7967</v>
      </c>
      <c r="E22" s="1">
        <v>0</v>
      </c>
      <c r="F22" s="3">
        <f t="shared" si="0"/>
        <v>436654</v>
      </c>
      <c r="G22" s="7">
        <f t="shared" si="3"/>
        <v>618</v>
      </c>
      <c r="H22" s="2">
        <f t="shared" si="4"/>
        <v>618</v>
      </c>
    </row>
    <row r="23" spans="1:8" ht="15">
      <c r="A23" s="60">
        <v>14</v>
      </c>
      <c r="B23" s="108">
        <v>43833</v>
      </c>
      <c r="C23" s="1">
        <v>570</v>
      </c>
      <c r="D23" s="93">
        <f t="shared" si="2"/>
        <v>8537</v>
      </c>
      <c r="E23" s="1">
        <v>0</v>
      </c>
      <c r="F23" s="3">
        <f t="shared" si="0"/>
        <v>436654</v>
      </c>
      <c r="G23" s="7">
        <f t="shared" si="3"/>
        <v>570</v>
      </c>
      <c r="H23" s="2">
        <f t="shared" si="4"/>
        <v>570</v>
      </c>
    </row>
    <row r="24" spans="1:8" ht="15">
      <c r="A24" s="60">
        <v>15</v>
      </c>
      <c r="B24" s="108">
        <v>43840</v>
      </c>
      <c r="C24" s="1">
        <v>824</v>
      </c>
      <c r="D24" s="93">
        <f t="shared" si="2"/>
        <v>9361</v>
      </c>
      <c r="E24" s="1">
        <v>0</v>
      </c>
      <c r="F24" s="3">
        <f t="shared" si="0"/>
        <v>436654</v>
      </c>
      <c r="G24" s="7">
        <f t="shared" si="3"/>
        <v>824</v>
      </c>
      <c r="H24" s="2">
        <f t="shared" si="4"/>
        <v>824</v>
      </c>
    </row>
    <row r="25" spans="1:8" ht="15">
      <c r="A25" s="60">
        <v>16</v>
      </c>
      <c r="B25" s="108">
        <v>43847</v>
      </c>
      <c r="C25" s="1">
        <v>2472</v>
      </c>
      <c r="D25" s="93">
        <f t="shared" si="2"/>
        <v>11833</v>
      </c>
      <c r="E25" s="1">
        <v>0</v>
      </c>
      <c r="F25" s="3">
        <f t="shared" si="0"/>
        <v>436654</v>
      </c>
      <c r="G25" s="7">
        <f t="shared" si="3"/>
        <v>2472</v>
      </c>
      <c r="H25" s="2">
        <f t="shared" si="4"/>
        <v>2472</v>
      </c>
    </row>
    <row r="26" spans="1:14" ht="15">
      <c r="A26" s="60">
        <v>17</v>
      </c>
      <c r="B26" s="108">
        <v>43854</v>
      </c>
      <c r="C26" s="1">
        <v>1705</v>
      </c>
      <c r="D26" s="93">
        <f t="shared" si="2"/>
        <v>13538</v>
      </c>
      <c r="E26" s="1">
        <v>19446</v>
      </c>
      <c r="F26" s="3">
        <f t="shared" si="0"/>
        <v>456100</v>
      </c>
      <c r="G26" s="7">
        <f t="shared" si="3"/>
        <v>-17741</v>
      </c>
      <c r="H26" s="2">
        <f t="shared" si="4"/>
        <v>-17741</v>
      </c>
      <c r="N26" s="92"/>
    </row>
    <row r="27" spans="1:8" ht="15">
      <c r="A27" s="60">
        <v>18</v>
      </c>
      <c r="B27" s="108">
        <v>43861</v>
      </c>
      <c r="C27" s="1">
        <v>2227</v>
      </c>
      <c r="D27" s="93">
        <f t="shared" si="2"/>
        <v>15765</v>
      </c>
      <c r="E27" s="1">
        <v>82385</v>
      </c>
      <c r="F27" s="3">
        <f t="shared" si="0"/>
        <v>538485</v>
      </c>
      <c r="G27" s="7">
        <f t="shared" si="3"/>
        <v>-80158</v>
      </c>
      <c r="H27" s="2">
        <f t="shared" si="4"/>
        <v>-80158</v>
      </c>
    </row>
    <row r="28" spans="1:8" ht="15">
      <c r="A28" s="60">
        <v>19</v>
      </c>
      <c r="B28" s="108">
        <v>43868</v>
      </c>
      <c r="C28" s="1">
        <v>2190</v>
      </c>
      <c r="D28" s="93">
        <f t="shared" si="2"/>
        <v>17955</v>
      </c>
      <c r="E28" s="1">
        <v>0</v>
      </c>
      <c r="F28" s="3">
        <f t="shared" si="0"/>
        <v>538485</v>
      </c>
      <c r="G28" s="7">
        <f t="shared" si="3"/>
        <v>2190</v>
      </c>
      <c r="H28" s="2">
        <f t="shared" si="4"/>
        <v>2190</v>
      </c>
    </row>
    <row r="29" spans="1:8" ht="15">
      <c r="A29" s="60">
        <v>20</v>
      </c>
      <c r="B29" s="108">
        <v>43875</v>
      </c>
      <c r="C29" s="1">
        <v>4848</v>
      </c>
      <c r="D29" s="93">
        <f t="shared" si="2"/>
        <v>22803</v>
      </c>
      <c r="E29" s="1">
        <v>30077</v>
      </c>
      <c r="F29" s="3">
        <f t="shared" si="0"/>
        <v>568562</v>
      </c>
      <c r="G29" s="7">
        <f t="shared" si="3"/>
        <v>-25229</v>
      </c>
      <c r="H29" s="2">
        <f t="shared" si="4"/>
        <v>-25229</v>
      </c>
    </row>
    <row r="30" spans="1:8" ht="15">
      <c r="A30" s="60">
        <v>21</v>
      </c>
      <c r="B30" s="108">
        <v>43882</v>
      </c>
      <c r="C30" s="1">
        <v>1700</v>
      </c>
      <c r="D30" s="93">
        <f t="shared" si="2"/>
        <v>24503</v>
      </c>
      <c r="E30" s="1">
        <v>67150</v>
      </c>
      <c r="F30" s="3">
        <f t="shared" si="0"/>
        <v>635712</v>
      </c>
      <c r="G30" s="7">
        <f t="shared" si="3"/>
        <v>-65450</v>
      </c>
      <c r="H30" s="2">
        <f t="shared" si="4"/>
        <v>-65450</v>
      </c>
    </row>
    <row r="31" spans="1:8" ht="15">
      <c r="A31" s="60">
        <v>22</v>
      </c>
      <c r="B31" s="108">
        <v>43889</v>
      </c>
      <c r="C31" s="1">
        <v>1697</v>
      </c>
      <c r="D31" s="93">
        <f t="shared" si="2"/>
        <v>26200</v>
      </c>
      <c r="E31" s="1">
        <v>57648</v>
      </c>
      <c r="F31" s="3">
        <f t="shared" si="0"/>
        <v>693360</v>
      </c>
      <c r="G31" s="7">
        <f t="shared" si="3"/>
        <v>-55951</v>
      </c>
      <c r="H31" s="2">
        <f t="shared" si="4"/>
        <v>-55951</v>
      </c>
    </row>
    <row r="32" spans="1:8" ht="15">
      <c r="A32" s="60">
        <v>23</v>
      </c>
      <c r="B32" s="108">
        <v>43896</v>
      </c>
      <c r="C32" s="1">
        <v>409</v>
      </c>
      <c r="D32" s="93">
        <f t="shared" si="2"/>
        <v>26609</v>
      </c>
      <c r="E32" s="1">
        <v>24480</v>
      </c>
      <c r="F32" s="3">
        <f t="shared" si="0"/>
        <v>717840</v>
      </c>
      <c r="G32" s="7">
        <f t="shared" si="3"/>
        <v>-24071</v>
      </c>
      <c r="H32" s="2">
        <f t="shared" si="4"/>
        <v>-24071</v>
      </c>
    </row>
    <row r="33" spans="1:8" ht="15">
      <c r="A33" s="60">
        <v>24</v>
      </c>
      <c r="B33" s="108">
        <v>43903</v>
      </c>
      <c r="C33" s="1">
        <v>2593</v>
      </c>
      <c r="D33" s="93">
        <f t="shared" si="2"/>
        <v>29202</v>
      </c>
      <c r="E33" s="1">
        <v>0</v>
      </c>
      <c r="F33" s="3">
        <f t="shared" si="0"/>
        <v>717840</v>
      </c>
      <c r="G33" s="7">
        <f t="shared" si="3"/>
        <v>2593</v>
      </c>
      <c r="H33" s="2">
        <f t="shared" si="4"/>
        <v>2593</v>
      </c>
    </row>
    <row r="34" spans="1:8" ht="15">
      <c r="A34" s="60">
        <v>25</v>
      </c>
      <c r="B34" s="108">
        <v>43910</v>
      </c>
      <c r="C34" s="1">
        <v>3599</v>
      </c>
      <c r="D34" s="93">
        <f t="shared" si="2"/>
        <v>32801</v>
      </c>
      <c r="E34" s="1">
        <v>0</v>
      </c>
      <c r="F34" s="3">
        <f t="shared" si="0"/>
        <v>717840</v>
      </c>
      <c r="G34" s="7">
        <f t="shared" si="3"/>
        <v>3599</v>
      </c>
      <c r="H34" s="2">
        <f t="shared" si="4"/>
        <v>3599</v>
      </c>
    </row>
    <row r="35" spans="1:8" ht="15">
      <c r="A35" s="60">
        <v>26</v>
      </c>
      <c r="B35" s="108"/>
      <c r="C35" s="1"/>
      <c r="D35" s="93">
        <f t="shared" si="2"/>
        <v>32801</v>
      </c>
      <c r="E35" s="1"/>
      <c r="F35" s="3">
        <f t="shared" si="0"/>
        <v>717840</v>
      </c>
      <c r="G35" s="7">
        <f t="shared" si="3"/>
        <v>0</v>
      </c>
      <c r="H35" s="2">
        <f t="shared" si="4"/>
        <v>0</v>
      </c>
    </row>
    <row r="36" spans="1:8" ht="15">
      <c r="A36" s="60">
        <v>27</v>
      </c>
      <c r="B36" s="108"/>
      <c r="C36" s="1"/>
      <c r="D36" s="93">
        <f t="shared" si="2"/>
        <v>32801</v>
      </c>
      <c r="E36" s="1"/>
      <c r="F36" s="3">
        <f t="shared" si="0"/>
        <v>717840</v>
      </c>
      <c r="G36" s="7">
        <f t="shared" si="3"/>
        <v>0</v>
      </c>
      <c r="H36" s="2">
        <f t="shared" si="4"/>
        <v>0</v>
      </c>
    </row>
    <row r="37" spans="1:8" ht="15">
      <c r="A37" s="60">
        <v>28</v>
      </c>
      <c r="B37" s="108"/>
      <c r="C37" s="1"/>
      <c r="D37" s="93">
        <f t="shared" si="2"/>
        <v>32801</v>
      </c>
      <c r="E37" s="1"/>
      <c r="F37" s="3">
        <f t="shared" si="0"/>
        <v>717840</v>
      </c>
      <c r="G37" s="7">
        <f t="shared" si="3"/>
        <v>0</v>
      </c>
      <c r="H37" s="2">
        <f t="shared" si="4"/>
        <v>0</v>
      </c>
    </row>
    <row r="38" spans="1:8" ht="15">
      <c r="A38" s="60">
        <v>29</v>
      </c>
      <c r="B38" s="108"/>
      <c r="C38" s="1"/>
      <c r="D38" s="93">
        <f t="shared" si="2"/>
        <v>32801</v>
      </c>
      <c r="E38" s="1"/>
      <c r="F38" s="3">
        <f t="shared" si="0"/>
        <v>717840</v>
      </c>
      <c r="G38" s="7">
        <f t="shared" si="3"/>
        <v>0</v>
      </c>
      <c r="H38" s="2">
        <f t="shared" si="4"/>
        <v>0</v>
      </c>
    </row>
    <row r="39" spans="1:8" ht="15">
      <c r="A39" s="60">
        <v>30</v>
      </c>
      <c r="B39" s="108"/>
      <c r="C39" s="1"/>
      <c r="D39" s="93">
        <f t="shared" si="2"/>
        <v>32801</v>
      </c>
      <c r="E39" s="1"/>
      <c r="F39" s="3">
        <f t="shared" si="0"/>
        <v>717840</v>
      </c>
      <c r="G39" s="7">
        <f t="shared" si="3"/>
        <v>0</v>
      </c>
      <c r="H39" s="2">
        <f t="shared" si="4"/>
        <v>0</v>
      </c>
    </row>
    <row r="40" spans="1:8" ht="15">
      <c r="A40" s="60">
        <v>31</v>
      </c>
      <c r="B40" s="108"/>
      <c r="C40" s="1"/>
      <c r="D40" s="93">
        <f t="shared" si="2"/>
        <v>32801</v>
      </c>
      <c r="E40" s="1"/>
      <c r="F40" s="3">
        <f t="shared" si="0"/>
        <v>717840</v>
      </c>
      <c r="G40" s="7">
        <f t="shared" si="3"/>
        <v>0</v>
      </c>
      <c r="H40" s="2">
        <f t="shared" si="4"/>
        <v>0</v>
      </c>
    </row>
    <row r="41" spans="1:8" ht="15">
      <c r="A41" s="60">
        <v>32</v>
      </c>
      <c r="B41" s="108"/>
      <c r="C41" s="1"/>
      <c r="D41" s="93">
        <f t="shared" si="2"/>
        <v>32801</v>
      </c>
      <c r="E41" s="1"/>
      <c r="F41" s="3">
        <f t="shared" si="0"/>
        <v>717840</v>
      </c>
      <c r="G41" s="7">
        <f t="shared" si="3"/>
        <v>0</v>
      </c>
      <c r="H41" s="2">
        <f t="shared" si="4"/>
        <v>0</v>
      </c>
    </row>
    <row r="42" spans="1:8" ht="15">
      <c r="A42" s="60">
        <v>33</v>
      </c>
      <c r="B42" s="108"/>
      <c r="C42" s="1"/>
      <c r="D42" s="93">
        <f t="shared" si="2"/>
        <v>32801</v>
      </c>
      <c r="E42" s="1"/>
      <c r="F42" s="3">
        <f t="shared" si="0"/>
        <v>717840</v>
      </c>
      <c r="G42" s="7">
        <f t="shared" si="3"/>
        <v>0</v>
      </c>
      <c r="H42" s="2">
        <f t="shared" si="4"/>
        <v>0</v>
      </c>
    </row>
    <row r="43" spans="1:8" ht="15">
      <c r="A43" s="60">
        <v>34</v>
      </c>
      <c r="B43" s="108"/>
      <c r="C43" s="1"/>
      <c r="D43" s="93">
        <f t="shared" si="2"/>
        <v>32801</v>
      </c>
      <c r="E43" s="1"/>
      <c r="F43" s="3">
        <f t="shared" si="0"/>
        <v>717840</v>
      </c>
      <c r="G43" s="7">
        <f t="shared" si="3"/>
        <v>0</v>
      </c>
      <c r="H43" s="2">
        <f t="shared" si="4"/>
        <v>0</v>
      </c>
    </row>
    <row r="44" spans="1:8" ht="15">
      <c r="A44" s="60">
        <v>35</v>
      </c>
      <c r="B44" s="108"/>
      <c r="C44" s="1"/>
      <c r="D44" s="93">
        <f t="shared" si="2"/>
        <v>32801</v>
      </c>
      <c r="E44" s="1"/>
      <c r="F44" s="3">
        <f t="shared" si="0"/>
        <v>717840</v>
      </c>
      <c r="G44" s="7">
        <f t="shared" si="3"/>
        <v>0</v>
      </c>
      <c r="H44" s="2">
        <f t="shared" si="4"/>
        <v>0</v>
      </c>
    </row>
    <row r="45" spans="1:8" ht="15">
      <c r="A45" s="60">
        <v>36</v>
      </c>
      <c r="B45" s="108"/>
      <c r="C45" s="1"/>
      <c r="D45" s="93">
        <f t="shared" si="2"/>
        <v>32801</v>
      </c>
      <c r="E45" s="1"/>
      <c r="F45" s="3">
        <f t="shared" si="0"/>
        <v>717840</v>
      </c>
      <c r="G45" s="7">
        <f t="shared" si="3"/>
        <v>0</v>
      </c>
      <c r="H45" s="2">
        <f t="shared" si="4"/>
        <v>0</v>
      </c>
    </row>
    <row r="46" spans="1:8" ht="15">
      <c r="A46" s="60">
        <v>37</v>
      </c>
      <c r="B46" s="108"/>
      <c r="C46" s="1"/>
      <c r="D46" s="93">
        <f t="shared" si="2"/>
        <v>32801</v>
      </c>
      <c r="E46" s="1"/>
      <c r="F46" s="3">
        <f t="shared" si="0"/>
        <v>717840</v>
      </c>
      <c r="G46" s="7">
        <f t="shared" si="3"/>
        <v>0</v>
      </c>
      <c r="H46" s="2">
        <f t="shared" si="4"/>
        <v>0</v>
      </c>
    </row>
    <row r="47" spans="1:8" ht="15">
      <c r="A47" s="60">
        <v>38</v>
      </c>
      <c r="B47" s="108"/>
      <c r="C47" s="1"/>
      <c r="D47" s="93">
        <f t="shared" si="2"/>
        <v>32801</v>
      </c>
      <c r="E47" s="1"/>
      <c r="F47" s="3">
        <f t="shared" si="0"/>
        <v>717840</v>
      </c>
      <c r="G47" s="7">
        <f t="shared" si="3"/>
        <v>0</v>
      </c>
      <c r="H47" s="2">
        <f t="shared" si="4"/>
        <v>0</v>
      </c>
    </row>
    <row r="48" spans="1:11" ht="15">
      <c r="A48" s="60">
        <v>39</v>
      </c>
      <c r="B48" s="108"/>
      <c r="C48" s="1"/>
      <c r="D48" s="93">
        <f t="shared" si="2"/>
        <v>32801</v>
      </c>
      <c r="E48" s="1"/>
      <c r="F48" s="3">
        <f t="shared" si="0"/>
        <v>717840</v>
      </c>
      <c r="G48" s="7">
        <f t="shared" si="3"/>
        <v>0</v>
      </c>
      <c r="H48" s="2">
        <f t="shared" si="4"/>
        <v>0</v>
      </c>
      <c r="K48" s="13"/>
    </row>
    <row r="49" spans="1:8" ht="15">
      <c r="A49" s="60">
        <v>40</v>
      </c>
      <c r="B49" s="108"/>
      <c r="C49" s="1"/>
      <c r="D49" s="93">
        <f t="shared" si="2"/>
        <v>32801</v>
      </c>
      <c r="E49" s="1"/>
      <c r="F49" s="3">
        <f t="shared" si="0"/>
        <v>717840</v>
      </c>
      <c r="G49" s="7">
        <f t="shared" si="3"/>
        <v>0</v>
      </c>
      <c r="H49" s="2">
        <f t="shared" si="4"/>
        <v>0</v>
      </c>
    </row>
    <row r="50" spans="1:8" ht="15">
      <c r="A50" s="60">
        <v>41</v>
      </c>
      <c r="B50" s="108"/>
      <c r="C50" s="1"/>
      <c r="D50" s="93">
        <f t="shared" si="2"/>
        <v>32801</v>
      </c>
      <c r="E50" s="1"/>
      <c r="F50" s="3">
        <f t="shared" si="0"/>
        <v>717840</v>
      </c>
      <c r="G50" s="7">
        <f t="shared" si="3"/>
        <v>0</v>
      </c>
      <c r="H50" s="2">
        <f t="shared" si="4"/>
        <v>0</v>
      </c>
    </row>
    <row r="51" spans="1:8" ht="15">
      <c r="A51" s="60">
        <v>42</v>
      </c>
      <c r="B51" s="108"/>
      <c r="C51" s="1"/>
      <c r="D51" s="93">
        <f t="shared" si="2"/>
        <v>32801</v>
      </c>
      <c r="E51" s="1"/>
      <c r="F51" s="3">
        <f t="shared" si="0"/>
        <v>717840</v>
      </c>
      <c r="G51" s="7">
        <f t="shared" si="3"/>
        <v>0</v>
      </c>
      <c r="H51" s="2">
        <f t="shared" si="4"/>
        <v>0</v>
      </c>
    </row>
    <row r="52" spans="1:8" ht="15">
      <c r="A52" s="60">
        <v>43</v>
      </c>
      <c r="B52" s="108"/>
      <c r="C52" s="1"/>
      <c r="D52" s="93">
        <f t="shared" si="2"/>
        <v>32801</v>
      </c>
      <c r="E52" s="1"/>
      <c r="F52" s="3">
        <f t="shared" si="0"/>
        <v>717840</v>
      </c>
      <c r="G52" s="7">
        <f t="shared" si="3"/>
        <v>0</v>
      </c>
      <c r="H52" s="2">
        <f t="shared" si="4"/>
        <v>0</v>
      </c>
    </row>
    <row r="53" spans="1:8" ht="15">
      <c r="A53" s="60">
        <v>44</v>
      </c>
      <c r="B53" s="108"/>
      <c r="C53" s="1"/>
      <c r="D53" s="93">
        <f t="shared" si="2"/>
        <v>32801</v>
      </c>
      <c r="E53" s="1"/>
      <c r="F53" s="3">
        <f t="shared" si="0"/>
        <v>717840</v>
      </c>
      <c r="G53" s="7">
        <f t="shared" si="3"/>
        <v>0</v>
      </c>
      <c r="H53" s="2">
        <f t="shared" si="4"/>
        <v>0</v>
      </c>
    </row>
    <row r="54" spans="1:8" ht="15">
      <c r="A54" s="60">
        <v>45</v>
      </c>
      <c r="B54" s="108"/>
      <c r="C54" s="1"/>
      <c r="D54" s="93">
        <f t="shared" si="2"/>
        <v>32801</v>
      </c>
      <c r="E54" s="1"/>
      <c r="F54" s="3">
        <f t="shared" si="0"/>
        <v>717840</v>
      </c>
      <c r="G54" s="7">
        <f t="shared" si="3"/>
        <v>0</v>
      </c>
      <c r="H54" s="2">
        <f t="shared" si="4"/>
        <v>0</v>
      </c>
    </row>
    <row r="55" spans="1:8" ht="15">
      <c r="A55" s="60">
        <v>46</v>
      </c>
      <c r="B55" s="108"/>
      <c r="C55" s="1"/>
      <c r="D55" s="93">
        <f t="shared" si="2"/>
        <v>32801</v>
      </c>
      <c r="E55" s="1"/>
      <c r="F55" s="3">
        <f t="shared" si="0"/>
        <v>717840</v>
      </c>
      <c r="G55" s="7">
        <f t="shared" si="3"/>
        <v>0</v>
      </c>
      <c r="H55" s="2">
        <f t="shared" si="4"/>
        <v>0</v>
      </c>
    </row>
    <row r="56" spans="1:8" ht="15">
      <c r="A56" s="60">
        <v>47</v>
      </c>
      <c r="B56" s="108"/>
      <c r="C56" s="1"/>
      <c r="D56" s="93">
        <f t="shared" si="2"/>
        <v>32801</v>
      </c>
      <c r="E56" s="1"/>
      <c r="F56" s="3">
        <f t="shared" si="0"/>
        <v>717840</v>
      </c>
      <c r="G56" s="7">
        <f t="shared" si="3"/>
        <v>0</v>
      </c>
      <c r="H56" s="2">
        <f t="shared" si="4"/>
        <v>0</v>
      </c>
    </row>
    <row r="57" spans="1:8" ht="15">
      <c r="A57" s="60">
        <v>48</v>
      </c>
      <c r="B57" s="108"/>
      <c r="C57" s="1"/>
      <c r="D57" s="93">
        <f t="shared" si="2"/>
        <v>32801</v>
      </c>
      <c r="E57" s="1"/>
      <c r="F57" s="3">
        <f t="shared" si="0"/>
        <v>717840</v>
      </c>
      <c r="G57" s="7">
        <f t="shared" si="3"/>
        <v>0</v>
      </c>
      <c r="H57" s="2">
        <f t="shared" si="4"/>
        <v>0</v>
      </c>
    </row>
    <row r="58" spans="1:8" ht="15">
      <c r="A58" s="60">
        <v>49</v>
      </c>
      <c r="B58" s="108"/>
      <c r="C58" s="1"/>
      <c r="D58" s="93">
        <f t="shared" si="2"/>
        <v>32801</v>
      </c>
      <c r="E58" s="1"/>
      <c r="F58" s="3">
        <f t="shared" si="0"/>
        <v>717840</v>
      </c>
      <c r="G58" s="7">
        <f t="shared" si="3"/>
        <v>0</v>
      </c>
      <c r="H58" s="2">
        <f t="shared" si="4"/>
        <v>0</v>
      </c>
    </row>
    <row r="59" spans="1:8" ht="15">
      <c r="A59" s="60">
        <v>50</v>
      </c>
      <c r="B59" s="108"/>
      <c r="C59" s="1"/>
      <c r="D59" s="93">
        <f t="shared" si="2"/>
        <v>32801</v>
      </c>
      <c r="E59" s="1"/>
      <c r="F59" s="3">
        <f t="shared" si="0"/>
        <v>717840</v>
      </c>
      <c r="G59" s="7">
        <f t="shared" si="3"/>
        <v>0</v>
      </c>
      <c r="H59" s="2">
        <f t="shared" si="4"/>
        <v>0</v>
      </c>
    </row>
    <row r="60" spans="1:8" ht="15">
      <c r="A60" s="60">
        <v>51</v>
      </c>
      <c r="B60" s="108"/>
      <c r="C60" s="1"/>
      <c r="D60" s="93">
        <f t="shared" si="2"/>
        <v>32801</v>
      </c>
      <c r="E60" s="1"/>
      <c r="F60" s="3">
        <f t="shared" si="0"/>
        <v>717840</v>
      </c>
      <c r="G60" s="7">
        <f t="shared" si="3"/>
        <v>0</v>
      </c>
      <c r="H60" s="2">
        <f t="shared" si="4"/>
        <v>0</v>
      </c>
    </row>
    <row r="61" spans="1:8" ht="15.75" thickBot="1">
      <c r="A61" s="60">
        <v>52</v>
      </c>
      <c r="B61" s="110"/>
      <c r="C61" s="64"/>
      <c r="D61" s="63">
        <f t="shared" si="2"/>
        <v>32801</v>
      </c>
      <c r="E61" s="64"/>
      <c r="F61" s="63">
        <f t="shared" si="0"/>
        <v>717840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1" zoomScaleNormal="81" zoomScalePageLayoutView="0" workbookViewId="0" topLeftCell="A1">
      <pane xSplit="1" topLeftCell="B1" activePane="topRight" state="frozen"/>
      <selection pane="topLeft" activeCell="A1" sqref="A1"/>
      <selection pane="topRight" activeCell="S63" sqref="S63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9" width="12.00390625" style="15" customWidth="1"/>
    <col min="20" max="16384" width="9.140625" style="15" customWidth="1"/>
  </cols>
  <sheetData>
    <row r="1" ht="12.75">
      <c r="A1" s="16" t="s">
        <v>34</v>
      </c>
    </row>
    <row r="2" ht="12.75">
      <c r="A2" s="14" t="s">
        <v>35</v>
      </c>
    </row>
    <row r="4" ht="12.75">
      <c r="A4" s="16" t="s">
        <v>3</v>
      </c>
    </row>
    <row r="5" ht="12.75">
      <c r="A5" s="16"/>
    </row>
    <row r="6" spans="1:2" ht="12.75">
      <c r="A6" s="15" t="s">
        <v>45</v>
      </c>
      <c r="B6" s="65" t="s">
        <v>67</v>
      </c>
    </row>
    <row r="7" spans="1:2" ht="12.75">
      <c r="A7" s="17" t="s">
        <v>30</v>
      </c>
      <c r="B7" s="15" t="s">
        <v>26</v>
      </c>
    </row>
    <row r="8" spans="1:5" ht="12.75">
      <c r="A8" s="17" t="s">
        <v>24</v>
      </c>
      <c r="B8" s="18" t="s">
        <v>27</v>
      </c>
      <c r="C8" s="18"/>
      <c r="D8" s="18"/>
      <c r="E8" s="18"/>
    </row>
    <row r="9" spans="1:5" ht="12.75">
      <c r="A9" s="17" t="s">
        <v>25</v>
      </c>
      <c r="B9" s="18" t="s">
        <v>47</v>
      </c>
      <c r="C9" s="18"/>
      <c r="D9" s="18"/>
      <c r="E9" s="17"/>
    </row>
    <row r="10" spans="1:5" ht="12.75">
      <c r="A10" s="17" t="s">
        <v>48</v>
      </c>
      <c r="B10" s="18" t="s">
        <v>46</v>
      </c>
      <c r="C10" s="18"/>
      <c r="D10" s="18"/>
      <c r="E10" s="19"/>
    </row>
    <row r="11" spans="1:5" ht="12.75">
      <c r="A11" s="17" t="s">
        <v>49</v>
      </c>
      <c r="B11" s="18" t="s">
        <v>52</v>
      </c>
      <c r="C11" s="18"/>
      <c r="D11" s="18"/>
      <c r="E11" s="19"/>
    </row>
    <row r="12" spans="1:5" ht="12.75">
      <c r="A12" s="17" t="s">
        <v>51</v>
      </c>
      <c r="B12" s="17" t="s">
        <v>56</v>
      </c>
      <c r="C12" s="17"/>
      <c r="D12" s="17"/>
      <c r="E12" s="19"/>
    </row>
    <row r="13" spans="1:5" ht="12.75">
      <c r="A13" s="17" t="s">
        <v>57</v>
      </c>
      <c r="B13" s="17" t="s">
        <v>58</v>
      </c>
      <c r="C13" s="17"/>
      <c r="D13" s="17"/>
      <c r="E13" s="19">
        <v>40450</v>
      </c>
    </row>
    <row r="14" spans="1:5" ht="12.75">
      <c r="A14" s="15" t="s">
        <v>60</v>
      </c>
      <c r="B14" s="17" t="s">
        <v>61</v>
      </c>
      <c r="C14" s="17"/>
      <c r="D14" s="17"/>
      <c r="E14" s="19">
        <v>40816</v>
      </c>
    </row>
    <row r="15" spans="1:5" ht="12.75">
      <c r="A15" s="15" t="s">
        <v>63</v>
      </c>
      <c r="B15" s="17" t="s">
        <v>64</v>
      </c>
      <c r="C15" s="17"/>
      <c r="D15" s="17"/>
      <c r="E15" s="19">
        <v>41180</v>
      </c>
    </row>
    <row r="16" spans="1:5" ht="12.75">
      <c r="A16" s="65" t="s">
        <v>68</v>
      </c>
      <c r="B16" s="66" t="s">
        <v>69</v>
      </c>
      <c r="C16" s="17"/>
      <c r="D16" s="17"/>
      <c r="E16" s="68">
        <v>41544</v>
      </c>
    </row>
    <row r="17" spans="1:5" ht="12.75">
      <c r="A17" s="65" t="s">
        <v>71</v>
      </c>
      <c r="B17" s="66" t="s">
        <v>72</v>
      </c>
      <c r="C17" s="17"/>
      <c r="D17" s="17"/>
      <c r="E17" s="68">
        <v>41908</v>
      </c>
    </row>
    <row r="18" spans="1:5" ht="12.75">
      <c r="A18" s="65" t="s">
        <v>75</v>
      </c>
      <c r="B18" s="66" t="s">
        <v>80</v>
      </c>
      <c r="C18" s="17"/>
      <c r="D18" s="17"/>
      <c r="E18" s="68">
        <v>42272</v>
      </c>
    </row>
    <row r="19" spans="1:5" ht="12.75">
      <c r="A19" s="65" t="s">
        <v>79</v>
      </c>
      <c r="B19" s="66" t="s">
        <v>93</v>
      </c>
      <c r="C19" s="17"/>
      <c r="D19" s="17"/>
      <c r="E19" s="68">
        <v>42643</v>
      </c>
    </row>
    <row r="20" spans="1:5" ht="13.5" thickBot="1">
      <c r="A20" s="65" t="s">
        <v>81</v>
      </c>
      <c r="B20" s="66" t="s">
        <v>94</v>
      </c>
      <c r="C20" s="17"/>
      <c r="D20" s="17"/>
      <c r="E20" s="109">
        <f>'Data 2019_20'!B34</f>
        <v>43910</v>
      </c>
    </row>
    <row r="21" spans="1:19" ht="12.75">
      <c r="A21" s="99" t="s">
        <v>29</v>
      </c>
      <c r="B21" s="121" t="s">
        <v>31</v>
      </c>
      <c r="C21" s="122"/>
      <c r="D21" s="122"/>
      <c r="E21" s="104">
        <f>E20</f>
        <v>43910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6"/>
      <c r="S21" s="116"/>
    </row>
    <row r="22" spans="1:19" s="16" customFormat="1" ht="13.5" thickBot="1">
      <c r="A22" s="101" t="s">
        <v>28</v>
      </c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00"/>
      <c r="M22" s="100"/>
      <c r="N22" s="100"/>
      <c r="O22" s="102"/>
      <c r="P22" s="102"/>
      <c r="Q22" s="102"/>
      <c r="R22" s="113"/>
      <c r="S22" s="113"/>
    </row>
    <row r="23" spans="1:19" ht="13.5" thickBot="1">
      <c r="A23" s="87"/>
      <c r="B23" s="82" t="s">
        <v>17</v>
      </c>
      <c r="C23" s="83" t="s">
        <v>16</v>
      </c>
      <c r="D23" s="83" t="s">
        <v>19</v>
      </c>
      <c r="E23" s="84" t="s">
        <v>22</v>
      </c>
      <c r="F23" s="83" t="s">
        <v>40</v>
      </c>
      <c r="G23" s="85" t="s">
        <v>43</v>
      </c>
      <c r="H23" s="81" t="s">
        <v>50</v>
      </c>
      <c r="I23" s="86" t="s">
        <v>55</v>
      </c>
      <c r="J23" s="86" t="s">
        <v>60</v>
      </c>
      <c r="K23" s="85" t="s">
        <v>63</v>
      </c>
      <c r="L23" s="82" t="s">
        <v>68</v>
      </c>
      <c r="M23" s="81" t="s">
        <v>71</v>
      </c>
      <c r="N23" s="81" t="s">
        <v>75</v>
      </c>
      <c r="O23" s="103" t="s">
        <v>79</v>
      </c>
      <c r="P23" s="103" t="s">
        <v>81</v>
      </c>
      <c r="Q23" s="103" t="s">
        <v>87</v>
      </c>
      <c r="R23" s="103" t="s">
        <v>90</v>
      </c>
      <c r="S23" s="103" t="s">
        <v>96</v>
      </c>
    </row>
    <row r="24" spans="1:19" ht="12.75">
      <c r="A24" s="31" t="s">
        <v>106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  <c r="S24" s="41"/>
    </row>
    <row r="25" spans="1:19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  <c r="S25" s="38"/>
    </row>
    <row r="26" spans="1:19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17996+3926+12234+6320+37042+49647+5007+7955</f>
        <v>140127</v>
      </c>
      <c r="S26" s="38"/>
    </row>
    <row r="27" spans="1:19" ht="12.75">
      <c r="A27" s="32" t="s">
        <v>21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6734+8431+1320+20627+13258+15972+6449+12557</f>
        <v>85348</v>
      </c>
      <c r="S27" s="38">
        <f>19892+16570</f>
        <v>36462</v>
      </c>
    </row>
    <row r="28" spans="1:19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>
        <f>33616+2890+5911+1501+48513+21196+63650+12127+26967+1336+30334+15559+52335+23574+5668</f>
        <v>345177</v>
      </c>
      <c r="S28" s="38">
        <f>24480+27061+10446+14085+7725+18304+21899+23906+17753+3165</f>
        <v>168824</v>
      </c>
    </row>
    <row r="29" spans="1:19" ht="12.75">
      <c r="A29" s="32" t="s">
        <v>65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56567+68651+50699+22114+25775+6520+30927+31249+11992+764+148+24969+44918+60+5115+16161+239+4656</f>
        <v>401524</v>
      </c>
      <c r="S29" s="38">
        <f>33525+8917+35337+9935</f>
        <v>87714</v>
      </c>
    </row>
    <row r="30" spans="1:19" ht="12.75">
      <c r="A30" s="32" t="s">
        <v>62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  <c r="S30" s="38"/>
    </row>
    <row r="31" spans="1:19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21760+11688+2071</f>
        <v>35519</v>
      </c>
      <c r="S31" s="38"/>
    </row>
    <row r="32" spans="1:19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  <c r="S32" s="38"/>
    </row>
    <row r="33" spans="1:19" ht="12.75">
      <c r="A33" s="32" t="s">
        <v>23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28193+16588+5098</f>
        <v>49879</v>
      </c>
      <c r="S33" s="38">
        <f>43566+9633</f>
        <v>53199</v>
      </c>
    </row>
    <row r="34" spans="1:19" ht="12.75">
      <c r="A34" s="32" t="s">
        <v>54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  <c r="S34" s="38"/>
    </row>
    <row r="35" spans="1:19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  <c r="S35" s="38"/>
    </row>
    <row r="36" spans="1:19" ht="13.5" customHeight="1">
      <c r="A36" s="42" t="s">
        <v>73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  <c r="S36" s="38"/>
    </row>
    <row r="37" spans="1:19" ht="12.75">
      <c r="A37" s="42" t="s">
        <v>18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  <c r="S37" s="38"/>
    </row>
    <row r="38" spans="1:19" ht="12.75">
      <c r="A38" s="42" t="s">
        <v>74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>
        <f>39290</f>
        <v>39290</v>
      </c>
      <c r="S38" s="38">
        <f>15472+17169+5956+16203</f>
        <v>54800</v>
      </c>
    </row>
    <row r="39" spans="1:19" ht="12.75">
      <c r="A39" s="42" t="s">
        <v>59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>
        <f>14000+30722+11769+5018+5000+4361+24540+28723</f>
        <v>124133</v>
      </c>
      <c r="S39" s="38">
        <f>15115+4761+42446+7306+21608+1564+29646+4+20421+7722+41006</f>
        <v>191599</v>
      </c>
    </row>
    <row r="40" spans="1:19" ht="12.75">
      <c r="A40" s="42" t="s">
        <v>76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>
        <f>20367+4631</f>
        <v>24998</v>
      </c>
      <c r="S40" s="45">
        <f>34774+15992+15383+7014</f>
        <v>73163</v>
      </c>
    </row>
    <row r="41" spans="1:19" ht="12.75">
      <c r="A41" s="42" t="s">
        <v>86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>
        <f>35870+34525+12809+4888+22544</f>
        <v>110636</v>
      </c>
      <c r="S41" s="45">
        <f>39939+12140</f>
        <v>52079</v>
      </c>
    </row>
    <row r="42" spans="1:19" ht="13.5" thickBot="1">
      <c r="A42" s="42" t="s">
        <v>66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  <c r="S42" s="91"/>
    </row>
    <row r="43" spans="1:19" ht="13.5" thickBot="1">
      <c r="A43" s="30" t="s">
        <v>32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>SUM(O24:O42)</f>
        <v>2028879</v>
      </c>
      <c r="P43" s="49">
        <f>SUM(P24:P42)</f>
        <v>930728</v>
      </c>
      <c r="Q43" s="49">
        <f>SUM(Q24:Q42)</f>
        <v>2177232</v>
      </c>
      <c r="R43" s="49">
        <f>SUM(R24:R42)</f>
        <v>1356631</v>
      </c>
      <c r="S43" s="49">
        <f>SUM(S24:S42)</f>
        <v>717840</v>
      </c>
    </row>
    <row r="44" spans="5:19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5:19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ht="12.75">
      <c r="A46" s="16" t="s">
        <v>9</v>
      </c>
    </row>
    <row r="47" ht="13.5" thickBot="1"/>
    <row r="48" spans="1:19" ht="13.5" thickBot="1">
      <c r="A48" s="97" t="s">
        <v>78</v>
      </c>
      <c r="B48" s="98"/>
      <c r="C48" s="98"/>
      <c r="D48" s="98"/>
      <c r="E48" s="105">
        <f>E21</f>
        <v>43910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  <c r="S48" s="112"/>
    </row>
    <row r="49" spans="1:19" s="16" customFormat="1" ht="13.5" thickBot="1">
      <c r="A49" s="119" t="s">
        <v>33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95"/>
      <c r="M49" s="95"/>
      <c r="N49" s="95"/>
      <c r="O49" s="95"/>
      <c r="P49" s="95"/>
      <c r="Q49" s="95"/>
      <c r="R49" s="96"/>
      <c r="S49" s="96"/>
    </row>
    <row r="50" spans="1:19" ht="13.5" thickBot="1">
      <c r="A50" s="87"/>
      <c r="B50" s="81" t="s">
        <v>17</v>
      </c>
      <c r="C50" s="84" t="s">
        <v>16</v>
      </c>
      <c r="D50" s="83" t="s">
        <v>19</v>
      </c>
      <c r="E50" s="84" t="s">
        <v>22</v>
      </c>
      <c r="F50" s="83" t="s">
        <v>40</v>
      </c>
      <c r="G50" s="84" t="s">
        <v>43</v>
      </c>
      <c r="H50" s="83" t="s">
        <v>50</v>
      </c>
      <c r="I50" s="86" t="s">
        <v>55</v>
      </c>
      <c r="J50" s="81" t="s">
        <v>60</v>
      </c>
      <c r="K50" s="86" t="s">
        <v>63</v>
      </c>
      <c r="L50" s="85" t="s">
        <v>68</v>
      </c>
      <c r="M50" s="81" t="s">
        <v>70</v>
      </c>
      <c r="N50" s="81" t="s">
        <v>75</v>
      </c>
      <c r="O50" s="81" t="s">
        <v>79</v>
      </c>
      <c r="P50" s="81" t="s">
        <v>81</v>
      </c>
      <c r="Q50" s="81" t="s">
        <v>87</v>
      </c>
      <c r="R50" s="81" t="s">
        <v>90</v>
      </c>
      <c r="S50" s="103" t="s">
        <v>96</v>
      </c>
    </row>
    <row r="51" spans="1:19" ht="12.75">
      <c r="A51" s="31" t="s">
        <v>106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>
        <f>337+782+261+595+475+297+877+576+222</f>
        <v>4422</v>
      </c>
      <c r="S51" s="41">
        <f>297+259+408+743+631+482+522+716+849+1380+541+226+111</f>
        <v>7165</v>
      </c>
    </row>
    <row r="52" spans="1:19" ht="12.75">
      <c r="A52" s="32" t="s">
        <v>14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412+521+335+567+114+758+616+616+616+152+223+228+440+616+616+616+616+383+440+616+249</f>
        <v>9750</v>
      </c>
      <c r="S52" s="38">
        <f>783+305+260+332+484+465+595+267+38+2268+107+1155+828+148+254+223</f>
        <v>8512</v>
      </c>
    </row>
    <row r="53" spans="1:19" ht="12.75">
      <c r="A53" s="32" t="s">
        <v>13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68+34+33+558+2197+1504+4492+3669+4857+4657+2282+579+290+34+70+103+172+205+515+69+477+383</f>
        <v>27248</v>
      </c>
      <c r="S53" s="38">
        <f>1542+451+210+737+415+377+245+488</f>
        <v>4465</v>
      </c>
    </row>
    <row r="54" spans="1:19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69+528+572+484+562+34+852+528+29+161+982+660+1921+1264+2068+880+1760+308</f>
        <v>13662</v>
      </c>
      <c r="S54" s="38">
        <f>153+479+633+351+384</f>
        <v>2000</v>
      </c>
    </row>
    <row r="55" spans="1:19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142+71+245+68+789+229+711+779+960+743+204+239+1081+641+30+101+72+141+179+30+308+1451+2981+3392+2950+3571+2780+1522+459+778+789+140+265+29+30+30+854+239</f>
        <v>30023</v>
      </c>
      <c r="S55" s="38">
        <f>1+56+380+356+902+490+279+120+283+344+153+540+377+1+30+34+203+35+34+101</f>
        <v>4719</v>
      </c>
    </row>
    <row r="56" spans="1:19" ht="12.75">
      <c r="A56" s="32" t="s">
        <v>44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  <c r="S56" s="38"/>
    </row>
    <row r="57" spans="1:19" ht="12.75">
      <c r="A57" s="32" t="s">
        <v>53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  <c r="S57" s="38"/>
    </row>
    <row r="58" spans="1:19" ht="12.75">
      <c r="A58" s="32" t="s">
        <v>41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  <c r="S58" s="38"/>
    </row>
    <row r="59" spans="1:19" ht="12.75">
      <c r="A59" s="32" t="s">
        <v>77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  <c r="S59" s="38"/>
    </row>
    <row r="60" spans="1:19" ht="12.75">
      <c r="A60" s="32" t="s">
        <v>42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>
        <f>250+349+343+652</f>
        <v>1594</v>
      </c>
      <c r="S60" s="38"/>
    </row>
    <row r="61" spans="1:19" ht="12.75">
      <c r="A61" s="32" t="s">
        <v>65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  <c r="S61" s="38"/>
    </row>
    <row r="62" spans="1:19" ht="12.75">
      <c r="A62" s="32" t="s">
        <v>12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>
        <f>174+526+243+376+208+346+72+236+177+849+548+1259+423+307+1795+396+1672+880+1760+1232+312+3053+3520+880</f>
        <v>21244</v>
      </c>
      <c r="S62" s="38">
        <f>1760+1100+880+2640</f>
        <v>6380</v>
      </c>
    </row>
    <row r="63" spans="1:19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  <c r="S63" s="91"/>
    </row>
    <row r="64" spans="1:19" ht="13.5" thickBot="1">
      <c r="A64" s="30" t="s">
        <v>32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1" ref="G64:L64">SUM(G51:G63)</f>
        <v>211338</v>
      </c>
      <c r="H64" s="49">
        <f t="shared" si="1"/>
        <v>201754</v>
      </c>
      <c r="I64" s="53">
        <f t="shared" si="1"/>
        <v>208184</v>
      </c>
      <c r="J64" s="49">
        <f t="shared" si="1"/>
        <v>152324</v>
      </c>
      <c r="K64" s="54">
        <f t="shared" si="1"/>
        <v>269016</v>
      </c>
      <c r="L64" s="49">
        <f t="shared" si="1"/>
        <v>276210</v>
      </c>
      <c r="M64" s="49">
        <f aca="true" t="shared" si="2" ref="M64:R64">SUM(M51:M63)</f>
        <v>253900</v>
      </c>
      <c r="N64" s="49">
        <f t="shared" si="2"/>
        <v>275093</v>
      </c>
      <c r="O64" s="49">
        <f t="shared" si="2"/>
        <v>53358</v>
      </c>
      <c r="P64" s="49">
        <f t="shared" si="2"/>
        <v>92893</v>
      </c>
      <c r="Q64" s="49">
        <f t="shared" si="2"/>
        <v>75535</v>
      </c>
      <c r="R64" s="49">
        <f t="shared" si="2"/>
        <v>107943</v>
      </c>
      <c r="S64" s="49">
        <f>SUM(S51:S63)</f>
        <v>33241</v>
      </c>
    </row>
    <row r="65" spans="1:19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4:19" ht="12.75">
      <c r="N67" s="27"/>
      <c r="O67" s="27"/>
      <c r="P67" s="27"/>
      <c r="Q67" s="27"/>
      <c r="R67" s="27"/>
      <c r="S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12" sqref="J12"/>
    </sheetView>
  </sheetViews>
  <sheetFormatPr defaultColWidth="8.8515625" defaultRowHeight="12.75"/>
  <cols>
    <col min="1" max="1" width="10.00390625" style="115" customWidth="1"/>
    <col min="2" max="2" width="32.140625" style="115" customWidth="1"/>
    <col min="3" max="3" width="13.00390625" style="115" customWidth="1"/>
    <col min="4" max="4" width="13.8515625" style="115" bestFit="1" customWidth="1"/>
    <col min="5" max="5" width="15.57421875" style="115" customWidth="1"/>
    <col min="6" max="6" width="16.8515625" style="115" customWidth="1"/>
    <col min="7" max="7" width="17.421875" style="115" customWidth="1"/>
    <col min="8" max="8" width="19.421875" style="115" customWidth="1"/>
    <col min="9" max="9" width="24.57421875" style="115" customWidth="1"/>
    <col min="10" max="16384" width="8.8515625" style="115" customWidth="1"/>
  </cols>
  <sheetData>
    <row r="1" ht="15">
      <c r="A1" s="114" t="s">
        <v>85</v>
      </c>
    </row>
    <row r="3" spans="1:9" ht="15.75">
      <c r="A3" s="125" t="s">
        <v>97</v>
      </c>
      <c r="B3" s="126"/>
      <c r="C3" s="126"/>
      <c r="D3" s="126"/>
      <c r="E3" s="126"/>
      <c r="F3" s="126"/>
      <c r="G3" s="126"/>
      <c r="H3" s="126"/>
      <c r="I3" s="127"/>
    </row>
    <row r="4" spans="1:9" ht="15.75">
      <c r="A4" s="125" t="s">
        <v>98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9" t="s">
        <v>84</v>
      </c>
      <c r="B5" s="130"/>
      <c r="C5" s="130"/>
      <c r="D5" s="130"/>
      <c r="E5" s="130"/>
      <c r="F5" s="130"/>
      <c r="G5" s="130"/>
      <c r="H5" s="130"/>
      <c r="I5" s="131"/>
    </row>
    <row r="6" spans="1:9" ht="15.75">
      <c r="A6" s="132"/>
      <c r="B6" s="132" t="s">
        <v>20</v>
      </c>
      <c r="C6" s="132" t="s">
        <v>100</v>
      </c>
      <c r="D6" s="132" t="s">
        <v>83</v>
      </c>
      <c r="E6" s="132" t="s">
        <v>104</v>
      </c>
      <c r="F6" s="132" t="s">
        <v>95</v>
      </c>
      <c r="G6" s="132" t="s">
        <v>123</v>
      </c>
      <c r="H6" s="132" t="s">
        <v>125</v>
      </c>
      <c r="I6" s="132" t="s">
        <v>126</v>
      </c>
    </row>
    <row r="7" spans="1:9" ht="15.75">
      <c r="A7" s="133">
        <v>1</v>
      </c>
      <c r="B7" s="133" t="s">
        <v>99</v>
      </c>
      <c r="C7" s="134">
        <v>0</v>
      </c>
      <c r="D7" s="134">
        <v>18536</v>
      </c>
      <c r="E7" s="134">
        <v>0</v>
      </c>
      <c r="F7" s="134">
        <v>7014</v>
      </c>
      <c r="G7" s="134">
        <v>0</v>
      </c>
      <c r="H7" s="133">
        <f aca="true" t="shared" si="0" ref="H7:H31">SUM(C7:G7)</f>
        <v>25550</v>
      </c>
      <c r="I7" s="133">
        <f>H7</f>
        <v>25550</v>
      </c>
    </row>
    <row r="8" spans="1:9" ht="15.75">
      <c r="A8" s="133">
        <v>2</v>
      </c>
      <c r="B8" s="133" t="s">
        <v>101</v>
      </c>
      <c r="C8" s="134">
        <v>18112</v>
      </c>
      <c r="D8" s="134">
        <v>82934</v>
      </c>
      <c r="E8" s="134">
        <v>0</v>
      </c>
      <c r="F8" s="134">
        <v>5006</v>
      </c>
      <c r="G8" s="134">
        <v>0</v>
      </c>
      <c r="H8" s="133">
        <f t="shared" si="0"/>
        <v>106052</v>
      </c>
      <c r="I8" s="133">
        <f aca="true" t="shared" si="1" ref="I8:I31">H8+I7</f>
        <v>131602</v>
      </c>
    </row>
    <row r="9" spans="1:9" ht="15.75">
      <c r="A9" s="133">
        <v>3</v>
      </c>
      <c r="B9" s="133" t="s">
        <v>102</v>
      </c>
      <c r="C9" s="134">
        <v>6214</v>
      </c>
      <c r="D9" s="134">
        <v>64438</v>
      </c>
      <c r="E9" s="134">
        <v>0</v>
      </c>
      <c r="F9" s="134">
        <v>0</v>
      </c>
      <c r="G9" s="134">
        <v>0</v>
      </c>
      <c r="H9" s="133">
        <f t="shared" si="0"/>
        <v>70652</v>
      </c>
      <c r="I9" s="133">
        <f t="shared" si="1"/>
        <v>202254</v>
      </c>
    </row>
    <row r="10" spans="1:9" ht="15.75">
      <c r="A10" s="133">
        <v>4</v>
      </c>
      <c r="B10" s="133" t="s">
        <v>103</v>
      </c>
      <c r="C10" s="134">
        <v>0</v>
      </c>
      <c r="D10" s="134">
        <v>64072</v>
      </c>
      <c r="E10" s="134">
        <v>0</v>
      </c>
      <c r="F10" s="134">
        <v>0</v>
      </c>
      <c r="G10" s="134">
        <v>0</v>
      </c>
      <c r="H10" s="133">
        <f t="shared" si="0"/>
        <v>64072</v>
      </c>
      <c r="I10" s="133">
        <f t="shared" si="1"/>
        <v>266326</v>
      </c>
    </row>
    <row r="11" spans="1:9" ht="15.75">
      <c r="A11" s="133">
        <v>5</v>
      </c>
      <c r="B11" s="133" t="s">
        <v>105</v>
      </c>
      <c r="C11" s="134">
        <v>0</v>
      </c>
      <c r="D11" s="134">
        <v>51278</v>
      </c>
      <c r="E11" s="134">
        <v>4</v>
      </c>
      <c r="F11" s="134">
        <v>0</v>
      </c>
      <c r="G11" s="134">
        <v>0</v>
      </c>
      <c r="H11" s="133">
        <f t="shared" si="0"/>
        <v>51282</v>
      </c>
      <c r="I11" s="133">
        <f t="shared" si="1"/>
        <v>317608</v>
      </c>
    </row>
    <row r="12" spans="1:9" ht="15.75">
      <c r="A12" s="133">
        <v>6</v>
      </c>
      <c r="B12" s="133" t="s">
        <v>107</v>
      </c>
      <c r="C12" s="134">
        <v>0</v>
      </c>
      <c r="D12" s="134">
        <v>33148</v>
      </c>
      <c r="E12" s="134">
        <v>21648</v>
      </c>
      <c r="F12" s="134">
        <v>0</v>
      </c>
      <c r="G12" s="134">
        <v>0</v>
      </c>
      <c r="H12" s="133">
        <f t="shared" si="0"/>
        <v>54796</v>
      </c>
      <c r="I12" s="133">
        <f t="shared" si="1"/>
        <v>372404</v>
      </c>
    </row>
    <row r="13" spans="1:9" ht="15.75">
      <c r="A13" s="133">
        <v>7</v>
      </c>
      <c r="B13" s="133" t="s">
        <v>108</v>
      </c>
      <c r="C13" s="134">
        <v>0</v>
      </c>
      <c r="D13" s="134">
        <v>18890</v>
      </c>
      <c r="E13" s="134">
        <v>1564</v>
      </c>
      <c r="F13" s="134">
        <v>0</v>
      </c>
      <c r="G13" s="134">
        <v>0</v>
      </c>
      <c r="H13" s="133">
        <f t="shared" si="0"/>
        <v>20454</v>
      </c>
      <c r="I13" s="133">
        <f t="shared" si="1"/>
        <v>392858</v>
      </c>
    </row>
    <row r="14" spans="1:9" ht="15.75">
      <c r="A14" s="133">
        <v>8</v>
      </c>
      <c r="B14" s="133" t="s">
        <v>109</v>
      </c>
      <c r="C14" s="134">
        <v>0</v>
      </c>
      <c r="D14" s="134">
        <v>69968</v>
      </c>
      <c r="E14" s="134">
        <v>0</v>
      </c>
      <c r="F14" s="134">
        <v>0</v>
      </c>
      <c r="G14" s="134">
        <v>0</v>
      </c>
      <c r="H14" s="133">
        <f t="shared" si="0"/>
        <v>69968</v>
      </c>
      <c r="I14" s="133">
        <f t="shared" si="1"/>
        <v>462826</v>
      </c>
    </row>
    <row r="15" spans="1:9" ht="15.75">
      <c r="A15" s="133">
        <v>9</v>
      </c>
      <c r="B15" s="133" t="s">
        <v>110</v>
      </c>
      <c r="C15" s="134">
        <v>0</v>
      </c>
      <c r="D15" s="134">
        <v>26313</v>
      </c>
      <c r="E15" s="134">
        <v>0</v>
      </c>
      <c r="F15" s="134">
        <v>0</v>
      </c>
      <c r="G15" s="134">
        <v>0</v>
      </c>
      <c r="H15" s="133">
        <f t="shared" si="0"/>
        <v>26313</v>
      </c>
      <c r="I15" s="133">
        <f t="shared" si="1"/>
        <v>489139</v>
      </c>
    </row>
    <row r="16" spans="1:9" ht="15.75">
      <c r="A16" s="133">
        <v>10</v>
      </c>
      <c r="B16" s="133" t="s">
        <v>111</v>
      </c>
      <c r="C16" s="134">
        <v>0</v>
      </c>
      <c r="D16" s="134">
        <v>0</v>
      </c>
      <c r="E16" s="134">
        <v>0</v>
      </c>
      <c r="F16" s="134">
        <v>7725</v>
      </c>
      <c r="G16" s="134">
        <v>0</v>
      </c>
      <c r="H16" s="133">
        <f t="shared" si="0"/>
        <v>7725</v>
      </c>
      <c r="I16" s="133">
        <f t="shared" si="1"/>
        <v>496864</v>
      </c>
    </row>
    <row r="17" spans="1:9" ht="15.75">
      <c r="A17" s="133">
        <v>11</v>
      </c>
      <c r="B17" s="133" t="s">
        <v>114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3">
        <f t="shared" si="0"/>
        <v>0</v>
      </c>
      <c r="I17" s="133">
        <f t="shared" si="1"/>
        <v>496864</v>
      </c>
    </row>
    <row r="18" spans="1:9" ht="15.75">
      <c r="A18" s="133">
        <v>12</v>
      </c>
      <c r="B18" s="133" t="s">
        <v>115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3">
        <f t="shared" si="0"/>
        <v>0</v>
      </c>
      <c r="I18" s="133">
        <f t="shared" si="1"/>
        <v>496864</v>
      </c>
    </row>
    <row r="19" spans="1:9" ht="15.75">
      <c r="A19" s="133">
        <v>13</v>
      </c>
      <c r="B19" s="133" t="s">
        <v>116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3">
        <f t="shared" si="0"/>
        <v>0</v>
      </c>
      <c r="I19" s="133">
        <f t="shared" si="1"/>
        <v>496864</v>
      </c>
    </row>
    <row r="20" spans="1:9" ht="15.75">
      <c r="A20" s="133">
        <v>14</v>
      </c>
      <c r="B20" s="133" t="s">
        <v>117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3">
        <f t="shared" si="0"/>
        <v>0</v>
      </c>
      <c r="I20" s="133">
        <f t="shared" si="1"/>
        <v>496864</v>
      </c>
    </row>
    <row r="21" spans="1:9" ht="15.75">
      <c r="A21" s="133">
        <v>15</v>
      </c>
      <c r="B21" s="133" t="s">
        <v>118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3">
        <f t="shared" si="0"/>
        <v>0</v>
      </c>
      <c r="I21" s="133">
        <f t="shared" si="1"/>
        <v>496864</v>
      </c>
    </row>
    <row r="22" spans="1:9" ht="15.75">
      <c r="A22" s="133">
        <v>16</v>
      </c>
      <c r="B22" s="133" t="s">
        <v>119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3">
        <f t="shared" si="0"/>
        <v>0</v>
      </c>
      <c r="I22" s="133">
        <f t="shared" si="1"/>
        <v>496864</v>
      </c>
    </row>
    <row r="23" spans="1:9" ht="15.75">
      <c r="A23" s="133">
        <v>17</v>
      </c>
      <c r="B23" s="133" t="s">
        <v>120</v>
      </c>
      <c r="C23" s="134">
        <v>0</v>
      </c>
      <c r="D23" s="134">
        <v>24446</v>
      </c>
      <c r="E23" s="134">
        <v>0</v>
      </c>
      <c r="F23" s="134">
        <v>0</v>
      </c>
      <c r="G23" s="134">
        <v>0</v>
      </c>
      <c r="H23" s="133">
        <f t="shared" si="0"/>
        <v>24446</v>
      </c>
      <c r="I23" s="133">
        <f t="shared" si="1"/>
        <v>521310</v>
      </c>
    </row>
    <row r="24" spans="1:9" ht="15.75">
      <c r="A24" s="133">
        <v>18</v>
      </c>
      <c r="B24" s="133" t="s">
        <v>121</v>
      </c>
      <c r="C24" s="134">
        <v>0</v>
      </c>
      <c r="D24" s="134">
        <v>82385</v>
      </c>
      <c r="E24" s="134">
        <v>0</v>
      </c>
      <c r="F24" s="134">
        <v>0</v>
      </c>
      <c r="G24" s="134">
        <v>0</v>
      </c>
      <c r="H24" s="133">
        <f t="shared" si="0"/>
        <v>82385</v>
      </c>
      <c r="I24" s="133">
        <f t="shared" si="1"/>
        <v>603695</v>
      </c>
    </row>
    <row r="25" spans="1:9" ht="15.75">
      <c r="A25" s="133">
        <v>19</v>
      </c>
      <c r="B25" s="133" t="s">
        <v>122</v>
      </c>
      <c r="C25" s="134">
        <v>0</v>
      </c>
      <c r="D25" s="134">
        <v>3396</v>
      </c>
      <c r="E25" s="134">
        <v>0</v>
      </c>
      <c r="F25" s="134">
        <v>0</v>
      </c>
      <c r="G25" s="134">
        <v>0</v>
      </c>
      <c r="H25" s="133">
        <f t="shared" si="0"/>
        <v>3396</v>
      </c>
      <c r="I25" s="133">
        <f t="shared" si="1"/>
        <v>607091</v>
      </c>
    </row>
    <row r="26" spans="1:9" ht="15.75">
      <c r="A26" s="133">
        <v>20</v>
      </c>
      <c r="B26" s="133" t="s">
        <v>124</v>
      </c>
      <c r="C26" s="134">
        <v>0</v>
      </c>
      <c r="D26" s="134">
        <v>49199</v>
      </c>
      <c r="E26" s="134">
        <v>0</v>
      </c>
      <c r="F26" s="134">
        <v>0</v>
      </c>
      <c r="G26" s="134">
        <v>14085</v>
      </c>
      <c r="H26" s="133">
        <f t="shared" si="0"/>
        <v>63284</v>
      </c>
      <c r="I26" s="133">
        <f t="shared" si="1"/>
        <v>670375</v>
      </c>
    </row>
    <row r="27" spans="1:9" ht="15.75">
      <c r="A27" s="133">
        <v>21</v>
      </c>
      <c r="B27" s="133" t="s">
        <v>127</v>
      </c>
      <c r="C27" s="134">
        <v>0</v>
      </c>
      <c r="D27" s="134">
        <v>56704</v>
      </c>
      <c r="E27" s="134">
        <v>0</v>
      </c>
      <c r="F27" s="134">
        <v>0</v>
      </c>
      <c r="G27" s="134">
        <v>10446</v>
      </c>
      <c r="H27" s="133">
        <f t="shared" si="0"/>
        <v>67150</v>
      </c>
      <c r="I27" s="133">
        <f t="shared" si="1"/>
        <v>737525</v>
      </c>
    </row>
    <row r="28" spans="1:9" ht="15.75">
      <c r="A28" s="133">
        <v>22</v>
      </c>
      <c r="B28" s="133" t="s">
        <v>130</v>
      </c>
      <c r="C28" s="134">
        <v>0</v>
      </c>
      <c r="D28" s="134">
        <v>56677</v>
      </c>
      <c r="E28" s="134">
        <v>0</v>
      </c>
      <c r="F28" s="134">
        <v>0</v>
      </c>
      <c r="G28" s="134">
        <v>9471</v>
      </c>
      <c r="H28" s="133">
        <f t="shared" si="0"/>
        <v>66148</v>
      </c>
      <c r="I28" s="133">
        <f t="shared" si="1"/>
        <v>803673</v>
      </c>
    </row>
    <row r="29" spans="1:9" ht="15.75">
      <c r="A29" s="133">
        <v>23</v>
      </c>
      <c r="B29" s="133" t="s">
        <v>132</v>
      </c>
      <c r="C29" s="134">
        <v>0</v>
      </c>
      <c r="D29" s="134">
        <v>24480</v>
      </c>
      <c r="E29" s="134">
        <v>0</v>
      </c>
      <c r="F29" s="134">
        <v>0</v>
      </c>
      <c r="G29" s="134">
        <v>0</v>
      </c>
      <c r="H29" s="133">
        <f t="shared" si="0"/>
        <v>24480</v>
      </c>
      <c r="I29" s="133">
        <f t="shared" si="1"/>
        <v>828153</v>
      </c>
    </row>
    <row r="30" spans="1:9" ht="15.75">
      <c r="A30" s="133">
        <v>24</v>
      </c>
      <c r="B30" s="133" t="s">
        <v>133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3">
        <f t="shared" si="0"/>
        <v>0</v>
      </c>
      <c r="I30" s="133">
        <f t="shared" si="1"/>
        <v>828153</v>
      </c>
    </row>
    <row r="31" spans="1:9" ht="15.75">
      <c r="A31" s="133">
        <v>25</v>
      </c>
      <c r="B31" s="133" t="s">
        <v>134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3">
        <f t="shared" si="0"/>
        <v>0</v>
      </c>
      <c r="I31" s="133">
        <f t="shared" si="1"/>
        <v>828153</v>
      </c>
    </row>
    <row r="32" spans="1:9" ht="15.75">
      <c r="A32" s="133" t="s">
        <v>84</v>
      </c>
      <c r="B32" s="133" t="s">
        <v>128</v>
      </c>
      <c r="C32" s="133">
        <f aca="true" t="shared" si="2" ref="C32:H32">SUM(C7:C31)</f>
        <v>24326</v>
      </c>
      <c r="D32" s="133">
        <f t="shared" si="2"/>
        <v>726864</v>
      </c>
      <c r="E32" s="133">
        <f t="shared" si="2"/>
        <v>23216</v>
      </c>
      <c r="F32" s="133">
        <f t="shared" si="2"/>
        <v>19745</v>
      </c>
      <c r="G32" s="133">
        <f t="shared" si="2"/>
        <v>34002</v>
      </c>
      <c r="H32" s="133">
        <f t="shared" si="2"/>
        <v>828153</v>
      </c>
      <c r="I32" s="133"/>
    </row>
    <row r="33" spans="1:9" ht="15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9" ht="15">
      <c r="A34" s="128" t="s">
        <v>131</v>
      </c>
      <c r="B34" s="128"/>
      <c r="C34" s="128"/>
      <c r="D34" s="128"/>
      <c r="E34" s="128"/>
      <c r="F34" s="128"/>
      <c r="G34" s="128"/>
      <c r="H34" s="128"/>
      <c r="I34" s="128"/>
    </row>
    <row r="35" spans="1:9" ht="15">
      <c r="A35" s="128" t="s">
        <v>129</v>
      </c>
      <c r="B35" s="128"/>
      <c r="C35" s="128"/>
      <c r="D35" s="128"/>
      <c r="E35" s="128"/>
      <c r="F35" s="128"/>
      <c r="G35" s="128"/>
      <c r="H35" s="128"/>
      <c r="I35" s="128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2020-03-26T15:34:43Z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