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insa2019-my.sharepoint.com/personal/luzelle_grainsa_co_za/Documents/Documents/"/>
    </mc:Choice>
  </mc:AlternateContent>
  <xr:revisionPtr revIDLastSave="0" documentId="8_{7E0B1E49-E76A-4DD5-940C-7F1B932CA26A}" xr6:coauthVersionLast="47" xr6:coauthVersionMax="47" xr10:uidLastSave="{00000000-0000-0000-0000-000000000000}"/>
  <bookViews>
    <workbookView xWindow="-120" yWindow="-120" windowWidth="20730" windowHeight="11040" tabRatio="836" firstSheet="6" activeTab="11" xr2:uid="{00000000-000D-0000-FFFF-FFFF00000000}"/>
  </bookViews>
  <sheets>
    <sheet name="WM-producer deliveries  " sheetId="23" r:id="rId1"/>
    <sheet name="YM-producer deliveries " sheetId="20" r:id="rId2"/>
    <sheet name="Weeklikse wit- en geellewerings" sheetId="11" r:id="rId3"/>
    <sheet name="Weeklikse totale lewerings" sheetId="9" r:id="rId4"/>
    <sheet name="Weeklikse kumulatiewe lewerings" sheetId="15" r:id="rId5"/>
    <sheet name="Lewerings tot datum " sheetId="13" state="hidden" r:id="rId6"/>
    <sheet name="Lewerings tot datum (WM)" sheetId="24" r:id="rId7"/>
    <sheet name="Lewerings tot datum (YM)" sheetId="25" r:id="rId8"/>
    <sheet name="Chart1" sheetId="27" state="hidden" r:id="rId9"/>
    <sheet name="Lewerings tot datum (TM)" sheetId="26" r:id="rId10"/>
    <sheet name="Table-SAGIS deliver vs CEC est" sheetId="4" r:id="rId11"/>
    <sheet name="Mielies-Maize" sheetId="1" r:id="rId12"/>
    <sheet name="Summary -White maize" sheetId="16" r:id="rId13"/>
    <sheet name="Summary -Yellow maize" sheetId="17" r:id="rId14"/>
    <sheet name="Summary -Total maize" sheetId="6" r:id="rId15"/>
    <sheet name="Table - Grades" sheetId="5" state="hidden" r:id="rId16"/>
    <sheet name="Summary- Producer deliveries" sheetId="21" r:id="rId17"/>
    <sheet name="Producer deliveries" sheetId="28" r:id="rId18"/>
  </sheets>
  <definedNames>
    <definedName name="_xlnm.Print_Area" localSheetId="11">'Mielies-Maize'!#REF!</definedName>
    <definedName name="_xlnm.Print_Area" localSheetId="16">'Summary- Producer deliveries'!$A$1:$J$24</definedName>
    <definedName name="_xlnm.Print_Area" localSheetId="14">'Summary -Total maize'!$B$2:$J$85</definedName>
    <definedName name="_xlnm.Print_Area" localSheetId="12">'Summary -White maize'!$B$2:$I$85</definedName>
    <definedName name="_xlnm.Print_Area" localSheetId="13">'Summary -Yellow maize'!$B$2:$J$85</definedName>
    <definedName name="_xlnm.Print_Area" localSheetId="15">'Table - Grades'!$A$1:$P$1</definedName>
    <definedName name="_xlnm.Print_Area" localSheetId="10">'Table-SAGIS deliver vs CEC est'!$B$1:$F$20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4" l="1"/>
  <c r="D13" i="4"/>
  <c r="C13" i="4"/>
  <c r="S68" i="17"/>
  <c r="T68" i="17"/>
  <c r="S68" i="6"/>
  <c r="T68" i="6"/>
  <c r="S69" i="6"/>
  <c r="T69" i="6"/>
  <c r="S66" i="16"/>
  <c r="S67" i="16"/>
  <c r="S68" i="16"/>
  <c r="R68" i="16"/>
  <c r="M66" i="1"/>
  <c r="N66" i="1" s="1"/>
  <c r="O66" i="1" s="1"/>
  <c r="J66" i="1"/>
  <c r="K66" i="1" s="1"/>
  <c r="L66" i="1"/>
  <c r="G66" i="1"/>
  <c r="F66" i="1"/>
  <c r="M65" i="1"/>
  <c r="N65" i="1" s="1"/>
  <c r="J65" i="1"/>
  <c r="L65" i="1"/>
  <c r="F65" i="1"/>
  <c r="M64" i="1"/>
  <c r="N64" i="1" s="1"/>
  <c r="J64" i="1"/>
  <c r="L64" i="1"/>
  <c r="F64" i="1"/>
  <c r="M63" i="1"/>
  <c r="N63" i="1" s="1"/>
  <c r="J63" i="1"/>
  <c r="L63" i="1"/>
  <c r="F63" i="1"/>
  <c r="M62" i="1"/>
  <c r="N62" i="1" s="1"/>
  <c r="J62" i="1"/>
  <c r="L62" i="1"/>
  <c r="F62" i="1"/>
  <c r="M58" i="1"/>
  <c r="N58" i="1" s="1"/>
  <c r="M59" i="1"/>
  <c r="N59" i="1" s="1"/>
  <c r="M60" i="1"/>
  <c r="N60" i="1" s="1"/>
  <c r="M61" i="1"/>
  <c r="N61" i="1" s="1"/>
  <c r="J61" i="1"/>
  <c r="J60" i="1"/>
  <c r="L61" i="1"/>
  <c r="L60" i="1"/>
  <c r="F61" i="1"/>
  <c r="F60" i="1"/>
  <c r="M57" i="1"/>
  <c r="N57" i="1" s="1"/>
  <c r="J59" i="1"/>
  <c r="L59" i="1"/>
  <c r="F59" i="1"/>
  <c r="M56" i="1"/>
  <c r="F58" i="1"/>
  <c r="J58" i="1"/>
  <c r="L58" i="1"/>
  <c r="L57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N55" i="1" s="1"/>
  <c r="J56" i="1"/>
  <c r="J57" i="1"/>
  <c r="L56" i="1"/>
  <c r="F56" i="1"/>
  <c r="F57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N33" i="1" s="1"/>
  <c r="M34" i="1"/>
  <c r="J55" i="1"/>
  <c r="L55" i="1"/>
  <c r="F55" i="1"/>
  <c r="J54" i="1"/>
  <c r="L54" i="1"/>
  <c r="F54" i="1"/>
  <c r="J52" i="1"/>
  <c r="J53" i="1"/>
  <c r="L53" i="1"/>
  <c r="L52" i="1"/>
  <c r="F51" i="1"/>
  <c r="F52" i="1"/>
  <c r="F53" i="1"/>
  <c r="L43" i="1"/>
  <c r="L44" i="1"/>
  <c r="L45" i="1"/>
  <c r="L46" i="1"/>
  <c r="L47" i="1"/>
  <c r="L48" i="1"/>
  <c r="L49" i="1"/>
  <c r="L50" i="1"/>
  <c r="L51" i="1"/>
  <c r="J42" i="1"/>
  <c r="J43" i="1"/>
  <c r="J44" i="1"/>
  <c r="J45" i="1"/>
  <c r="J46" i="1"/>
  <c r="J47" i="1"/>
  <c r="J48" i="1"/>
  <c r="J49" i="1"/>
  <c r="J50" i="1"/>
  <c r="J51" i="1"/>
  <c r="F41" i="1"/>
  <c r="F42" i="1"/>
  <c r="F43" i="1"/>
  <c r="F44" i="1"/>
  <c r="F45" i="1"/>
  <c r="F46" i="1"/>
  <c r="F47" i="1"/>
  <c r="F48" i="1"/>
  <c r="F49" i="1"/>
  <c r="F50" i="1"/>
  <c r="J38" i="1"/>
  <c r="J39" i="1"/>
  <c r="J40" i="1"/>
  <c r="J41" i="1"/>
  <c r="L42" i="1"/>
  <c r="L41" i="1"/>
  <c r="L40" i="1"/>
  <c r="L39" i="1"/>
  <c r="L38" i="1"/>
  <c r="F38" i="1"/>
  <c r="F39" i="1"/>
  <c r="F40" i="1"/>
  <c r="J37" i="1"/>
  <c r="L37" i="1"/>
  <c r="F37" i="1"/>
  <c r="J36" i="1"/>
  <c r="L36" i="1"/>
  <c r="F36" i="1"/>
  <c r="J34" i="1"/>
  <c r="J35" i="1"/>
  <c r="L35" i="1"/>
  <c r="L34" i="1"/>
  <c r="F34" i="1"/>
  <c r="F35" i="1"/>
  <c r="J33" i="1"/>
  <c r="L33" i="1"/>
  <c r="F33" i="1"/>
  <c r="J32" i="1"/>
  <c r="L32" i="1"/>
  <c r="F32" i="1"/>
  <c r="J31" i="1"/>
  <c r="F31" i="1"/>
  <c r="L31" i="1"/>
  <c r="L30" i="1"/>
  <c r="J30" i="1"/>
  <c r="F30" i="1"/>
  <c r="F29" i="1"/>
  <c r="J29" i="1"/>
  <c r="L29" i="1"/>
  <c r="J17" i="1"/>
  <c r="J18" i="1"/>
  <c r="J19" i="1"/>
  <c r="J20" i="1"/>
  <c r="J21" i="1"/>
  <c r="J22" i="1"/>
  <c r="J23" i="1"/>
  <c r="J24" i="1"/>
  <c r="J25" i="1"/>
  <c r="J26" i="1"/>
  <c r="J27" i="1"/>
  <c r="J28" i="1"/>
  <c r="J16" i="1"/>
  <c r="K16" i="1" s="1"/>
  <c r="L28" i="1"/>
  <c r="F28" i="1"/>
  <c r="L27" i="1"/>
  <c r="F27" i="1"/>
  <c r="L26" i="1"/>
  <c r="F26" i="1"/>
  <c r="L25" i="1"/>
  <c r="F25" i="1"/>
  <c r="L24" i="1"/>
  <c r="F24" i="1"/>
  <c r="L23" i="1"/>
  <c r="F23" i="1"/>
  <c r="Q79" i="17"/>
  <c r="G79" i="6"/>
  <c r="H79" i="6"/>
  <c r="I79" i="6"/>
  <c r="J79" i="6"/>
  <c r="K79" i="6"/>
  <c r="L79" i="6"/>
  <c r="M79" i="6"/>
  <c r="N79" i="6"/>
  <c r="O79" i="6"/>
  <c r="P79" i="6"/>
  <c r="Q79" i="6"/>
  <c r="R79" i="6"/>
  <c r="G79" i="17"/>
  <c r="H79" i="17"/>
  <c r="I79" i="17"/>
  <c r="J79" i="17"/>
  <c r="K79" i="17"/>
  <c r="L79" i="17"/>
  <c r="M79" i="17"/>
  <c r="N79" i="17"/>
  <c r="O79" i="17"/>
  <c r="P79" i="17"/>
  <c r="R79" i="17"/>
  <c r="F79" i="16"/>
  <c r="G79" i="16"/>
  <c r="H79" i="16"/>
  <c r="I79" i="16"/>
  <c r="J79" i="16"/>
  <c r="K79" i="16"/>
  <c r="L79" i="16"/>
  <c r="M79" i="16"/>
  <c r="N79" i="16"/>
  <c r="O79" i="16"/>
  <c r="P79" i="16"/>
  <c r="Q79" i="16"/>
  <c r="S70" i="6"/>
  <c r="S71" i="6"/>
  <c r="S72" i="6"/>
  <c r="L20" i="1"/>
  <c r="L21" i="1"/>
  <c r="L22" i="1"/>
  <c r="F21" i="1"/>
  <c r="F22" i="1"/>
  <c r="F20" i="1"/>
  <c r="L19" i="1"/>
  <c r="F19" i="1"/>
  <c r="L17" i="1"/>
  <c r="L18" i="1"/>
  <c r="F18" i="1"/>
  <c r="F17" i="1"/>
  <c r="S74" i="6"/>
  <c r="S75" i="6" s="1"/>
  <c r="S77" i="6"/>
  <c r="S78" i="17"/>
  <c r="R12" i="21"/>
  <c r="S12" i="21" s="1"/>
  <c r="T15" i="6"/>
  <c r="T14" i="6"/>
  <c r="S16" i="6"/>
  <c r="S18" i="6" s="1"/>
  <c r="S78" i="6" s="1"/>
  <c r="S15" i="6"/>
  <c r="S14" i="6"/>
  <c r="S77" i="17"/>
  <c r="S74" i="17"/>
  <c r="S75" i="17" s="1"/>
  <c r="R78" i="16"/>
  <c r="R77" i="16"/>
  <c r="R75" i="16"/>
  <c r="R74" i="16"/>
  <c r="Q18" i="16"/>
  <c r="P18" i="16"/>
  <c r="M18" i="16"/>
  <c r="L18" i="16"/>
  <c r="K18" i="16"/>
  <c r="J18" i="16"/>
  <c r="I18" i="16"/>
  <c r="H18" i="16"/>
  <c r="G18" i="16"/>
  <c r="F18" i="16"/>
  <c r="R18" i="16"/>
  <c r="S18" i="16"/>
  <c r="R5" i="21"/>
  <c r="N56" i="1" l="1"/>
  <c r="N46" i="1"/>
  <c r="N52" i="1"/>
  <c r="N36" i="1"/>
  <c r="N54" i="1"/>
  <c r="N51" i="1"/>
  <c r="N43" i="1"/>
  <c r="N47" i="1"/>
  <c r="N35" i="1"/>
  <c r="N44" i="1"/>
  <c r="N29" i="1"/>
  <c r="N50" i="1"/>
  <c r="N42" i="1"/>
  <c r="N49" i="1"/>
  <c r="N48" i="1"/>
  <c r="N34" i="1"/>
  <c r="N53" i="1"/>
  <c r="N45" i="1"/>
  <c r="N39" i="1"/>
  <c r="N21" i="1"/>
  <c r="N26" i="1"/>
  <c r="N41" i="1"/>
  <c r="N40" i="1"/>
  <c r="N31" i="1"/>
  <c r="N23" i="1"/>
  <c r="N30" i="1"/>
  <c r="N22" i="1"/>
  <c r="N38" i="1"/>
  <c r="N37" i="1"/>
  <c r="N32" i="1"/>
  <c r="N28" i="1"/>
  <c r="N27" i="1"/>
  <c r="N24" i="1"/>
  <c r="N25" i="1"/>
  <c r="N20" i="1"/>
  <c r="N18" i="1"/>
  <c r="N19" i="1"/>
  <c r="N17" i="1"/>
  <c r="T16" i="6"/>
  <c r="R19" i="21"/>
  <c r="S17" i="17" l="1"/>
  <c r="T4" i="17"/>
  <c r="T5" i="17"/>
  <c r="T6" i="17"/>
  <c r="T7" i="17"/>
  <c r="T8" i="17"/>
  <c r="T9" i="17"/>
  <c r="T11" i="17"/>
  <c r="T10" i="17"/>
  <c r="L13" i="16"/>
  <c r="F14" i="16"/>
  <c r="G14" i="16"/>
  <c r="H14" i="16"/>
  <c r="I14" i="16"/>
  <c r="J14" i="16"/>
  <c r="S14" i="16"/>
  <c r="S11" i="16"/>
  <c r="S10" i="16"/>
  <c r="S9" i="16"/>
  <c r="S8" i="16"/>
  <c r="S7" i="16"/>
  <c r="S6" i="16"/>
  <c r="S5" i="16"/>
  <c r="S4" i="16"/>
  <c r="R17" i="16"/>
  <c r="L16" i="1"/>
  <c r="C17" i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A17" i="1"/>
  <c r="A18" i="1" s="1"/>
  <c r="A19" i="1" s="1"/>
  <c r="S19" i="17"/>
  <c r="F16" i="1"/>
  <c r="G16" i="1" s="1"/>
  <c r="R19" i="16" s="1"/>
  <c r="S19" i="6" l="1"/>
  <c r="D6" i="4"/>
  <c r="K17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S19" i="16"/>
  <c r="C6" i="4"/>
  <c r="G17" i="1"/>
  <c r="N16" i="1"/>
  <c r="T19" i="17" s="1"/>
  <c r="O16" i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K18" i="1" l="1"/>
  <c r="S20" i="17"/>
  <c r="T20" i="17" s="1"/>
  <c r="G18" i="1"/>
  <c r="R20" i="16"/>
  <c r="M12" i="1"/>
  <c r="M13" i="1"/>
  <c r="L13" i="1"/>
  <c r="L12" i="1"/>
  <c r="N12" i="1" s="1"/>
  <c r="S73" i="16"/>
  <c r="T73" i="17"/>
  <c r="E14" i="1"/>
  <c r="H14" i="1"/>
  <c r="I14" i="1"/>
  <c r="D14" i="1"/>
  <c r="E8" i="4"/>
  <c r="E10" i="4" s="1"/>
  <c r="E9" i="4"/>
  <c r="Q74" i="16"/>
  <c r="K19" i="1" l="1"/>
  <c r="S21" i="17"/>
  <c r="T21" i="17" s="1"/>
  <c r="S20" i="6"/>
  <c r="S20" i="16"/>
  <c r="G19" i="1"/>
  <c r="R21" i="16"/>
  <c r="N13" i="1"/>
  <c r="D4" i="21"/>
  <c r="E4" i="21"/>
  <c r="F4" i="21"/>
  <c r="G4" i="21"/>
  <c r="H4" i="21"/>
  <c r="I4" i="21"/>
  <c r="E5" i="21"/>
  <c r="E6" i="21"/>
  <c r="F6" i="21"/>
  <c r="G6" i="21"/>
  <c r="H6" i="21"/>
  <c r="I6" i="21"/>
  <c r="J6" i="21"/>
  <c r="K6" i="21"/>
  <c r="L6" i="21"/>
  <c r="M6" i="21"/>
  <c r="N6" i="21"/>
  <c r="P6" i="21"/>
  <c r="E7" i="21"/>
  <c r="E8" i="21"/>
  <c r="F74" i="6"/>
  <c r="D79" i="16"/>
  <c r="E79" i="16"/>
  <c r="D6" i="21" s="1"/>
  <c r="R74" i="6"/>
  <c r="R75" i="6" s="1"/>
  <c r="Q74" i="6"/>
  <c r="P73" i="6"/>
  <c r="T73" i="6" s="1"/>
  <c r="D79" i="6"/>
  <c r="E79" i="6"/>
  <c r="F79" i="6"/>
  <c r="D79" i="17"/>
  <c r="E79" i="17"/>
  <c r="F79" i="17"/>
  <c r="R74" i="17"/>
  <c r="T74" i="17" s="1"/>
  <c r="T75" i="17" s="1"/>
  <c r="O17" i="17"/>
  <c r="P17" i="17"/>
  <c r="Q17" i="17"/>
  <c r="R17" i="17"/>
  <c r="N17" i="17"/>
  <c r="P17" i="6"/>
  <c r="Q17" i="6"/>
  <c r="R17" i="6"/>
  <c r="O17" i="6"/>
  <c r="T15" i="17"/>
  <c r="T14" i="17"/>
  <c r="S15" i="16"/>
  <c r="O17" i="16"/>
  <c r="P17" i="16"/>
  <c r="Q17" i="16"/>
  <c r="N17" i="16"/>
  <c r="D10" i="4"/>
  <c r="C10" i="4"/>
  <c r="R14" i="6"/>
  <c r="R15" i="6"/>
  <c r="P16" i="16"/>
  <c r="P78" i="16" s="1"/>
  <c r="P5" i="21" s="1"/>
  <c r="T11" i="6"/>
  <c r="T10" i="6"/>
  <c r="T9" i="6"/>
  <c r="T8" i="6"/>
  <c r="T7" i="6"/>
  <c r="T6" i="6"/>
  <c r="T5" i="6"/>
  <c r="T4" i="6"/>
  <c r="R77" i="6"/>
  <c r="R12" i="6"/>
  <c r="R77" i="17"/>
  <c r="R16" i="17"/>
  <c r="R78" i="17" s="1"/>
  <c r="K20" i="1" l="1"/>
  <c r="S22" i="17"/>
  <c r="T22" i="17" s="1"/>
  <c r="S21" i="16"/>
  <c r="S21" i="6"/>
  <c r="G20" i="1"/>
  <c r="R22" i="16"/>
  <c r="R20" i="6"/>
  <c r="T20" i="6" s="1"/>
  <c r="R19" i="6"/>
  <c r="T19" i="6" s="1"/>
  <c r="S16" i="16"/>
  <c r="T16" i="17"/>
  <c r="D5" i="4"/>
  <c r="R16" i="6"/>
  <c r="R18" i="6" s="1"/>
  <c r="R78" i="6" s="1"/>
  <c r="Q12" i="21"/>
  <c r="K21" i="1" l="1"/>
  <c r="S23" i="17"/>
  <c r="T23" i="17" s="1"/>
  <c r="S22" i="16"/>
  <c r="S22" i="6"/>
  <c r="G21" i="1"/>
  <c r="R23" i="16"/>
  <c r="Q19" i="21"/>
  <c r="S19" i="21" s="1"/>
  <c r="K22" i="1" l="1"/>
  <c r="S24" i="17"/>
  <c r="T24" i="17" s="1"/>
  <c r="S23" i="16"/>
  <c r="S23" i="6"/>
  <c r="G22" i="1"/>
  <c r="R24" i="16"/>
  <c r="Q77" i="16"/>
  <c r="Q75" i="16"/>
  <c r="M12" i="6"/>
  <c r="K23" i="1" l="1"/>
  <c r="S25" i="17"/>
  <c r="S24" i="6"/>
  <c r="S24" i="16"/>
  <c r="G23" i="1"/>
  <c r="R25" i="16"/>
  <c r="C5" i="4"/>
  <c r="E5" i="4" s="1"/>
  <c r="T25" i="17" l="1"/>
  <c r="K24" i="1"/>
  <c r="S26" i="17"/>
  <c r="T26" i="17" s="1"/>
  <c r="S25" i="16"/>
  <c r="S25" i="6"/>
  <c r="G24" i="1"/>
  <c r="R26" i="16"/>
  <c r="Q78" i="16"/>
  <c r="Q5" i="21" s="1"/>
  <c r="H20" i="21"/>
  <c r="I20" i="21"/>
  <c r="H13" i="21"/>
  <c r="I13" i="21"/>
  <c r="M13" i="21"/>
  <c r="F24" i="5"/>
  <c r="F20" i="21"/>
  <c r="J20" i="21"/>
  <c r="F13" i="21"/>
  <c r="M20" i="21"/>
  <c r="L20" i="21"/>
  <c r="O20" i="21"/>
  <c r="D13" i="21"/>
  <c r="E13" i="21"/>
  <c r="J13" i="21"/>
  <c r="K13" i="21"/>
  <c r="O77" i="16"/>
  <c r="P77" i="16"/>
  <c r="M14" i="6"/>
  <c r="L14" i="6"/>
  <c r="N14" i="6"/>
  <c r="O14" i="6"/>
  <c r="P14" i="6"/>
  <c r="L15" i="6"/>
  <c r="N15" i="6"/>
  <c r="O15" i="6"/>
  <c r="P15" i="6"/>
  <c r="P78" i="6"/>
  <c r="O19" i="21" s="1"/>
  <c r="P80" i="6"/>
  <c r="O21" i="21" s="1"/>
  <c r="O78" i="6"/>
  <c r="O80" i="6" s="1"/>
  <c r="N21" i="21" s="1"/>
  <c r="M15" i="6"/>
  <c r="C20" i="21"/>
  <c r="D20" i="21"/>
  <c r="E20" i="21"/>
  <c r="P74" i="6"/>
  <c r="T74" i="6" s="1"/>
  <c r="L75" i="17"/>
  <c r="Q15" i="6"/>
  <c r="Q16" i="17"/>
  <c r="K16" i="16"/>
  <c r="K20" i="21"/>
  <c r="G20" i="21"/>
  <c r="O78" i="17"/>
  <c r="N12" i="21" s="1"/>
  <c r="N78" i="16"/>
  <c r="N5" i="21" s="1"/>
  <c r="G13" i="21"/>
  <c r="L6" i="1"/>
  <c r="L7" i="1"/>
  <c r="L8" i="1"/>
  <c r="L9" i="1"/>
  <c r="L10" i="1"/>
  <c r="L11" i="1"/>
  <c r="M6" i="1"/>
  <c r="M7" i="1"/>
  <c r="M8" i="1"/>
  <c r="M9" i="1"/>
  <c r="M10" i="1"/>
  <c r="M11" i="1"/>
  <c r="H73" i="6"/>
  <c r="N75" i="6"/>
  <c r="K18" i="6"/>
  <c r="F15" i="6"/>
  <c r="G15" i="6"/>
  <c r="G16" i="6" s="1"/>
  <c r="G14" i="17"/>
  <c r="H14" i="17"/>
  <c r="I14" i="17"/>
  <c r="J14" i="17"/>
  <c r="L16" i="17"/>
  <c r="L18" i="17" s="1"/>
  <c r="L78" i="17" s="1"/>
  <c r="G15" i="17"/>
  <c r="H15" i="17"/>
  <c r="H16" i="17" s="1"/>
  <c r="I15" i="17"/>
  <c r="J15" i="17"/>
  <c r="K16" i="17"/>
  <c r="M16" i="17"/>
  <c r="M18" i="17"/>
  <c r="M78" i="17" s="1"/>
  <c r="F15" i="17"/>
  <c r="F14" i="17"/>
  <c r="F15" i="16"/>
  <c r="G15" i="16"/>
  <c r="H15" i="16"/>
  <c r="I15" i="16"/>
  <c r="J15" i="16"/>
  <c r="K15" i="6" s="1"/>
  <c r="H14" i="6"/>
  <c r="K14" i="6"/>
  <c r="L74" i="16"/>
  <c r="S74" i="16" s="1"/>
  <c r="S75" i="16" s="1"/>
  <c r="P16" i="17"/>
  <c r="O78" i="16"/>
  <c r="O5" i="21" s="1"/>
  <c r="C6" i="21"/>
  <c r="D16" i="16"/>
  <c r="D78" i="16" s="1"/>
  <c r="D80" i="16" s="1"/>
  <c r="C7" i="21" s="1"/>
  <c r="M74" i="17"/>
  <c r="M75" i="16"/>
  <c r="M77" i="16"/>
  <c r="M78" i="16"/>
  <c r="M5" i="21" s="1"/>
  <c r="M71" i="6"/>
  <c r="R32" i="6"/>
  <c r="R36" i="6"/>
  <c r="R30" i="6"/>
  <c r="J13" i="1"/>
  <c r="F13" i="1"/>
  <c r="J12" i="1"/>
  <c r="F12" i="1"/>
  <c r="J11" i="1"/>
  <c r="J10" i="1"/>
  <c r="F10" i="1"/>
  <c r="F11" i="1"/>
  <c r="J9" i="1"/>
  <c r="F9" i="1"/>
  <c r="J8" i="1"/>
  <c r="F8" i="1"/>
  <c r="J7" i="1"/>
  <c r="F7" i="1"/>
  <c r="J6" i="1"/>
  <c r="K6" i="1" s="1"/>
  <c r="F6" i="1"/>
  <c r="K75" i="17"/>
  <c r="K78" i="6"/>
  <c r="K80" i="6" s="1"/>
  <c r="J74" i="6"/>
  <c r="J75" i="6" s="1"/>
  <c r="J87" i="6" s="1"/>
  <c r="D75" i="16"/>
  <c r="D75" i="17"/>
  <c r="E75" i="17"/>
  <c r="F75" i="17"/>
  <c r="G75" i="17"/>
  <c r="H75" i="17"/>
  <c r="I75" i="17"/>
  <c r="J75" i="17"/>
  <c r="E75" i="16"/>
  <c r="F75" i="16"/>
  <c r="G75" i="16"/>
  <c r="H75" i="16"/>
  <c r="I75" i="16"/>
  <c r="D74" i="6"/>
  <c r="D75" i="6" s="1"/>
  <c r="E74" i="6"/>
  <c r="E75" i="6" s="1"/>
  <c r="E87" i="6" s="1"/>
  <c r="I74" i="6"/>
  <c r="I75" i="6" s="1"/>
  <c r="I87" i="6" s="1"/>
  <c r="H18" i="21"/>
  <c r="H11" i="21"/>
  <c r="H12" i="21"/>
  <c r="H17" i="16"/>
  <c r="I17" i="6"/>
  <c r="I17" i="17"/>
  <c r="G73" i="6"/>
  <c r="D16" i="6"/>
  <c r="D78" i="6" s="1"/>
  <c r="E16" i="6"/>
  <c r="E18" i="6" s="1"/>
  <c r="E16" i="17"/>
  <c r="E18" i="17" s="1"/>
  <c r="D16" i="17"/>
  <c r="D18" i="17" s="1"/>
  <c r="E16" i="16"/>
  <c r="E78" i="16" s="1"/>
  <c r="C4" i="21"/>
  <c r="C11" i="21"/>
  <c r="D11" i="21"/>
  <c r="E11" i="21"/>
  <c r="F11" i="21"/>
  <c r="G11" i="21"/>
  <c r="I11" i="21"/>
  <c r="C18" i="21"/>
  <c r="D18" i="21"/>
  <c r="E18" i="21"/>
  <c r="F18" i="21"/>
  <c r="G18" i="21"/>
  <c r="I18" i="21"/>
  <c r="G17" i="6"/>
  <c r="H17" i="6"/>
  <c r="G17" i="17"/>
  <c r="H17" i="17"/>
  <c r="F17" i="16"/>
  <c r="G17" i="16"/>
  <c r="H74" i="6"/>
  <c r="G74" i="6"/>
  <c r="L75" i="6"/>
  <c r="C13" i="21"/>
  <c r="N16" i="17"/>
  <c r="N18" i="17" s="1"/>
  <c r="N78" i="17" s="1"/>
  <c r="F14" i="6"/>
  <c r="L13" i="21"/>
  <c r="N19" i="21"/>
  <c r="K18" i="17"/>
  <c r="P75" i="17"/>
  <c r="O13" i="21"/>
  <c r="O75" i="16"/>
  <c r="F23" i="5"/>
  <c r="M75" i="17"/>
  <c r="N20" i="21"/>
  <c r="E18" i="16"/>
  <c r="E81" i="16" s="1"/>
  <c r="L72" i="16"/>
  <c r="K78" i="17"/>
  <c r="K80" i="17" s="1"/>
  <c r="J14" i="21" s="1"/>
  <c r="D18" i="6"/>
  <c r="G25" i="5"/>
  <c r="G22" i="5"/>
  <c r="G23" i="5"/>
  <c r="G21" i="5"/>
  <c r="G24" i="5"/>
  <c r="N13" i="21"/>
  <c r="F25" i="5"/>
  <c r="F21" i="5"/>
  <c r="F22" i="5"/>
  <c r="T79" i="17" l="1"/>
  <c r="K25" i="1"/>
  <c r="S27" i="17"/>
  <c r="T27" i="17" s="1"/>
  <c r="S79" i="17"/>
  <c r="S26" i="6"/>
  <c r="T26" i="6" s="1"/>
  <c r="S26" i="16"/>
  <c r="G25" i="1"/>
  <c r="R27" i="16"/>
  <c r="R79" i="16"/>
  <c r="N8" i="1"/>
  <c r="S5" i="21"/>
  <c r="C19" i="21"/>
  <c r="D80" i="6"/>
  <c r="C21" i="21" s="1"/>
  <c r="E78" i="6"/>
  <c r="E80" i="6" s="1"/>
  <c r="D21" i="21" s="1"/>
  <c r="F16" i="6"/>
  <c r="J12" i="21"/>
  <c r="M74" i="6"/>
  <c r="M75" i="6" s="1"/>
  <c r="D18" i="16"/>
  <c r="D81" i="16" s="1"/>
  <c r="D82" i="16" s="1"/>
  <c r="G16" i="16"/>
  <c r="G78" i="16" s="1"/>
  <c r="G5" i="21" s="1"/>
  <c r="G6" i="1"/>
  <c r="R70" i="6"/>
  <c r="R69" i="6"/>
  <c r="R68" i="6"/>
  <c r="R67" i="6"/>
  <c r="P72" i="6"/>
  <c r="R66" i="6"/>
  <c r="R65" i="6"/>
  <c r="R64" i="6"/>
  <c r="R61" i="6"/>
  <c r="R62" i="6"/>
  <c r="R60" i="6"/>
  <c r="A7" i="1"/>
  <c r="A8" i="1" s="1"/>
  <c r="A9" i="1" s="1"/>
  <c r="A10" i="1" s="1"/>
  <c r="A11" i="1" s="1"/>
  <c r="A12" i="1" s="1"/>
  <c r="R58" i="6"/>
  <c r="R59" i="6"/>
  <c r="R57" i="6"/>
  <c r="R56" i="6"/>
  <c r="R55" i="6"/>
  <c r="R54" i="6"/>
  <c r="R49" i="6"/>
  <c r="R53" i="6"/>
  <c r="R52" i="6"/>
  <c r="R51" i="6"/>
  <c r="R50" i="6"/>
  <c r="R47" i="6"/>
  <c r="R48" i="6"/>
  <c r="R46" i="6"/>
  <c r="R42" i="6"/>
  <c r="R43" i="6"/>
  <c r="R44" i="6"/>
  <c r="Q80" i="16"/>
  <c r="Q82" i="16" s="1"/>
  <c r="Q8" i="21" s="1"/>
  <c r="R45" i="6"/>
  <c r="R21" i="6"/>
  <c r="T21" i="6" s="1"/>
  <c r="R35" i="6"/>
  <c r="R37" i="6"/>
  <c r="R38" i="6"/>
  <c r="R39" i="6"/>
  <c r="R40" i="6"/>
  <c r="R41" i="6"/>
  <c r="M14" i="1"/>
  <c r="L14" i="1"/>
  <c r="K78" i="16"/>
  <c r="K81" i="16"/>
  <c r="R28" i="6"/>
  <c r="L75" i="16"/>
  <c r="R29" i="6"/>
  <c r="R27" i="6"/>
  <c r="O6" i="21"/>
  <c r="R33" i="6"/>
  <c r="E80" i="16"/>
  <c r="D7" i="21" s="1"/>
  <c r="D5" i="21"/>
  <c r="R26" i="6"/>
  <c r="J14" i="1"/>
  <c r="F14" i="1"/>
  <c r="M72" i="6" s="1"/>
  <c r="R31" i="6"/>
  <c r="R34" i="6"/>
  <c r="R23" i="6"/>
  <c r="T23" i="6" s="1"/>
  <c r="C5" i="21"/>
  <c r="J81" i="16"/>
  <c r="J78" i="16"/>
  <c r="J5" i="21" s="1"/>
  <c r="I16" i="16"/>
  <c r="I78" i="16" s="1"/>
  <c r="I5" i="21" s="1"/>
  <c r="O80" i="17"/>
  <c r="H75" i="6"/>
  <c r="H87" i="6" s="1"/>
  <c r="Q75" i="17"/>
  <c r="P75" i="16"/>
  <c r="M16" i="6"/>
  <c r="M18" i="6" s="1"/>
  <c r="M78" i="6" s="1"/>
  <c r="M80" i="6" s="1"/>
  <c r="I16" i="17"/>
  <c r="I18" i="17" s="1"/>
  <c r="F16" i="17"/>
  <c r="F78" i="17" s="1"/>
  <c r="G16" i="17"/>
  <c r="J16" i="17"/>
  <c r="J78" i="17" s="1"/>
  <c r="Q78" i="17"/>
  <c r="J21" i="21"/>
  <c r="K82" i="6"/>
  <c r="J22" i="21" s="1"/>
  <c r="F78" i="6"/>
  <c r="F80" i="6" s="1"/>
  <c r="E21" i="21" s="1"/>
  <c r="F18" i="6"/>
  <c r="O82" i="6"/>
  <c r="N22" i="21" s="1"/>
  <c r="D19" i="21"/>
  <c r="P75" i="6"/>
  <c r="P82" i="6" s="1"/>
  <c r="O22" i="21" s="1"/>
  <c r="N16" i="6"/>
  <c r="N18" i="6" s="1"/>
  <c r="N78" i="6" s="1"/>
  <c r="N80" i="6" s="1"/>
  <c r="P16" i="6"/>
  <c r="J19" i="21"/>
  <c r="G78" i="6"/>
  <c r="G18" i="6"/>
  <c r="I15" i="6"/>
  <c r="G78" i="17"/>
  <c r="G18" i="17"/>
  <c r="K12" i="21"/>
  <c r="L80" i="17"/>
  <c r="K14" i="21" s="1"/>
  <c r="F18" i="17"/>
  <c r="M80" i="17"/>
  <c r="L12" i="21"/>
  <c r="D87" i="6"/>
  <c r="D82" i="6"/>
  <c r="C22" i="21" s="1"/>
  <c r="M12" i="21"/>
  <c r="N80" i="17"/>
  <c r="H78" i="17"/>
  <c r="H18" i="17"/>
  <c r="E78" i="17"/>
  <c r="D12" i="21" s="1"/>
  <c r="Q14" i="6"/>
  <c r="K82" i="17"/>
  <c r="J15" i="21" s="1"/>
  <c r="I80" i="17"/>
  <c r="J14" i="6"/>
  <c r="H15" i="6"/>
  <c r="H16" i="6" s="1"/>
  <c r="D78" i="17"/>
  <c r="G75" i="6"/>
  <c r="G87" i="6" s="1"/>
  <c r="I14" i="6"/>
  <c r="F75" i="6"/>
  <c r="F87" i="6" s="1"/>
  <c r="M80" i="16"/>
  <c r="M7" i="21" s="1"/>
  <c r="E82" i="16"/>
  <c r="D8" i="21" s="1"/>
  <c r="N80" i="16"/>
  <c r="E82" i="6"/>
  <c r="D22" i="21" s="1"/>
  <c r="L16" i="6"/>
  <c r="L18" i="6" s="1"/>
  <c r="L78" i="6" s="1"/>
  <c r="S78" i="16"/>
  <c r="J15" i="6"/>
  <c r="F16" i="16"/>
  <c r="F78" i="16" s="1"/>
  <c r="F5" i="21" s="1"/>
  <c r="G80" i="16"/>
  <c r="G7" i="21" s="1"/>
  <c r="H16" i="16"/>
  <c r="G81" i="16"/>
  <c r="N10" i="1"/>
  <c r="N11" i="1"/>
  <c r="O80" i="16"/>
  <c r="O7" i="21" s="1"/>
  <c r="P78" i="17"/>
  <c r="N9" i="1"/>
  <c r="N7" i="1"/>
  <c r="N6" i="1"/>
  <c r="O6" i="1" s="1"/>
  <c r="S79" i="6" l="1"/>
  <c r="R20" i="21" s="1"/>
  <c r="S80" i="17"/>
  <c r="R13" i="21"/>
  <c r="S28" i="17"/>
  <c r="T28" i="17" s="1"/>
  <c r="K26" i="1"/>
  <c r="R80" i="16"/>
  <c r="R6" i="21"/>
  <c r="S27" i="16"/>
  <c r="S27" i="6"/>
  <c r="T27" i="6" s="1"/>
  <c r="R28" i="16"/>
  <c r="G26" i="1"/>
  <c r="R63" i="6"/>
  <c r="A13" i="1"/>
  <c r="P12" i="21"/>
  <c r="Q80" i="17"/>
  <c r="Q82" i="17" s="1"/>
  <c r="P15" i="21" s="1"/>
  <c r="R80" i="17"/>
  <c r="R22" i="6"/>
  <c r="T22" i="6" s="1"/>
  <c r="R24" i="6"/>
  <c r="T24" i="6" s="1"/>
  <c r="R25" i="6"/>
  <c r="T25" i="6" s="1"/>
  <c r="I81" i="16"/>
  <c r="F81" i="16"/>
  <c r="I16" i="6"/>
  <c r="I18" i="6" s="1"/>
  <c r="K80" i="16"/>
  <c r="K5" i="21"/>
  <c r="L19" i="21"/>
  <c r="N14" i="1"/>
  <c r="Q6" i="21"/>
  <c r="N7" i="21"/>
  <c r="N82" i="16"/>
  <c r="N8" i="21" s="1"/>
  <c r="T18" i="6"/>
  <c r="T78" i="6" s="1"/>
  <c r="T75" i="6"/>
  <c r="L78" i="16"/>
  <c r="L5" i="21" s="1"/>
  <c r="L81" i="16"/>
  <c r="J80" i="16"/>
  <c r="J7" i="21" s="1"/>
  <c r="J16" i="6"/>
  <c r="J18" i="6" s="1"/>
  <c r="N14" i="21"/>
  <c r="O82" i="17"/>
  <c r="N15" i="21" s="1"/>
  <c r="L82" i="17"/>
  <c r="K15" i="21" s="1"/>
  <c r="M82" i="16"/>
  <c r="M8" i="21" s="1"/>
  <c r="Q75" i="6"/>
  <c r="R75" i="17"/>
  <c r="R94" i="6"/>
  <c r="M19" i="21"/>
  <c r="E19" i="21"/>
  <c r="O82" i="16"/>
  <c r="O8" i="21" s="1"/>
  <c r="T18" i="17"/>
  <c r="T78" i="17" s="1"/>
  <c r="Q16" i="6"/>
  <c r="J89" i="6"/>
  <c r="K87" i="6"/>
  <c r="F82" i="6"/>
  <c r="E22" i="21" s="1"/>
  <c r="F19" i="21"/>
  <c r="G80" i="6"/>
  <c r="G82" i="6" s="1"/>
  <c r="F22" i="21" s="1"/>
  <c r="H78" i="6"/>
  <c r="H80" i="6" s="1"/>
  <c r="H18" i="6"/>
  <c r="E80" i="17"/>
  <c r="E82" i="17" s="1"/>
  <c r="F12" i="21"/>
  <c r="G80" i="17"/>
  <c r="G82" i="17" s="1"/>
  <c r="F15" i="21" s="1"/>
  <c r="I82" i="17"/>
  <c r="H15" i="21" s="1"/>
  <c r="H14" i="21"/>
  <c r="D80" i="17"/>
  <c r="D82" i="17" s="1"/>
  <c r="C12" i="21"/>
  <c r="F80" i="17"/>
  <c r="F82" i="17" s="1"/>
  <c r="E12" i="21"/>
  <c r="G12" i="21"/>
  <c r="H80" i="17"/>
  <c r="H82" i="17" s="1"/>
  <c r="G15" i="21" s="1"/>
  <c r="M82" i="17"/>
  <c r="L15" i="21" s="1"/>
  <c r="L14" i="21"/>
  <c r="M82" i="6"/>
  <c r="L22" i="21" s="1"/>
  <c r="L21" i="21"/>
  <c r="I12" i="21"/>
  <c r="J80" i="17"/>
  <c r="J18" i="17"/>
  <c r="N82" i="17"/>
  <c r="M15" i="21" s="1"/>
  <c r="M14" i="21"/>
  <c r="N82" i="6"/>
  <c r="M22" i="21" s="1"/>
  <c r="M21" i="21"/>
  <c r="I80" i="16"/>
  <c r="I7" i="21" s="1"/>
  <c r="L80" i="6"/>
  <c r="K19" i="21"/>
  <c r="C8" i="21"/>
  <c r="G82" i="16"/>
  <c r="G8" i="21" s="1"/>
  <c r="H81" i="16"/>
  <c r="H78" i="16"/>
  <c r="H5" i="21" s="1"/>
  <c r="F80" i="16"/>
  <c r="F82" i="16" s="1"/>
  <c r="F8" i="21" s="1"/>
  <c r="P80" i="16"/>
  <c r="P7" i="21" s="1"/>
  <c r="O12" i="21"/>
  <c r="P80" i="17"/>
  <c r="P20" i="21"/>
  <c r="S80" i="6" l="1"/>
  <c r="S82" i="6" s="1"/>
  <c r="R22" i="21" s="1"/>
  <c r="S29" i="17"/>
  <c r="T29" i="17" s="1"/>
  <c r="K27" i="1"/>
  <c r="R29" i="16"/>
  <c r="G27" i="1"/>
  <c r="S6" i="21"/>
  <c r="R14" i="21"/>
  <c r="S82" i="17"/>
  <c r="R15" i="21" s="1"/>
  <c r="S28" i="16"/>
  <c r="S28" i="6"/>
  <c r="T28" i="6" s="1"/>
  <c r="R82" i="16"/>
  <c r="R8" i="21" s="1"/>
  <c r="R7" i="21"/>
  <c r="T79" i="6"/>
  <c r="I78" i="6"/>
  <c r="R80" i="6"/>
  <c r="R82" i="6" s="1"/>
  <c r="Q22" i="21" s="1"/>
  <c r="Q13" i="21"/>
  <c r="T80" i="17"/>
  <c r="T82" i="17" s="1"/>
  <c r="L80" i="16"/>
  <c r="L7" i="21" s="1"/>
  <c r="K7" i="21"/>
  <c r="K82" i="16"/>
  <c r="K8" i="21" s="1"/>
  <c r="J78" i="6"/>
  <c r="J80" i="6" s="1"/>
  <c r="K7" i="1"/>
  <c r="K8" i="1" s="1"/>
  <c r="K9" i="1" s="1"/>
  <c r="K10" i="1" s="1"/>
  <c r="K11" i="1" s="1"/>
  <c r="K12" i="1" s="1"/>
  <c r="K13" i="1" s="1"/>
  <c r="G7" i="1"/>
  <c r="G8" i="1" s="1"/>
  <c r="G9" i="1" s="1"/>
  <c r="G10" i="1" s="1"/>
  <c r="G11" i="1" s="1"/>
  <c r="G12" i="1" s="1"/>
  <c r="G13" i="1" s="1"/>
  <c r="Q14" i="21"/>
  <c r="Q7" i="21"/>
  <c r="F7" i="21"/>
  <c r="J82" i="16"/>
  <c r="J8" i="21" s="1"/>
  <c r="P82" i="16"/>
  <c r="Q18" i="6"/>
  <c r="Q78" i="6" s="1"/>
  <c r="P19" i="21" s="1"/>
  <c r="F21" i="21"/>
  <c r="G19" i="21"/>
  <c r="G14" i="21"/>
  <c r="F14" i="21"/>
  <c r="C14" i="21"/>
  <c r="C15" i="21"/>
  <c r="I14" i="21"/>
  <c r="J82" i="17"/>
  <c r="I15" i="21" s="1"/>
  <c r="D14" i="21"/>
  <c r="D15" i="21"/>
  <c r="E15" i="21"/>
  <c r="E14" i="21"/>
  <c r="I82" i="16"/>
  <c r="I8" i="21" s="1"/>
  <c r="K21" i="21"/>
  <c r="L82" i="6"/>
  <c r="K22" i="21" s="1"/>
  <c r="H19" i="21"/>
  <c r="I80" i="6"/>
  <c r="H80" i="16"/>
  <c r="H7" i="21" s="1"/>
  <c r="H82" i="6"/>
  <c r="G22" i="21" s="1"/>
  <c r="G21" i="21"/>
  <c r="O14" i="21"/>
  <c r="P82" i="17"/>
  <c r="O15" i="21" s="1"/>
  <c r="P13" i="21"/>
  <c r="P14" i="21"/>
  <c r="R21" i="21" l="1"/>
  <c r="S29" i="6"/>
  <c r="T29" i="6" s="1"/>
  <c r="S29" i="16"/>
  <c r="S30" i="17"/>
  <c r="T30" i="17" s="1"/>
  <c r="K28" i="1"/>
  <c r="S14" i="21"/>
  <c r="S7" i="21"/>
  <c r="R30" i="16"/>
  <c r="G28" i="1"/>
  <c r="P8" i="21"/>
  <c r="S8" i="21" s="1"/>
  <c r="S13" i="21"/>
  <c r="I19" i="21"/>
  <c r="L82" i="16"/>
  <c r="L8" i="21" s="1"/>
  <c r="K14" i="1"/>
  <c r="G14" i="1"/>
  <c r="N72" i="6" s="1"/>
  <c r="R82" i="17"/>
  <c r="Q15" i="21" s="1"/>
  <c r="E6" i="4"/>
  <c r="E7" i="4" s="1"/>
  <c r="E11" i="4" s="1"/>
  <c r="D7" i="4"/>
  <c r="Q80" i="6"/>
  <c r="Q82" i="6" s="1"/>
  <c r="P22" i="21" s="1"/>
  <c r="I21" i="21"/>
  <c r="J82" i="6"/>
  <c r="I22" i="21" s="1"/>
  <c r="H82" i="16"/>
  <c r="H8" i="21" s="1"/>
  <c r="I82" i="6"/>
  <c r="H22" i="21" s="1"/>
  <c r="H21" i="21"/>
  <c r="S30" i="6" l="1"/>
  <c r="T30" i="6" s="1"/>
  <c r="S31" i="17"/>
  <c r="T31" i="17" s="1"/>
  <c r="K29" i="1"/>
  <c r="R31" i="16"/>
  <c r="G29" i="1"/>
  <c r="S30" i="16"/>
  <c r="S15" i="21"/>
  <c r="C7" i="4"/>
  <c r="D12" i="4"/>
  <c r="D14" i="4" s="1"/>
  <c r="D11" i="4"/>
  <c r="E12" i="4"/>
  <c r="E14" i="4" s="1"/>
  <c r="P21" i="21"/>
  <c r="S31" i="6" l="1"/>
  <c r="T31" i="6" s="1"/>
  <c r="S32" i="17"/>
  <c r="T32" i="17" s="1"/>
  <c r="K30" i="1"/>
  <c r="R32" i="16"/>
  <c r="S32" i="16" s="1"/>
  <c r="G30" i="1"/>
  <c r="S31" i="16"/>
  <c r="C11" i="4"/>
  <c r="C12" i="4"/>
  <c r="C14" i="4" s="1"/>
  <c r="S32" i="6" l="1"/>
  <c r="T32" i="6" s="1"/>
  <c r="S33" i="17"/>
  <c r="T33" i="17" s="1"/>
  <c r="K31" i="1"/>
  <c r="R33" i="16"/>
  <c r="G31" i="1"/>
  <c r="S33" i="16"/>
  <c r="T80" i="6"/>
  <c r="T82" i="6" s="1"/>
  <c r="S33" i="6" l="1"/>
  <c r="T33" i="6" s="1"/>
  <c r="S34" i="17"/>
  <c r="T34" i="17" s="1"/>
  <c r="K32" i="1"/>
  <c r="R34" i="16"/>
  <c r="S34" i="16" s="1"/>
  <c r="G32" i="1"/>
  <c r="O7" i="1"/>
  <c r="O8" i="1" s="1"/>
  <c r="O9" i="1" s="1"/>
  <c r="O10" i="1" s="1"/>
  <c r="Q20" i="21"/>
  <c r="S20" i="21" s="1"/>
  <c r="S34" i="6" l="1"/>
  <c r="T34" i="6" s="1"/>
  <c r="S35" i="17"/>
  <c r="T35" i="17" s="1"/>
  <c r="K33" i="1"/>
  <c r="R35" i="16"/>
  <c r="S35" i="16" s="1"/>
  <c r="G33" i="1"/>
  <c r="O11" i="1"/>
  <c r="O12" i="1" s="1"/>
  <c r="O13" i="1" s="1"/>
  <c r="S22" i="21"/>
  <c r="Q21" i="21"/>
  <c r="S21" i="21" s="1"/>
  <c r="S35" i="6" l="1"/>
  <c r="T35" i="6" s="1"/>
  <c r="R36" i="16"/>
  <c r="G34" i="1"/>
  <c r="S36" i="17"/>
  <c r="T36" i="17" s="1"/>
  <c r="K34" i="1"/>
  <c r="O14" i="1"/>
  <c r="K35" i="1" l="1"/>
  <c r="S37" i="17"/>
  <c r="T37" i="17" s="1"/>
  <c r="S36" i="6"/>
  <c r="T36" i="6" s="1"/>
  <c r="G35" i="1"/>
  <c r="R37" i="16"/>
  <c r="S36" i="16"/>
  <c r="S38" i="17" l="1"/>
  <c r="T38" i="17" s="1"/>
  <c r="K36" i="1"/>
  <c r="R38" i="16"/>
  <c r="S38" i="16" s="1"/>
  <c r="G36" i="1"/>
  <c r="R39" i="16" s="1"/>
  <c r="S39" i="16" s="1"/>
  <c r="S37" i="16"/>
  <c r="S37" i="6"/>
  <c r="T37" i="6" s="1"/>
  <c r="S38" i="6" l="1"/>
  <c r="T38" i="6" s="1"/>
  <c r="G37" i="1"/>
  <c r="R40" i="16" s="1"/>
  <c r="S40" i="16" s="1"/>
  <c r="S39" i="17"/>
  <c r="T39" i="17" s="1"/>
  <c r="K37" i="1"/>
  <c r="S39" i="6" l="1"/>
  <c r="T39" i="6" s="1"/>
  <c r="S40" i="17"/>
  <c r="S40" i="6" s="1"/>
  <c r="T40" i="6" s="1"/>
  <c r="K38" i="1"/>
  <c r="G38" i="1"/>
  <c r="T40" i="17" l="1"/>
  <c r="K39" i="1"/>
  <c r="S41" i="17"/>
  <c r="T41" i="17" s="1"/>
  <c r="G39" i="1"/>
  <c r="R41" i="16"/>
  <c r="S41" i="6" s="1"/>
  <c r="K40" i="1" l="1"/>
  <c r="S42" i="17"/>
  <c r="T42" i="17" s="1"/>
  <c r="T41" i="6"/>
  <c r="S41" i="16"/>
  <c r="G40" i="1"/>
  <c r="G41" i="1" s="1"/>
  <c r="G42" i="1" s="1"/>
  <c r="G43" i="1" s="1"/>
  <c r="R42" i="16"/>
  <c r="S42" i="6" s="1"/>
  <c r="G44" i="1" l="1"/>
  <c r="R46" i="16"/>
  <c r="K41" i="1"/>
  <c r="K42" i="1" s="1"/>
  <c r="K43" i="1" s="1"/>
  <c r="S43" i="17"/>
  <c r="T43" i="17" s="1"/>
  <c r="R43" i="16"/>
  <c r="T42" i="6"/>
  <c r="S42" i="16"/>
  <c r="S43" i="6" l="1"/>
  <c r="S46" i="17"/>
  <c r="T46" i="17" s="1"/>
  <c r="K44" i="1"/>
  <c r="S46" i="16"/>
  <c r="G45" i="1"/>
  <c r="R47" i="16"/>
  <c r="S45" i="17"/>
  <c r="T45" i="17" s="1"/>
  <c r="S44" i="17"/>
  <c r="T44" i="17" s="1"/>
  <c r="T43" i="6"/>
  <c r="S43" i="16"/>
  <c r="R45" i="16"/>
  <c r="R44" i="16"/>
  <c r="S45" i="6" l="1"/>
  <c r="T45" i="6" s="1"/>
  <c r="S44" i="6"/>
  <c r="T44" i="6" s="1"/>
  <c r="S46" i="6"/>
  <c r="T46" i="6"/>
  <c r="K45" i="1"/>
  <c r="S47" i="17"/>
  <c r="T47" i="17" s="1"/>
  <c r="S47" i="16"/>
  <c r="G46" i="1"/>
  <c r="R48" i="16"/>
  <c r="S45" i="16"/>
  <c r="S44" i="16"/>
  <c r="S47" i="6" l="1"/>
  <c r="S79" i="16"/>
  <c r="S80" i="16" s="1"/>
  <c r="S82" i="16" s="1"/>
  <c r="T47" i="6"/>
  <c r="K46" i="1"/>
  <c r="S48" i="17"/>
  <c r="T48" i="17" s="1"/>
  <c r="S48" i="16"/>
  <c r="G47" i="1"/>
  <c r="R49" i="16"/>
  <c r="S48" i="6" l="1"/>
  <c r="T48" i="6" s="1"/>
  <c r="K47" i="1"/>
  <c r="S49" i="17"/>
  <c r="T49" i="17" s="1"/>
  <c r="S49" i="16"/>
  <c r="G48" i="1"/>
  <c r="R50" i="16"/>
  <c r="S49" i="6" l="1"/>
  <c r="T49" i="6" s="1"/>
  <c r="K48" i="1"/>
  <c r="S50" i="17"/>
  <c r="T50" i="17" s="1"/>
  <c r="S50" i="16"/>
  <c r="G49" i="1"/>
  <c r="R51" i="16"/>
  <c r="S50" i="6" l="1"/>
  <c r="T50" i="6" s="1"/>
  <c r="K49" i="1"/>
  <c r="S52" i="17" s="1"/>
  <c r="T52" i="17" s="1"/>
  <c r="S51" i="17"/>
  <c r="T51" i="17" s="1"/>
  <c r="S51" i="16"/>
  <c r="G50" i="1"/>
  <c r="R52" i="16"/>
  <c r="S51" i="6" l="1"/>
  <c r="S52" i="6"/>
  <c r="G51" i="1"/>
  <c r="R53" i="16"/>
  <c r="T51" i="6"/>
  <c r="K50" i="1"/>
  <c r="S53" i="17" s="1"/>
  <c r="T53" i="17" s="1"/>
  <c r="S52" i="16"/>
  <c r="S53" i="16" l="1"/>
  <c r="S53" i="6"/>
  <c r="G52" i="1"/>
  <c r="R54" i="16"/>
  <c r="T52" i="6"/>
  <c r="K51" i="1"/>
  <c r="S54" i="17" s="1"/>
  <c r="T54" i="17" s="1"/>
  <c r="S54" i="16" l="1"/>
  <c r="S54" i="6"/>
  <c r="R55" i="16"/>
  <c r="G53" i="1"/>
  <c r="K52" i="1"/>
  <c r="S55" i="17" s="1"/>
  <c r="T55" i="17" s="1"/>
  <c r="T53" i="6"/>
  <c r="S55" i="16" l="1"/>
  <c r="S55" i="6"/>
  <c r="R56" i="16"/>
  <c r="G54" i="1"/>
  <c r="K53" i="1"/>
  <c r="S56" i="17" s="1"/>
  <c r="T56" i="17" s="1"/>
  <c r="T54" i="6"/>
  <c r="S56" i="16" l="1"/>
  <c r="S56" i="6"/>
  <c r="R57" i="16"/>
  <c r="G55" i="1"/>
  <c r="K54" i="1"/>
  <c r="T55" i="6"/>
  <c r="G56" i="1" l="1"/>
  <c r="R58" i="16"/>
  <c r="S57" i="17"/>
  <c r="T57" i="17" s="1"/>
  <c r="K55" i="1"/>
  <c r="S57" i="16"/>
  <c r="T56" i="6"/>
  <c r="S57" i="6" l="1"/>
  <c r="T57" i="6" s="1"/>
  <c r="G57" i="1"/>
  <c r="R59" i="16"/>
  <c r="S58" i="17"/>
  <c r="T58" i="17" s="1"/>
  <c r="K56" i="1"/>
  <c r="S58" i="16"/>
  <c r="S58" i="6" l="1"/>
  <c r="T58" i="6" s="1"/>
  <c r="G58" i="1"/>
  <c r="R60" i="16"/>
  <c r="K57" i="1"/>
  <c r="S59" i="17"/>
  <c r="T59" i="17" s="1"/>
  <c r="S59" i="16"/>
  <c r="S59" i="6" l="1"/>
  <c r="T59" i="6" s="1"/>
  <c r="R61" i="16"/>
  <c r="G59" i="1"/>
  <c r="K58" i="1"/>
  <c r="S60" i="17"/>
  <c r="T60" i="17" s="1"/>
  <c r="S60" i="16"/>
  <c r="S60" i="6" l="1"/>
  <c r="T60" i="6" s="1"/>
  <c r="G60" i="1"/>
  <c r="R62" i="16"/>
  <c r="S61" i="17"/>
  <c r="T61" i="17" s="1"/>
  <c r="K59" i="1"/>
  <c r="S61" i="16"/>
  <c r="S61" i="6" l="1"/>
  <c r="T61" i="6" s="1"/>
  <c r="S62" i="17"/>
  <c r="T62" i="17" s="1"/>
  <c r="K60" i="1"/>
  <c r="S62" i="16"/>
  <c r="R63" i="16"/>
  <c r="G61" i="1"/>
  <c r="S62" i="6" l="1"/>
  <c r="T62" i="6" s="1"/>
  <c r="R64" i="16"/>
  <c r="G62" i="1"/>
  <c r="S63" i="17"/>
  <c r="T63" i="17" s="1"/>
  <c r="K61" i="1"/>
  <c r="S63" i="16"/>
  <c r="S63" i="6" l="1"/>
  <c r="T63" i="6" s="1"/>
  <c r="R65" i="16"/>
  <c r="G63" i="1"/>
  <c r="K62" i="1"/>
  <c r="S64" i="17"/>
  <c r="T64" i="17" s="1"/>
  <c r="S64" i="16"/>
  <c r="S64" i="6" l="1"/>
  <c r="T64" i="6" s="1"/>
  <c r="R66" i="16"/>
  <c r="G64" i="1"/>
  <c r="K63" i="1"/>
  <c r="S65" i="17"/>
  <c r="T65" i="17" s="1"/>
  <c r="S65" i="16"/>
  <c r="R67" i="16" l="1"/>
  <c r="G65" i="1"/>
  <c r="S65" i="6"/>
  <c r="T65" i="6" s="1"/>
  <c r="K64" i="1"/>
  <c r="S66" i="17"/>
  <c r="T66" i="17" s="1"/>
  <c r="S67" i="17" l="1"/>
  <c r="T67" i="17" s="1"/>
  <c r="K65" i="1"/>
  <c r="S67" i="6"/>
  <c r="T67" i="6" s="1"/>
  <c r="S66" i="6"/>
  <c r="T66" i="6" s="1"/>
</calcChain>
</file>

<file path=xl/sharedStrings.xml><?xml version="1.0" encoding="utf-8"?>
<sst xmlns="http://schemas.openxmlformats.org/spreadsheetml/2006/main" count="526" uniqueCount="205">
  <si>
    <t>Delivery Estimate versus CEC Estimate / Braamde lewering versus NOK skatting</t>
  </si>
  <si>
    <t>2022/23 bemarkingsjaar</t>
  </si>
  <si>
    <t>White/Wit</t>
  </si>
  <si>
    <t>Yellow/Geel</t>
  </si>
  <si>
    <t>Total/Totaal</t>
  </si>
  <si>
    <r>
      <t xml:space="preserve">Early deliveries (Mar &amp; Apr) (tons) </t>
    </r>
    <r>
      <rPr>
        <i/>
        <sz val="11"/>
        <rFont val="Arial"/>
        <family val="2"/>
      </rPr>
      <t>(Note 1)</t>
    </r>
  </si>
  <si>
    <r>
      <t xml:space="preserve">Vroeë lewerings (Mrt &amp; Apr) (tonne) </t>
    </r>
    <r>
      <rPr>
        <i/>
        <sz val="11"/>
        <rFont val="Arial"/>
        <family val="2"/>
      </rPr>
      <t>(Nota 1)</t>
    </r>
  </si>
  <si>
    <t>Deliveries (May-Feb) (tons) (Note 2)</t>
  </si>
  <si>
    <t>Lewerings (Mei-Febr) (tonne) (Nota 2)</t>
  </si>
  <si>
    <t>Total deliveries  (tons) (Note 3)</t>
  </si>
  <si>
    <t>Totale lewerings  (tonne) (Nota 3)</t>
  </si>
  <si>
    <t>CEC 7de production estimate (tons)</t>
  </si>
  <si>
    <t>NOK 6de produksieskatting (ton)</t>
  </si>
  <si>
    <t>Adjustment for on farm consumption &amp; storage (tons) (Note: 4)</t>
  </si>
  <si>
    <t>Crop estimate MINUS farm consumption, storage, seed retention etc</t>
  </si>
  <si>
    <t>Produksieskatting MIN plaasverbruik, stoor, saad terughouding ens</t>
  </si>
  <si>
    <t>Deliveries as % of CEC estimate minus retensions (%)</t>
  </si>
  <si>
    <t>Lewerings as % van die NOK skatting minus terughoudings(%)</t>
  </si>
  <si>
    <t>Outstanding after adjustment (tons)</t>
  </si>
  <si>
    <t>Uitstaande op NOK na aanpassings (tonne)</t>
  </si>
  <si>
    <t>Remaining weeks for delivery (Note 5)</t>
  </si>
  <si>
    <t>Uitstaande weke vir lewering (Nota 5)</t>
  </si>
  <si>
    <t>Delivery tempo needed to obtain CEC estimate</t>
  </si>
  <si>
    <t>Lewerings tempo benodig</t>
  </si>
  <si>
    <t>Notas/Notes</t>
  </si>
  <si>
    <t>Nota 1:  Maart en April 2022 se lewerings word geneem as vroeë lewerings.  Ouseisoenlewerings is moontlik maar waarskynlik minimaal</t>
  </si>
  <si>
    <t>Nota 2:  Slegs lewerings vanaf Mei tot Feb word in ag geneem omdat 'n aanname vir Maart en April se vroeë lewerings reeds gemaak is</t>
  </si>
  <si>
    <t>Nota 3:  Totale lewerings tot datum in 52 weke periode (Let op: Periode geneem as Mar - Feb en nie volgens amptelike bemarkingsjaar, Mei - Apr)</t>
  </si>
  <si>
    <t>Nota 4:  Aanname:  Volgens NOK se opnamesyfer onder produsente einde van Nov elke jaar - sien ook Graan SA se vraag- en aanbodbalansstaat.</t>
  </si>
  <si>
    <t xml:space="preserve">Nota 5:  [52 weke minus (Aantal vroeë lewerings weke plus weke sedert Meimaand)] </t>
  </si>
  <si>
    <t>SAGIS - Mielies se weeklikse produsentelewerings</t>
  </si>
  <si>
    <t xml:space="preserve">Witmielies/White maize </t>
  </si>
  <si>
    <t xml:space="preserve">Geelmielies/Yellow maize </t>
  </si>
  <si>
    <t xml:space="preserve">Totaal mielies/Total maize </t>
  </si>
  <si>
    <t>Bemarkingseisoen week</t>
  </si>
  <si>
    <t>Week geëindig</t>
  </si>
  <si>
    <t>Prod lewerings</t>
  </si>
  <si>
    <t>Regstellings</t>
  </si>
  <si>
    <t>Periode totaal</t>
  </si>
  <si>
    <t>Prog Totaal</t>
  </si>
  <si>
    <t>Marketing season week</t>
  </si>
  <si>
    <t>Week ending</t>
  </si>
  <si>
    <t>Prod deliveries</t>
  </si>
  <si>
    <t>Adjustments</t>
  </si>
  <si>
    <t>Period Total</t>
  </si>
  <si>
    <t>Prog Total</t>
  </si>
  <si>
    <t>White maize - Weekly delivery comparison / Witmielies - Weeklikse lewerings vergelyking</t>
  </si>
  <si>
    <t>2008/09</t>
  </si>
  <si>
    <t>2009/10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</si>
  <si>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</si>
  <si>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</si>
  <si>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</si>
  <si>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</si>
  <si>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</si>
  <si>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</si>
  <si>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</si>
  <si>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</si>
  <si>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</si>
  <si>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</si>
  <si>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</si>
  <si>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2022/23*</t>
  </si>
  <si>
    <t>2023/24*</t>
  </si>
  <si>
    <t>5 Yr. AVG</t>
  </si>
  <si>
    <t>10 Mar 2023</t>
  </si>
  <si>
    <t>17 Mar 2023</t>
  </si>
  <si>
    <t>24 Mar 2023</t>
  </si>
  <si>
    <t>25 Mar 2023</t>
  </si>
  <si>
    <t>26 Mar 2023</t>
  </si>
  <si>
    <t>31 Mar 2023</t>
  </si>
  <si>
    <t>07 Apr 2023</t>
  </si>
  <si>
    <t>14 Apr 2023</t>
  </si>
  <si>
    <t>21 Apr 2023</t>
  </si>
  <si>
    <t>28 Apr 2023</t>
  </si>
  <si>
    <t>Jan &amp; Feb 2022</t>
  </si>
  <si>
    <t>Mar 22</t>
  </si>
  <si>
    <t>Apr 22</t>
  </si>
  <si>
    <t>Totale vroee lewerings</t>
  </si>
  <si>
    <t>Early Deliveries</t>
  </si>
  <si>
    <t>5 May 2023</t>
  </si>
  <si>
    <t>12 May 2023</t>
  </si>
  <si>
    <t>19 May 2023</t>
  </si>
  <si>
    <t>26 May 2023</t>
  </si>
  <si>
    <t>02 Jun 2023</t>
  </si>
  <si>
    <t>09 Jun 2023</t>
  </si>
  <si>
    <t>16 Jun 2023</t>
  </si>
  <si>
    <t>23 Jun 2023</t>
  </si>
  <si>
    <t>30 Jun 2023</t>
  </si>
  <si>
    <t>07 Jul 2023</t>
  </si>
  <si>
    <t>14 Jul 2023</t>
  </si>
  <si>
    <t>21 Jul 2023</t>
  </si>
  <si>
    <t>28 Jul 2023</t>
  </si>
  <si>
    <t>04 Aug 2023</t>
  </si>
  <si>
    <t>11 Aug 2023</t>
  </si>
  <si>
    <t>18 Aug 2023</t>
  </si>
  <si>
    <t>NOK Finale skatting</t>
  </si>
  <si>
    <t>Farm consumption, storage, seed retention etc</t>
  </si>
  <si>
    <t>NOK - Farm use and seed retention</t>
  </si>
  <si>
    <t>Opsomming</t>
  </si>
  <si>
    <t>Vroeë lewering/Early deliveries (Mar &amp; Apr)</t>
  </si>
  <si>
    <t>Lewerings vanaf Mei/Deliveries from May</t>
  </si>
  <si>
    <t>Totale lewerings/Total deliveries</t>
  </si>
  <si>
    <t>SAGIS lewerings weeklies (1 Mrt - 28 Feb)</t>
  </si>
  <si>
    <t>% Gelewer van Oesskatting/% delivered crop estimate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</si>
  <si>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</si>
  <si>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</si>
  <si>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</si>
  <si>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Yellow maize - Weekly delivery comparison / Geelmielies - Weeklikse lewerings vergelyking</t>
  </si>
  <si>
    <t>2010/11</t>
  </si>
  <si>
    <t>Jan &amp; Feb 2023</t>
  </si>
  <si>
    <t>Mar 23</t>
  </si>
  <si>
    <t>Apr 23</t>
  </si>
  <si>
    <t>5220000</t>
  </si>
  <si>
    <t>Total maize - Weekly delivery comparison / Totaal mielies - Weeklikse lewerings vergelyking</t>
  </si>
  <si>
    <t>11 Mar 2022</t>
  </si>
  <si>
    <t>18 Mar 2022</t>
  </si>
  <si>
    <t>25 Mar 2022</t>
  </si>
  <si>
    <t>01 Apr 2022</t>
  </si>
  <si>
    <t>8 Apr 2022</t>
  </si>
  <si>
    <t>15 Apr 2022</t>
  </si>
  <si>
    <t>22 Apr 2022</t>
  </si>
  <si>
    <t>29 Apr 2022</t>
  </si>
  <si>
    <t>Early deliveries</t>
  </si>
  <si>
    <t>%  Lewerings vanaf week 16-44 / Oesskatting</t>
  </si>
  <si>
    <t>Average</t>
  </si>
  <si>
    <t xml:space="preserve">Summary: Maize producer deliveries </t>
  </si>
  <si>
    <t>2022/23</t>
  </si>
  <si>
    <t>2023/24</t>
  </si>
  <si>
    <t>5 YA</t>
  </si>
  <si>
    <t>Vroeë lewering (Mar &amp; Apr)</t>
  </si>
  <si>
    <t>Lewerings vanaf Mei</t>
  </si>
  <si>
    <t>Totale lewerings</t>
  </si>
  <si>
    <t>% Gelewer van die finale Oes</t>
  </si>
  <si>
    <t>2018/19*</t>
  </si>
  <si>
    <t>2019/20*</t>
  </si>
  <si>
    <t>2020/21*</t>
  </si>
  <si>
    <t>2021/22*</t>
  </si>
  <si>
    <r>
      <rPr>
        <b/>
        <sz val="10"/>
        <rFont val="Arial"/>
        <family val="2"/>
      </rPr>
      <t>Take note:</t>
    </r>
    <r>
      <rPr>
        <sz val="10"/>
        <rFont val="Arial"/>
        <family val="2"/>
      </rPr>
      <t xml:space="preserve"> % Maize delivered is calculated as followes = Latest crop estimate figures </t>
    </r>
    <r>
      <rPr>
        <i/>
        <sz val="10"/>
        <rFont val="Arial"/>
        <family val="2"/>
      </rPr>
      <t xml:space="preserve">MINUS </t>
    </r>
    <r>
      <rPr>
        <sz val="10"/>
        <rFont val="Arial"/>
        <family val="2"/>
      </rPr>
      <t>farm consumption, storage, seed retention etc</t>
    </r>
  </si>
  <si>
    <t>2016/17*: It should be noted that early deliveries during the month of January &amp; February 2016 is included</t>
  </si>
  <si>
    <t>Grade / Graad:</t>
  </si>
  <si>
    <t>White Maize / Witmielies</t>
  </si>
  <si>
    <t>Yellow Maize / Geelmielies</t>
  </si>
  <si>
    <t xml:space="preserve"> Ton</t>
  </si>
  <si>
    <t>Progressive / Progressief: 2013/04/27 - 2013/06/14</t>
  </si>
  <si>
    <t>Progressive / Progressief: 2013/04/27 - 2013/06/07</t>
  </si>
  <si>
    <t>Adjustments / Aanpassings:</t>
  </si>
  <si>
    <t>Week 2013/06/01 - 2013/06/21:</t>
  </si>
  <si>
    <t>WM1</t>
  </si>
  <si>
    <t>YM1</t>
  </si>
  <si>
    <t>WM2</t>
  </si>
  <si>
    <t>YM2</t>
  </si>
  <si>
    <t>WM3</t>
  </si>
  <si>
    <t>YM3</t>
  </si>
  <si>
    <t>WMU/WMO</t>
  </si>
  <si>
    <t>YMU/YMO</t>
  </si>
  <si>
    <t>Unknown/Onbekend</t>
  </si>
  <si>
    <t>Week Total / Totaal:</t>
  </si>
  <si>
    <r>
      <rPr>
        <b/>
        <sz val="14"/>
        <rFont val="Calibri"/>
        <family val="2"/>
      </rPr>
      <t>Maize White/Witmielies</t>
    </r>
  </si>
  <si>
    <r>
      <rPr>
        <b/>
        <sz val="14"/>
        <rFont val="Calibri"/>
        <family val="2"/>
      </rPr>
      <t>Maize Yellow/Geelmielies</t>
    </r>
  </si>
  <si>
    <r>
      <rPr>
        <b/>
        <sz val="14"/>
        <rFont val="Calibri"/>
        <family val="2"/>
      </rPr>
      <t>Ton</t>
    </r>
  </si>
  <si>
    <t>%</t>
  </si>
  <si>
    <r>
      <rPr>
        <b/>
        <sz val="14"/>
        <rFont val="Calibri"/>
        <family val="2"/>
      </rPr>
      <t>WM1</t>
    </r>
  </si>
  <si>
    <r>
      <rPr>
        <b/>
        <sz val="14"/>
        <rFont val="Calibri"/>
        <family val="2"/>
      </rPr>
      <t>YM1</t>
    </r>
  </si>
  <si>
    <r>
      <rPr>
        <b/>
        <sz val="14"/>
        <rFont val="Calibri"/>
        <family val="2"/>
      </rPr>
      <t>WM2</t>
    </r>
  </si>
  <si>
    <r>
      <rPr>
        <b/>
        <sz val="14"/>
        <rFont val="Calibri"/>
        <family val="2"/>
      </rPr>
      <t>YM2</t>
    </r>
  </si>
  <si>
    <r>
      <rPr>
        <b/>
        <sz val="14"/>
        <rFont val="Calibri"/>
        <family val="2"/>
      </rPr>
      <t>WM3</t>
    </r>
  </si>
  <si>
    <r>
      <rPr>
        <b/>
        <sz val="14"/>
        <rFont val="Calibri"/>
        <family val="2"/>
      </rPr>
      <t>YM3</t>
    </r>
  </si>
  <si>
    <r>
      <rPr>
        <b/>
        <sz val="14"/>
        <rFont val="Calibri"/>
        <family val="2"/>
      </rPr>
      <t>WMO</t>
    </r>
  </si>
  <si>
    <r>
      <rPr>
        <b/>
        <sz val="14"/>
        <rFont val="Calibri"/>
        <family val="2"/>
      </rPr>
      <t>YMO</t>
    </r>
  </si>
  <si>
    <r>
      <rPr>
        <b/>
        <sz val="14"/>
        <rFont val="Calibri"/>
        <family val="2"/>
      </rPr>
      <t>Total/Totaal</t>
    </r>
  </si>
  <si>
    <t>25 Aug 2023</t>
  </si>
  <si>
    <t>01 Sep 2023</t>
  </si>
  <si>
    <t>08 Sep 2023</t>
  </si>
  <si>
    <t>15 Sep 2023</t>
  </si>
  <si>
    <t>22 Sep 2023</t>
  </si>
  <si>
    <t>29 Sep 2023</t>
  </si>
  <si>
    <t>06 Oct 2023</t>
  </si>
  <si>
    <t>13 Oct 2023</t>
  </si>
  <si>
    <t>20 Oct 2023</t>
  </si>
  <si>
    <t>27 Oct 2023</t>
  </si>
  <si>
    <t>03 Nov 2023</t>
  </si>
  <si>
    <t>17 Nov 2023</t>
  </si>
  <si>
    <t>24 Nov 2023</t>
  </si>
  <si>
    <t>01 Dec 2023</t>
  </si>
  <si>
    <t>08 Dec 2023</t>
  </si>
  <si>
    <t>15 Dec 2023</t>
  </si>
  <si>
    <t>22 Dec 2023</t>
  </si>
  <si>
    <t>29 Dec 2023</t>
  </si>
  <si>
    <t>05 Jan 2024</t>
  </si>
  <si>
    <t>Progressive / Progressief
2023/04/29 - 2024/01/19</t>
  </si>
  <si>
    <t>19 Jan 2024</t>
  </si>
  <si>
    <t>12 Jan 2024</t>
  </si>
  <si>
    <t>26 Jan 2024</t>
  </si>
  <si>
    <t>02 Feb 2024</t>
  </si>
  <si>
    <t>09 Feb 2024</t>
  </si>
  <si>
    <t>16 Feb 2024</t>
  </si>
  <si>
    <t>23 Feb 2024</t>
  </si>
  <si>
    <t>01 Mar 2024</t>
  </si>
  <si>
    <t>8 Mar 2024</t>
  </si>
  <si>
    <t>15 Mar 2024</t>
  </si>
  <si>
    <t>22 Mar 2024</t>
  </si>
  <si>
    <t>Aanpassing vir op plaas verbruik en stoor</t>
  </si>
  <si>
    <t>29 Mar 2024</t>
  </si>
  <si>
    <t>05 Apr 2024</t>
  </si>
  <si>
    <t>12 Apr 2024</t>
  </si>
  <si>
    <t>19 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</si>
</sst>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#,##0,##0"/>
    <numFmt numFmtId="168" formatCode="##\ ###\ ###"/>
    <numFmt numFmtId="169" formatCode="[$-409]d\-mmm\-yy;@"/>
    <numFmt numFmtId="170" formatCode="_-* #,##0_-;\-* #,##0_-;_-* &quot;-&quot;??_-;_-@_-"/>
  </numFmts>
  <fonts count="68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FF00"/>
      <name val="Arial"/>
      <family val="2"/>
    </font>
    <font>
      <sz val="9"/>
      <color rgb="FFFF0000"/>
      <name val="Arial"/>
      <family val="2"/>
    </font>
    <font>
      <b/>
      <sz val="10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Tahoma"/>
      <family val="2"/>
    </font>
    <font>
      <b/>
      <sz val="10"/>
      <color rgb="FF002060"/>
      <name val="Cambria"/>
      <family val="2"/>
      <scheme val="major"/>
    </font>
    <font>
      <b/>
      <sz val="11"/>
      <color rgb="FF0000FF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theme="3"/>
      <name val="Cambria"/>
      <family val="2"/>
      <scheme val="major"/>
    </font>
    <font>
      <sz val="14"/>
      <name val="Calibri"/>
      <family val="2"/>
      <scheme val="minor"/>
    </font>
    <font>
      <sz val="11"/>
      <color theme="1"/>
      <name val="Calibri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double">
        <color theme="4"/>
      </bottom>
      <diagonal/>
    </border>
    <border>
      <left style="medium">
        <color indexed="64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medium">
        <color indexed="64"/>
      </left>
      <right style="thin">
        <color rgb="FF3F3F3F"/>
      </right>
      <top/>
      <bottom/>
      <diagonal/>
    </border>
    <border>
      <left style="thin">
        <color rgb="FF3F3F3F"/>
      </left>
      <right/>
      <top/>
      <bottom/>
      <diagonal/>
    </border>
    <border>
      <left/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double">
        <color theme="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theme="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0">
    <xf numFmtId="0" fontId="0" fillId="0" borderId="0"/>
    <xf numFmtId="0" fontId="25" fillId="2" borderId="0" applyNumberFormat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8" applyNumberFormat="0" applyFill="0" applyAlignment="0" applyProtection="0"/>
    <xf numFmtId="0" fontId="28" fillId="0" borderId="79" applyNumberFormat="0" applyFill="0" applyAlignment="0" applyProtection="0"/>
    <xf numFmtId="0" fontId="29" fillId="0" borderId="80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77" applyNumberFormat="0" applyAlignment="0" applyProtection="0"/>
    <xf numFmtId="0" fontId="9" fillId="0" borderId="0"/>
    <xf numFmtId="0" fontId="9" fillId="0" borderId="0"/>
    <xf numFmtId="0" fontId="19" fillId="0" borderId="0">
      <alignment vertical="top"/>
    </xf>
    <xf numFmtId="0" fontId="9" fillId="0" borderId="0"/>
    <xf numFmtId="0" fontId="31" fillId="0" borderId="0"/>
    <xf numFmtId="0" fontId="25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3" borderId="81" applyNumberFormat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2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</cellStyleXfs>
  <cellXfs count="5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4" fillId="0" borderId="0" xfId="0" applyNumberFormat="1" applyFont="1"/>
    <xf numFmtId="165" fontId="4" fillId="0" borderId="0" xfId="2" applyNumberFormat="1" applyFont="1"/>
    <xf numFmtId="0" fontId="6" fillId="0" borderId="0" xfId="0" applyFont="1"/>
    <xf numFmtId="0" fontId="7" fillId="0" borderId="0" xfId="0" applyFont="1"/>
    <xf numFmtId="165" fontId="0" fillId="0" borderId="0" xfId="0" applyNumberFormat="1"/>
    <xf numFmtId="165" fontId="4" fillId="0" borderId="0" xfId="2" applyNumberFormat="1" applyFont="1" applyBorder="1"/>
    <xf numFmtId="49" fontId="4" fillId="0" borderId="0" xfId="0" applyNumberFormat="1" applyFont="1" applyAlignment="1">
      <alignment horizontal="center"/>
    </xf>
    <xf numFmtId="165" fontId="4" fillId="0" borderId="0" xfId="13" applyNumberFormat="1" applyFont="1" applyBorder="1"/>
    <xf numFmtId="165" fontId="4" fillId="0" borderId="0" xfId="10" applyNumberFormat="1" applyFont="1" applyBorder="1"/>
    <xf numFmtId="165" fontId="4" fillId="0" borderId="0" xfId="2" applyNumberFormat="1" applyFont="1" applyBorder="1" applyAlignment="1">
      <alignment horizontal="right"/>
    </xf>
    <xf numFmtId="0" fontId="36" fillId="0" borderId="0" xfId="0" applyFont="1"/>
    <xf numFmtId="15" fontId="37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165" fontId="4" fillId="0" borderId="3" xfId="2" applyNumberFormat="1" applyFont="1" applyBorder="1"/>
    <xf numFmtId="0" fontId="4" fillId="0" borderId="1" xfId="0" applyFont="1" applyBorder="1" applyAlignment="1">
      <alignment horizontal="center"/>
    </xf>
    <xf numFmtId="165" fontId="4" fillId="0" borderId="3" xfId="13" applyNumberFormat="1" applyFont="1" applyBorder="1"/>
    <xf numFmtId="165" fontId="4" fillId="0" borderId="3" xfId="10" applyNumberFormat="1" applyFont="1" applyBorder="1"/>
    <xf numFmtId="165" fontId="4" fillId="0" borderId="3" xfId="16" applyNumberFormat="1" applyFont="1" applyBorder="1"/>
    <xf numFmtId="165" fontId="4" fillId="0" borderId="7" xfId="24" applyNumberFormat="1" applyFont="1" applyBorder="1"/>
    <xf numFmtId="165" fontId="4" fillId="0" borderId="3" xfId="2" applyNumberFormat="1" applyFont="1" applyBorder="1" applyAlignment="1">
      <alignment horizontal="right"/>
    </xf>
    <xf numFmtId="165" fontId="4" fillId="0" borderId="9" xfId="13" applyNumberFormat="1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4" xfId="10" applyNumberFormat="1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/>
    <xf numFmtId="0" fontId="11" fillId="0" borderId="12" xfId="0" applyFont="1" applyBorder="1"/>
    <xf numFmtId="0" fontId="29" fillId="0" borderId="80" xfId="2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165" fontId="13" fillId="0" borderId="13" xfId="2" applyNumberFormat="1" applyFont="1" applyBorder="1"/>
    <xf numFmtId="0" fontId="12" fillId="0" borderId="4" xfId="0" applyFont="1" applyBorder="1" applyAlignment="1">
      <alignment horizontal="center"/>
    </xf>
    <xf numFmtId="165" fontId="14" fillId="0" borderId="4" xfId="9" applyNumberFormat="1" applyFont="1" applyBorder="1"/>
    <xf numFmtId="0" fontId="12" fillId="0" borderId="7" xfId="0" applyFont="1" applyBorder="1" applyAlignment="1">
      <alignment horizontal="center"/>
    </xf>
    <xf numFmtId="165" fontId="14" fillId="0" borderId="13" xfId="9" applyNumberFormat="1" applyFont="1" applyBorder="1"/>
    <xf numFmtId="165" fontId="12" fillId="0" borderId="0" xfId="2" applyNumberFormat="1" applyFont="1"/>
    <xf numFmtId="165" fontId="13" fillId="0" borderId="0" xfId="2" applyNumberFormat="1" applyFont="1"/>
    <xf numFmtId="165" fontId="14" fillId="0" borderId="0" xfId="2" applyNumberFormat="1" applyFont="1"/>
    <xf numFmtId="165" fontId="4" fillId="0" borderId="15" xfId="10" applyNumberFormat="1" applyFont="1" applyBorder="1"/>
    <xf numFmtId="49" fontId="4" fillId="0" borderId="16" xfId="0" applyNumberFormat="1" applyFont="1" applyBorder="1"/>
    <xf numFmtId="165" fontId="4" fillId="0" borderId="17" xfId="24" applyNumberFormat="1" applyFont="1" applyBorder="1"/>
    <xf numFmtId="49" fontId="4" fillId="0" borderId="18" xfId="0" applyNumberFormat="1" applyFont="1" applyBorder="1"/>
    <xf numFmtId="49" fontId="4" fillId="0" borderId="13" xfId="0" applyNumberFormat="1" applyFont="1" applyBorder="1" applyAlignment="1">
      <alignment horizontal="center"/>
    </xf>
    <xf numFmtId="165" fontId="4" fillId="0" borderId="9" xfId="10" applyNumberFormat="1" applyFont="1" applyBorder="1"/>
    <xf numFmtId="0" fontId="0" fillId="0" borderId="0" xfId="0" applyAlignment="1">
      <alignment horizontal="left"/>
    </xf>
    <xf numFmtId="0" fontId="38" fillId="0" borderId="19" xfId="41" applyFont="1" applyBorder="1" applyAlignment="1">
      <alignment horizontal="left"/>
    </xf>
    <xf numFmtId="0" fontId="0" fillId="0" borderId="0" xfId="0" applyAlignment="1">
      <alignment horizontal="center"/>
    </xf>
    <xf numFmtId="0" fontId="38" fillId="0" borderId="20" xfId="41" applyFont="1" applyBorder="1" applyAlignment="1">
      <alignment horizontal="center"/>
    </xf>
    <xf numFmtId="0" fontId="38" fillId="0" borderId="21" xfId="41" applyFont="1" applyBorder="1" applyAlignment="1">
      <alignment horizontal="center"/>
    </xf>
    <xf numFmtId="165" fontId="9" fillId="0" borderId="21" xfId="24" applyNumberFormat="1" applyBorder="1" applyAlignment="1">
      <alignment horizontal="center"/>
    </xf>
    <xf numFmtId="165" fontId="9" fillId="0" borderId="16" xfId="24" applyNumberFormat="1" applyBorder="1" applyAlignment="1">
      <alignment horizontal="center"/>
    </xf>
    <xf numFmtId="165" fontId="9" fillId="0" borderId="23" xfId="24" applyNumberFormat="1" applyBorder="1" applyAlignment="1">
      <alignment horizontal="center"/>
    </xf>
    <xf numFmtId="165" fontId="9" fillId="0" borderId="18" xfId="24" applyNumberFormat="1" applyBorder="1" applyAlignment="1">
      <alignment horizontal="center"/>
    </xf>
    <xf numFmtId="0" fontId="39" fillId="0" borderId="24" xfId="42" applyFont="1" applyBorder="1" applyAlignment="1">
      <alignment horizontal="left"/>
    </xf>
    <xf numFmtId="49" fontId="39" fillId="0" borderId="25" xfId="42" applyNumberFormat="1" applyFont="1" applyBorder="1"/>
    <xf numFmtId="165" fontId="9" fillId="0" borderId="26" xfId="24" applyNumberFormat="1" applyBorder="1" applyAlignment="1">
      <alignment horizontal="center"/>
    </xf>
    <xf numFmtId="165" fontId="9" fillId="0" borderId="25" xfId="24" applyNumberFormat="1" applyBorder="1" applyAlignment="1">
      <alignment horizontal="center"/>
    </xf>
    <xf numFmtId="0" fontId="40" fillId="3" borderId="84" xfId="36" applyFont="1" applyBorder="1" applyAlignment="1">
      <alignment horizontal="left"/>
    </xf>
    <xf numFmtId="49" fontId="40" fillId="3" borderId="85" xfId="36" applyNumberFormat="1" applyFont="1" applyBorder="1"/>
    <xf numFmtId="166" fontId="40" fillId="3" borderId="23" xfId="36" applyNumberFormat="1" applyFont="1" applyBorder="1" applyAlignment="1">
      <alignment horizontal="center"/>
    </xf>
    <xf numFmtId="166" fontId="40" fillId="3" borderId="18" xfId="36" applyNumberFormat="1" applyFont="1" applyBorder="1" applyAlignment="1">
      <alignment horizontal="center"/>
    </xf>
    <xf numFmtId="165" fontId="4" fillId="0" borderId="15" xfId="13" applyNumberFormat="1" applyFont="1" applyBorder="1"/>
    <xf numFmtId="165" fontId="33" fillId="3" borderId="86" xfId="2" applyNumberFormat="1" applyFont="1" applyFill="1" applyBorder="1" applyAlignment="1">
      <alignment horizontal="center"/>
    </xf>
    <xf numFmtId="165" fontId="33" fillId="3" borderId="87" xfId="2" applyNumberFormat="1" applyFont="1" applyFill="1" applyBorder="1" applyAlignment="1">
      <alignment horizontal="center"/>
    </xf>
    <xf numFmtId="0" fontId="3" fillId="0" borderId="18" xfId="24" applyFont="1" applyBorder="1"/>
    <xf numFmtId="166" fontId="40" fillId="3" borderId="0" xfId="36" applyNumberFormat="1" applyFont="1" applyBorder="1" applyAlignment="1">
      <alignment horizontal="center"/>
    </xf>
    <xf numFmtId="0" fontId="38" fillId="0" borderId="1" xfId="41" applyFont="1" applyBorder="1" applyAlignment="1">
      <alignment horizontal="center"/>
    </xf>
    <xf numFmtId="0" fontId="38" fillId="0" borderId="29" xfId="41" applyFont="1" applyBorder="1" applyAlignment="1">
      <alignment horizontal="center"/>
    </xf>
    <xf numFmtId="0" fontId="40" fillId="3" borderId="88" xfId="36" applyFont="1" applyBorder="1" applyAlignment="1">
      <alignment horizontal="left"/>
    </xf>
    <xf numFmtId="49" fontId="40" fillId="3" borderId="89" xfId="36" applyNumberFormat="1" applyFont="1" applyBorder="1"/>
    <xf numFmtId="166" fontId="40" fillId="3" borderId="29" xfId="36" applyNumberFormat="1" applyFont="1" applyBorder="1" applyAlignment="1">
      <alignment horizontal="center"/>
    </xf>
    <xf numFmtId="0" fontId="38" fillId="0" borderId="22" xfId="41" applyFont="1" applyBorder="1" applyAlignment="1">
      <alignment horizontal="left"/>
    </xf>
    <xf numFmtId="49" fontId="4" fillId="0" borderId="31" xfId="0" applyNumberFormat="1" applyFont="1" applyBorder="1" applyAlignment="1">
      <alignment horizontal="center"/>
    </xf>
    <xf numFmtId="165" fontId="3" fillId="0" borderId="0" xfId="10" applyNumberFormat="1" applyFont="1" applyBorder="1"/>
    <xf numFmtId="0" fontId="4" fillId="0" borderId="15" xfId="0" applyFont="1" applyBorder="1"/>
    <xf numFmtId="165" fontId="33" fillId="3" borderId="89" xfId="2" applyNumberFormat="1" applyFont="1" applyFill="1" applyBorder="1"/>
    <xf numFmtId="0" fontId="3" fillId="0" borderId="18" xfId="24" applyFont="1" applyBorder="1" applyAlignment="1">
      <alignment horizontal="center"/>
    </xf>
    <xf numFmtId="165" fontId="4" fillId="0" borderId="7" xfId="2" applyNumberFormat="1" applyFont="1" applyBorder="1" applyAlignment="1">
      <alignment horizontal="right"/>
    </xf>
    <xf numFmtId="0" fontId="3" fillId="0" borderId="0" xfId="24" applyFont="1"/>
    <xf numFmtId="0" fontId="3" fillId="0" borderId="5" xfId="24" applyFont="1" applyBorder="1"/>
    <xf numFmtId="0" fontId="3" fillId="0" borderId="32" xfId="24" applyFont="1" applyBorder="1"/>
    <xf numFmtId="0" fontId="4" fillId="0" borderId="22" xfId="0" applyFont="1" applyBorder="1"/>
    <xf numFmtId="165" fontId="33" fillId="3" borderId="7" xfId="2" applyNumberFormat="1" applyFont="1" applyFill="1" applyBorder="1" applyAlignment="1">
      <alignment horizontal="center"/>
    </xf>
    <xf numFmtId="0" fontId="41" fillId="0" borderId="0" xfId="24" applyFont="1"/>
    <xf numFmtId="165" fontId="33" fillId="3" borderId="33" xfId="2" applyNumberFormat="1" applyFont="1" applyFill="1" applyBorder="1" applyAlignment="1">
      <alignment horizontal="center"/>
    </xf>
    <xf numFmtId="165" fontId="33" fillId="5" borderId="34" xfId="2" applyNumberFormat="1" applyFont="1" applyFill="1" applyBorder="1" applyAlignment="1">
      <alignment horizontal="center"/>
    </xf>
    <xf numFmtId="9" fontId="42" fillId="6" borderId="0" xfId="37" applyFont="1" applyFill="1" applyAlignment="1">
      <alignment horizontal="center"/>
    </xf>
    <xf numFmtId="10" fontId="4" fillId="0" borderId="0" xfId="0" applyNumberFormat="1" applyFont="1"/>
    <xf numFmtId="49" fontId="4" fillId="0" borderId="3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7" xfId="0" applyFont="1" applyBorder="1"/>
    <xf numFmtId="0" fontId="4" fillId="0" borderId="30" xfId="0" applyFont="1" applyBorder="1"/>
    <xf numFmtId="165" fontId="33" fillId="3" borderId="7" xfId="7" applyNumberFormat="1" applyFont="1" applyFill="1" applyBorder="1" applyAlignment="1">
      <alignment horizontal="center"/>
    </xf>
    <xf numFmtId="165" fontId="33" fillId="3" borderId="33" xfId="7" applyNumberFormat="1" applyFont="1" applyFill="1" applyBorder="1" applyAlignment="1">
      <alignment horizontal="center"/>
    </xf>
    <xf numFmtId="165" fontId="33" fillId="5" borderId="34" xfId="7" applyNumberFormat="1" applyFont="1" applyFill="1" applyBorder="1" applyAlignment="1">
      <alignment horizontal="center"/>
    </xf>
    <xf numFmtId="0" fontId="4" fillId="0" borderId="16" xfId="0" applyFont="1" applyBorder="1"/>
    <xf numFmtId="0" fontId="4" fillId="0" borderId="18" xfId="0" applyFont="1" applyBorder="1"/>
    <xf numFmtId="14" fontId="12" fillId="0" borderId="0" xfId="0" applyNumberFormat="1" applyFont="1" applyAlignment="1">
      <alignment horizontal="center"/>
    </xf>
    <xf numFmtId="14" fontId="12" fillId="0" borderId="3" xfId="0" applyNumberFormat="1" applyFont="1" applyBorder="1" applyAlignment="1">
      <alignment horizontal="center"/>
    </xf>
    <xf numFmtId="3" fontId="12" fillId="0" borderId="0" xfId="0" applyNumberFormat="1" applyFont="1"/>
    <xf numFmtId="3" fontId="29" fillId="0" borderId="80" xfId="21" applyNumberFormat="1" applyAlignment="1">
      <alignment horizontal="center" vertical="center" wrapText="1"/>
    </xf>
    <xf numFmtId="1" fontId="12" fillId="0" borderId="0" xfId="0" applyNumberFormat="1" applyFont="1"/>
    <xf numFmtId="1" fontId="29" fillId="0" borderId="80" xfId="21" applyNumberFormat="1" applyAlignment="1">
      <alignment horizontal="center" vertical="center" wrapText="1"/>
    </xf>
    <xf numFmtId="1" fontId="30" fillId="4" borderId="13" xfId="23" applyNumberFormat="1" applyBorder="1"/>
    <xf numFmtId="1" fontId="4" fillId="0" borderId="0" xfId="0" applyNumberFormat="1" applyFont="1"/>
    <xf numFmtId="1" fontId="12" fillId="0" borderId="0" xfId="2" applyNumberFormat="1" applyFont="1"/>
    <xf numFmtId="165" fontId="33" fillId="3" borderId="3" xfId="9" applyNumberFormat="1" applyFont="1" applyFill="1" applyBorder="1"/>
    <xf numFmtId="165" fontId="33" fillId="3" borderId="91" xfId="2" applyNumberFormat="1" applyFont="1" applyFill="1" applyBorder="1"/>
    <xf numFmtId="165" fontId="33" fillId="3" borderId="92" xfId="2" applyNumberFormat="1" applyFont="1" applyFill="1" applyBorder="1"/>
    <xf numFmtId="165" fontId="33" fillId="3" borderId="3" xfId="2" applyNumberFormat="1" applyFont="1" applyFill="1" applyBorder="1"/>
    <xf numFmtId="9" fontId="0" fillId="0" borderId="0" xfId="37" applyFont="1"/>
    <xf numFmtId="0" fontId="35" fillId="0" borderId="93" xfId="42" applyBorder="1"/>
    <xf numFmtId="0" fontId="28" fillId="5" borderId="13" xfId="20" applyFill="1" applyBorder="1" applyAlignment="1">
      <alignment horizontal="center"/>
    </xf>
    <xf numFmtId="49" fontId="28" fillId="5" borderId="13" xfId="20" applyNumberFormat="1" applyFill="1" applyBorder="1" applyAlignment="1">
      <alignment horizontal="center"/>
    </xf>
    <xf numFmtId="0" fontId="35" fillId="0" borderId="1" xfId="42" applyFill="1" applyBorder="1" applyAlignment="1">
      <alignment horizontal="center"/>
    </xf>
    <xf numFmtId="0" fontId="28" fillId="5" borderId="38" xfId="20" applyFill="1" applyBorder="1" applyAlignment="1">
      <alignment horizontal="center"/>
    </xf>
    <xf numFmtId="0" fontId="28" fillId="5" borderId="39" xfId="20" applyFill="1" applyBorder="1" applyAlignment="1">
      <alignment horizontal="center"/>
    </xf>
    <xf numFmtId="0" fontId="35" fillId="0" borderId="0" xfId="42" applyFill="1" applyBorder="1" applyAlignment="1">
      <alignment horizontal="center"/>
    </xf>
    <xf numFmtId="165" fontId="4" fillId="0" borderId="3" xfId="14" applyNumberFormat="1" applyFont="1" applyBorder="1"/>
    <xf numFmtId="165" fontId="4" fillId="0" borderId="3" xfId="17" applyNumberFormat="1" applyFont="1" applyBorder="1"/>
    <xf numFmtId="165" fontId="4" fillId="0" borderId="3" xfId="11" applyNumberFormat="1" applyFont="1" applyBorder="1"/>
    <xf numFmtId="165" fontId="4" fillId="0" borderId="4" xfId="11" applyNumberFormat="1" applyFont="1" applyBorder="1"/>
    <xf numFmtId="49" fontId="30" fillId="4" borderId="13" xfId="23" applyNumberFormat="1" applyBorder="1" applyAlignment="1">
      <alignment horizontal="center"/>
    </xf>
    <xf numFmtId="165" fontId="4" fillId="0" borderId="15" xfId="11" applyNumberFormat="1" applyFont="1" applyBorder="1"/>
    <xf numFmtId="165" fontId="4" fillId="0" borderId="32" xfId="11" applyNumberFormat="1" applyFont="1" applyBorder="1"/>
    <xf numFmtId="0" fontId="28" fillId="5" borderId="8" xfId="20" applyFill="1" applyBorder="1" applyAlignment="1">
      <alignment horizontal="center"/>
    </xf>
    <xf numFmtId="0" fontId="28" fillId="5" borderId="33" xfId="20" applyFill="1" applyBorder="1" applyAlignment="1"/>
    <xf numFmtId="0" fontId="28" fillId="5" borderId="7" xfId="20" applyFill="1" applyBorder="1" applyAlignment="1">
      <alignment horizontal="center"/>
    </xf>
    <xf numFmtId="49" fontId="35" fillId="0" borderId="94" xfId="42" applyNumberFormat="1" applyBorder="1"/>
    <xf numFmtId="0" fontId="28" fillId="5" borderId="40" xfId="20" applyFill="1" applyBorder="1" applyAlignment="1">
      <alignment horizontal="center"/>
    </xf>
    <xf numFmtId="165" fontId="4" fillId="0" borderId="15" xfId="14" applyNumberFormat="1" applyFont="1" applyBorder="1"/>
    <xf numFmtId="0" fontId="28" fillId="5" borderId="11" xfId="20" applyFill="1" applyBorder="1" applyAlignment="1">
      <alignment horizontal="center"/>
    </xf>
    <xf numFmtId="49" fontId="28" fillId="5" borderId="4" xfId="20" applyNumberFormat="1" applyFill="1" applyBorder="1" applyAlignment="1">
      <alignment horizontal="center"/>
    </xf>
    <xf numFmtId="0" fontId="33" fillId="3" borderId="95" xfId="36" applyBorder="1"/>
    <xf numFmtId="49" fontId="33" fillId="3" borderId="86" xfId="36" applyNumberFormat="1" applyBorder="1"/>
    <xf numFmtId="165" fontId="33" fillId="3" borderId="86" xfId="36" applyNumberFormat="1" applyBorder="1"/>
    <xf numFmtId="165" fontId="3" fillId="0" borderId="0" xfId="9" applyNumberFormat="1" applyFont="1" applyBorder="1"/>
    <xf numFmtId="165" fontId="46" fillId="0" borderId="0" xfId="42" applyNumberFormat="1" applyFont="1" applyBorder="1"/>
    <xf numFmtId="165" fontId="4" fillId="7" borderId="7" xfId="23" applyNumberFormat="1" applyFont="1" applyFill="1" applyBorder="1" applyAlignment="1">
      <alignment horizontal="right"/>
    </xf>
    <xf numFmtId="165" fontId="44" fillId="7" borderId="3" xfId="23" applyNumberFormat="1" applyFont="1" applyFill="1" applyBorder="1"/>
    <xf numFmtId="165" fontId="4" fillId="7" borderId="15" xfId="23" applyNumberFormat="1" applyFont="1" applyFill="1" applyBorder="1"/>
    <xf numFmtId="0" fontId="28" fillId="5" borderId="2" xfId="20" applyFill="1" applyBorder="1" applyAlignment="1">
      <alignment horizontal="center"/>
    </xf>
    <xf numFmtId="165" fontId="4" fillId="7" borderId="3" xfId="23" applyNumberFormat="1" applyFont="1" applyFill="1" applyBorder="1"/>
    <xf numFmtId="0" fontId="28" fillId="5" borderId="34" xfId="20" applyFill="1" applyBorder="1" applyAlignment="1">
      <alignment horizontal="center"/>
    </xf>
    <xf numFmtId="165" fontId="4" fillId="7" borderId="0" xfId="23" applyNumberFormat="1" applyFont="1" applyFill="1" applyBorder="1"/>
    <xf numFmtId="49" fontId="33" fillId="3" borderId="36" xfId="36" applyNumberFormat="1" applyBorder="1"/>
    <xf numFmtId="165" fontId="33" fillId="3" borderId="41" xfId="9" applyNumberFormat="1" applyFont="1" applyFill="1" applyBorder="1" applyAlignment="1">
      <alignment horizontal="center"/>
    </xf>
    <xf numFmtId="165" fontId="33" fillId="3" borderId="41" xfId="36" applyNumberFormat="1" applyBorder="1"/>
    <xf numFmtId="49" fontId="33" fillId="5" borderId="39" xfId="36" applyNumberFormat="1" applyFill="1" applyBorder="1"/>
    <xf numFmtId="49" fontId="33" fillId="3" borderId="87" xfId="36" applyNumberFormat="1" applyBorder="1"/>
    <xf numFmtId="165" fontId="47" fillId="7" borderId="0" xfId="1" applyNumberFormat="1" applyFont="1" applyFill="1" applyBorder="1"/>
    <xf numFmtId="165" fontId="47" fillId="7" borderId="3" xfId="1" applyNumberFormat="1" applyFont="1" applyFill="1" applyBorder="1"/>
    <xf numFmtId="165" fontId="47" fillId="7" borderId="9" xfId="1" applyNumberFormat="1" applyFont="1" applyFill="1" applyBorder="1"/>
    <xf numFmtId="165" fontId="3" fillId="0" borderId="3" xfId="9" applyNumberFormat="1" applyFont="1" applyBorder="1"/>
    <xf numFmtId="0" fontId="28" fillId="5" borderId="5" xfId="20" applyFill="1" applyBorder="1" applyAlignment="1">
      <alignment horizontal="center"/>
    </xf>
    <xf numFmtId="165" fontId="48" fillId="0" borderId="4" xfId="42" applyNumberFormat="1" applyFont="1" applyBorder="1"/>
    <xf numFmtId="0" fontId="28" fillId="5" borderId="37" xfId="20" applyFill="1" applyBorder="1" applyAlignment="1">
      <alignment horizontal="center"/>
    </xf>
    <xf numFmtId="165" fontId="46" fillId="0" borderId="42" xfId="42" applyNumberFormat="1" applyFont="1" applyBorder="1"/>
    <xf numFmtId="0" fontId="3" fillId="0" borderId="42" xfId="25" applyFont="1" applyBorder="1"/>
    <xf numFmtId="0" fontId="3" fillId="0" borderId="30" xfId="25" applyFont="1" applyBorder="1" applyAlignment="1">
      <alignment horizontal="center"/>
    </xf>
    <xf numFmtId="165" fontId="35" fillId="0" borderId="96" xfId="42" applyNumberFormat="1" applyBorder="1"/>
    <xf numFmtId="166" fontId="33" fillId="3" borderId="90" xfId="36" applyNumberFormat="1" applyBorder="1" applyAlignment="1">
      <alignment horizontal="center"/>
    </xf>
    <xf numFmtId="0" fontId="3" fillId="0" borderId="30" xfId="25" applyFont="1" applyBorder="1"/>
    <xf numFmtId="0" fontId="35" fillId="0" borderId="4" xfId="42" applyFill="1" applyBorder="1" applyAlignment="1">
      <alignment horizontal="center"/>
    </xf>
    <xf numFmtId="165" fontId="35" fillId="0" borderId="97" xfId="42" applyNumberFormat="1" applyBorder="1"/>
    <xf numFmtId="165" fontId="4" fillId="0" borderId="0" xfId="9" applyNumberFormat="1" applyFont="1" applyBorder="1"/>
    <xf numFmtId="165" fontId="4" fillId="0" borderId="3" xfId="9" applyNumberFormat="1" applyFont="1" applyBorder="1"/>
    <xf numFmtId="0" fontId="28" fillId="5" borderId="43" xfId="20" applyFill="1" applyBorder="1" applyAlignment="1">
      <alignment horizontal="center"/>
    </xf>
    <xf numFmtId="0" fontId="28" fillId="5" borderId="18" xfId="20" applyFill="1" applyBorder="1" applyAlignment="1">
      <alignment horizontal="center"/>
    </xf>
    <xf numFmtId="165" fontId="46" fillId="0" borderId="4" xfId="42" applyNumberFormat="1" applyFont="1" applyBorder="1"/>
    <xf numFmtId="0" fontId="28" fillId="5" borderId="13" xfId="20" quotePrefix="1" applyFill="1" applyBorder="1" applyAlignment="1">
      <alignment horizontal="center"/>
    </xf>
    <xf numFmtId="1" fontId="0" fillId="0" borderId="0" xfId="0" applyNumberFormat="1"/>
    <xf numFmtId="43" fontId="0" fillId="0" borderId="0" xfId="0" applyNumberFormat="1"/>
    <xf numFmtId="0" fontId="4" fillId="0" borderId="10" xfId="0" quotePrefix="1" applyFont="1" applyBorder="1" applyAlignment="1">
      <alignment horizontal="center"/>
    </xf>
    <xf numFmtId="0" fontId="35" fillId="0" borderId="11" xfId="42" applyFill="1" applyBorder="1" applyAlignment="1">
      <alignment horizontal="center"/>
    </xf>
    <xf numFmtId="0" fontId="33" fillId="3" borderId="31" xfId="36" applyBorder="1"/>
    <xf numFmtId="0" fontId="33" fillId="5" borderId="40" xfId="36" applyFill="1" applyBorder="1"/>
    <xf numFmtId="0" fontId="3" fillId="0" borderId="44" xfId="24" applyFont="1" applyBorder="1"/>
    <xf numFmtId="165" fontId="33" fillId="3" borderId="45" xfId="7" applyNumberFormat="1" applyFont="1" applyFill="1" applyBorder="1" applyAlignment="1">
      <alignment horizontal="center"/>
    </xf>
    <xf numFmtId="165" fontId="33" fillId="5" borderId="46" xfId="7" applyNumberFormat="1" applyFont="1" applyFill="1" applyBorder="1" applyAlignment="1">
      <alignment horizontal="center"/>
    </xf>
    <xf numFmtId="165" fontId="4" fillId="0" borderId="47" xfId="24" applyNumberFormat="1" applyFont="1" applyBorder="1"/>
    <xf numFmtId="0" fontId="26" fillId="0" borderId="20" xfId="18" applyBorder="1" applyAlignment="1">
      <alignment wrapText="1"/>
    </xf>
    <xf numFmtId="0" fontId="26" fillId="0" borderId="16" xfId="18" applyBorder="1" applyAlignment="1">
      <alignment wrapText="1"/>
    </xf>
    <xf numFmtId="0" fontId="28" fillId="5" borderId="48" xfId="20" applyFill="1" applyBorder="1" applyAlignment="1">
      <alignment horizontal="center"/>
    </xf>
    <xf numFmtId="0" fontId="28" fillId="5" borderId="17" xfId="20" applyFill="1" applyBorder="1" applyAlignment="1">
      <alignment horizontal="center"/>
    </xf>
    <xf numFmtId="165" fontId="33" fillId="3" borderId="6" xfId="36" applyNumberFormat="1" applyBorder="1"/>
    <xf numFmtId="165" fontId="3" fillId="7" borderId="3" xfId="23" applyNumberFormat="1" applyFont="1" applyFill="1" applyBorder="1"/>
    <xf numFmtId="0" fontId="28" fillId="5" borderId="4" xfId="20" applyFill="1" applyBorder="1" applyAlignment="1">
      <alignment horizontal="center"/>
    </xf>
    <xf numFmtId="165" fontId="4" fillId="7" borderId="4" xfId="23" applyNumberFormat="1" applyFont="1" applyFill="1" applyBorder="1"/>
    <xf numFmtId="165" fontId="4" fillId="7" borderId="7" xfId="23" applyNumberFormat="1" applyFont="1" applyFill="1" applyBorder="1"/>
    <xf numFmtId="165" fontId="33" fillId="3" borderId="7" xfId="8" applyNumberFormat="1" applyFont="1" applyFill="1" applyBorder="1" applyAlignment="1">
      <alignment horizontal="center"/>
    </xf>
    <xf numFmtId="0" fontId="28" fillId="5" borderId="3" xfId="20" applyFill="1" applyBorder="1" applyAlignment="1">
      <alignment horizontal="center"/>
    </xf>
    <xf numFmtId="166" fontId="33" fillId="3" borderId="98" xfId="36" applyNumberFormat="1" applyBorder="1" applyAlignment="1">
      <alignment horizontal="center"/>
    </xf>
    <xf numFmtId="165" fontId="35" fillId="0" borderId="83" xfId="42" applyNumberFormat="1" applyBorder="1"/>
    <xf numFmtId="165" fontId="33" fillId="3" borderId="7" xfId="36" applyNumberFormat="1" applyBorder="1"/>
    <xf numFmtId="165" fontId="33" fillId="3" borderId="33" xfId="8" applyNumberFormat="1" applyFont="1" applyFill="1" applyBorder="1" applyAlignment="1">
      <alignment horizontal="center"/>
    </xf>
    <xf numFmtId="49" fontId="30" fillId="4" borderId="3" xfId="23" applyNumberFormat="1" applyBorder="1" applyAlignment="1">
      <alignment horizontal="center"/>
    </xf>
    <xf numFmtId="49" fontId="33" fillId="3" borderId="89" xfId="36" applyNumberFormat="1" applyBorder="1"/>
    <xf numFmtId="0" fontId="28" fillId="5" borderId="32" xfId="20" applyFill="1" applyBorder="1" applyAlignment="1">
      <alignment horizontal="center"/>
    </xf>
    <xf numFmtId="0" fontId="28" fillId="5" borderId="42" xfId="20" applyFill="1" applyBorder="1" applyAlignment="1">
      <alignment horizontal="center"/>
    </xf>
    <xf numFmtId="49" fontId="26" fillId="0" borderId="1" xfId="18" applyNumberFormat="1" applyBorder="1" applyAlignment="1">
      <alignment wrapText="1"/>
    </xf>
    <xf numFmtId="49" fontId="26" fillId="0" borderId="0" xfId="18" applyNumberFormat="1" applyBorder="1" applyAlignment="1">
      <alignment wrapText="1"/>
    </xf>
    <xf numFmtId="49" fontId="26" fillId="0" borderId="22" xfId="18" applyNumberFormat="1" applyBorder="1" applyAlignment="1">
      <alignment wrapText="1"/>
    </xf>
    <xf numFmtId="49" fontId="26" fillId="0" borderId="18" xfId="18" applyNumberFormat="1" applyBorder="1" applyAlignment="1">
      <alignment wrapText="1"/>
    </xf>
    <xf numFmtId="165" fontId="49" fillId="7" borderId="9" xfId="23" applyNumberFormat="1" applyFont="1" applyFill="1" applyBorder="1"/>
    <xf numFmtId="165" fontId="45" fillId="3" borderId="33" xfId="2" applyNumberFormat="1" applyFont="1" applyFill="1" applyBorder="1" applyAlignment="1">
      <alignment horizontal="center"/>
    </xf>
    <xf numFmtId="0" fontId="50" fillId="0" borderId="17" xfId="0" applyFont="1" applyBorder="1"/>
    <xf numFmtId="165" fontId="4" fillId="7" borderId="32" xfId="23" applyNumberFormat="1" applyFont="1" applyFill="1" applyBorder="1"/>
    <xf numFmtId="0" fontId="28" fillId="5" borderId="33" xfId="20" applyFill="1" applyBorder="1" applyAlignment="1">
      <alignment horizontal="center"/>
    </xf>
    <xf numFmtId="165" fontId="33" fillId="3" borderId="32" xfId="2" applyNumberFormat="1" applyFont="1" applyFill="1" applyBorder="1"/>
    <xf numFmtId="0" fontId="42" fillId="0" borderId="0" xfId="0" applyFont="1"/>
    <xf numFmtId="166" fontId="51" fillId="3" borderId="29" xfId="36" applyNumberFormat="1" applyFont="1" applyBorder="1" applyAlignment="1">
      <alignment horizontal="center"/>
    </xf>
    <xf numFmtId="166" fontId="51" fillId="3" borderId="23" xfId="36" applyNumberFormat="1" applyFont="1" applyBorder="1" applyAlignment="1">
      <alignment horizontal="center"/>
    </xf>
    <xf numFmtId="0" fontId="52" fillId="0" borderId="0" xfId="41" applyFont="1" applyBorder="1" applyAlignment="1">
      <alignment horizontal="left"/>
    </xf>
    <xf numFmtId="0" fontId="28" fillId="5" borderId="49" xfId="20" applyFill="1" applyBorder="1" applyAlignment="1">
      <alignment horizontal="center"/>
    </xf>
    <xf numFmtId="165" fontId="4" fillId="0" borderId="45" xfId="24" applyNumberFormat="1" applyFont="1" applyBorder="1"/>
    <xf numFmtId="0" fontId="28" fillId="5" borderId="50" xfId="20" applyFill="1" applyBorder="1" applyAlignment="1">
      <alignment horizontal="center"/>
    </xf>
    <xf numFmtId="0" fontId="28" fillId="5" borderId="21" xfId="20" applyFill="1" applyBorder="1" applyAlignment="1">
      <alignment horizontal="center"/>
    </xf>
    <xf numFmtId="165" fontId="4" fillId="0" borderId="51" xfId="24" applyNumberFormat="1" applyFont="1" applyBorder="1"/>
    <xf numFmtId="165" fontId="4" fillId="0" borderId="21" xfId="24" applyNumberFormat="1" applyFont="1" applyBorder="1"/>
    <xf numFmtId="165" fontId="35" fillId="0" borderId="99" xfId="42" applyNumberFormat="1" applyBorder="1"/>
    <xf numFmtId="0" fontId="28" fillId="5" borderId="17" xfId="20" applyFill="1" applyBorder="1" applyAlignment="1"/>
    <xf numFmtId="49" fontId="4" fillId="0" borderId="17" xfId="0" applyNumberFormat="1" applyFont="1" applyBorder="1"/>
    <xf numFmtId="49" fontId="4" fillId="0" borderId="30" xfId="0" applyNumberFormat="1" applyFont="1" applyBorder="1"/>
    <xf numFmtId="49" fontId="35" fillId="0" borderId="83" xfId="42" applyNumberFormat="1" applyBorder="1"/>
    <xf numFmtId="49" fontId="33" fillId="3" borderId="100" xfId="36" applyNumberFormat="1" applyBorder="1"/>
    <xf numFmtId="0" fontId="28" fillId="5" borderId="51" xfId="20" applyFill="1" applyBorder="1" applyAlignment="1">
      <alignment horizontal="center"/>
    </xf>
    <xf numFmtId="0" fontId="53" fillId="5" borderId="51" xfId="20" applyFont="1" applyFill="1" applyBorder="1" applyAlignment="1">
      <alignment horizontal="center"/>
    </xf>
    <xf numFmtId="165" fontId="47" fillId="0" borderId="21" xfId="24" applyNumberFormat="1" applyFont="1" applyBorder="1"/>
    <xf numFmtId="166" fontId="35" fillId="3" borderId="101" xfId="36" applyNumberFormat="1" applyFont="1" applyBorder="1" applyAlignment="1">
      <alignment horizontal="center"/>
    </xf>
    <xf numFmtId="0" fontId="28" fillId="5" borderId="52" xfId="20" applyFill="1" applyBorder="1" applyAlignment="1">
      <alignment horizontal="center"/>
    </xf>
    <xf numFmtId="0" fontId="28" fillId="5" borderId="52" xfId="20" applyFill="1" applyBorder="1" applyAlignment="1"/>
    <xf numFmtId="49" fontId="4" fillId="0" borderId="2" xfId="0" applyNumberFormat="1" applyFont="1" applyBorder="1"/>
    <xf numFmtId="49" fontId="35" fillId="0" borderId="96" xfId="42" applyNumberFormat="1" applyBorder="1"/>
    <xf numFmtId="0" fontId="28" fillId="5" borderId="41" xfId="20" applyFill="1" applyBorder="1" applyAlignment="1">
      <alignment horizontal="center"/>
    </xf>
    <xf numFmtId="165" fontId="4" fillId="0" borderId="16" xfId="24" applyNumberFormat="1" applyFont="1" applyBorder="1"/>
    <xf numFmtId="165" fontId="35" fillId="0" borderId="94" xfId="42" applyNumberFormat="1" applyBorder="1"/>
    <xf numFmtId="165" fontId="35" fillId="3" borderId="102" xfId="2" applyNumberFormat="1" applyFont="1" applyFill="1" applyBorder="1"/>
    <xf numFmtId="165" fontId="35" fillId="3" borderId="103" xfId="2" applyNumberFormat="1" applyFont="1" applyFill="1" applyBorder="1" applyAlignment="1">
      <alignment horizontal="center"/>
    </xf>
    <xf numFmtId="165" fontId="35" fillId="5" borderId="104" xfId="2" applyNumberFormat="1" applyFont="1" applyFill="1" applyBorder="1" applyAlignment="1">
      <alignment horizontal="center"/>
    </xf>
    <xf numFmtId="0" fontId="41" fillId="0" borderId="105" xfId="24" applyFont="1" applyBorder="1"/>
    <xf numFmtId="0" fontId="53" fillId="5" borderId="106" xfId="20" applyFont="1" applyFill="1" applyBorder="1" applyAlignment="1">
      <alignment horizontal="center"/>
    </xf>
    <xf numFmtId="165" fontId="47" fillId="0" borderId="107" xfId="24" applyNumberFormat="1" applyFont="1" applyBorder="1"/>
    <xf numFmtId="165" fontId="30" fillId="4" borderId="13" xfId="2" applyNumberFormat="1" applyFont="1" applyFill="1" applyBorder="1"/>
    <xf numFmtId="49" fontId="4" fillId="0" borderId="3" xfId="23" applyNumberFormat="1" applyFont="1" applyFill="1" applyBorder="1" applyAlignment="1">
      <alignment horizontal="right"/>
    </xf>
    <xf numFmtId="49" fontId="35" fillId="0" borderId="0" xfId="42" applyNumberFormat="1" applyBorder="1"/>
    <xf numFmtId="165" fontId="54" fillId="0" borderId="29" xfId="42" applyNumberFormat="1" applyFont="1" applyBorder="1"/>
    <xf numFmtId="0" fontId="54" fillId="0" borderId="1" xfId="42" applyFont="1" applyBorder="1"/>
    <xf numFmtId="165" fontId="4" fillId="0" borderId="0" xfId="0" applyNumberFormat="1" applyFont="1"/>
    <xf numFmtId="168" fontId="55" fillId="0" borderId="13" xfId="0" applyNumberFormat="1" applyFont="1" applyBorder="1"/>
    <xf numFmtId="0" fontId="56" fillId="0" borderId="29" xfId="41" applyFont="1" applyBorder="1" applyAlignment="1">
      <alignment horizontal="center"/>
    </xf>
    <xf numFmtId="169" fontId="12" fillId="0" borderId="0" xfId="0" applyNumberFormat="1" applyFont="1"/>
    <xf numFmtId="169" fontId="11" fillId="0" borderId="53" xfId="0" applyNumberFormat="1" applyFont="1" applyBorder="1"/>
    <xf numFmtId="169" fontId="29" fillId="0" borderId="80" xfId="21" applyNumberFormat="1" applyAlignment="1">
      <alignment horizontal="center" vertical="center" wrapText="1"/>
    </xf>
    <xf numFmtId="169" fontId="12" fillId="0" borderId="4" xfId="0" applyNumberFormat="1" applyFont="1" applyBorder="1" applyAlignment="1">
      <alignment horizontal="center"/>
    </xf>
    <xf numFmtId="169" fontId="4" fillId="0" borderId="0" xfId="0" applyNumberFormat="1" applyFont="1"/>
    <xf numFmtId="165" fontId="3" fillId="7" borderId="15" xfId="23" applyNumberFormat="1" applyFont="1" applyFill="1" applyBorder="1"/>
    <xf numFmtId="165" fontId="46" fillId="0" borderId="5" xfId="42" applyNumberFormat="1" applyFont="1" applyBorder="1"/>
    <xf numFmtId="165" fontId="44" fillId="0" borderId="15" xfId="23" applyNumberFormat="1" applyFont="1" applyFill="1" applyBorder="1"/>
    <xf numFmtId="165" fontId="44" fillId="0" borderId="0" xfId="23" applyNumberFormat="1" applyFont="1" applyFill="1" applyBorder="1"/>
    <xf numFmtId="0" fontId="4" fillId="0" borderId="54" xfId="0" applyFont="1" applyBorder="1"/>
    <xf numFmtId="0" fontId="50" fillId="0" borderId="16" xfId="0" applyFont="1" applyBorder="1"/>
    <xf numFmtId="0" fontId="28" fillId="5" borderId="55" xfId="20" applyFill="1" applyBorder="1" applyAlignment="1">
      <alignment horizontal="center"/>
    </xf>
    <xf numFmtId="165" fontId="33" fillId="3" borderId="36" xfId="7" applyNumberFormat="1" applyFont="1" applyFill="1" applyBorder="1" applyAlignment="1">
      <alignment horizontal="center"/>
    </xf>
    <xf numFmtId="165" fontId="33" fillId="5" borderId="39" xfId="7" applyNumberFormat="1" applyFont="1" applyFill="1" applyBorder="1" applyAlignment="1">
      <alignment horizontal="center"/>
    </xf>
    <xf numFmtId="0" fontId="3" fillId="0" borderId="18" xfId="25" applyFont="1" applyBorder="1"/>
    <xf numFmtId="0" fontId="4" fillId="0" borderId="47" xfId="0" applyFont="1" applyBorder="1"/>
    <xf numFmtId="165" fontId="33" fillId="5" borderId="35" xfId="7" applyNumberFormat="1" applyFont="1" applyFill="1" applyBorder="1" applyAlignment="1">
      <alignment horizontal="center"/>
    </xf>
    <xf numFmtId="0" fontId="3" fillId="0" borderId="49" xfId="25" applyFont="1" applyBorder="1"/>
    <xf numFmtId="0" fontId="4" fillId="0" borderId="49" xfId="0" applyFont="1" applyBorder="1"/>
    <xf numFmtId="165" fontId="44" fillId="0" borderId="108" xfId="23" applyNumberFormat="1" applyFont="1" applyFill="1" applyBorder="1" applyAlignment="1">
      <alignment horizontal="right"/>
    </xf>
    <xf numFmtId="165" fontId="44" fillId="0" borderId="3" xfId="23" applyNumberFormat="1" applyFont="1" applyFill="1" applyBorder="1"/>
    <xf numFmtId="165" fontId="44" fillId="0" borderId="4" xfId="23" applyNumberFormat="1" applyFont="1" applyFill="1" applyBorder="1"/>
    <xf numFmtId="9" fontId="57" fillId="3" borderId="98" xfId="36" applyNumberFormat="1" applyFont="1" applyBorder="1" applyAlignment="1">
      <alignment horizontal="center"/>
    </xf>
    <xf numFmtId="165" fontId="30" fillId="4" borderId="109" xfId="23" applyNumberFormat="1" applyBorder="1"/>
    <xf numFmtId="165" fontId="3" fillId="7" borderId="51" xfId="23" applyNumberFormat="1" applyFont="1" applyFill="1" applyBorder="1"/>
    <xf numFmtId="165" fontId="3" fillId="0" borderId="29" xfId="9" applyNumberFormat="1" applyFont="1" applyBorder="1"/>
    <xf numFmtId="0" fontId="28" fillId="5" borderId="56" xfId="20" applyFill="1" applyBorder="1" applyAlignment="1">
      <alignment horizontal="center"/>
    </xf>
    <xf numFmtId="165" fontId="4" fillId="7" borderId="29" xfId="23" applyNumberFormat="1" applyFont="1" applyFill="1" applyBorder="1"/>
    <xf numFmtId="0" fontId="28" fillId="5" borderId="44" xfId="20" applyFill="1" applyBorder="1" applyAlignment="1">
      <alignment horizontal="center"/>
    </xf>
    <xf numFmtId="0" fontId="4" fillId="0" borderId="29" xfId="0" applyFont="1" applyBorder="1"/>
    <xf numFmtId="165" fontId="4" fillId="0" borderId="29" xfId="0" applyNumberFormat="1" applyFont="1" applyBorder="1"/>
    <xf numFmtId="165" fontId="3" fillId="0" borderId="15" xfId="9" applyNumberFormat="1" applyFont="1" applyBorder="1"/>
    <xf numFmtId="0" fontId="58" fillId="5" borderId="5" xfId="20" applyFont="1" applyFill="1" applyBorder="1" applyAlignment="1">
      <alignment horizontal="center"/>
    </xf>
    <xf numFmtId="0" fontId="28" fillId="5" borderId="0" xfId="20" applyFill="1" applyBorder="1" applyAlignment="1">
      <alignment horizontal="center"/>
    </xf>
    <xf numFmtId="15" fontId="30" fillId="4" borderId="13" xfId="23" applyNumberFormat="1" applyBorder="1" applyAlignment="1">
      <alignment horizontal="center"/>
    </xf>
    <xf numFmtId="9" fontId="54" fillId="0" borderId="1" xfId="37" applyFont="1" applyBorder="1"/>
    <xf numFmtId="9" fontId="54" fillId="0" borderId="0" xfId="37" applyFont="1" applyBorder="1"/>
    <xf numFmtId="9" fontId="54" fillId="0" borderId="54" xfId="37" applyFont="1" applyBorder="1"/>
    <xf numFmtId="9" fontId="4" fillId="0" borderId="0" xfId="37" applyFont="1"/>
    <xf numFmtId="9" fontId="33" fillId="3" borderId="98" xfId="37" applyFont="1" applyFill="1" applyBorder="1" applyAlignment="1">
      <alignment horizontal="center"/>
    </xf>
    <xf numFmtId="165" fontId="54" fillId="0" borderId="29" xfId="2" applyNumberFormat="1" applyFont="1" applyBorder="1"/>
    <xf numFmtId="43" fontId="4" fillId="0" borderId="0" xfId="0" applyNumberFormat="1" applyFont="1"/>
    <xf numFmtId="166" fontId="57" fillId="3" borderId="98" xfId="36" applyNumberFormat="1" applyFont="1" applyBorder="1" applyAlignment="1">
      <alignment horizontal="center"/>
    </xf>
    <xf numFmtId="166" fontId="33" fillId="3" borderId="98" xfId="37" applyNumberFormat="1" applyFont="1" applyFill="1" applyBorder="1" applyAlignment="1">
      <alignment horizontal="center"/>
    </xf>
    <xf numFmtId="0" fontId="28" fillId="5" borderId="57" xfId="20" quotePrefix="1" applyFill="1" applyBorder="1" applyAlignment="1">
      <alignment horizontal="center"/>
    </xf>
    <xf numFmtId="165" fontId="3" fillId="0" borderId="15" xfId="2" applyNumberFormat="1" applyFont="1" applyBorder="1"/>
    <xf numFmtId="165" fontId="59" fillId="0" borderId="32" xfId="2" applyNumberFormat="1" applyFont="1" applyBorder="1"/>
    <xf numFmtId="165" fontId="30" fillId="4" borderId="110" xfId="2" applyNumberFormat="1" applyFont="1" applyFill="1" applyBorder="1"/>
    <xf numFmtId="165" fontId="35" fillId="3" borderId="111" xfId="2" applyNumberFormat="1" applyFont="1" applyFill="1" applyBorder="1"/>
    <xf numFmtId="165" fontId="35" fillId="3" borderId="36" xfId="2" applyNumberFormat="1" applyFont="1" applyFill="1" applyBorder="1" applyAlignment="1">
      <alignment horizontal="center"/>
    </xf>
    <xf numFmtId="165" fontId="35" fillId="5" borderId="39" xfId="2" applyNumberFormat="1" applyFont="1" applyFill="1" applyBorder="1" applyAlignment="1">
      <alignment horizontal="center"/>
    </xf>
    <xf numFmtId="0" fontId="41" fillId="0" borderId="5" xfId="24" applyFont="1" applyBorder="1"/>
    <xf numFmtId="0" fontId="53" fillId="5" borderId="55" xfId="20" applyFont="1" applyFill="1" applyBorder="1" applyAlignment="1">
      <alignment horizontal="center"/>
    </xf>
    <xf numFmtId="165" fontId="47" fillId="0" borderId="16" xfId="24" applyNumberFormat="1" applyFont="1" applyBorder="1"/>
    <xf numFmtId="165" fontId="4" fillId="0" borderId="55" xfId="24" applyNumberFormat="1" applyFont="1" applyBorder="1"/>
    <xf numFmtId="165" fontId="54" fillId="0" borderId="1" xfId="42" applyNumberFormat="1" applyFont="1" applyBorder="1"/>
    <xf numFmtId="9" fontId="57" fillId="3" borderId="87" xfId="36" applyNumberFormat="1" applyFont="1" applyBorder="1" applyAlignment="1">
      <alignment horizontal="center"/>
    </xf>
    <xf numFmtId="165" fontId="30" fillId="4" borderId="113" xfId="23" applyNumberFormat="1" applyBorder="1"/>
    <xf numFmtId="165" fontId="35" fillId="3" borderId="58" xfId="2" applyNumberFormat="1" applyFont="1" applyFill="1" applyBorder="1"/>
    <xf numFmtId="165" fontId="35" fillId="5" borderId="58" xfId="2" applyNumberFormat="1" applyFont="1" applyFill="1" applyBorder="1" applyAlignment="1">
      <alignment horizontal="center"/>
    </xf>
    <xf numFmtId="0" fontId="41" fillId="0" borderId="56" xfId="24" applyFont="1" applyBorder="1"/>
    <xf numFmtId="166" fontId="50" fillId="0" borderId="17" xfId="0" applyNumberFormat="1" applyFont="1" applyBorder="1"/>
    <xf numFmtId="165" fontId="59" fillId="0" borderId="0" xfId="42" applyNumberFormat="1" applyFont="1" applyBorder="1"/>
    <xf numFmtId="165" fontId="44" fillId="0" borderId="3" xfId="23" applyNumberFormat="1" applyFont="1" applyFill="1" applyBorder="1" applyAlignment="1">
      <alignment horizontal="right"/>
    </xf>
    <xf numFmtId="165" fontId="44" fillId="0" borderId="47" xfId="23" applyNumberFormat="1" applyFont="1" applyFill="1" applyBorder="1" applyAlignment="1">
      <alignment horizontal="right"/>
    </xf>
    <xf numFmtId="165" fontId="44" fillId="0" borderId="54" xfId="23" applyNumberFormat="1" applyFont="1" applyFill="1" applyBorder="1" applyAlignment="1">
      <alignment horizontal="right"/>
    </xf>
    <xf numFmtId="165" fontId="4" fillId="0" borderId="5" xfId="2" applyNumberFormat="1" applyFont="1" applyBorder="1"/>
    <xf numFmtId="165" fontId="4" fillId="0" borderId="4" xfId="2" applyNumberFormat="1" applyFont="1" applyBorder="1"/>
    <xf numFmtId="0" fontId="28" fillId="5" borderId="14" xfId="20" applyFill="1" applyBorder="1" applyAlignment="1">
      <alignment horizontal="center"/>
    </xf>
    <xf numFmtId="0" fontId="60" fillId="0" borderId="1" xfId="0" applyFont="1" applyBorder="1"/>
    <xf numFmtId="0" fontId="23" fillId="0" borderId="0" xfId="0" applyFont="1"/>
    <xf numFmtId="0" fontId="23" fillId="0" borderId="2" xfId="0" applyFont="1" applyBorder="1"/>
    <xf numFmtId="0" fontId="24" fillId="0" borderId="1" xfId="0" applyFont="1" applyBorder="1"/>
    <xf numFmtId="3" fontId="24" fillId="0" borderId="27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59" xfId="0" applyFont="1" applyBorder="1" applyAlignment="1">
      <alignment horizontal="center"/>
    </xf>
    <xf numFmtId="167" fontId="24" fillId="0" borderId="60" xfId="0" applyNumberFormat="1" applyFont="1" applyBorder="1" applyAlignment="1">
      <alignment horizontal="right"/>
    </xf>
    <xf numFmtId="3" fontId="24" fillId="0" borderId="61" xfId="0" applyNumberFormat="1" applyFont="1" applyBorder="1" applyAlignment="1">
      <alignment horizontal="right"/>
    </xf>
    <xf numFmtId="1" fontId="24" fillId="0" borderId="61" xfId="0" applyNumberFormat="1" applyFont="1" applyBorder="1" applyAlignment="1">
      <alignment horizontal="right"/>
    </xf>
    <xf numFmtId="1" fontId="24" fillId="0" borderId="62" xfId="0" applyNumberFormat="1" applyFont="1" applyBorder="1" applyAlignment="1">
      <alignment horizontal="right"/>
    </xf>
    <xf numFmtId="3" fontId="24" fillId="0" borderId="38" xfId="0" applyNumberFormat="1" applyFont="1" applyBorder="1" applyAlignment="1">
      <alignment horizontal="right"/>
    </xf>
    <xf numFmtId="167" fontId="24" fillId="0" borderId="55" xfId="0" applyNumberFormat="1" applyFont="1" applyBorder="1" applyAlignment="1">
      <alignment horizontal="right"/>
    </xf>
    <xf numFmtId="0" fontId="23" fillId="0" borderId="18" xfId="0" applyFont="1" applyBorder="1"/>
    <xf numFmtId="0" fontId="23" fillId="0" borderId="30" xfId="0" applyFont="1" applyBorder="1"/>
    <xf numFmtId="0" fontId="24" fillId="0" borderId="0" xfId="0" applyFont="1"/>
    <xf numFmtId="9" fontId="61" fillId="0" borderId="114" xfId="37" applyFont="1" applyFill="1" applyBorder="1" applyAlignment="1">
      <alignment horizontal="center" vertical="top" wrapText="1"/>
    </xf>
    <xf numFmtId="0" fontId="24" fillId="8" borderId="115" xfId="0" applyFont="1" applyFill="1" applyBorder="1" applyAlignment="1">
      <alignment horizontal="center" vertical="top" wrapText="1"/>
    </xf>
    <xf numFmtId="9" fontId="61" fillId="8" borderId="116" xfId="37" applyFont="1" applyFill="1" applyBorder="1" applyAlignment="1">
      <alignment horizontal="center" vertical="top" wrapText="1"/>
    </xf>
    <xf numFmtId="0" fontId="62" fillId="0" borderId="117" xfId="0" applyFont="1" applyBorder="1" applyAlignment="1">
      <alignment vertical="top" wrapText="1"/>
    </xf>
    <xf numFmtId="0" fontId="62" fillId="0" borderId="115" xfId="0" applyFont="1" applyBorder="1" applyAlignment="1">
      <alignment vertical="top" wrapText="1"/>
    </xf>
    <xf numFmtId="10" fontId="61" fillId="0" borderId="118" xfId="37" applyNumberFormat="1" applyFont="1" applyFill="1" applyBorder="1" applyAlignment="1">
      <alignment horizontal="center" vertical="top" wrapText="1"/>
    </xf>
    <xf numFmtId="10" fontId="61" fillId="0" borderId="119" xfId="37" applyNumberFormat="1" applyFont="1" applyFill="1" applyBorder="1" applyAlignment="1">
      <alignment horizontal="center" vertical="top" wrapText="1"/>
    </xf>
    <xf numFmtId="9" fontId="61" fillId="0" borderId="118" xfId="37" applyFont="1" applyFill="1" applyBorder="1" applyAlignment="1">
      <alignment horizontal="center" vertical="top" wrapText="1"/>
    </xf>
    <xf numFmtId="0" fontId="62" fillId="0" borderId="115" xfId="0" applyFont="1" applyBorder="1" applyAlignment="1">
      <alignment horizontal="center" vertical="top" wrapText="1"/>
    </xf>
    <xf numFmtId="166" fontId="57" fillId="3" borderId="87" xfId="36" applyNumberFormat="1" applyFont="1" applyBorder="1" applyAlignment="1">
      <alignment horizontal="center"/>
    </xf>
    <xf numFmtId="165" fontId="44" fillId="0" borderId="2" xfId="23" applyNumberFormat="1" applyFont="1" applyFill="1" applyBorder="1" applyAlignment="1">
      <alignment horizontal="right"/>
    </xf>
    <xf numFmtId="165" fontId="30" fillId="4" borderId="112" xfId="2" applyNumberFormat="1" applyFont="1" applyFill="1" applyBorder="1"/>
    <xf numFmtId="165" fontId="35" fillId="3" borderId="51" xfId="2" applyNumberFormat="1" applyFont="1" applyFill="1" applyBorder="1" applyAlignment="1">
      <alignment horizontal="center"/>
    </xf>
    <xf numFmtId="165" fontId="4" fillId="0" borderId="23" xfId="24" applyNumberFormat="1" applyFont="1" applyBorder="1"/>
    <xf numFmtId="165" fontId="30" fillId="4" borderId="121" xfId="2" applyNumberFormat="1" applyFont="1" applyFill="1" applyBorder="1"/>
    <xf numFmtId="0" fontId="28" fillId="5" borderId="120" xfId="20" quotePrefix="1" applyFill="1" applyBorder="1" applyAlignment="1">
      <alignment horizontal="center"/>
    </xf>
    <xf numFmtId="165" fontId="4" fillId="0" borderId="122" xfId="2" applyNumberFormat="1" applyFont="1" applyBorder="1"/>
    <xf numFmtId="165" fontId="35" fillId="0" borderId="123" xfId="42" applyNumberFormat="1" applyBorder="1"/>
    <xf numFmtId="9" fontId="4" fillId="0" borderId="29" xfId="37" applyFont="1" applyBorder="1"/>
    <xf numFmtId="9" fontId="33" fillId="3" borderId="124" xfId="37" applyFont="1" applyFill="1" applyBorder="1" applyAlignment="1">
      <alignment horizontal="center"/>
    </xf>
    <xf numFmtId="0" fontId="28" fillId="5" borderId="120" xfId="20" applyFill="1" applyBorder="1" applyAlignment="1">
      <alignment horizontal="center"/>
    </xf>
    <xf numFmtId="165" fontId="3" fillId="0" borderId="2" xfId="10" applyNumberFormat="1" applyFont="1" applyBorder="1"/>
    <xf numFmtId="165" fontId="35" fillId="0" borderId="44" xfId="42" applyNumberFormat="1" applyBorder="1"/>
    <xf numFmtId="165" fontId="3" fillId="0" borderId="9" xfId="10" applyNumberFormat="1" applyFont="1" applyBorder="1"/>
    <xf numFmtId="165" fontId="3" fillId="0" borderId="3" xfId="10" applyNumberFormat="1" applyFont="1" applyBorder="1"/>
    <xf numFmtId="165" fontId="35" fillId="0" borderId="4" xfId="42" applyNumberFormat="1" applyBorder="1"/>
    <xf numFmtId="165" fontId="12" fillId="0" borderId="0" xfId="2" applyNumberFormat="1" applyFont="1" applyBorder="1" applyAlignment="1">
      <alignment horizontal="right"/>
    </xf>
    <xf numFmtId="9" fontId="45" fillId="3" borderId="0" xfId="37" applyFont="1" applyFill="1" applyBorder="1" applyAlignment="1">
      <alignment horizontal="right"/>
    </xf>
    <xf numFmtId="0" fontId="29" fillId="0" borderId="64" xfId="21" applyBorder="1" applyAlignment="1">
      <alignment horizontal="center"/>
    </xf>
    <xf numFmtId="165" fontId="43" fillId="4" borderId="58" xfId="23" applyNumberFormat="1" applyFont="1" applyBorder="1" applyAlignment="1">
      <alignment horizontal="right" vertical="center" wrapText="1"/>
    </xf>
    <xf numFmtId="0" fontId="4" fillId="0" borderId="21" xfId="0" applyFont="1" applyBorder="1"/>
    <xf numFmtId="0" fontId="12" fillId="0" borderId="51" xfId="0" applyFont="1" applyBorder="1" applyAlignment="1">
      <alignment horizontal="right"/>
    </xf>
    <xf numFmtId="0" fontId="12" fillId="0" borderId="56" xfId="0" applyFont="1" applyBorder="1" applyAlignment="1">
      <alignment horizontal="right"/>
    </xf>
    <xf numFmtId="0" fontId="35" fillId="0" borderId="99" xfId="42" applyBorder="1" applyAlignment="1">
      <alignment horizontal="right"/>
    </xf>
    <xf numFmtId="0" fontId="30" fillId="4" borderId="112" xfId="23" applyBorder="1" applyAlignment="1">
      <alignment horizontal="right"/>
    </xf>
    <xf numFmtId="0" fontId="12" fillId="0" borderId="124" xfId="0" applyFont="1" applyBorder="1" applyAlignment="1">
      <alignment horizontal="right" vertical="center" wrapText="1"/>
    </xf>
    <xf numFmtId="0" fontId="45" fillId="3" borderId="29" xfId="36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45" fillId="3" borderId="101" xfId="36" applyFont="1" applyBorder="1" applyAlignment="1">
      <alignment horizontal="right"/>
    </xf>
    <xf numFmtId="0" fontId="29" fillId="0" borderId="50" xfId="21" applyBorder="1" applyAlignment="1">
      <alignment horizontal="center"/>
    </xf>
    <xf numFmtId="165" fontId="12" fillId="0" borderId="29" xfId="2" applyNumberFormat="1" applyFont="1" applyBorder="1" applyAlignment="1">
      <alignment horizontal="right"/>
    </xf>
    <xf numFmtId="165" fontId="45" fillId="0" borderId="123" xfId="42" applyNumberFormat="1" applyFont="1" applyBorder="1" applyAlignment="1">
      <alignment horizontal="right"/>
    </xf>
    <xf numFmtId="165" fontId="44" fillId="4" borderId="58" xfId="2" applyNumberFormat="1" applyFont="1" applyFill="1" applyBorder="1" applyAlignment="1">
      <alignment horizontal="right" vertical="center"/>
    </xf>
    <xf numFmtId="165" fontId="12" fillId="0" borderId="29" xfId="2" applyNumberFormat="1" applyFont="1" applyBorder="1" applyAlignment="1">
      <alignment horizontal="right" vertical="center"/>
    </xf>
    <xf numFmtId="165" fontId="45" fillId="4" borderId="58" xfId="23" applyNumberFormat="1" applyFont="1" applyBorder="1" applyAlignment="1">
      <alignment horizontal="right" vertical="center" wrapText="1"/>
    </xf>
    <xf numFmtId="9" fontId="45" fillId="3" borderId="29" xfId="37" applyFont="1" applyFill="1" applyBorder="1" applyAlignment="1">
      <alignment horizontal="right"/>
    </xf>
    <xf numFmtId="170" fontId="45" fillId="3" borderId="101" xfId="2" applyNumberFormat="1" applyFont="1" applyFill="1" applyBorder="1" applyAlignment="1">
      <alignment horizontal="right"/>
    </xf>
    <xf numFmtId="165" fontId="45" fillId="0" borderId="82" xfId="42" applyNumberFormat="1" applyFont="1" applyAlignment="1">
      <alignment horizontal="right"/>
    </xf>
    <xf numFmtId="165" fontId="44" fillId="4" borderId="39" xfId="2" applyNumberFormat="1" applyFont="1" applyFill="1" applyBorder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165" fontId="45" fillId="4" borderId="39" xfId="23" applyNumberFormat="1" applyFont="1" applyBorder="1" applyAlignment="1">
      <alignment horizontal="right" vertical="center" wrapText="1"/>
    </xf>
    <xf numFmtId="170" fontId="45" fillId="3" borderId="125" xfId="2" applyNumberFormat="1" applyFont="1" applyFill="1" applyBorder="1" applyAlignment="1">
      <alignment horizontal="right"/>
    </xf>
    <xf numFmtId="0" fontId="12" fillId="0" borderId="51" xfId="0" applyFont="1" applyBorder="1"/>
    <xf numFmtId="0" fontId="12" fillId="0" borderId="56" xfId="0" applyFont="1" applyBorder="1"/>
    <xf numFmtId="0" fontId="35" fillId="0" borderId="99" xfId="42" applyBorder="1"/>
    <xf numFmtId="0" fontId="30" fillId="4" borderId="112" xfId="23" applyBorder="1"/>
    <xf numFmtId="0" fontId="12" fillId="0" borderId="124" xfId="0" applyFont="1" applyBorder="1" applyAlignment="1">
      <alignment horizontal="left" vertical="center"/>
    </xf>
    <xf numFmtId="165" fontId="43" fillId="4" borderId="58" xfId="23" applyNumberFormat="1" applyFont="1" applyBorder="1" applyAlignment="1">
      <alignment horizontal="left" vertical="center" wrapText="1"/>
    </xf>
    <xf numFmtId="0" fontId="45" fillId="3" borderId="29" xfId="36" applyFont="1" applyBorder="1" applyAlignment="1">
      <alignment wrapText="1"/>
    </xf>
    <xf numFmtId="0" fontId="12" fillId="0" borderId="29" xfId="0" applyFont="1" applyBorder="1"/>
    <xf numFmtId="0" fontId="45" fillId="3" borderId="101" xfId="36" applyFont="1" applyBorder="1"/>
    <xf numFmtId="165" fontId="14" fillId="0" borderId="0" xfId="0" applyNumberFormat="1" applyFont="1"/>
    <xf numFmtId="0" fontId="64" fillId="0" borderId="0" xfId="0" applyFont="1"/>
    <xf numFmtId="166" fontId="0" fillId="0" borderId="0" xfId="0" applyNumberFormat="1"/>
    <xf numFmtId="3" fontId="12" fillId="0" borderId="0" xfId="2" applyNumberFormat="1" applyFont="1"/>
    <xf numFmtId="9" fontId="57" fillId="3" borderId="101" xfId="36" applyNumberFormat="1" applyFont="1" applyBorder="1" applyAlignment="1">
      <alignment horizontal="center"/>
    </xf>
    <xf numFmtId="165" fontId="30" fillId="4" borderId="0" xfId="2" applyNumberFormat="1" applyFont="1" applyFill="1" applyBorder="1"/>
    <xf numFmtId="165" fontId="59" fillId="0" borderId="0" xfId="2" applyNumberFormat="1" applyFont="1" applyBorder="1"/>
    <xf numFmtId="0" fontId="30" fillId="4" borderId="0" xfId="23" applyBorder="1"/>
    <xf numFmtId="0" fontId="34" fillId="0" borderId="0" xfId="41" applyBorder="1" applyAlignment="1">
      <alignment horizontal="center"/>
    </xf>
    <xf numFmtId="165" fontId="30" fillId="4" borderId="29" xfId="2" applyNumberFormat="1" applyFont="1" applyFill="1" applyBorder="1"/>
    <xf numFmtId="169" fontId="12" fillId="0" borderId="13" xfId="0" applyNumberFormat="1" applyFont="1" applyBorder="1" applyAlignment="1">
      <alignment horizontal="center"/>
    </xf>
    <xf numFmtId="165" fontId="65" fillId="0" borderId="21" xfId="24" applyNumberFormat="1" applyFont="1" applyBorder="1"/>
    <xf numFmtId="165" fontId="4" fillId="0" borderId="20" xfId="25" applyNumberFormat="1" applyFont="1" applyBorder="1"/>
    <xf numFmtId="165" fontId="4" fillId="0" borderId="126" xfId="24" applyNumberFormat="1" applyFont="1" applyBorder="1"/>
    <xf numFmtId="165" fontId="47" fillId="0" borderId="126" xfId="24" applyNumberFormat="1" applyFont="1" applyBorder="1"/>
    <xf numFmtId="165" fontId="4" fillId="0" borderId="43" xfId="24" applyNumberFormat="1" applyFont="1" applyBorder="1"/>
    <xf numFmtId="165" fontId="30" fillId="4" borderId="122" xfId="23" applyNumberFormat="1" applyBorder="1"/>
    <xf numFmtId="165" fontId="3" fillId="0" borderId="29" xfId="10" applyNumberFormat="1" applyFont="1" applyBorder="1"/>
    <xf numFmtId="165" fontId="35" fillId="0" borderId="56" xfId="42" applyNumberFormat="1" applyBorder="1"/>
    <xf numFmtId="0" fontId="28" fillId="5" borderId="55" xfId="20" quotePrefix="1" applyFill="1" applyBorder="1" applyAlignment="1">
      <alignment horizontal="center"/>
    </xf>
    <xf numFmtId="0" fontId="28" fillId="5" borderId="23" xfId="20" applyFill="1" applyBorder="1" applyAlignment="1">
      <alignment horizontal="center"/>
    </xf>
    <xf numFmtId="165" fontId="4" fillId="7" borderId="56" xfId="23" applyNumberFormat="1" applyFont="1" applyFill="1" applyBorder="1"/>
    <xf numFmtId="165" fontId="44" fillId="0" borderId="4" xfId="23" applyNumberFormat="1" applyFont="1" applyFill="1" applyBorder="1" applyAlignment="1">
      <alignment horizontal="right"/>
    </xf>
    <xf numFmtId="165" fontId="4" fillId="0" borderId="36" xfId="10" applyNumberFormat="1" applyFont="1" applyBorder="1"/>
    <xf numFmtId="0" fontId="2" fillId="0" borderId="0" xfId="0" applyFont="1"/>
    <xf numFmtId="165" fontId="1" fillId="0" borderId="51" xfId="24" applyNumberFormat="1" applyFont="1" applyBorder="1"/>
    <xf numFmtId="165" fontId="1" fillId="0" borderId="51" xfId="25" applyNumberFormat="1" applyFont="1" applyBorder="1"/>
    <xf numFmtId="165" fontId="1" fillId="7" borderId="29" xfId="23" applyNumberFormat="1" applyFont="1" applyFill="1" applyBorder="1"/>
    <xf numFmtId="165" fontId="1" fillId="0" borderId="23" xfId="24" applyNumberFormat="1" applyFont="1" applyBorder="1"/>
    <xf numFmtId="10" fontId="2" fillId="0" borderId="0" xfId="37" applyNumberFormat="1" applyFont="1"/>
    <xf numFmtId="0" fontId="2" fillId="0" borderId="0" xfId="0" applyFont="1" applyAlignment="1">
      <alignment horizontal="left"/>
    </xf>
    <xf numFmtId="0" fontId="2" fillId="0" borderId="27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49" fontId="2" fillId="0" borderId="16" xfId="0" applyNumberFormat="1" applyFont="1" applyBorder="1"/>
    <xf numFmtId="0" fontId="2" fillId="0" borderId="22" xfId="0" applyFont="1" applyBorder="1" applyAlignment="1">
      <alignment horizontal="left"/>
    </xf>
    <xf numFmtId="49" fontId="2" fillId="0" borderId="18" xfId="0" applyNumberFormat="1" applyFont="1" applyBorder="1"/>
    <xf numFmtId="0" fontId="2" fillId="0" borderId="19" xfId="0" applyFont="1" applyBorder="1" applyAlignment="1">
      <alignment horizontal="left"/>
    </xf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66" fillId="0" borderId="117" xfId="0" applyNumberFormat="1" applyFont="1" applyBorder="1" applyAlignment="1">
      <alignment horizontal="right"/>
    </xf>
    <xf numFmtId="3" fontId="67" fillId="0" borderId="117" xfId="0" applyNumberFormat="1" applyFont="1" applyBorder="1" applyAlignment="1">
      <alignment horizontal="right"/>
    </xf>
    <xf numFmtId="165" fontId="30" fillId="0" borderId="36" xfId="2" applyNumberFormat="1" applyFont="1" applyFill="1" applyBorder="1"/>
    <xf numFmtId="0" fontId="26" fillId="0" borderId="22" xfId="18" applyFill="1" applyBorder="1" applyAlignment="1">
      <alignment horizontal="center" wrapText="1"/>
    </xf>
    <xf numFmtId="0" fontId="26" fillId="0" borderId="18" xfId="18" applyFill="1" applyBorder="1" applyAlignment="1">
      <alignment horizontal="center" wrapText="1"/>
    </xf>
    <xf numFmtId="0" fontId="26" fillId="0" borderId="30" xfId="18" applyFill="1" applyBorder="1" applyAlignment="1">
      <alignment horizontal="center" wrapText="1"/>
    </xf>
    <xf numFmtId="0" fontId="29" fillId="0" borderId="1" xfId="22" applyBorder="1" applyAlignment="1">
      <alignment horizontal="center"/>
    </xf>
    <xf numFmtId="0" fontId="29" fillId="0" borderId="0" xfId="22" applyBorder="1" applyAlignment="1">
      <alignment horizontal="center"/>
    </xf>
    <xf numFmtId="0" fontId="29" fillId="0" borderId="2" xfId="22" applyBorder="1" applyAlignment="1">
      <alignment horizontal="center"/>
    </xf>
    <xf numFmtId="0" fontId="34" fillId="0" borderId="20" xfId="41" applyBorder="1" applyAlignment="1">
      <alignment horizontal="center"/>
    </xf>
    <xf numFmtId="0" fontId="34" fillId="0" borderId="16" xfId="41" applyBorder="1" applyAlignment="1">
      <alignment horizontal="center"/>
    </xf>
    <xf numFmtId="0" fontId="34" fillId="0" borderId="17" xfId="41" applyBorder="1" applyAlignment="1">
      <alignment horizontal="center"/>
    </xf>
    <xf numFmtId="0" fontId="27" fillId="0" borderId="22" xfId="19" applyBorder="1" applyAlignment="1">
      <alignment horizontal="center" wrapText="1"/>
    </xf>
    <xf numFmtId="0" fontId="27" fillId="0" borderId="18" xfId="19" applyBorder="1" applyAlignment="1">
      <alignment horizontal="center" wrapText="1"/>
    </xf>
    <xf numFmtId="0" fontId="27" fillId="0" borderId="30" xfId="19" applyBorder="1" applyAlignment="1">
      <alignment horizontal="center" wrapText="1"/>
    </xf>
    <xf numFmtId="0" fontId="26" fillId="0" borderId="1" xfId="18" applyBorder="1" applyAlignment="1">
      <alignment horizontal="center" wrapText="1"/>
    </xf>
    <xf numFmtId="0" fontId="26" fillId="0" borderId="0" xfId="18" applyBorder="1" applyAlignment="1">
      <alignment horizontal="center" wrapText="1"/>
    </xf>
    <xf numFmtId="0" fontId="26" fillId="0" borderId="2" xfId="18" applyBorder="1" applyAlignment="1">
      <alignment horizontal="center" wrapText="1"/>
    </xf>
    <xf numFmtId="0" fontId="26" fillId="0" borderId="1" xfId="18" applyFill="1" applyBorder="1" applyAlignment="1">
      <alignment horizontal="center" wrapText="1"/>
    </xf>
    <xf numFmtId="0" fontId="26" fillId="0" borderId="0" xfId="18" applyFill="1" applyBorder="1" applyAlignment="1">
      <alignment horizontal="center" wrapText="1"/>
    </xf>
    <xf numFmtId="0" fontId="26" fillId="0" borderId="2" xfId="18" applyFill="1" applyBorder="1" applyAlignment="1">
      <alignment horizontal="center" wrapText="1"/>
    </xf>
    <xf numFmtId="0" fontId="29" fillId="0" borderId="78" xfId="19" applyFont="1" applyAlignment="1">
      <alignment horizontal="center"/>
    </xf>
    <xf numFmtId="0" fontId="63" fillId="0" borderId="78" xfId="41" applyFont="1" applyBorder="1" applyAlignment="1">
      <alignment horizontal="center"/>
    </xf>
    <xf numFmtId="0" fontId="34" fillId="0" borderId="19" xfId="41" applyBorder="1" applyAlignment="1">
      <alignment horizontal="center"/>
    </xf>
    <xf numFmtId="0" fontId="34" fillId="0" borderId="27" xfId="41" applyBorder="1" applyAlignment="1">
      <alignment horizontal="center"/>
    </xf>
    <xf numFmtId="0" fontId="34" fillId="0" borderId="28" xfId="41" applyBorder="1" applyAlignment="1">
      <alignment horizontal="center"/>
    </xf>
    <xf numFmtId="0" fontId="26" fillId="0" borderId="20" xfId="18" applyBorder="1" applyAlignment="1">
      <alignment horizontal="center" wrapText="1"/>
    </xf>
    <xf numFmtId="0" fontId="26" fillId="0" borderId="16" xfId="18" applyBorder="1" applyAlignment="1">
      <alignment horizontal="center" wrapText="1"/>
    </xf>
    <xf numFmtId="49" fontId="26" fillId="0" borderId="1" xfId="18" applyNumberFormat="1" applyBorder="1" applyAlignment="1">
      <alignment horizontal="center" wrapText="1"/>
    </xf>
    <xf numFmtId="49" fontId="26" fillId="0" borderId="0" xfId="18" applyNumberFormat="1" applyBorder="1" applyAlignment="1">
      <alignment horizontal="center" wrapText="1"/>
    </xf>
    <xf numFmtId="49" fontId="26" fillId="0" borderId="22" xfId="18" applyNumberFormat="1" applyBorder="1" applyAlignment="1">
      <alignment horizontal="center" wrapText="1"/>
    </xf>
    <xf numFmtId="49" fontId="26" fillId="0" borderId="18" xfId="18" applyNumberFormat="1" applyBorder="1" applyAlignment="1">
      <alignment horizontal="center" wrapText="1"/>
    </xf>
    <xf numFmtId="0" fontId="34" fillId="0" borderId="63" xfId="41" applyBorder="1" applyAlignment="1">
      <alignment horizontal="center"/>
    </xf>
    <xf numFmtId="0" fontId="34" fillId="0" borderId="64" xfId="41" applyBorder="1" applyAlignment="1">
      <alignment horizontal="center"/>
    </xf>
    <xf numFmtId="0" fontId="34" fillId="0" borderId="52" xfId="41" applyBorder="1" applyAlignment="1">
      <alignment horizontal="center"/>
    </xf>
    <xf numFmtId="0" fontId="34" fillId="0" borderId="22" xfId="41" applyBorder="1" applyAlignment="1">
      <alignment horizontal="center"/>
    </xf>
    <xf numFmtId="0" fontId="34" fillId="0" borderId="18" xfId="41" applyBorder="1" applyAlignment="1">
      <alignment horizontal="center"/>
    </xf>
    <xf numFmtId="0" fontId="24" fillId="0" borderId="115" xfId="0" applyFont="1" applyBorder="1" applyAlignment="1">
      <alignment horizontal="center" vertical="top" wrapText="1"/>
    </xf>
    <xf numFmtId="0" fontId="24" fillId="0" borderId="118" xfId="0" applyFont="1" applyBorder="1" applyAlignment="1">
      <alignment horizontal="center" vertical="top" wrapText="1"/>
    </xf>
    <xf numFmtId="0" fontId="24" fillId="0" borderId="22" xfId="0" applyFont="1" applyBorder="1"/>
    <xf numFmtId="0" fontId="24" fillId="0" borderId="18" xfId="0" applyFont="1" applyBorder="1"/>
    <xf numFmtId="0" fontId="24" fillId="0" borderId="76" xfId="0" applyFont="1" applyBorder="1"/>
    <xf numFmtId="0" fontId="62" fillId="0" borderId="115" xfId="0" applyFont="1" applyBorder="1" applyAlignment="1">
      <alignment horizontal="center" vertical="top" wrapText="1"/>
    </xf>
    <xf numFmtId="0" fontId="62" fillId="0" borderId="118" xfId="0" applyFont="1" applyBorder="1" applyAlignment="1">
      <alignment horizontal="center" vertical="top" wrapText="1"/>
    </xf>
    <xf numFmtId="0" fontId="24" fillId="0" borderId="40" xfId="0" applyFont="1" applyBorder="1"/>
    <xf numFmtId="0" fontId="24" fillId="0" borderId="34" xfId="0" applyFont="1" applyBorder="1"/>
    <xf numFmtId="0" fontId="62" fillId="9" borderId="115" xfId="0" applyFont="1" applyFill="1" applyBorder="1" applyAlignment="1">
      <alignment horizontal="center" vertical="top" wrapText="1"/>
    </xf>
    <xf numFmtId="0" fontId="62" fillId="9" borderId="118" xfId="0" applyFont="1" applyFill="1" applyBorder="1" applyAlignment="1">
      <alignment horizontal="center" vertical="top" wrapText="1"/>
    </xf>
    <xf numFmtId="0" fontId="24" fillId="0" borderId="66" xfId="0" applyFont="1" applyBorder="1"/>
    <xf numFmtId="0" fontId="24" fillId="0" borderId="59" xfId="0" applyFont="1" applyBorder="1"/>
    <xf numFmtId="0" fontId="24" fillId="0" borderId="71" xfId="0" applyFont="1" applyBorder="1"/>
    <xf numFmtId="0" fontId="24" fillId="0" borderId="72" xfId="0" applyFont="1" applyBorder="1"/>
    <xf numFmtId="0" fontId="24" fillId="0" borderId="73" xfId="0" applyFont="1" applyBorder="1"/>
    <xf numFmtId="0" fontId="24" fillId="0" borderId="74" xfId="0" applyFont="1" applyBorder="1"/>
    <xf numFmtId="0" fontId="24" fillId="0" borderId="75" xfId="0" applyFont="1" applyBorder="1"/>
    <xf numFmtId="0" fontId="24" fillId="0" borderId="19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7" xfId="0" applyFont="1" applyBorder="1"/>
    <xf numFmtId="0" fontId="24" fillId="0" borderId="20" xfId="0" applyFont="1" applyBorder="1" applyAlignment="1">
      <alignment horizontal="left"/>
    </xf>
    <xf numFmtId="0" fontId="24" fillId="0" borderId="65" xfId="0" applyFont="1" applyBorder="1" applyAlignment="1">
      <alignment horizontal="left"/>
    </xf>
    <xf numFmtId="0" fontId="24" fillId="0" borderId="66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4" fillId="0" borderId="19" xfId="0" applyFont="1" applyBorder="1" applyAlignment="1">
      <alignment horizontal="left" wrapText="1"/>
    </xf>
    <xf numFmtId="0" fontId="24" fillId="0" borderId="68" xfId="0" applyFont="1" applyBorder="1" applyAlignment="1">
      <alignment horizontal="left"/>
    </xf>
    <xf numFmtId="0" fontId="23" fillId="0" borderId="27" xfId="0" applyFont="1" applyBorder="1" applyAlignment="1">
      <alignment horizontal="center"/>
    </xf>
    <xf numFmtId="0" fontId="24" fillId="0" borderId="69" xfId="0" applyFont="1" applyBorder="1"/>
    <xf numFmtId="0" fontId="24" fillId="0" borderId="70" xfId="0" applyFont="1" applyBorder="1"/>
    <xf numFmtId="0" fontId="38" fillId="0" borderId="1" xfId="4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8" fillId="0" borderId="20" xfId="41" applyFont="1" applyBorder="1" applyAlignment="1">
      <alignment horizontal="left"/>
    </xf>
    <xf numFmtId="0" fontId="2" fillId="0" borderId="65" xfId="0" applyFont="1" applyBorder="1" applyAlignment="1">
      <alignment horizontal="left"/>
    </xf>
  </cellXfs>
  <cellStyles count="50">
    <cellStyle name="20% - Accent2" xfId="1" builtinId="34"/>
    <cellStyle name="Comma" xfId="2" builtinId="3"/>
    <cellStyle name="Comma 12" xfId="3" xr:uid="{00000000-0005-0000-0000-000003000000}"/>
    <cellStyle name="Comma 12 2" xfId="4" xr:uid="{00000000-0005-0000-0000-000004000000}"/>
    <cellStyle name="Comma 13" xfId="5" xr:uid="{00000000-0005-0000-0000-000005000000}"/>
    <cellStyle name="Comma 13 2" xfId="6" xr:uid="{00000000-0005-0000-0000-000006000000}"/>
    <cellStyle name="Comma 14" xfId="7" xr:uid="{00000000-0005-0000-0000-000007000000}"/>
    <cellStyle name="Comma 14 2" xfId="8" xr:uid="{00000000-0005-0000-0000-000008000000}"/>
    <cellStyle name="Comma 2 2" xfId="9" xr:uid="{00000000-0005-0000-0000-000009000000}"/>
    <cellStyle name="Comma 3" xfId="10" xr:uid="{00000000-0005-0000-0000-00000A000000}"/>
    <cellStyle name="Comma 3 2" xfId="11" xr:uid="{00000000-0005-0000-0000-00000B000000}"/>
    <cellStyle name="Comma 4 2" xfId="12" xr:uid="{00000000-0005-0000-0000-00000C000000}"/>
    <cellStyle name="Comma 5" xfId="13" xr:uid="{00000000-0005-0000-0000-00000D000000}"/>
    <cellStyle name="Comma 5 2" xfId="14" xr:uid="{00000000-0005-0000-0000-00000E000000}"/>
    <cellStyle name="Comma 6 2" xfId="15" xr:uid="{00000000-0005-0000-0000-00000F000000}"/>
    <cellStyle name="Comma 7" xfId="16" xr:uid="{00000000-0005-0000-0000-000010000000}"/>
    <cellStyle name="Comma 7 2" xfId="17" xr:uid="{00000000-0005-0000-0000-000011000000}"/>
    <cellStyle name="Explanatory Text" xfId="18" builtinId="53"/>
    <cellStyle name="Heading 1" xfId="19" builtinId="16"/>
    <cellStyle name="Heading 2" xfId="20" builtinId="17"/>
    <cellStyle name="Heading 3" xfId="21" builtinId="18"/>
    <cellStyle name="Heading 4" xfId="22" builtinId="19"/>
    <cellStyle name="Input" xfId="23" builtinId="20"/>
    <cellStyle name="Normal" xfId="0" builtinId="0"/>
    <cellStyle name="Normal 10" xfId="43" xr:uid="{FFE76598-84ED-4910-8713-FE76470552B5}"/>
    <cellStyle name="Normal 11" xfId="44" xr:uid="{B9690F54-B9C7-419F-B0A1-3D1EB360CDF5}"/>
    <cellStyle name="Normal 12" xfId="45" xr:uid="{12C78D03-A74E-4C01-B9F0-22A27950809B}"/>
    <cellStyle name="Normal 13" xfId="49" xr:uid="{CF1AB5AA-2E0F-4E11-AE3C-391F02CF9010}"/>
    <cellStyle name="Normal 2" xfId="24" xr:uid="{00000000-0005-0000-0000-000019000000}"/>
    <cellStyle name="Normal 2 2" xfId="25" xr:uid="{00000000-0005-0000-0000-00001A000000}"/>
    <cellStyle name="Normal 2 2 2" xfId="47" xr:uid="{BCB7B410-9F87-494A-9376-48FDA632D60E}"/>
    <cellStyle name="Normal 2 3" xfId="26" xr:uid="{00000000-0005-0000-0000-00001B000000}"/>
    <cellStyle name="Normal 2 4" xfId="46" xr:uid="{F2413743-48FB-4C50-BD00-B7ECE357CACA}"/>
    <cellStyle name="Normal 3" xfId="27" xr:uid="{00000000-0005-0000-0000-00001C000000}"/>
    <cellStyle name="Normal 3 2" xfId="28" xr:uid="{00000000-0005-0000-0000-00001D000000}"/>
    <cellStyle name="Normal 4" xfId="29" xr:uid="{00000000-0005-0000-0000-00001E000000}"/>
    <cellStyle name="Normal 4 2" xfId="30" xr:uid="{00000000-0005-0000-0000-00001F000000}"/>
    <cellStyle name="Normal 5" xfId="31" xr:uid="{00000000-0005-0000-0000-000020000000}"/>
    <cellStyle name="Normal 5 2" xfId="32" xr:uid="{00000000-0005-0000-0000-000021000000}"/>
    <cellStyle name="Normal 6" xfId="33" xr:uid="{00000000-0005-0000-0000-000022000000}"/>
    <cellStyle name="Normal 7" xfId="34" xr:uid="{00000000-0005-0000-0000-000023000000}"/>
    <cellStyle name="Normal 8" xfId="35" xr:uid="{00000000-0005-0000-0000-000024000000}"/>
    <cellStyle name="Normal 9" xfId="48" xr:uid="{FECE2A38-BB48-4C63-9648-84B0193BD442}"/>
    <cellStyle name="Output" xfId="36" builtinId="21"/>
    <cellStyle name="Percent" xfId="37" builtinId="5"/>
    <cellStyle name="Percent 3" xfId="38" xr:uid="{00000000-0005-0000-0000-000027000000}"/>
    <cellStyle name="Percent 3 2" xfId="39" xr:uid="{00000000-0005-0000-0000-000028000000}"/>
    <cellStyle name="Percent 4" xfId="40" xr:uid="{00000000-0005-0000-0000-000029000000}"/>
    <cellStyle name="Title" xfId="41" builtinId="15"/>
    <cellStyle name="Total" xfId="42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worksheet" Target="worksheets/sheet3.xml"/><Relationship Id="rId18" Type="http://schemas.openxmlformats.org/officeDocument/2006/relationships/worksheet" Target="worksheets/sheet8.xml"/><Relationship Id="rId26" Type="http://schemas.openxmlformats.org/officeDocument/2006/relationships/customXml" Target="../customXml/item4.xml"/><Relationship Id="rId3" Type="http://schemas.openxmlformats.org/officeDocument/2006/relationships/chartsheet" Target="chartsheets/sheet3.xml"/><Relationship Id="rId21" Type="http://schemas.openxmlformats.org/officeDocument/2006/relationships/sharedStrings" Target="sharedStrings.xml"/><Relationship Id="rId7" Type="http://schemas.openxmlformats.org/officeDocument/2006/relationships/chartsheet" Target="chartsheets/sheet7.xml"/><Relationship Id="rId12" Type="http://schemas.openxmlformats.org/officeDocument/2006/relationships/worksheet" Target="worksheets/sheet2.xml"/><Relationship Id="rId17" Type="http://schemas.openxmlformats.org/officeDocument/2006/relationships/worksheet" Target="worksheets/sheet7.xml"/><Relationship Id="rId25" Type="http://schemas.openxmlformats.org/officeDocument/2006/relationships/customXml" Target="../customXml/item3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6.xml"/><Relationship Id="rId20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worksheet" Target="worksheets/sheet1.xml"/><Relationship Id="rId24" Type="http://schemas.openxmlformats.org/officeDocument/2006/relationships/customXml" Target="../customXml/item2.xml"/><Relationship Id="rId5" Type="http://schemas.openxmlformats.org/officeDocument/2006/relationships/chartsheet" Target="chartsheets/sheet5.xml"/><Relationship Id="rId15" Type="http://schemas.openxmlformats.org/officeDocument/2006/relationships/worksheet" Target="worksheets/sheet5.xml"/><Relationship Id="rId23" Type="http://schemas.openxmlformats.org/officeDocument/2006/relationships/customXml" Target="../customXml/item1.xml"/><Relationship Id="rId10" Type="http://schemas.openxmlformats.org/officeDocument/2006/relationships/chartsheet" Target="chartsheets/sheet10.xml"/><Relationship Id="rId19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worksheet" Target="worksheets/sheet4.xml"/><Relationship Id="rId22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White Maize: Weekly producer deliveries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94573796645248"/>
          <c:y val="9.8373200980209227E-2"/>
          <c:w val="0.86683605061031277"/>
          <c:h val="0.71232849448321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maize'!$R$17</c:f>
              <c:strCache>
                <c:ptCount val="1"/>
                <c:pt idx="0">
                  <c:v>2023/24*</c:v>
                </c:pt>
              </c:strCache>
            </c:strRef>
          </c:tx>
          <c:invertIfNegative val="0"/>
          <c:cat>
            <c:numRef>
              <c:f>'Summary -White maize'!$B$19:$B$71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'Summary -White maize'!$R$18:$R$70</c:f>
              <c:numCache>
                <c:formatCode>_ * #\ ##0_ ;_ * \-#\ ##0_ ;_ * "-"??_ ;_ @_ </c:formatCode>
                <c:ptCount val="53"/>
                <c:pt idx="0">
                  <c:v>141188</c:v>
                </c:pt>
                <c:pt idx="1">
                  <c:v>71653</c:v>
                </c:pt>
                <c:pt idx="2">
                  <c:v>157738</c:v>
                </c:pt>
                <c:pt idx="3">
                  <c:v>290282</c:v>
                </c:pt>
                <c:pt idx="4">
                  <c:v>631781</c:v>
                </c:pt>
                <c:pt idx="5">
                  <c:v>966649</c:v>
                </c:pt>
                <c:pt idx="6">
                  <c:v>1609345</c:v>
                </c:pt>
                <c:pt idx="7">
                  <c:v>2388775</c:v>
                </c:pt>
                <c:pt idx="8">
                  <c:v>3293239</c:v>
                </c:pt>
                <c:pt idx="9">
                  <c:v>4226023</c:v>
                </c:pt>
                <c:pt idx="10">
                  <c:v>5021927</c:v>
                </c:pt>
                <c:pt idx="11">
                  <c:v>5712921</c:v>
                </c:pt>
                <c:pt idx="12">
                  <c:v>6285623</c:v>
                </c:pt>
                <c:pt idx="13">
                  <c:v>6708702</c:v>
                </c:pt>
                <c:pt idx="14">
                  <c:v>6977397</c:v>
                </c:pt>
                <c:pt idx="15">
                  <c:v>7192768</c:v>
                </c:pt>
                <c:pt idx="16">
                  <c:v>7344210</c:v>
                </c:pt>
                <c:pt idx="17">
                  <c:v>7468749</c:v>
                </c:pt>
                <c:pt idx="18">
                  <c:v>7520434</c:v>
                </c:pt>
                <c:pt idx="19">
                  <c:v>7557994</c:v>
                </c:pt>
                <c:pt idx="20">
                  <c:v>7590457</c:v>
                </c:pt>
                <c:pt idx="21">
                  <c:v>7627880</c:v>
                </c:pt>
                <c:pt idx="22">
                  <c:v>7659272</c:v>
                </c:pt>
                <c:pt idx="23">
                  <c:v>7688453</c:v>
                </c:pt>
                <c:pt idx="24">
                  <c:v>7720525</c:v>
                </c:pt>
                <c:pt idx="25">
                  <c:v>7749490</c:v>
                </c:pt>
                <c:pt idx="26">
                  <c:v>7774437</c:v>
                </c:pt>
                <c:pt idx="27">
                  <c:v>7790322</c:v>
                </c:pt>
                <c:pt idx="28">
                  <c:v>7807122</c:v>
                </c:pt>
                <c:pt idx="29">
                  <c:v>7819329</c:v>
                </c:pt>
                <c:pt idx="30">
                  <c:v>7851748</c:v>
                </c:pt>
                <c:pt idx="31">
                  <c:v>7867199</c:v>
                </c:pt>
                <c:pt idx="32">
                  <c:v>7885669</c:v>
                </c:pt>
                <c:pt idx="33">
                  <c:v>7897189</c:v>
                </c:pt>
                <c:pt idx="34">
                  <c:v>7905967</c:v>
                </c:pt>
                <c:pt idx="35">
                  <c:v>7917250</c:v>
                </c:pt>
                <c:pt idx="36">
                  <c:v>7924338</c:v>
                </c:pt>
                <c:pt idx="37">
                  <c:v>7932846</c:v>
                </c:pt>
                <c:pt idx="38">
                  <c:v>7947305</c:v>
                </c:pt>
                <c:pt idx="39">
                  <c:v>7971787</c:v>
                </c:pt>
                <c:pt idx="40">
                  <c:v>7990270</c:v>
                </c:pt>
                <c:pt idx="41">
                  <c:v>8007472</c:v>
                </c:pt>
                <c:pt idx="42">
                  <c:v>8031027</c:v>
                </c:pt>
                <c:pt idx="43">
                  <c:v>8061013</c:v>
                </c:pt>
                <c:pt idx="44">
                  <c:v>8079037</c:v>
                </c:pt>
                <c:pt idx="45">
                  <c:v>8102958</c:v>
                </c:pt>
                <c:pt idx="46">
                  <c:v>8135395</c:v>
                </c:pt>
                <c:pt idx="47">
                  <c:v>8174699</c:v>
                </c:pt>
                <c:pt idx="48">
                  <c:v>8211657</c:v>
                </c:pt>
                <c:pt idx="49">
                  <c:v>8248475</c:v>
                </c:pt>
                <c:pt idx="50">
                  <c:v>8282385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3-4B61-9118-133B7FA54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58847"/>
        <c:axId val="1"/>
      </c:barChart>
      <c:lineChart>
        <c:grouping val="standard"/>
        <c:varyColors val="0"/>
        <c:ser>
          <c:idx val="1"/>
          <c:order val="1"/>
          <c:tx>
            <c:strRef>
              <c:f>'Summary -White maize'!$S$3</c:f>
              <c:strCache>
                <c:ptCount val="1"/>
                <c:pt idx="0">
                  <c:v>5 Yr. AVG</c:v>
                </c:pt>
              </c:strCache>
            </c:strRef>
          </c:tx>
          <c:val>
            <c:numRef>
              <c:f>'Summary -White maize'!$S$18:$S$71</c:f>
              <c:numCache>
                <c:formatCode>_ * #\ ##0_ ;_ * \-#\ ##0_ ;_ * "-"??_ ;_ @_ </c:formatCode>
                <c:ptCount val="54"/>
                <c:pt idx="0">
                  <c:v>182546.4</c:v>
                </c:pt>
                <c:pt idx="1">
                  <c:v>61115.4</c:v>
                </c:pt>
                <c:pt idx="2">
                  <c:v>128483.6</c:v>
                </c:pt>
                <c:pt idx="3">
                  <c:v>208381.6</c:v>
                </c:pt>
                <c:pt idx="4">
                  <c:v>406404.2</c:v>
                </c:pt>
                <c:pt idx="5">
                  <c:v>413535.6</c:v>
                </c:pt>
                <c:pt idx="6">
                  <c:v>572695.4</c:v>
                </c:pt>
                <c:pt idx="7">
                  <c:v>793991.8</c:v>
                </c:pt>
                <c:pt idx="8">
                  <c:v>1136579.3999999999</c:v>
                </c:pt>
                <c:pt idx="9">
                  <c:v>1185451.6000000001</c:v>
                </c:pt>
                <c:pt idx="10">
                  <c:v>1293240</c:v>
                </c:pt>
                <c:pt idx="11">
                  <c:v>1510472.4</c:v>
                </c:pt>
                <c:pt idx="12">
                  <c:v>1656513</c:v>
                </c:pt>
                <c:pt idx="13">
                  <c:v>1887426.4</c:v>
                </c:pt>
                <c:pt idx="14">
                  <c:v>1777839.6</c:v>
                </c:pt>
                <c:pt idx="15">
                  <c:v>1770992.6</c:v>
                </c:pt>
                <c:pt idx="16">
                  <c:v>1756165.2</c:v>
                </c:pt>
                <c:pt idx="17">
                  <c:v>1749527.2</c:v>
                </c:pt>
                <c:pt idx="18">
                  <c:v>1753879.6</c:v>
                </c:pt>
                <c:pt idx="19">
                  <c:v>1572916</c:v>
                </c:pt>
                <c:pt idx="20">
                  <c:v>1569377.6</c:v>
                </c:pt>
                <c:pt idx="21">
                  <c:v>1570671.8</c:v>
                </c:pt>
                <c:pt idx="22">
                  <c:v>1600036.4</c:v>
                </c:pt>
                <c:pt idx="23">
                  <c:v>1551438.8</c:v>
                </c:pt>
                <c:pt idx="24">
                  <c:v>1561335</c:v>
                </c:pt>
                <c:pt idx="25">
                  <c:v>1564460.4</c:v>
                </c:pt>
                <c:pt idx="26">
                  <c:v>1589545.4</c:v>
                </c:pt>
                <c:pt idx="27">
                  <c:v>1581416.6</c:v>
                </c:pt>
                <c:pt idx="28">
                  <c:v>1571538.4</c:v>
                </c:pt>
                <c:pt idx="29">
                  <c:v>1573404.4</c:v>
                </c:pt>
                <c:pt idx="30">
                  <c:v>1588601.4</c:v>
                </c:pt>
                <c:pt idx="31">
                  <c:v>1591045.4</c:v>
                </c:pt>
                <c:pt idx="32">
                  <c:v>1583056</c:v>
                </c:pt>
                <c:pt idx="33">
                  <c:v>1583757.6</c:v>
                </c:pt>
                <c:pt idx="34">
                  <c:v>1584831.6</c:v>
                </c:pt>
                <c:pt idx="35">
                  <c:v>1598438.3999999999</c:v>
                </c:pt>
                <c:pt idx="36">
                  <c:v>1586682</c:v>
                </c:pt>
                <c:pt idx="37">
                  <c:v>1591248.6</c:v>
                </c:pt>
                <c:pt idx="38">
                  <c:v>1596137.8</c:v>
                </c:pt>
                <c:pt idx="39">
                  <c:v>1613625.2</c:v>
                </c:pt>
                <c:pt idx="40">
                  <c:v>1614973</c:v>
                </c:pt>
                <c:pt idx="41">
                  <c:v>1611550.6</c:v>
                </c:pt>
                <c:pt idx="42">
                  <c:v>1616932</c:v>
                </c:pt>
                <c:pt idx="43">
                  <c:v>1627952.4</c:v>
                </c:pt>
                <c:pt idx="44">
                  <c:v>1631423.8</c:v>
                </c:pt>
                <c:pt idx="45">
                  <c:v>1629589.2</c:v>
                </c:pt>
                <c:pt idx="46">
                  <c:v>1636126.8</c:v>
                </c:pt>
                <c:pt idx="47">
                  <c:v>1650950.6</c:v>
                </c:pt>
                <c:pt idx="48">
                  <c:v>1665802.8</c:v>
                </c:pt>
                <c:pt idx="49">
                  <c:v>1656079.8</c:v>
                </c:pt>
                <c:pt idx="50">
                  <c:v>1664847.6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53-4B61-9118-133B7FA54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8847"/>
        <c:axId val="1"/>
      </c:lineChart>
      <c:catAx>
        <c:axId val="271588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Marketing week</a:t>
                </a:r>
              </a:p>
            </c:rich>
          </c:tx>
          <c:layout>
            <c:manualLayout>
              <c:xMode val="edge"/>
              <c:yMode val="edge"/>
              <c:x val="0.50442066437730537"/>
              <c:y val="0.8581142091538074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900000"/>
          <c:min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Tons</a:t>
                </a:r>
              </a:p>
            </c:rich>
          </c:tx>
          <c:layout>
            <c:manualLayout>
              <c:xMode val="edge"/>
              <c:yMode val="edge"/>
              <c:x val="1.6039074614440655E-2"/>
              <c:y val="0.42940939917188792"/>
            </c:manualLayout>
          </c:layout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158847"/>
        <c:crosses val="autoZero"/>
        <c:crossBetween val="between"/>
        <c:minorUnit val="1000"/>
      </c:valAx>
    </c:plotArea>
    <c:legend>
      <c:legendPos val="r"/>
      <c:layout>
        <c:manualLayout>
          <c:xMode val="edge"/>
          <c:yMode val="edge"/>
          <c:x val="0.17925688253725994"/>
          <c:y val="0.89059877177188596"/>
          <c:w val="0.69268693508627766"/>
          <c:h val="2.9003783102143799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Total YTD Maize deliveries for the 2023/24 season vs previous season's</a:t>
            </a:r>
          </a:p>
        </c:rich>
      </c:tx>
      <c:layout>
        <c:manualLayout>
          <c:xMode val="edge"/>
          <c:yMode val="edge"/>
          <c:x val="0.13124933613503589"/>
          <c:y val="1.22709070628176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57076449395846E-2"/>
          <c:y val="9.3520779362984752E-2"/>
          <c:w val="0.8650990184304882"/>
          <c:h val="0.66751365172076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maize'!$B$79</c:f>
              <c:strCache>
                <c:ptCount val="1"/>
                <c:pt idx="0">
                  <c:v>Lewerings vanaf Mei/Deliveries from May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'Summary -Total maize'!$H$77:$T$77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  <c:pt idx="11">
                  <c:v>2023/24*</c:v>
                </c:pt>
                <c:pt idx="12">
                  <c:v>5 Yr. AVG</c:v>
                </c:pt>
              </c:strCache>
            </c:strRef>
          </c:cat>
          <c:val>
            <c:numRef>
              <c:f>'Summary -Total maize'!$H$79:$T$79</c:f>
              <c:numCache>
                <c:formatCode>_ * #\ ##0_ ;_ * \-#\ ##0_ ;_ * "-"??_ ;_ @_ </c:formatCode>
                <c:ptCount val="13"/>
                <c:pt idx="0">
                  <c:v>5534366</c:v>
                </c:pt>
                <c:pt idx="1">
                  <c:v>5768242</c:v>
                </c:pt>
                <c:pt idx="2">
                  <c:v>5096383</c:v>
                </c:pt>
                <c:pt idx="3">
                  <c:v>4341088</c:v>
                </c:pt>
                <c:pt idx="4">
                  <c:v>3168598</c:v>
                </c:pt>
                <c:pt idx="5">
                  <c:v>6769845</c:v>
                </c:pt>
                <c:pt idx="6">
                  <c:v>3107805</c:v>
                </c:pt>
                <c:pt idx="7">
                  <c:v>3484002</c:v>
                </c:pt>
                <c:pt idx="8">
                  <c:v>3630130</c:v>
                </c:pt>
                <c:pt idx="9">
                  <c:v>9965601</c:v>
                </c:pt>
                <c:pt idx="10">
                  <c:v>4092058</c:v>
                </c:pt>
                <c:pt idx="11">
                  <c:v>19377624</c:v>
                </c:pt>
                <c:pt idx="12">
                  <c:v>7276203.333333334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E-44E2-809B-58C8F8C45F62}"/>
            </c:ext>
          </c:extLst>
        </c:ser>
        <c:ser>
          <c:idx val="1"/>
          <c:order val="1"/>
          <c:tx>
            <c:strRef>
              <c:f>'Summary -Total maize'!$B$80</c:f>
              <c:strCache>
                <c:ptCount val="1"/>
                <c:pt idx="0">
                  <c:v>Totale lewerings/Total deliveries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'Summary -Total maize'!$H$77:$T$77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  <c:pt idx="11">
                  <c:v>2023/24*</c:v>
                </c:pt>
                <c:pt idx="12">
                  <c:v>5 Yr. AVG</c:v>
                </c:pt>
              </c:strCache>
            </c:strRef>
          </c:cat>
          <c:val>
            <c:numRef>
              <c:f>'Summary -Total maize'!$H$80:$T$80</c:f>
              <c:numCache>
                <c:formatCode>_ * #\ ##0_ ;_ * \-#\ ##0_ ;_ * "-"??_ ;_ @_ </c:formatCode>
                <c:ptCount val="13"/>
                <c:pt idx="0">
                  <c:v>5960394</c:v>
                </c:pt>
                <c:pt idx="1">
                  <c:v>6015069</c:v>
                </c:pt>
                <c:pt idx="2">
                  <c:v>5371289</c:v>
                </c:pt>
                <c:pt idx="3">
                  <c:v>4883044</c:v>
                </c:pt>
                <c:pt idx="4">
                  <c:v>3989606</c:v>
                </c:pt>
                <c:pt idx="5">
                  <c:v>7574038</c:v>
                </c:pt>
                <c:pt idx="6">
                  <c:v>3347722</c:v>
                </c:pt>
                <c:pt idx="7">
                  <c:v>3750945</c:v>
                </c:pt>
                <c:pt idx="8">
                  <c:v>3977862</c:v>
                </c:pt>
                <c:pt idx="9">
                  <c:v>10922908</c:v>
                </c:pt>
                <c:pt idx="10">
                  <c:v>4506106</c:v>
                </c:pt>
                <c:pt idx="11">
                  <c:v>19518812</c:v>
                </c:pt>
                <c:pt idx="12">
                  <c:v>7670725.833333334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4E-44E2-809B-58C8F8C45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154271"/>
        <c:axId val="1"/>
      </c:barChart>
      <c:lineChart>
        <c:grouping val="standard"/>
        <c:varyColors val="0"/>
        <c:ser>
          <c:idx val="2"/>
          <c:order val="2"/>
          <c:tx>
            <c:strRef>
              <c:f>'Summary -Total maize'!$B$82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4"/>
            <c:spPr>
              <a:solidFill>
                <a:srgbClr val="0070C0"/>
              </a:solidFill>
              <a:ln w="9525">
                <a:solidFill>
                  <a:srgbClr val="0070C0">
                    <a:alpha val="96000"/>
                  </a:srgbClr>
                </a:solidFill>
              </a:ln>
              <a:effectLst/>
            </c:spPr>
          </c:marker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-Total maize'!$H$77:$T$77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  <c:pt idx="11">
                  <c:v>2023/24*</c:v>
                </c:pt>
                <c:pt idx="12">
                  <c:v>5 Yr. AVG</c:v>
                </c:pt>
              </c:strCache>
            </c:strRef>
          </c:cat>
          <c:val>
            <c:numRef>
              <c:f>'Summary -Total maize'!$H$82:$T$82</c:f>
              <c:numCache>
                <c:formatCode>0%</c:formatCode>
                <c:ptCount val="13"/>
                <c:pt idx="0">
                  <c:v>0.50999646790896791</c:v>
                </c:pt>
                <c:pt idx="1">
                  <c:v>0.52983183251269794</c:v>
                </c:pt>
                <c:pt idx="2">
                  <c:v>0.39119828636548132</c:v>
                </c:pt>
                <c:pt idx="3" formatCode="0.0%">
                  <c:v>0.5149548588078845</c:v>
                </c:pt>
                <c:pt idx="4" formatCode="0.0%">
                  <c:v>0.53546123468349105</c:v>
                </c:pt>
                <c:pt idx="5" formatCode="0.0%">
                  <c:v>0.46641037009668085</c:v>
                </c:pt>
                <c:pt idx="6" formatCode="0.0%">
                  <c:v>0.27990986622073577</c:v>
                </c:pt>
                <c:pt idx="7" formatCode="0.0%">
                  <c:v>0.3484389224338133</c:v>
                </c:pt>
                <c:pt idx="8">
                  <c:v>0.26964570660065157</c:v>
                </c:pt>
                <c:pt idx="9">
                  <c:v>0.6961256771397617</c:v>
                </c:pt>
                <c:pt idx="10">
                  <c:v>0.30634817901843076</c:v>
                </c:pt>
                <c:pt idx="11">
                  <c:v>1.3269888708350612</c:v>
                </c:pt>
                <c:pt idx="12">
                  <c:v>0.56504369601531867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4E-44E2-809B-58C8F8C45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715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Million Ton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154271"/>
        <c:crosses val="autoZero"/>
        <c:crossBetween val="between"/>
        <c:dispUnits>
          <c:builtInUnit val="million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3"/>
        <c:crosses val="max"/>
        <c:crossBetween val="between"/>
      </c:valAx>
      <c:spPr>
        <a:blipFill dpi="0" rotWithShape="1">
          <a:blip xmlns:r="http://schemas.openxmlformats.org/officeDocument/2006/relationships" r:embed="rId1">
            <a:alphaModFix amt="20000"/>
          </a:blip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9245325866995599E-3"/>
          <c:y val="0.91368678915135604"/>
          <c:w val="0.99761781192392363"/>
          <c:h val="7.41919987274318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Producer deliveries</a:t>
            </a:r>
            <a:r>
              <a:rPr lang="en-GB" baseline="0"/>
              <a:t> (2019-2023)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WM vordering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'Summary- Producer deliveries'!$N$4:$R$4</c:f>
              <c:strCache>
                <c:ptCount val="5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</c:strCache>
            </c:strRef>
          </c:cat>
          <c:val>
            <c:numRef>
              <c:f>'Summary- Producer deliveries'!$N$8:$R$8</c:f>
              <c:numCache>
                <c:formatCode>0.0%</c:formatCode>
                <c:ptCount val="5"/>
                <c:pt idx="0">
                  <c:v>0.23955190343546889</c:v>
                </c:pt>
                <c:pt idx="1">
                  <c:v>0.2148899517435453</c:v>
                </c:pt>
                <c:pt idx="2">
                  <c:v>0.6671663406414915</c:v>
                </c:pt>
                <c:pt idx="3">
                  <c:v>0.22176422148292105</c:v>
                </c:pt>
                <c:pt idx="4">
                  <c:v>1.1621693974774732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0-400E-BFB3-1AC48AFD1659}"/>
            </c:ext>
          </c:extLst>
        </c:ser>
        <c:ser>
          <c:idx val="1"/>
          <c:order val="1"/>
          <c:tx>
            <c:v>YM vordering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'Summary- Producer deliveries'!$N$4:$R$4</c:f>
              <c:strCache>
                <c:ptCount val="5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</c:strCache>
            </c:strRef>
          </c:cat>
          <c:val>
            <c:numRef>
              <c:f>'Summary- Producer deliveries'!$N$15:$R$15</c:f>
              <c:numCache>
                <c:formatCode>0.0%</c:formatCode>
                <c:ptCount val="5"/>
                <c:pt idx="0">
                  <c:v>0.49107862453531598</c:v>
                </c:pt>
                <c:pt idx="1">
                  <c:v>0.37642232059638503</c:v>
                </c:pt>
                <c:pt idx="2">
                  <c:v>0.73782465346465931</c:v>
                </c:pt>
                <c:pt idx="3">
                  <c:v>0.39652089024981213</c:v>
                </c:pt>
                <c:pt idx="4">
                  <c:v>1.4431800342439209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0-400E-BFB3-1AC48AFD1659}"/>
            </c:ext>
          </c:extLst>
        </c:ser>
        <c:ser>
          <c:idx val="2"/>
          <c:order val="2"/>
          <c:tx>
            <c:v>Totaal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'Summary- Producer deliveries'!$N$4:$R$4</c:f>
              <c:strCache>
                <c:ptCount val="5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</c:strCache>
            </c:strRef>
          </c:cat>
          <c:val>
            <c:numRef>
              <c:f>'Summary- Producer deliveries'!$N$22:$R$22</c:f>
              <c:numCache>
                <c:formatCode>0.0%</c:formatCode>
                <c:ptCount val="5"/>
                <c:pt idx="0">
                  <c:v>0.3484389224338133</c:v>
                </c:pt>
                <c:pt idx="1">
                  <c:v>0.26964570660065157</c:v>
                </c:pt>
                <c:pt idx="2">
                  <c:v>0.6961256771397617</c:v>
                </c:pt>
                <c:pt idx="3">
                  <c:v>0.30634817901843076</c:v>
                </c:pt>
                <c:pt idx="4">
                  <c:v>1.3269888708350612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A0-400E-BFB3-1AC48AFD1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1674448"/>
        <c:axId val="1511671536"/>
      </c:barChart>
      <c:catAx>
        <c:axId val="151167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1671536"/>
        <c:crosses val="autoZero"/>
        <c:auto val="1"/>
        <c:lblAlgn val="ctr"/>
        <c:lblOffset val="100"/>
        <c:noMultiLvlLbl val="0"/>
      </c:catAx>
      <c:valAx>
        <c:axId val="151167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1674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Yellow Maize: Weekly producer deliveries</a:t>
            </a:r>
          </a:p>
        </c:rich>
      </c:tx>
      <c:layout>
        <c:manualLayout>
          <c:xMode val="edge"/>
          <c:yMode val="edge"/>
          <c:x val="0.27692024836254547"/>
          <c:y val="1.25985906868829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28111913484423"/>
          <c:y val="7.1308660414125674E-2"/>
          <c:w val="0.86683605061031277"/>
          <c:h val="0.708021142183051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'Summary -Yellow maize'!$S$17</c:f>
              <c:strCache>
                <c:ptCount val="1"/>
                <c:pt idx="0">
                  <c:v>2023/24*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'Summary -Yellow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-Yellow maize'!$S$18:$S$70</c:f>
              <c:numCache>
                <c:formatCode>_ * #\ ##0_ ;_ * \-#\ ##0_ ;_ * "-"??_ ;_ @_ </c:formatCode>
                <c:ptCount val="53"/>
                <c:pt idx="0">
                  <c:v>272860</c:v>
                </c:pt>
                <c:pt idx="1">
                  <c:v>148371</c:v>
                </c:pt>
                <c:pt idx="2">
                  <c:v>288389</c:v>
                </c:pt>
                <c:pt idx="3">
                  <c:v>396873</c:v>
                </c:pt>
                <c:pt idx="4">
                  <c:v>739775</c:v>
                </c:pt>
                <c:pt idx="5">
                  <c:v>1173632</c:v>
                </c:pt>
                <c:pt idx="6">
                  <c:v>1752496</c:v>
                </c:pt>
                <c:pt idx="7">
                  <c:v>2398740</c:v>
                </c:pt>
                <c:pt idx="8">
                  <c:v>3069886</c:v>
                </c:pt>
                <c:pt idx="9">
                  <c:v>3803984</c:v>
                </c:pt>
                <c:pt idx="10">
                  <c:v>4465801</c:v>
                </c:pt>
                <c:pt idx="11">
                  <c:v>4971207</c:v>
                </c:pt>
                <c:pt idx="12">
                  <c:v>5395317</c:v>
                </c:pt>
                <c:pt idx="13">
                  <c:v>5761183</c:v>
                </c:pt>
                <c:pt idx="14">
                  <c:v>5969797</c:v>
                </c:pt>
                <c:pt idx="15">
                  <c:v>6119867</c:v>
                </c:pt>
                <c:pt idx="16">
                  <c:v>6220869</c:v>
                </c:pt>
                <c:pt idx="17">
                  <c:v>6336383</c:v>
                </c:pt>
                <c:pt idx="18">
                  <c:v>6374774</c:v>
                </c:pt>
                <c:pt idx="19">
                  <c:v>6407245</c:v>
                </c:pt>
                <c:pt idx="20">
                  <c:v>6438509</c:v>
                </c:pt>
                <c:pt idx="21">
                  <c:v>6464283</c:v>
                </c:pt>
                <c:pt idx="22">
                  <c:v>6524416</c:v>
                </c:pt>
                <c:pt idx="23">
                  <c:v>6551792</c:v>
                </c:pt>
                <c:pt idx="24">
                  <c:v>6576110</c:v>
                </c:pt>
                <c:pt idx="25">
                  <c:v>6595634</c:v>
                </c:pt>
                <c:pt idx="26">
                  <c:v>6645420</c:v>
                </c:pt>
                <c:pt idx="27">
                  <c:v>6658840</c:v>
                </c:pt>
                <c:pt idx="28">
                  <c:v>6671868</c:v>
                </c:pt>
                <c:pt idx="29">
                  <c:v>6686260</c:v>
                </c:pt>
                <c:pt idx="30">
                  <c:v>6730483</c:v>
                </c:pt>
                <c:pt idx="31">
                  <c:v>6749393</c:v>
                </c:pt>
                <c:pt idx="32">
                  <c:v>6764992</c:v>
                </c:pt>
                <c:pt idx="33">
                  <c:v>6785882</c:v>
                </c:pt>
                <c:pt idx="34">
                  <c:v>6798222</c:v>
                </c:pt>
                <c:pt idx="35">
                  <c:v>6818458</c:v>
                </c:pt>
                <c:pt idx="36">
                  <c:v>6826183</c:v>
                </c:pt>
                <c:pt idx="37">
                  <c:v>6840039</c:v>
                </c:pt>
                <c:pt idx="38">
                  <c:v>6853476</c:v>
                </c:pt>
                <c:pt idx="39">
                  <c:v>6889498</c:v>
                </c:pt>
                <c:pt idx="40">
                  <c:v>6915696</c:v>
                </c:pt>
                <c:pt idx="41">
                  <c:v>6944609</c:v>
                </c:pt>
                <c:pt idx="42">
                  <c:v>6975263</c:v>
                </c:pt>
                <c:pt idx="43">
                  <c:v>7021308</c:v>
                </c:pt>
                <c:pt idx="44">
                  <c:v>7048184</c:v>
                </c:pt>
                <c:pt idx="45">
                  <c:v>7076920</c:v>
                </c:pt>
                <c:pt idx="46">
                  <c:v>7116110</c:v>
                </c:pt>
                <c:pt idx="47">
                  <c:v>7174242</c:v>
                </c:pt>
                <c:pt idx="48">
                  <c:v>7249503</c:v>
                </c:pt>
                <c:pt idx="49">
                  <c:v>7308803</c:v>
                </c:pt>
                <c:pt idx="50">
                  <c:v>7365039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C-4B5E-8A32-745F34132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45119"/>
        <c:axId val="1"/>
      </c:barChart>
      <c:lineChart>
        <c:grouping val="standard"/>
        <c:varyColors val="0"/>
        <c:ser>
          <c:idx val="0"/>
          <c:order val="0"/>
          <c:tx>
            <c:strRef>
              <c:f>'Summary -Yellow maize'!$T$3</c:f>
              <c:strCache>
                <c:ptCount val="1"/>
                <c:pt idx="0">
                  <c:v>5 Yr. AVG</c:v>
                </c:pt>
              </c:strCache>
            </c:strRef>
          </c:tx>
          <c:cat>
            <c:numRef>
              <c:f>'Summary -Yellow maize'!$B$19:$B$71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'Summary -Yellow maize'!$T$18:$T$71</c:f>
              <c:numCache>
                <c:formatCode>_ * #\ ##0_ ;_ * \-#\ ##0_ ;_ * "-"??_ ;_ @_ </c:formatCode>
                <c:ptCount val="54"/>
                <c:pt idx="0">
                  <c:v>262643</c:v>
                </c:pt>
                <c:pt idx="1">
                  <c:v>83883.666666666672</c:v>
                </c:pt>
                <c:pt idx="2">
                  <c:v>159968</c:v>
                </c:pt>
                <c:pt idx="3">
                  <c:v>240090.83333333334</c:v>
                </c:pt>
                <c:pt idx="4">
                  <c:v>499698.33333333331</c:v>
                </c:pt>
                <c:pt idx="5">
                  <c:v>447061.83333333331</c:v>
                </c:pt>
                <c:pt idx="6">
                  <c:v>661367.16666666663</c:v>
                </c:pt>
                <c:pt idx="7">
                  <c:v>862335.83333333337</c:v>
                </c:pt>
                <c:pt idx="8">
                  <c:v>1032492.1666666666</c:v>
                </c:pt>
                <c:pt idx="9">
                  <c:v>1074351.8333333333</c:v>
                </c:pt>
                <c:pt idx="10">
                  <c:v>1064669.6666666667</c:v>
                </c:pt>
                <c:pt idx="11">
                  <c:v>1152621.1666666667</c:v>
                </c:pt>
                <c:pt idx="12">
                  <c:v>1194127</c:v>
                </c:pt>
                <c:pt idx="13">
                  <c:v>1341292.6666666667</c:v>
                </c:pt>
                <c:pt idx="14">
                  <c:v>1182565.5</c:v>
                </c:pt>
                <c:pt idx="15">
                  <c:v>1156556.1666666667</c:v>
                </c:pt>
                <c:pt idx="16">
                  <c:v>1139728</c:v>
                </c:pt>
                <c:pt idx="17">
                  <c:v>1153357.5</c:v>
                </c:pt>
                <c:pt idx="18">
                  <c:v>1157702.3333333333</c:v>
                </c:pt>
                <c:pt idx="19">
                  <c:v>1093113.6666666667</c:v>
                </c:pt>
                <c:pt idx="20">
                  <c:v>1095110.3333333333</c:v>
                </c:pt>
                <c:pt idx="21">
                  <c:v>1106359.3333333333</c:v>
                </c:pt>
                <c:pt idx="22">
                  <c:v>1139716.3333333333</c:v>
                </c:pt>
                <c:pt idx="23">
                  <c:v>1103528.1666666667</c:v>
                </c:pt>
                <c:pt idx="24">
                  <c:v>1108342.1666666667</c:v>
                </c:pt>
                <c:pt idx="25">
                  <c:v>1110442.1666666667</c:v>
                </c:pt>
                <c:pt idx="26">
                  <c:v>1142218.8333333333</c:v>
                </c:pt>
                <c:pt idx="27">
                  <c:v>1124200.8333333333</c:v>
                </c:pt>
                <c:pt idx="28">
                  <c:v>1118847.3333333333</c:v>
                </c:pt>
                <c:pt idx="29">
                  <c:v>1120316.6666666667</c:v>
                </c:pt>
                <c:pt idx="30">
                  <c:v>1138135.1666666667</c:v>
                </c:pt>
                <c:pt idx="31">
                  <c:v>1143705.3333333333</c:v>
                </c:pt>
                <c:pt idx="32">
                  <c:v>1132347.5</c:v>
                </c:pt>
                <c:pt idx="33">
                  <c:v>1135528.8333333333</c:v>
                </c:pt>
                <c:pt idx="34">
                  <c:v>1137513.8333333333</c:v>
                </c:pt>
                <c:pt idx="35">
                  <c:v>1156644.6666666667</c:v>
                </c:pt>
                <c:pt idx="36">
                  <c:v>1139048.6666666667</c:v>
                </c:pt>
                <c:pt idx="37">
                  <c:v>1143705.6666666667</c:v>
                </c:pt>
                <c:pt idx="38">
                  <c:v>1148006.6666666667</c:v>
                </c:pt>
                <c:pt idx="39">
                  <c:v>1170176.6666666667</c:v>
                </c:pt>
                <c:pt idx="40">
                  <c:v>1171622.3333333333</c:v>
                </c:pt>
                <c:pt idx="41">
                  <c:v>1167697.8333333333</c:v>
                </c:pt>
                <c:pt idx="42">
                  <c:v>1172171.6666666667</c:v>
                </c:pt>
                <c:pt idx="43">
                  <c:v>1197159.6666666667</c:v>
                </c:pt>
                <c:pt idx="44">
                  <c:v>1193464.3333333333</c:v>
                </c:pt>
                <c:pt idx="45">
                  <c:v>1189601</c:v>
                </c:pt>
                <c:pt idx="46">
                  <c:v>1198556.1666666667</c:v>
                </c:pt>
                <c:pt idx="47">
                  <c:v>1219761.5</c:v>
                </c:pt>
                <c:pt idx="48">
                  <c:v>1252148.1666666667</c:v>
                </c:pt>
                <c:pt idx="49">
                  <c:v>1235100.6666666667</c:v>
                </c:pt>
                <c:pt idx="50">
                  <c:v>1249238.1666666667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C-4B5E-8A32-745F34132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45119"/>
        <c:axId val="1"/>
      </c:lineChart>
      <c:catAx>
        <c:axId val="271451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Marketing week</a:t>
                </a:r>
              </a:p>
            </c:rich>
          </c:tx>
          <c:layout>
            <c:manualLayout>
              <c:xMode val="edge"/>
              <c:yMode val="edge"/>
              <c:x val="0.46884566648652942"/>
              <c:y val="0.8271453552932763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50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Tons</a:t>
                </a:r>
              </a:p>
            </c:rich>
          </c:tx>
          <c:layout>
            <c:manualLayout>
              <c:xMode val="edge"/>
              <c:yMode val="edge"/>
              <c:x val="1.6039505949184452E-2"/>
              <c:y val="0.42941055760211561"/>
            </c:manualLayout>
          </c:layout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145119"/>
        <c:crosses val="autoZero"/>
        <c:crossBetween val="between"/>
        <c:minorUnit val="30000"/>
      </c:valAx>
    </c:plotArea>
    <c:legend>
      <c:legendPos val="r"/>
      <c:layout>
        <c:manualLayout>
          <c:xMode val="edge"/>
          <c:yMode val="edge"/>
          <c:x val="0.15474329153991903"/>
          <c:y val="0.86316838747205971"/>
          <c:w val="0.80525883319638447"/>
          <c:h val="5.4224464060529609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Weeklikse mielielewerings (Bemarkingsjaar: Mei 2023 tot April 2024)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'Summary -Total maize'!$B$19:$B$70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'Mielies-Maize'!$F$16:$F$66</c:f>
              <c:numCache>
                <c:formatCode>_ * #\ ##0_ ;_ * \-#\ ##0_ ;_ * "-"??_ ;_ @_ </c:formatCode>
                <c:ptCount val="51"/>
                <c:pt idx="0">
                  <c:v>71653</c:v>
                </c:pt>
                <c:pt idx="1">
                  <c:v>86085</c:v>
                </c:pt>
                <c:pt idx="2">
                  <c:v>132544</c:v>
                </c:pt>
                <c:pt idx="3">
                  <c:v>341499</c:v>
                </c:pt>
                <c:pt idx="4">
                  <c:v>334868</c:v>
                </c:pt>
                <c:pt idx="5">
                  <c:v>642696</c:v>
                </c:pt>
                <c:pt idx="6">
                  <c:v>779430</c:v>
                </c:pt>
                <c:pt idx="7">
                  <c:v>904464</c:v>
                </c:pt>
                <c:pt idx="8">
                  <c:v>932784</c:v>
                </c:pt>
                <c:pt idx="9">
                  <c:v>795904</c:v>
                </c:pt>
                <c:pt idx="10">
                  <c:v>690994</c:v>
                </c:pt>
                <c:pt idx="11">
                  <c:v>572702</c:v>
                </c:pt>
                <c:pt idx="12">
                  <c:v>423079</c:v>
                </c:pt>
                <c:pt idx="13">
                  <c:v>268695</c:v>
                </c:pt>
                <c:pt idx="14">
                  <c:v>215371</c:v>
                </c:pt>
                <c:pt idx="15">
                  <c:v>151442</c:v>
                </c:pt>
                <c:pt idx="16">
                  <c:v>124539</c:v>
                </c:pt>
                <c:pt idx="17">
                  <c:v>51685</c:v>
                </c:pt>
                <c:pt idx="18">
                  <c:v>37560</c:v>
                </c:pt>
                <c:pt idx="19">
                  <c:v>32463</c:v>
                </c:pt>
                <c:pt idx="20">
                  <c:v>37423</c:v>
                </c:pt>
                <c:pt idx="21">
                  <c:v>31392</c:v>
                </c:pt>
                <c:pt idx="22">
                  <c:v>29181</c:v>
                </c:pt>
                <c:pt idx="23">
                  <c:v>32072</c:v>
                </c:pt>
                <c:pt idx="24">
                  <c:v>28965</c:v>
                </c:pt>
                <c:pt idx="25">
                  <c:v>24947</c:v>
                </c:pt>
                <c:pt idx="26">
                  <c:v>15885</c:v>
                </c:pt>
                <c:pt idx="27">
                  <c:v>16800</c:v>
                </c:pt>
                <c:pt idx="28">
                  <c:v>12207</c:v>
                </c:pt>
                <c:pt idx="29">
                  <c:v>32419</c:v>
                </c:pt>
                <c:pt idx="30">
                  <c:v>15451</c:v>
                </c:pt>
                <c:pt idx="31">
                  <c:v>18470</c:v>
                </c:pt>
                <c:pt idx="32">
                  <c:v>11520</c:v>
                </c:pt>
                <c:pt idx="33">
                  <c:v>8778</c:v>
                </c:pt>
                <c:pt idx="34">
                  <c:v>11283</c:v>
                </c:pt>
                <c:pt idx="35">
                  <c:v>7088</c:v>
                </c:pt>
                <c:pt idx="36">
                  <c:v>8508</c:v>
                </c:pt>
                <c:pt idx="37">
                  <c:v>14459</c:v>
                </c:pt>
                <c:pt idx="38">
                  <c:v>24482</c:v>
                </c:pt>
                <c:pt idx="39">
                  <c:v>18483</c:v>
                </c:pt>
                <c:pt idx="40">
                  <c:v>17202</c:v>
                </c:pt>
                <c:pt idx="41">
                  <c:v>23555</c:v>
                </c:pt>
                <c:pt idx="42">
                  <c:v>29986</c:v>
                </c:pt>
                <c:pt idx="43">
                  <c:v>18024</c:v>
                </c:pt>
                <c:pt idx="44">
                  <c:v>23921</c:v>
                </c:pt>
                <c:pt idx="45">
                  <c:v>32437</c:v>
                </c:pt>
                <c:pt idx="46">
                  <c:v>39304</c:v>
                </c:pt>
                <c:pt idx="47">
                  <c:v>36958</c:v>
                </c:pt>
                <c:pt idx="48">
                  <c:v>36818</c:v>
                </c:pt>
                <c:pt idx="49">
                  <c:v>33910</c:v>
                </c:pt>
                <c:pt idx="50">
                  <c:v>48072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A-4286-A9DD-21A294D9F9D4}"/>
            </c:ext>
          </c:extLst>
        </c:ser>
        <c:ser>
          <c:idx val="1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'Summary -Total maize'!$B$19:$B$70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'Mielies-Maize'!$J$16:$J$66</c:f>
              <c:numCache>
                <c:formatCode>_ * #\ ##0_ ;_ * \-#\ ##0_ ;_ * "-"??_ ;_ @_ </c:formatCode>
                <c:ptCount val="51"/>
                <c:pt idx="0">
                  <c:v>148371</c:v>
                </c:pt>
                <c:pt idx="1">
                  <c:v>140018</c:v>
                </c:pt>
                <c:pt idx="2">
                  <c:v>108484</c:v>
                </c:pt>
                <c:pt idx="3">
                  <c:v>342902</c:v>
                </c:pt>
                <c:pt idx="4">
                  <c:v>433857</c:v>
                </c:pt>
                <c:pt idx="5">
                  <c:v>578864</c:v>
                </c:pt>
                <c:pt idx="6">
                  <c:v>646244</c:v>
                </c:pt>
                <c:pt idx="7">
                  <c:v>671146</c:v>
                </c:pt>
                <c:pt idx="8">
                  <c:v>734098</c:v>
                </c:pt>
                <c:pt idx="9">
                  <c:v>661817</c:v>
                </c:pt>
                <c:pt idx="10">
                  <c:v>505406</c:v>
                </c:pt>
                <c:pt idx="11">
                  <c:v>424110</c:v>
                </c:pt>
                <c:pt idx="12">
                  <c:v>365866</c:v>
                </c:pt>
                <c:pt idx="13">
                  <c:v>208614</c:v>
                </c:pt>
                <c:pt idx="14">
                  <c:v>150070</c:v>
                </c:pt>
                <c:pt idx="15">
                  <c:v>101002</c:v>
                </c:pt>
                <c:pt idx="16">
                  <c:v>115514</c:v>
                </c:pt>
                <c:pt idx="17">
                  <c:v>38391</c:v>
                </c:pt>
                <c:pt idx="18">
                  <c:v>32471</c:v>
                </c:pt>
                <c:pt idx="19">
                  <c:v>31264</c:v>
                </c:pt>
                <c:pt idx="20">
                  <c:v>25774</c:v>
                </c:pt>
                <c:pt idx="21">
                  <c:v>60133</c:v>
                </c:pt>
                <c:pt idx="22">
                  <c:v>27376</c:v>
                </c:pt>
                <c:pt idx="23">
                  <c:v>24318</c:v>
                </c:pt>
                <c:pt idx="24">
                  <c:v>19524</c:v>
                </c:pt>
                <c:pt idx="25">
                  <c:v>49786</c:v>
                </c:pt>
                <c:pt idx="26">
                  <c:v>13420</c:v>
                </c:pt>
                <c:pt idx="27">
                  <c:v>13028</c:v>
                </c:pt>
                <c:pt idx="28">
                  <c:v>14392</c:v>
                </c:pt>
                <c:pt idx="29">
                  <c:v>44223</c:v>
                </c:pt>
                <c:pt idx="30">
                  <c:v>18910</c:v>
                </c:pt>
                <c:pt idx="31">
                  <c:v>15599</c:v>
                </c:pt>
                <c:pt idx="32">
                  <c:v>20890</c:v>
                </c:pt>
                <c:pt idx="33">
                  <c:v>12340</c:v>
                </c:pt>
                <c:pt idx="34">
                  <c:v>20236</c:v>
                </c:pt>
                <c:pt idx="35">
                  <c:v>7725</c:v>
                </c:pt>
                <c:pt idx="36">
                  <c:v>13856</c:v>
                </c:pt>
                <c:pt idx="37">
                  <c:v>13437</c:v>
                </c:pt>
                <c:pt idx="38">
                  <c:v>36022</c:v>
                </c:pt>
                <c:pt idx="39">
                  <c:v>26198</c:v>
                </c:pt>
                <c:pt idx="40">
                  <c:v>28913</c:v>
                </c:pt>
                <c:pt idx="41">
                  <c:v>30654</c:v>
                </c:pt>
                <c:pt idx="42">
                  <c:v>46045</c:v>
                </c:pt>
                <c:pt idx="43">
                  <c:v>26876</c:v>
                </c:pt>
                <c:pt idx="44">
                  <c:v>28736</c:v>
                </c:pt>
                <c:pt idx="45">
                  <c:v>39190</c:v>
                </c:pt>
                <c:pt idx="46">
                  <c:v>58132</c:v>
                </c:pt>
                <c:pt idx="47">
                  <c:v>75261</c:v>
                </c:pt>
                <c:pt idx="48">
                  <c:v>59300</c:v>
                </c:pt>
                <c:pt idx="49">
                  <c:v>56236</c:v>
                </c:pt>
                <c:pt idx="50">
                  <c:v>94448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A-4286-A9DD-21A294D9F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axId val="27155103"/>
        <c:axId val="1"/>
      </c:barChart>
      <c:catAx>
        <c:axId val="271551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Marketing weeks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97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Ton</a:t>
                </a:r>
              </a:p>
            </c:rich>
          </c:tx>
          <c:overlay val="0"/>
        </c:title>
        <c:numFmt formatCode="_ * #\ ##0_ ;_ * \-#\ ##0_ ;_ * &quot;-&quot;??_ ;_ @_ 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55103"/>
        <c:crosses val="autoZero"/>
        <c:crossBetween val="between"/>
        <c:majorUnit val="30000"/>
        <c:minorUnit val="3008.9703"/>
      </c:valAx>
    </c:plotArea>
    <c:legend>
      <c:legendPos val="r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5132674863038231"/>
          <c:y val="8.8601684789986312E-2"/>
          <c:w val="0.20788824979457687"/>
          <c:h val="9.2055485498108464E-2"/>
        </c:manualLayout>
      </c:layout>
      <c:overlay val="1"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 sz="1400"/>
              <a:t>Weekly total maize deliveries (Marketing</a:t>
            </a:r>
            <a:r>
              <a:rPr lang="en-ZA" sz="1400" baseline="0"/>
              <a:t> year</a:t>
            </a:r>
            <a:r>
              <a:rPr lang="en-ZA" sz="1400"/>
              <a:t>: May 2023 to April 2024)</a:t>
            </a:r>
          </a:p>
        </c:rich>
      </c:tx>
      <c:layout>
        <c:manualLayout>
          <c:xMode val="edge"/>
          <c:yMode val="edge"/>
          <c:x val="0.25980251813337052"/>
          <c:y val="3.1388477973526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03511221113889"/>
          <c:y val="9.6605406855186884E-2"/>
          <c:w val="0.87367139367068836"/>
          <c:h val="0.74333588427549402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'Summary -Total maize'!$S$17</c:f>
              <c:strCache>
                <c:ptCount val="1"/>
                <c:pt idx="0">
                  <c:v>2023/24*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'Summary -Total maize'!$B$19:$B$71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'Summary -Total maize'!$S$19:$S$70</c:f>
              <c:numCache>
                <c:formatCode>_ * #\ ##0_ ;_ * \-#\ ##0_ ;_ * "-"??_ ;_ @_ </c:formatCode>
                <c:ptCount val="52"/>
                <c:pt idx="0">
                  <c:v>220024</c:v>
                </c:pt>
                <c:pt idx="1">
                  <c:v>446127</c:v>
                </c:pt>
                <c:pt idx="2">
                  <c:v>687155</c:v>
                </c:pt>
                <c:pt idx="3">
                  <c:v>1371556</c:v>
                </c:pt>
                <c:pt idx="4">
                  <c:v>2140281</c:v>
                </c:pt>
                <c:pt idx="5">
                  <c:v>3361841</c:v>
                </c:pt>
                <c:pt idx="6">
                  <c:v>4787515</c:v>
                </c:pt>
                <c:pt idx="7">
                  <c:v>6363125</c:v>
                </c:pt>
                <c:pt idx="8">
                  <c:v>8030007</c:v>
                </c:pt>
                <c:pt idx="9">
                  <c:v>9487728</c:v>
                </c:pt>
                <c:pt idx="10">
                  <c:v>10684128</c:v>
                </c:pt>
                <c:pt idx="11">
                  <c:v>11680940</c:v>
                </c:pt>
                <c:pt idx="12">
                  <c:v>12469885</c:v>
                </c:pt>
                <c:pt idx="13">
                  <c:v>12947194</c:v>
                </c:pt>
                <c:pt idx="14">
                  <c:v>13312635</c:v>
                </c:pt>
                <c:pt idx="15">
                  <c:v>13565079</c:v>
                </c:pt>
                <c:pt idx="16">
                  <c:v>13805132</c:v>
                </c:pt>
                <c:pt idx="17">
                  <c:v>13895208</c:v>
                </c:pt>
                <c:pt idx="18">
                  <c:v>13965239</c:v>
                </c:pt>
                <c:pt idx="19">
                  <c:v>14028966</c:v>
                </c:pt>
                <c:pt idx="20">
                  <c:v>14092163</c:v>
                </c:pt>
                <c:pt idx="21">
                  <c:v>14183688</c:v>
                </c:pt>
                <c:pt idx="22">
                  <c:v>14240245</c:v>
                </c:pt>
                <c:pt idx="23">
                  <c:v>14296635</c:v>
                </c:pt>
                <c:pt idx="24">
                  <c:v>14345124</c:v>
                </c:pt>
                <c:pt idx="25">
                  <c:v>14419857</c:v>
                </c:pt>
                <c:pt idx="26">
                  <c:v>14449162</c:v>
                </c:pt>
                <c:pt idx="27">
                  <c:v>14478990</c:v>
                </c:pt>
                <c:pt idx="28">
                  <c:v>14505589</c:v>
                </c:pt>
                <c:pt idx="29">
                  <c:v>14582231</c:v>
                </c:pt>
                <c:pt idx="30">
                  <c:v>14616592</c:v>
                </c:pt>
                <c:pt idx="31">
                  <c:v>14650661</c:v>
                </c:pt>
                <c:pt idx="32">
                  <c:v>14683071</c:v>
                </c:pt>
                <c:pt idx="33">
                  <c:v>14704189</c:v>
                </c:pt>
                <c:pt idx="34">
                  <c:v>14735708</c:v>
                </c:pt>
                <c:pt idx="35">
                  <c:v>14750521</c:v>
                </c:pt>
                <c:pt idx="36">
                  <c:v>14772885</c:v>
                </c:pt>
                <c:pt idx="37">
                  <c:v>14800781</c:v>
                </c:pt>
                <c:pt idx="38">
                  <c:v>14861285</c:v>
                </c:pt>
                <c:pt idx="39">
                  <c:v>14905966</c:v>
                </c:pt>
                <c:pt idx="40">
                  <c:v>14952081</c:v>
                </c:pt>
                <c:pt idx="41">
                  <c:v>15006290</c:v>
                </c:pt>
                <c:pt idx="42">
                  <c:v>15082321</c:v>
                </c:pt>
                <c:pt idx="43">
                  <c:v>15127221</c:v>
                </c:pt>
                <c:pt idx="44">
                  <c:v>15179878</c:v>
                </c:pt>
                <c:pt idx="45">
                  <c:v>15251505</c:v>
                </c:pt>
                <c:pt idx="46">
                  <c:v>15348941</c:v>
                </c:pt>
                <c:pt idx="47">
                  <c:v>15461160</c:v>
                </c:pt>
                <c:pt idx="48">
                  <c:v>15557278</c:v>
                </c:pt>
                <c:pt idx="49">
                  <c:v>15647424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2-42B0-A44E-A339601D9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7147615"/>
        <c:axId val="1"/>
      </c:barChart>
      <c:lineChart>
        <c:grouping val="standard"/>
        <c:varyColors val="0"/>
        <c:ser>
          <c:idx val="1"/>
          <c:order val="0"/>
          <c:tx>
            <c:strRef>
              <c:f>'Summary -Total maize'!$T$17</c:f>
              <c:strCache>
                <c:ptCount val="1"/>
                <c:pt idx="0">
                  <c:v>5 Yr. AVG</c:v>
                </c:pt>
              </c:strCache>
            </c:strRef>
          </c:tx>
          <c:cat>
            <c:numRef>
              <c:f>'Summary -Total maize'!$B$19:$B$65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'Summary -Total maize'!$T$19:$T$70</c:f>
              <c:numCache>
                <c:formatCode>_ * #\ ##0_ ;_ * \-#\ ##0_ ;_ * "-"??_ ;_ @_ </c:formatCode>
                <c:ptCount val="52"/>
                <c:pt idx="0">
                  <c:v>137249.16666666666</c:v>
                </c:pt>
                <c:pt idx="1">
                  <c:v>275863.16666666669</c:v>
                </c:pt>
                <c:pt idx="2">
                  <c:v>424423.83333333331</c:v>
                </c:pt>
                <c:pt idx="3">
                  <c:v>871693.33333333337</c:v>
                </c:pt>
                <c:pt idx="4">
                  <c:v>794603.5</c:v>
                </c:pt>
                <c:pt idx="5">
                  <c:v>1166715.5</c:v>
                </c:pt>
                <c:pt idx="6">
                  <c:v>1568241.1666666667</c:v>
                </c:pt>
                <c:pt idx="7">
                  <c:v>2037413.6666666667</c:v>
                </c:pt>
                <c:pt idx="8">
                  <c:v>2149594.5</c:v>
                </c:pt>
                <c:pt idx="9">
                  <c:v>2222695.1666666665</c:v>
                </c:pt>
                <c:pt idx="10">
                  <c:v>2484627</c:v>
                </c:pt>
                <c:pt idx="11">
                  <c:v>2654345.5</c:v>
                </c:pt>
                <c:pt idx="12">
                  <c:v>3060734.5</c:v>
                </c:pt>
                <c:pt idx="13">
                  <c:v>2718017</c:v>
                </c:pt>
                <c:pt idx="14">
                  <c:v>2708087.8333333335</c:v>
                </c:pt>
                <c:pt idx="15">
                  <c:v>2669093</c:v>
                </c:pt>
                <c:pt idx="16">
                  <c:v>2658186.8333333335</c:v>
                </c:pt>
                <c:pt idx="17">
                  <c:v>2673674.3333333335</c:v>
                </c:pt>
                <c:pt idx="18">
                  <c:v>2420027.3333333335</c:v>
                </c:pt>
                <c:pt idx="19">
                  <c:v>2413797.5</c:v>
                </c:pt>
                <c:pt idx="20">
                  <c:v>2421077</c:v>
                </c:pt>
                <c:pt idx="21">
                  <c:v>2486151.8333333335</c:v>
                </c:pt>
                <c:pt idx="22">
                  <c:v>2398494.6666666665</c:v>
                </c:pt>
                <c:pt idx="23">
                  <c:v>2412357.8333333335</c:v>
                </c:pt>
                <c:pt idx="24">
                  <c:v>2416632.6666666665</c:v>
                </c:pt>
                <c:pt idx="25">
                  <c:v>2476667.1666666665</c:v>
                </c:pt>
                <c:pt idx="26">
                  <c:v>2442424.3333333335</c:v>
                </c:pt>
                <c:pt idx="27">
                  <c:v>2429862.5</c:v>
                </c:pt>
                <c:pt idx="28">
                  <c:v>2433010.3333333335</c:v>
                </c:pt>
                <c:pt idx="29">
                  <c:v>2463250.1666666665</c:v>
                </c:pt>
                <c:pt idx="30">
                  <c:v>2475208.5</c:v>
                </c:pt>
                <c:pt idx="31">
                  <c:v>2452218.1666666665</c:v>
                </c:pt>
                <c:pt idx="32">
                  <c:v>2456017.5</c:v>
                </c:pt>
                <c:pt idx="33">
                  <c:v>2458695.3333333335</c:v>
                </c:pt>
                <c:pt idx="34">
                  <c:v>2490237.5</c:v>
                </c:pt>
                <c:pt idx="35">
                  <c:v>2461384.5</c:v>
                </c:pt>
                <c:pt idx="36">
                  <c:v>2470228.6666666665</c:v>
                </c:pt>
                <c:pt idx="37">
                  <c:v>2478301.1666666665</c:v>
                </c:pt>
                <c:pt idx="38">
                  <c:v>2517394</c:v>
                </c:pt>
                <c:pt idx="39">
                  <c:v>2517584.6666666665</c:v>
                </c:pt>
                <c:pt idx="40">
                  <c:v>2511005.8333333335</c:v>
                </c:pt>
                <c:pt idx="41">
                  <c:v>2519781.8333333335</c:v>
                </c:pt>
                <c:pt idx="42">
                  <c:v>2557307.8333333335</c:v>
                </c:pt>
                <c:pt idx="43">
                  <c:v>2552544.3333333335</c:v>
                </c:pt>
                <c:pt idx="44">
                  <c:v>2548464.3333333335</c:v>
                </c:pt>
                <c:pt idx="45">
                  <c:v>2562267.6666666665</c:v>
                </c:pt>
                <c:pt idx="46">
                  <c:v>2595817.6666666665</c:v>
                </c:pt>
                <c:pt idx="47">
                  <c:v>2631610.5</c:v>
                </c:pt>
                <c:pt idx="48">
                  <c:v>2617061.5</c:v>
                </c:pt>
                <c:pt idx="49">
                  <c:v>2634110</c:v>
                </c:pt>
                <c:pt idx="50">
                  <c:v>43755.666666666664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E2-42B0-A44E-A339601D9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47615"/>
        <c:axId val="1"/>
      </c:lineChart>
      <c:catAx>
        <c:axId val="271476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Marketing weeks</a:t>
                </a:r>
              </a:p>
            </c:rich>
          </c:tx>
          <c:layout>
            <c:manualLayout>
              <c:xMode val="edge"/>
              <c:yMode val="edge"/>
              <c:x val="0.48663812990346633"/>
              <c:y val="0.8815146744841826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Ton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14761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4036243591476"/>
          <c:y val="0.91814263913004646"/>
          <c:w val="0.6203779786359902"/>
          <c:h val="3.5308953341740223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Weeklikse kumulatiewe mielielewerings (Bemarkingsjaar: Mei tot April)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23014029721106"/>
          <c:y val="8.8630982738532094E-2"/>
          <c:w val="0.87258520742461154"/>
          <c:h val="0.765488674105310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'Summary -Total maize'!$B$19:$B$72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'Mielies-Maize'!$G$16:$G$67</c:f>
              <c:numCache>
                <c:formatCode>_ * #\ ##0_ ;_ * \-#\ ##0_ ;_ * "-"??_ ;_ @_ </c:formatCode>
                <c:ptCount val="52"/>
                <c:pt idx="0">
                  <c:v>71653</c:v>
                </c:pt>
                <c:pt idx="1">
                  <c:v>157738</c:v>
                </c:pt>
                <c:pt idx="2">
                  <c:v>290282</c:v>
                </c:pt>
                <c:pt idx="3">
                  <c:v>631781</c:v>
                </c:pt>
                <c:pt idx="4">
                  <c:v>966649</c:v>
                </c:pt>
                <c:pt idx="5">
                  <c:v>1609345</c:v>
                </c:pt>
                <c:pt idx="6">
                  <c:v>2388775</c:v>
                </c:pt>
                <c:pt idx="7">
                  <c:v>3293239</c:v>
                </c:pt>
                <c:pt idx="8">
                  <c:v>4226023</c:v>
                </c:pt>
                <c:pt idx="9">
                  <c:v>5021927</c:v>
                </c:pt>
                <c:pt idx="10">
                  <c:v>5712921</c:v>
                </c:pt>
                <c:pt idx="11">
                  <c:v>6285623</c:v>
                </c:pt>
                <c:pt idx="12">
                  <c:v>6708702</c:v>
                </c:pt>
                <c:pt idx="13">
                  <c:v>6977397</c:v>
                </c:pt>
                <c:pt idx="14">
                  <c:v>7192768</c:v>
                </c:pt>
                <c:pt idx="15">
                  <c:v>7344210</c:v>
                </c:pt>
                <c:pt idx="16">
                  <c:v>7468749</c:v>
                </c:pt>
                <c:pt idx="17">
                  <c:v>7520434</c:v>
                </c:pt>
                <c:pt idx="18">
                  <c:v>7557994</c:v>
                </c:pt>
                <c:pt idx="19">
                  <c:v>7590457</c:v>
                </c:pt>
                <c:pt idx="20">
                  <c:v>7627880</c:v>
                </c:pt>
                <c:pt idx="21">
                  <c:v>7659272</c:v>
                </c:pt>
                <c:pt idx="22">
                  <c:v>7688453</c:v>
                </c:pt>
                <c:pt idx="23">
                  <c:v>7720525</c:v>
                </c:pt>
                <c:pt idx="24">
                  <c:v>7749490</c:v>
                </c:pt>
                <c:pt idx="25">
                  <c:v>7774437</c:v>
                </c:pt>
                <c:pt idx="26">
                  <c:v>7790322</c:v>
                </c:pt>
                <c:pt idx="27">
                  <c:v>7807122</c:v>
                </c:pt>
                <c:pt idx="28">
                  <c:v>7819329</c:v>
                </c:pt>
                <c:pt idx="29">
                  <c:v>7851748</c:v>
                </c:pt>
                <c:pt idx="30">
                  <c:v>7867199</c:v>
                </c:pt>
                <c:pt idx="31">
                  <c:v>7885669</c:v>
                </c:pt>
                <c:pt idx="32">
                  <c:v>7897189</c:v>
                </c:pt>
                <c:pt idx="33">
                  <c:v>7905967</c:v>
                </c:pt>
                <c:pt idx="34">
                  <c:v>7917250</c:v>
                </c:pt>
                <c:pt idx="35">
                  <c:v>7924338</c:v>
                </c:pt>
                <c:pt idx="36">
                  <c:v>7932846</c:v>
                </c:pt>
                <c:pt idx="37">
                  <c:v>7947305</c:v>
                </c:pt>
                <c:pt idx="38">
                  <c:v>7971787</c:v>
                </c:pt>
                <c:pt idx="39">
                  <c:v>7990270</c:v>
                </c:pt>
                <c:pt idx="40">
                  <c:v>8007472</c:v>
                </c:pt>
                <c:pt idx="41">
                  <c:v>8031027</c:v>
                </c:pt>
                <c:pt idx="42">
                  <c:v>8061013</c:v>
                </c:pt>
                <c:pt idx="43">
                  <c:v>8079037</c:v>
                </c:pt>
                <c:pt idx="44">
                  <c:v>8102958</c:v>
                </c:pt>
                <c:pt idx="45">
                  <c:v>8135395</c:v>
                </c:pt>
                <c:pt idx="46">
                  <c:v>8174699</c:v>
                </c:pt>
                <c:pt idx="47">
                  <c:v>8211657</c:v>
                </c:pt>
                <c:pt idx="48">
                  <c:v>8248475</c:v>
                </c:pt>
                <c:pt idx="49">
                  <c:v>8282385</c:v>
                </c:pt>
                <c:pt idx="50">
                  <c:v>8330457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2-4A37-A375-F6E47DDAE892}"/>
            </c:ext>
          </c:extLst>
        </c:ser>
        <c:ser>
          <c:idx val="0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'Summary -Total maize'!$B$19:$B$72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'Mielies-Maize'!$K$16:$K$67</c:f>
              <c:numCache>
                <c:formatCode>_ * #\ ##0_ ;_ * \-#\ ##0_ ;_ * "-"??_ ;_ @_ </c:formatCode>
                <c:ptCount val="52"/>
                <c:pt idx="0">
                  <c:v>148371</c:v>
                </c:pt>
                <c:pt idx="1">
                  <c:v>288389</c:v>
                </c:pt>
                <c:pt idx="2">
                  <c:v>396873</c:v>
                </c:pt>
                <c:pt idx="3">
                  <c:v>739775</c:v>
                </c:pt>
                <c:pt idx="4">
                  <c:v>1173632</c:v>
                </c:pt>
                <c:pt idx="5">
                  <c:v>1752496</c:v>
                </c:pt>
                <c:pt idx="6">
                  <c:v>2398740</c:v>
                </c:pt>
                <c:pt idx="7">
                  <c:v>3069886</c:v>
                </c:pt>
                <c:pt idx="8">
                  <c:v>3803984</c:v>
                </c:pt>
                <c:pt idx="9">
                  <c:v>4465801</c:v>
                </c:pt>
                <c:pt idx="10">
                  <c:v>4971207</c:v>
                </c:pt>
                <c:pt idx="11">
                  <c:v>5395317</c:v>
                </c:pt>
                <c:pt idx="12">
                  <c:v>5761183</c:v>
                </c:pt>
                <c:pt idx="13">
                  <c:v>5969797</c:v>
                </c:pt>
                <c:pt idx="14">
                  <c:v>6119867</c:v>
                </c:pt>
                <c:pt idx="15">
                  <c:v>6220869</c:v>
                </c:pt>
                <c:pt idx="16">
                  <c:v>6336383</c:v>
                </c:pt>
                <c:pt idx="17">
                  <c:v>6374774</c:v>
                </c:pt>
                <c:pt idx="18">
                  <c:v>6407245</c:v>
                </c:pt>
                <c:pt idx="19">
                  <c:v>6438509</c:v>
                </c:pt>
                <c:pt idx="20">
                  <c:v>6464283</c:v>
                </c:pt>
                <c:pt idx="21">
                  <c:v>6524416</c:v>
                </c:pt>
                <c:pt idx="22">
                  <c:v>6551792</c:v>
                </c:pt>
                <c:pt idx="23">
                  <c:v>6576110</c:v>
                </c:pt>
                <c:pt idx="24">
                  <c:v>6595634</c:v>
                </c:pt>
                <c:pt idx="25">
                  <c:v>6645420</c:v>
                </c:pt>
                <c:pt idx="26">
                  <c:v>6658840</c:v>
                </c:pt>
                <c:pt idx="27">
                  <c:v>6671868</c:v>
                </c:pt>
                <c:pt idx="28">
                  <c:v>6686260</c:v>
                </c:pt>
                <c:pt idx="29">
                  <c:v>6730483</c:v>
                </c:pt>
                <c:pt idx="30">
                  <c:v>6749393</c:v>
                </c:pt>
                <c:pt idx="31">
                  <c:v>6764992</c:v>
                </c:pt>
                <c:pt idx="32">
                  <c:v>6785882</c:v>
                </c:pt>
                <c:pt idx="33">
                  <c:v>6798222</c:v>
                </c:pt>
                <c:pt idx="34">
                  <c:v>6818458</c:v>
                </c:pt>
                <c:pt idx="35">
                  <c:v>6826183</c:v>
                </c:pt>
                <c:pt idx="36">
                  <c:v>6840039</c:v>
                </c:pt>
                <c:pt idx="37">
                  <c:v>6853476</c:v>
                </c:pt>
                <c:pt idx="38">
                  <c:v>6889498</c:v>
                </c:pt>
                <c:pt idx="39">
                  <c:v>6915696</c:v>
                </c:pt>
                <c:pt idx="40">
                  <c:v>6944609</c:v>
                </c:pt>
                <c:pt idx="41">
                  <c:v>6975263</c:v>
                </c:pt>
                <c:pt idx="42">
                  <c:v>7021308</c:v>
                </c:pt>
                <c:pt idx="43">
                  <c:v>7048184</c:v>
                </c:pt>
                <c:pt idx="44">
                  <c:v>7076920</c:v>
                </c:pt>
                <c:pt idx="45">
                  <c:v>7116110</c:v>
                </c:pt>
                <c:pt idx="46">
                  <c:v>7174242</c:v>
                </c:pt>
                <c:pt idx="47">
                  <c:v>7249503</c:v>
                </c:pt>
                <c:pt idx="48">
                  <c:v>7308803</c:v>
                </c:pt>
                <c:pt idx="49">
                  <c:v>7365039</c:v>
                </c:pt>
                <c:pt idx="50">
                  <c:v>7459487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72-4A37-A375-F6E47DDAE892}"/>
            </c:ext>
          </c:extLst>
        </c:ser>
        <c:ser>
          <c:idx val="1"/>
          <c:order val="2"/>
          <c:tx>
            <c:strRef>
              <c:f>'Mielies-Maize'!$L$3:$O$3</c:f>
              <c:strCache>
                <c:ptCount val="1"/>
                <c:pt idx="0">
                  <c:v>Totaal mielies/Total maize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'Summary -Total maize'!$B$19:$B$72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'Mielies-Maize'!$O$16:$O$67</c:f>
              <c:numCache>
                <c:formatCode>_ * #\ ##0_ ;_ * \-#\ ##0_ ;_ * "-"??_ ;_ @_ </c:formatCode>
                <c:ptCount val="52"/>
                <c:pt idx="0">
                  <c:v>220024</c:v>
                </c:pt>
                <c:pt idx="1">
                  <c:v>446127</c:v>
                </c:pt>
                <c:pt idx="2">
                  <c:v>687155</c:v>
                </c:pt>
                <c:pt idx="3">
                  <c:v>1371556</c:v>
                </c:pt>
                <c:pt idx="4">
                  <c:v>2140281</c:v>
                </c:pt>
                <c:pt idx="5">
                  <c:v>3361841</c:v>
                </c:pt>
                <c:pt idx="6">
                  <c:v>4787515</c:v>
                </c:pt>
                <c:pt idx="7">
                  <c:v>6363125</c:v>
                </c:pt>
                <c:pt idx="8">
                  <c:v>8030007</c:v>
                </c:pt>
                <c:pt idx="9">
                  <c:v>9487728</c:v>
                </c:pt>
                <c:pt idx="10">
                  <c:v>10684128</c:v>
                </c:pt>
                <c:pt idx="11">
                  <c:v>11680940</c:v>
                </c:pt>
                <c:pt idx="12">
                  <c:v>12469885</c:v>
                </c:pt>
                <c:pt idx="13">
                  <c:v>12947194</c:v>
                </c:pt>
                <c:pt idx="14">
                  <c:v>13312635</c:v>
                </c:pt>
                <c:pt idx="15">
                  <c:v>13565079</c:v>
                </c:pt>
                <c:pt idx="16">
                  <c:v>13805132</c:v>
                </c:pt>
                <c:pt idx="17">
                  <c:v>13895208</c:v>
                </c:pt>
                <c:pt idx="18">
                  <c:v>13965239</c:v>
                </c:pt>
                <c:pt idx="19">
                  <c:v>14028966</c:v>
                </c:pt>
                <c:pt idx="20">
                  <c:v>14092163</c:v>
                </c:pt>
                <c:pt idx="21">
                  <c:v>14183688</c:v>
                </c:pt>
                <c:pt idx="22">
                  <c:v>14240245</c:v>
                </c:pt>
                <c:pt idx="23">
                  <c:v>14296635</c:v>
                </c:pt>
                <c:pt idx="24">
                  <c:v>14345124</c:v>
                </c:pt>
                <c:pt idx="25">
                  <c:v>14419857</c:v>
                </c:pt>
                <c:pt idx="26">
                  <c:v>14449162</c:v>
                </c:pt>
                <c:pt idx="27">
                  <c:v>14478990</c:v>
                </c:pt>
                <c:pt idx="28">
                  <c:v>14505589</c:v>
                </c:pt>
                <c:pt idx="29">
                  <c:v>14582231</c:v>
                </c:pt>
                <c:pt idx="30">
                  <c:v>14616592</c:v>
                </c:pt>
                <c:pt idx="31">
                  <c:v>14650661</c:v>
                </c:pt>
                <c:pt idx="32">
                  <c:v>14683071</c:v>
                </c:pt>
                <c:pt idx="33">
                  <c:v>14704189</c:v>
                </c:pt>
                <c:pt idx="34">
                  <c:v>14735708</c:v>
                </c:pt>
                <c:pt idx="35">
                  <c:v>14750521</c:v>
                </c:pt>
                <c:pt idx="36">
                  <c:v>14772885</c:v>
                </c:pt>
                <c:pt idx="37">
                  <c:v>14800781</c:v>
                </c:pt>
                <c:pt idx="38">
                  <c:v>14861285</c:v>
                </c:pt>
                <c:pt idx="39">
                  <c:v>14905966</c:v>
                </c:pt>
                <c:pt idx="40">
                  <c:v>14952081</c:v>
                </c:pt>
                <c:pt idx="41">
                  <c:v>15006290</c:v>
                </c:pt>
                <c:pt idx="42">
                  <c:v>15082321</c:v>
                </c:pt>
                <c:pt idx="43">
                  <c:v>15127221</c:v>
                </c:pt>
                <c:pt idx="44">
                  <c:v>15179878</c:v>
                </c:pt>
                <c:pt idx="45">
                  <c:v>15251505</c:v>
                </c:pt>
                <c:pt idx="46">
                  <c:v>15348941</c:v>
                </c:pt>
                <c:pt idx="47">
                  <c:v>15461160</c:v>
                </c:pt>
                <c:pt idx="48">
                  <c:v>15557278</c:v>
                </c:pt>
                <c:pt idx="49">
                  <c:v>15647424</c:v>
                </c:pt>
                <c:pt idx="50">
                  <c:v>15789944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72-4A37-A375-F6E47DDAE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7150111"/>
        <c:axId val="1"/>
      </c:barChart>
      <c:catAx>
        <c:axId val="271501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Weeks</a:t>
                </a:r>
              </a:p>
            </c:rich>
          </c:tx>
          <c:layout>
            <c:manualLayout>
              <c:xMode val="edge"/>
              <c:yMode val="edge"/>
              <c:x val="0.52404249078561149"/>
              <c:y val="0.9036224113221660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Ton</a:t>
                </a:r>
              </a:p>
            </c:rich>
          </c:tx>
          <c:overlay val="0"/>
        </c:title>
        <c:numFmt formatCode="_ * #\ ##0_ ;_ * \-#\ 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150111"/>
        <c:crosses val="autoZero"/>
        <c:crossBetween val="between"/>
        <c:majorUnit val="500000"/>
        <c:minorUnit val="40000"/>
      </c:valAx>
    </c:plotArea>
    <c:legend>
      <c:legendPos val="r"/>
      <c:layout>
        <c:manualLayout>
          <c:xMode val="edge"/>
          <c:yMode val="edge"/>
          <c:x val="3.697617091207888E-2"/>
          <c:y val="0.92812105926860022"/>
          <c:w val="0.88989317995069828"/>
          <c:h val="6.045032106835703E-2"/>
        </c:manualLayout>
      </c:layout>
      <c:overlay val="0"/>
      <c:txPr>
        <a:bodyPr/>
        <a:lstStyle/>
        <a:p>
          <a:pPr>
            <a:defRPr sz="8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Total YTD maize deliveries for the 2021/22 season vs previous season's</a:t>
            </a:r>
          </a:p>
        </c:rich>
      </c:tx>
      <c:layout>
        <c:manualLayout>
          <c:xMode val="edge"/>
          <c:yMode val="edge"/>
          <c:x val="0.11433465537432308"/>
          <c:y val="8.39895013123359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12395433329457"/>
          <c:y val="8.4418239189295655E-2"/>
          <c:w val="0.82909539324825776"/>
          <c:h val="0.77656341372136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'Summary -Total maize'!$B$79:$C$79</c:f>
              <c:strCache>
                <c:ptCount val="2"/>
                <c:pt idx="0">
                  <c:v>Lewerings vanaf Mei/Deliveries from May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'Summary -Total maize'!$H$77:$Q$77</c:f>
              <c:strCache>
                <c:ptCount val="10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</c:strCache>
            </c:strRef>
          </c:cat>
          <c:val>
            <c:numRef>
              <c:f>'Summary -Total maize'!$H$79:$T$79</c:f>
              <c:numCache>
                <c:formatCode>_ * #\ ##0_ ;_ * \-#\ ##0_ ;_ * "-"??_ ;_ @_ </c:formatCode>
                <c:ptCount val="13"/>
                <c:pt idx="0">
                  <c:v>5534366</c:v>
                </c:pt>
                <c:pt idx="1">
                  <c:v>5768242</c:v>
                </c:pt>
                <c:pt idx="2">
                  <c:v>5096383</c:v>
                </c:pt>
                <c:pt idx="3">
                  <c:v>4341088</c:v>
                </c:pt>
                <c:pt idx="4">
                  <c:v>3168598</c:v>
                </c:pt>
                <c:pt idx="5">
                  <c:v>6769845</c:v>
                </c:pt>
                <c:pt idx="6">
                  <c:v>3107805</c:v>
                </c:pt>
                <c:pt idx="7">
                  <c:v>3484002</c:v>
                </c:pt>
                <c:pt idx="8">
                  <c:v>3630130</c:v>
                </c:pt>
                <c:pt idx="9">
                  <c:v>9965601</c:v>
                </c:pt>
                <c:pt idx="10">
                  <c:v>4092058</c:v>
                </c:pt>
                <c:pt idx="11">
                  <c:v>19377624</c:v>
                </c:pt>
                <c:pt idx="12">
                  <c:v>7276203.333333334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9-4889-94EF-D90706A91DE7}"/>
            </c:ext>
          </c:extLst>
        </c:ser>
        <c:ser>
          <c:idx val="2"/>
          <c:order val="1"/>
          <c:tx>
            <c:strRef>
              <c:f>'Summary -Total maize'!$B$80:$C$80</c:f>
              <c:strCache>
                <c:ptCount val="2"/>
                <c:pt idx="0">
                  <c:v>Totale lewerings/Total deliveries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'Summary -Total maize'!$H$77:$Q$77</c:f>
              <c:strCache>
                <c:ptCount val="10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</c:strCache>
            </c:strRef>
          </c:cat>
          <c:val>
            <c:numRef>
              <c:f>'Summary -Total maize'!$H$80:$T$80</c:f>
              <c:numCache>
                <c:formatCode>_ * #\ ##0_ ;_ * \-#\ ##0_ ;_ * "-"??_ ;_ @_ </c:formatCode>
                <c:ptCount val="13"/>
                <c:pt idx="0">
                  <c:v>5960394</c:v>
                </c:pt>
                <c:pt idx="1">
                  <c:v>6015069</c:v>
                </c:pt>
                <c:pt idx="2">
                  <c:v>5371289</c:v>
                </c:pt>
                <c:pt idx="3">
                  <c:v>4883044</c:v>
                </c:pt>
                <c:pt idx="4">
                  <c:v>3989606</c:v>
                </c:pt>
                <c:pt idx="5">
                  <c:v>7574038</c:v>
                </c:pt>
                <c:pt idx="6">
                  <c:v>3347722</c:v>
                </c:pt>
                <c:pt idx="7">
                  <c:v>3750945</c:v>
                </c:pt>
                <c:pt idx="8">
                  <c:v>3977862</c:v>
                </c:pt>
                <c:pt idx="9">
                  <c:v>10922908</c:v>
                </c:pt>
                <c:pt idx="10">
                  <c:v>4506106</c:v>
                </c:pt>
                <c:pt idx="11">
                  <c:v>19518812</c:v>
                </c:pt>
                <c:pt idx="12">
                  <c:v>7670725.833333334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9-4889-94EF-D90706A91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7157183"/>
        <c:axId val="1"/>
      </c:barChart>
      <c:lineChart>
        <c:grouping val="standard"/>
        <c:varyColors val="0"/>
        <c:ser>
          <c:idx val="3"/>
          <c:order val="2"/>
          <c:tx>
            <c:strRef>
              <c:f>'Summary -Total maize'!$B$82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B0F0"/>
              </a:solidFill>
            </c:spPr>
          </c:marker>
          <c:dLbls>
            <c:dLbl>
              <c:idx val="1"/>
              <c:layout>
                <c:manualLayout>
                  <c:x val="-5.4967467528097447E-2"/>
                  <c:y val="-4.1994750656167978E-3"/>
                </c:manualLayout>
              </c:layout>
              <c:numFmt formatCode="0%" sourceLinked="0"/>
              <c:spPr>
                <a:solidFill>
                  <a:schemeClr val="bg1"/>
                </a:solidFill>
                <a:ln>
                  <a:solidFill>
                    <a:schemeClr val="accent1"/>
                  </a:solidFill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19-4889-94EF-D90706A91DE7}"/>
                </c:ext>
              </c:extLst>
            </c:dLbl>
            <c:dLbl>
              <c:idx val="2"/>
              <c:layout>
                <c:manualLayout>
                  <c:x val="-5.2232424793054712E-2"/>
                  <c:y val="8.3989501312335957E-3"/>
                </c:manualLayout>
              </c:layout>
              <c:numFmt formatCode="0%" sourceLinked="0"/>
              <c:spPr>
                <a:solidFill>
                  <a:schemeClr val="bg1"/>
                </a:solidFill>
                <a:ln>
                  <a:solidFill>
                    <a:schemeClr val="accent1"/>
                  </a:solidFill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19-4889-94EF-D90706A91DE7}"/>
                </c:ext>
              </c:extLst>
            </c:dLbl>
            <c:dLbl>
              <c:idx val="3"/>
              <c:layout>
                <c:manualLayout>
                  <c:x val="-3.9924732485362407E-2"/>
                  <c:y val="-4.1994750656167978E-3"/>
                </c:manualLayout>
              </c:layout>
              <c:numFmt formatCode="0%" sourceLinked="0"/>
              <c:spPr>
                <a:solidFill>
                  <a:schemeClr val="bg1"/>
                </a:solidFill>
                <a:ln>
                  <a:solidFill>
                    <a:schemeClr val="accent1"/>
                  </a:solidFill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19-4889-94EF-D90706A91DE7}"/>
                </c:ext>
              </c:extLst>
            </c:dLbl>
            <c:dLbl>
              <c:idx val="4"/>
              <c:layout>
                <c:manualLayout>
                  <c:x val="-5.3599946160576083E-2"/>
                  <c:y val="6.2992125984251968E-3"/>
                </c:manualLayout>
              </c:layout>
              <c:numFmt formatCode="0%" sourceLinked="0"/>
              <c:spPr>
                <a:solidFill>
                  <a:schemeClr val="bg1"/>
                </a:solidFill>
                <a:ln>
                  <a:solidFill>
                    <a:schemeClr val="accent1"/>
                  </a:solidFill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19-4889-94EF-D90706A91DE7}"/>
                </c:ext>
              </c:extLst>
            </c:dLbl>
            <c:dLbl>
              <c:idx val="5"/>
              <c:layout>
                <c:manualLayout>
                  <c:x val="-3.7189689750319672E-2"/>
                  <c:y val="8.3989501312335957E-3"/>
                </c:manualLayout>
              </c:layout>
              <c:numFmt formatCode="0%" sourceLinked="0"/>
              <c:spPr>
                <a:solidFill>
                  <a:schemeClr val="bg1"/>
                </a:solidFill>
                <a:ln>
                  <a:solidFill>
                    <a:schemeClr val="accent1"/>
                  </a:solidFill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19-4889-94EF-D90706A91DE7}"/>
                </c:ext>
              </c:extLst>
            </c:dLbl>
            <c:dLbl>
              <c:idx val="6"/>
              <c:layout>
                <c:manualLayout>
                  <c:x val="-5.4967467528097447E-2"/>
                  <c:y val="0"/>
                </c:manualLayout>
              </c:layout>
              <c:numFmt formatCode="0%" sourceLinked="0"/>
              <c:spPr>
                <a:solidFill>
                  <a:schemeClr val="bg1"/>
                </a:solidFill>
                <a:ln>
                  <a:solidFill>
                    <a:schemeClr val="accent1"/>
                  </a:solidFill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19-4889-94EF-D90706A91DE7}"/>
                </c:ext>
              </c:extLst>
            </c:dLbl>
            <c:numFmt formatCode="0%" sourceLinked="0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'Summary -Total maize'!$H$77:$T$78</c:f>
              <c:multiLvlStrCache>
                <c:ptCount val="13"/>
                <c:lvl>
                  <c:pt idx="0">
                    <c:v> 426 028 </c:v>
                  </c:pt>
                  <c:pt idx="1">
                    <c:v> 246 827 </c:v>
                  </c:pt>
                  <c:pt idx="2">
                    <c:v> 274 906 </c:v>
                  </c:pt>
                  <c:pt idx="3">
                    <c:v> 541 956 </c:v>
                  </c:pt>
                  <c:pt idx="4">
                    <c:v> 821 008 </c:v>
                  </c:pt>
                  <c:pt idx="5">
                    <c:v> 804 193 </c:v>
                  </c:pt>
                  <c:pt idx="6">
                    <c:v> 239 917 </c:v>
                  </c:pt>
                  <c:pt idx="7">
                    <c:v> 266 943 </c:v>
                  </c:pt>
                  <c:pt idx="8">
                    <c:v> 347 732 </c:v>
                  </c:pt>
                  <c:pt idx="9">
                    <c:v> 957 307 </c:v>
                  </c:pt>
                  <c:pt idx="10">
                    <c:v> 414 048 </c:v>
                  </c:pt>
                  <c:pt idx="11">
                    <c:v> 141 188 </c:v>
                  </c:pt>
                  <c:pt idx="12">
                    <c:v> 394 523 </c:v>
                  </c:pt>
                </c:lvl>
                <c:lvl>
                  <c:pt idx="0">
                    <c:v>2012/13</c:v>
                  </c:pt>
                  <c:pt idx="1">
                    <c:v>2013/14</c:v>
                  </c:pt>
                  <c:pt idx="2">
                    <c:v>2014/15</c:v>
                  </c:pt>
                  <c:pt idx="3">
                    <c:v>2015/16</c:v>
                  </c:pt>
                  <c:pt idx="4">
                    <c:v>2016/17</c:v>
                  </c:pt>
                  <c:pt idx="5">
                    <c:v>2017/18</c:v>
                  </c:pt>
                  <c:pt idx="6">
                    <c:v>2018/19</c:v>
                  </c:pt>
                  <c:pt idx="7">
                    <c:v>2019/20</c:v>
                  </c:pt>
                  <c:pt idx="8">
                    <c:v>2020/21</c:v>
                  </c:pt>
                  <c:pt idx="9">
                    <c:v>2021/22</c:v>
                  </c:pt>
                  <c:pt idx="10">
                    <c:v>2022/23*</c:v>
                  </c:pt>
                  <c:pt idx="11">
                    <c:v>2023/24*</c:v>
                  </c:pt>
                  <c:pt idx="12">
                    <c:v>5 Yr. AVG</c:v>
                  </c:pt>
                </c:lvl>
              </c:multiLvlStrCache>
            </c:multiLvlStrRef>
          </c:cat>
          <c:val>
            <c:numRef>
              <c:f>'Summary -Total maize'!$H$82:$T$82</c:f>
              <c:numCache>
                <c:formatCode>0%</c:formatCode>
                <c:ptCount val="13"/>
                <c:pt idx="0">
                  <c:v>0.50999646790896791</c:v>
                </c:pt>
                <c:pt idx="1">
                  <c:v>0.52983183251269794</c:v>
                </c:pt>
                <c:pt idx="2">
                  <c:v>0.39119828636548132</c:v>
                </c:pt>
                <c:pt idx="3" formatCode="0.0%">
                  <c:v>0.5149548588078845</c:v>
                </c:pt>
                <c:pt idx="4" formatCode="0.0%">
                  <c:v>0.53546123468349105</c:v>
                </c:pt>
                <c:pt idx="5" formatCode="0.0%">
                  <c:v>0.46641037009668085</c:v>
                </c:pt>
                <c:pt idx="6" formatCode="0.0%">
                  <c:v>0.27990986622073577</c:v>
                </c:pt>
                <c:pt idx="7" formatCode="0.0%">
                  <c:v>0.3484389224338133</c:v>
                </c:pt>
                <c:pt idx="8">
                  <c:v>0.26964570660065157</c:v>
                </c:pt>
                <c:pt idx="9">
                  <c:v>0.6961256771397617</c:v>
                </c:pt>
                <c:pt idx="10">
                  <c:v>0.30634817901843076</c:v>
                </c:pt>
                <c:pt idx="11">
                  <c:v>1.3269888708350612</c:v>
                </c:pt>
                <c:pt idx="12">
                  <c:v>0.56504369601531867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F19-4889-94EF-D90706A91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7157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Ton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15718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_(* #,##0_);_(* \(#,##0\);_(* &quot;-&quot;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"/>
          <c:y val="0.93434343434343436"/>
          <c:w val="0.97781429745275261"/>
          <c:h val="5.4292929292929282E-2"/>
        </c:manualLayout>
      </c:layout>
      <c:overlay val="0"/>
      <c:txPr>
        <a:bodyPr/>
        <a:lstStyle/>
        <a:p>
          <a:pPr>
            <a:defRPr sz="8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Total YTD WM deliveries for the 2023/24 season vs previous season's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6402097525992"/>
          <c:y val="8.3857273016181344E-2"/>
          <c:w val="0.85936698707412329"/>
          <c:h val="0.741184202789103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maize'!$B$79</c:f>
              <c:strCache>
                <c:ptCount val="1"/>
                <c:pt idx="0">
                  <c:v>Lewerings vanaf Mei/Deliveries from May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'Summary -White maize'!$G$77:$S$77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  <c:pt idx="11">
                  <c:v>2023/24*</c:v>
                </c:pt>
                <c:pt idx="12">
                  <c:v>5 Yr. AVG</c:v>
                </c:pt>
              </c:strCache>
            </c:strRef>
          </c:cat>
          <c:val>
            <c:numRef>
              <c:f>'Summary -White maize'!$G$79:$S$79</c:f>
              <c:numCache>
                <c:formatCode>_ * #\ ##0_ ;_ * \-#\ ##0_ ;_ * "-"??_ ;_ @_ </c:formatCode>
                <c:ptCount val="13"/>
                <c:pt idx="0">
                  <c:v>5534366</c:v>
                </c:pt>
                <c:pt idx="1">
                  <c:v>5768242</c:v>
                </c:pt>
                <c:pt idx="2">
                  <c:v>5096383</c:v>
                </c:pt>
                <c:pt idx="3">
                  <c:v>4341088</c:v>
                </c:pt>
                <c:pt idx="4">
                  <c:v>3168598</c:v>
                </c:pt>
                <c:pt idx="5">
                  <c:v>6769845</c:v>
                </c:pt>
                <c:pt idx="6">
                  <c:v>1130931</c:v>
                </c:pt>
                <c:pt idx="7">
                  <c:v>1023044</c:v>
                </c:pt>
                <c:pt idx="8">
                  <c:v>1459774</c:v>
                </c:pt>
                <c:pt idx="9">
                  <c:v>5171708</c:v>
                </c:pt>
                <c:pt idx="10">
                  <c:v>1541947</c:v>
                </c:pt>
                <c:pt idx="11">
                  <c:v>9409462</c:v>
                </c:pt>
                <c:pt idx="12">
                  <c:v>34223892.600000001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6-4FC3-AD28-EBBB0966E41B}"/>
            </c:ext>
          </c:extLst>
        </c:ser>
        <c:ser>
          <c:idx val="1"/>
          <c:order val="1"/>
          <c:tx>
            <c:strRef>
              <c:f>'Summary -White maize'!$B$80</c:f>
              <c:strCache>
                <c:ptCount val="1"/>
                <c:pt idx="0">
                  <c:v>Totale lewerings/Total deliveries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'Summary -White maize'!$G$77:$S$77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  <c:pt idx="11">
                  <c:v>2023/24*</c:v>
                </c:pt>
                <c:pt idx="12">
                  <c:v>5 Yr. AVG</c:v>
                </c:pt>
              </c:strCache>
            </c:strRef>
          </c:cat>
          <c:val>
            <c:numRef>
              <c:f>'Summary -White maize'!$G$80:$S$80</c:f>
              <c:numCache>
                <c:formatCode>_ * #\ ##0_ ;_ * \-#\ ##0_ ;_ * "-"??_ ;_ @_ </c:formatCode>
                <c:ptCount val="13"/>
                <c:pt idx="0">
                  <c:v>5717349</c:v>
                </c:pt>
                <c:pt idx="1">
                  <c:v>5858812</c:v>
                </c:pt>
                <c:pt idx="2">
                  <c:v>5197628</c:v>
                </c:pt>
                <c:pt idx="3">
                  <c:v>4515924</c:v>
                </c:pt>
                <c:pt idx="4">
                  <c:v>3456654</c:v>
                </c:pt>
                <c:pt idx="5">
                  <c:v>7380264</c:v>
                </c:pt>
                <c:pt idx="6">
                  <c:v>1248300</c:v>
                </c:pt>
                <c:pt idx="7">
                  <c:v>1289987</c:v>
                </c:pt>
                <c:pt idx="8">
                  <c:v>1807506</c:v>
                </c:pt>
                <c:pt idx="9">
                  <c:v>5608744</c:v>
                </c:pt>
                <c:pt idx="10">
                  <c:v>1683135</c:v>
                </c:pt>
                <c:pt idx="11">
                  <c:v>9550650</c:v>
                </c:pt>
                <c:pt idx="12">
                  <c:v>34406439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6-4FC3-AD28-EBBB0966E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156351"/>
        <c:axId val="1"/>
      </c:barChart>
      <c:lineChart>
        <c:grouping val="standard"/>
        <c:varyColors val="0"/>
        <c:ser>
          <c:idx val="2"/>
          <c:order val="2"/>
          <c:tx>
            <c:strRef>
              <c:f>'Summary -White maize'!$B$82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4"/>
            <c:spPr>
              <a:solidFill>
                <a:srgbClr val="0070C0"/>
              </a:solidFill>
              <a:ln w="25400">
                <a:solidFill>
                  <a:srgbClr val="0070C0"/>
                </a:solidFill>
              </a:ln>
              <a:effectLst/>
            </c:spPr>
          </c:marker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-White maize'!$G$77:$S$77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  <c:pt idx="11">
                  <c:v>2023/24*</c:v>
                </c:pt>
                <c:pt idx="12">
                  <c:v>5 Yr. AVG</c:v>
                </c:pt>
              </c:strCache>
            </c:strRef>
          </c:cat>
          <c:val>
            <c:numRef>
              <c:f>'Summary -White maize'!$G$82:$S$82</c:f>
              <c:numCache>
                <c:formatCode>0%</c:formatCode>
                <c:ptCount val="13"/>
                <c:pt idx="0">
                  <c:v>0.84207958131006744</c:v>
                </c:pt>
                <c:pt idx="1">
                  <c:v>1.066041371520152</c:v>
                </c:pt>
                <c:pt idx="2">
                  <c:v>0.68635910876797379</c:v>
                </c:pt>
                <c:pt idx="3" formatCode="0.0%">
                  <c:v>0.97643922341936784</c:v>
                </c:pt>
                <c:pt idx="4" formatCode="0.0%">
                  <c:v>1.0264906837462673</c:v>
                </c:pt>
                <c:pt idx="5" formatCode="0.0%">
                  <c:v>0.76187302570455251</c:v>
                </c:pt>
                <c:pt idx="6" formatCode="0.0%">
                  <c:v>0.18909166924181556</c:v>
                </c:pt>
                <c:pt idx="7" formatCode="0.0%">
                  <c:v>0.23955190343546889</c:v>
                </c:pt>
                <c:pt idx="8">
                  <c:v>0.2148899517435453</c:v>
                </c:pt>
                <c:pt idx="9" formatCode="0.0%">
                  <c:v>0.6671663406414915</c:v>
                </c:pt>
                <c:pt idx="10" formatCode="0.0%">
                  <c:v>0.22176422148292105</c:v>
                </c:pt>
                <c:pt idx="11" formatCode="0.0%">
                  <c:v>1.1621693974774732</c:v>
                </c:pt>
                <c:pt idx="12">
                  <c:v>4.8712526563634819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C6-4FC3-AD28-EBBB0966E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7156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Million Ton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156351"/>
        <c:crosses val="autoZero"/>
        <c:crossBetween val="between"/>
        <c:dispUnits>
          <c:builtInUnit val="million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105633802816906E-2"/>
          <c:y val="0.90163934426229508"/>
          <c:w val="0.91813380281690127"/>
          <c:h val="8.07061790668347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Total YTD YM deliveries for the 2023/24</a:t>
            </a:r>
          </a:p>
          <a:p>
            <a:pPr>
              <a:defRPr sz="144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 season vs previous season's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87293008061719E-2"/>
          <c:y val="8.1715311793823048E-2"/>
          <c:w val="0.86673949038330655"/>
          <c:h val="0.79483647873434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'Summary -Yellow maize'!$B$79</c:f>
              <c:strCache>
                <c:ptCount val="1"/>
                <c:pt idx="0">
                  <c:v>Lewerings vanaf Mei/Deliveries from May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'Summary -Yellow maize'!$H$77:$T$77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  <c:pt idx="11">
                  <c:v>2023/24*</c:v>
                </c:pt>
                <c:pt idx="12">
                  <c:v>5 Yr. AVG</c:v>
                </c:pt>
              </c:strCache>
            </c:strRef>
          </c:cat>
          <c:val>
            <c:numRef>
              <c:f>'Summary -Yellow maize'!$H$79:$T$79</c:f>
              <c:numCache>
                <c:formatCode>_ * #\ ##0_ ;_ * \-#\ ##0_ ;_ * "-"??_ ;_ @_ </c:formatCode>
                <c:ptCount val="13"/>
                <c:pt idx="0">
                  <c:v>2575174</c:v>
                </c:pt>
                <c:pt idx="1">
                  <c:v>3214045</c:v>
                </c:pt>
                <c:pt idx="2">
                  <c:v>2679645</c:v>
                </c:pt>
                <c:pt idx="3">
                  <c:v>2471550</c:v>
                </c:pt>
                <c:pt idx="4">
                  <c:v>2049503</c:v>
                </c:pt>
                <c:pt idx="5">
                  <c:v>3173532</c:v>
                </c:pt>
                <c:pt idx="6">
                  <c:v>1977190</c:v>
                </c:pt>
                <c:pt idx="7">
                  <c:v>2460958</c:v>
                </c:pt>
                <c:pt idx="8">
                  <c:v>2170354</c:v>
                </c:pt>
                <c:pt idx="9">
                  <c:v>4794612</c:v>
                </c:pt>
                <c:pt idx="10">
                  <c:v>2550111</c:v>
                </c:pt>
                <c:pt idx="11">
                  <c:v>9968162</c:v>
                </c:pt>
                <c:pt idx="12">
                  <c:v>3986897.833333333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F-4530-8415-3E5C1CFC1254}"/>
            </c:ext>
          </c:extLst>
        </c:ser>
        <c:ser>
          <c:idx val="2"/>
          <c:order val="1"/>
          <c:tx>
            <c:strRef>
              <c:f>'Summary -Yellow maize'!$B$80</c:f>
              <c:strCache>
                <c:ptCount val="1"/>
                <c:pt idx="0">
                  <c:v>Totale lewerings/Total deliveries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'Summary -Yellow maize'!$H$77:$T$77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  <c:pt idx="11">
                  <c:v>2023/24*</c:v>
                </c:pt>
                <c:pt idx="12">
                  <c:v>5 Yr. AVG</c:v>
                </c:pt>
              </c:strCache>
            </c:strRef>
          </c:cat>
          <c:val>
            <c:numRef>
              <c:f>'Summary -Yellow maize'!$H$80:$T$80</c:f>
              <c:numCache>
                <c:formatCode>_ * #\ ##0_ ;_ * \-#\ ##0_ ;_ * "-"??_ ;_ @_ </c:formatCode>
                <c:ptCount val="13"/>
                <c:pt idx="0">
                  <c:v>2818219</c:v>
                </c:pt>
                <c:pt idx="1">
                  <c:v>3741014</c:v>
                </c:pt>
                <c:pt idx="2">
                  <c:v>2853306</c:v>
                </c:pt>
                <c:pt idx="3">
                  <c:v>2838670</c:v>
                </c:pt>
                <c:pt idx="4">
                  <c:v>2499458</c:v>
                </c:pt>
                <c:pt idx="5">
                  <c:v>3474174</c:v>
                </c:pt>
                <c:pt idx="6">
                  <c:v>2099738</c:v>
                </c:pt>
                <c:pt idx="7">
                  <c:v>2642003</c:v>
                </c:pt>
                <c:pt idx="8">
                  <c:v>2386845</c:v>
                </c:pt>
                <c:pt idx="9">
                  <c:v>5314883</c:v>
                </c:pt>
                <c:pt idx="10">
                  <c:v>2822971</c:v>
                </c:pt>
                <c:pt idx="11">
                  <c:v>10241022</c:v>
                </c:pt>
                <c:pt idx="12">
                  <c:v>4249540.833333333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1F-4530-8415-3E5C1CFC1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144287"/>
        <c:axId val="1"/>
      </c:barChart>
      <c:lineChart>
        <c:grouping val="standard"/>
        <c:varyColors val="0"/>
        <c:ser>
          <c:idx val="4"/>
          <c:order val="2"/>
          <c:tx>
            <c:strRef>
              <c:f>'Summary -Yellow maize'!$B$82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4"/>
            <c:spPr>
              <a:solidFill>
                <a:srgbClr val="0070C0"/>
              </a:solidFill>
              <a:ln w="9525">
                <a:solidFill>
                  <a:srgbClr val="0070C0">
                    <a:alpha val="97000"/>
                  </a:srgbClr>
                </a:solidFill>
              </a:ln>
              <a:effectLst/>
            </c:spPr>
          </c:marker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-Yellow maize'!$H$77:$T$77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  <c:pt idx="11">
                  <c:v>2023/24*</c:v>
                </c:pt>
                <c:pt idx="12">
                  <c:v>5 Yr. AVG</c:v>
                </c:pt>
              </c:strCache>
            </c:strRef>
          </c:cat>
          <c:val>
            <c:numRef>
              <c:f>'Summary -Yellow maize'!$H$82:$T$82</c:f>
              <c:numCache>
                <c:formatCode>0.0%</c:formatCode>
                <c:ptCount val="13"/>
                <c:pt idx="0">
                  <c:v>0.57543221953585544</c:v>
                </c:pt>
                <c:pt idx="1">
                  <c:v>0.63873281075020349</c:v>
                </c:pt>
                <c:pt idx="2">
                  <c:v>0.46337986447957935</c:v>
                </c:pt>
                <c:pt idx="3">
                  <c:v>0.58437946467170898</c:v>
                </c:pt>
                <c:pt idx="4">
                  <c:v>0.61211176351884833</c:v>
                </c:pt>
                <c:pt idx="5">
                  <c:v>0.53024633699633694</c:v>
                </c:pt>
                <c:pt idx="6">
                  <c:v>0.3736188612099644</c:v>
                </c:pt>
                <c:pt idx="7">
                  <c:v>0.49107862453531598</c:v>
                </c:pt>
                <c:pt idx="8" formatCode="0%">
                  <c:v>0.37642232059638503</c:v>
                </c:pt>
                <c:pt idx="9">
                  <c:v>0.73782465346465931</c:v>
                </c:pt>
                <c:pt idx="10">
                  <c:v>0.39652089024981213</c:v>
                </c:pt>
                <c:pt idx="11">
                  <c:v>1.4431800342439209</c:v>
                </c:pt>
                <c:pt idx="12">
                  <c:v>0.66797921736652777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1F-4530-8415-3E5C1CFC1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714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Million Ton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144287"/>
        <c:crosses val="autoZero"/>
        <c:crossBetween val="between"/>
        <c:dispUnits>
          <c:builtInUnit val="million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ln w="9525">
            <a:noFill/>
          </a:ln>
        </c:sp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7605633802816902E-2"/>
          <c:y val="0.94577553593947039"/>
          <c:w val="0.96654929577464777"/>
          <c:h val="4.16141235813366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-White maize'!$L$17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5"/>
            <c:dispRSqr val="0"/>
            <c:dispEq val="0"/>
          </c:trendline>
          <c:val>
            <c:numRef>
              <c:f>'Summary -White maize'!$L$19:$L$62</c:f>
              <c:numCache>
                <c:formatCode>_ * #\ ##0_ ;_ * \-#\ ##0_ ;_ * "-"??_ ;_ @_ </c:formatCode>
                <c:ptCount val="44"/>
                <c:pt idx="0">
                  <c:v>168068</c:v>
                </c:pt>
                <c:pt idx="1">
                  <c:v>341357</c:v>
                </c:pt>
                <c:pt idx="2">
                  <c:v>317183</c:v>
                </c:pt>
                <c:pt idx="3">
                  <c:v>1582136</c:v>
                </c:pt>
                <c:pt idx="4">
                  <c:v>873543</c:v>
                </c:pt>
                <c:pt idx="5">
                  <c:v>1028568</c:v>
                </c:pt>
                <c:pt idx="6">
                  <c:v>1097136</c:v>
                </c:pt>
                <c:pt idx="7">
                  <c:v>1361854</c:v>
                </c:pt>
                <c:pt idx="8">
                  <c:v>1642548</c:v>
                </c:pt>
                <c:pt idx="9">
                  <c:v>1110309</c:v>
                </c:pt>
                <c:pt idx="10">
                  <c:v>1089664</c:v>
                </c:pt>
                <c:pt idx="11">
                  <c:v>967142</c:v>
                </c:pt>
                <c:pt idx="12">
                  <c:v>1290753</c:v>
                </c:pt>
                <c:pt idx="13">
                  <c:v>424468</c:v>
                </c:pt>
                <c:pt idx="14">
                  <c:v>373057</c:v>
                </c:pt>
                <c:pt idx="15">
                  <c:v>267093</c:v>
                </c:pt>
                <c:pt idx="16">
                  <c:v>532914</c:v>
                </c:pt>
                <c:pt idx="17">
                  <c:v>48381</c:v>
                </c:pt>
                <c:pt idx="18">
                  <c:v>44994</c:v>
                </c:pt>
                <c:pt idx="19">
                  <c:v>51137</c:v>
                </c:pt>
                <c:pt idx="20">
                  <c:v>38075</c:v>
                </c:pt>
                <c:pt idx="21">
                  <c:v>116821</c:v>
                </c:pt>
                <c:pt idx="22">
                  <c:v>27298</c:v>
                </c:pt>
                <c:pt idx="23">
                  <c:v>31469</c:v>
                </c:pt>
                <c:pt idx="24">
                  <c:v>29200</c:v>
                </c:pt>
                <c:pt idx="25">
                  <c:v>106412</c:v>
                </c:pt>
                <c:pt idx="26">
                  <c:v>10783</c:v>
                </c:pt>
                <c:pt idx="27">
                  <c:v>17414</c:v>
                </c:pt>
                <c:pt idx="28">
                  <c:v>17344</c:v>
                </c:pt>
                <c:pt idx="29">
                  <c:v>107653</c:v>
                </c:pt>
                <c:pt idx="30">
                  <c:v>10642</c:v>
                </c:pt>
                <c:pt idx="31">
                  <c:v>9794</c:v>
                </c:pt>
                <c:pt idx="32">
                  <c:v>0</c:v>
                </c:pt>
                <c:pt idx="33">
                  <c:v>0</c:v>
                </c:pt>
                <c:pt idx="34">
                  <c:v>61431</c:v>
                </c:pt>
                <c:pt idx="35">
                  <c:v>6295</c:v>
                </c:pt>
                <c:pt idx="36">
                  <c:v>10667</c:v>
                </c:pt>
                <c:pt idx="37">
                  <c:v>9207</c:v>
                </c:pt>
                <c:pt idx="38">
                  <c:v>67194</c:v>
                </c:pt>
                <c:pt idx="39">
                  <c:v>2672</c:v>
                </c:pt>
                <c:pt idx="40">
                  <c:v>11706</c:v>
                </c:pt>
                <c:pt idx="41">
                  <c:v>9435</c:v>
                </c:pt>
                <c:pt idx="42">
                  <c:v>68018</c:v>
                </c:pt>
                <c:pt idx="43">
                  <c:v>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53-4E9F-BE65-01A1766983F7}"/>
            </c:ext>
          </c:extLst>
        </c:ser>
        <c:ser>
          <c:idx val="1"/>
          <c:order val="1"/>
          <c:tx>
            <c:strRef>
              <c:f>'Summary -White maize'!$M$17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5"/>
            <c:dispRSqr val="0"/>
            <c:dispEq val="0"/>
          </c:trendline>
          <c:val>
            <c:numRef>
              <c:f>'Summary -White maize'!$M$19:$M$62</c:f>
              <c:numCache>
                <c:formatCode>_ * #\ ##0_ ;_ * \-#\ ##0_ ;_ * "-"??_ ;_ @_ </c:formatCode>
                <c:ptCount val="44"/>
                <c:pt idx="0">
                  <c:v>14616</c:v>
                </c:pt>
                <c:pt idx="1">
                  <c:v>52953</c:v>
                </c:pt>
                <c:pt idx="2">
                  <c:v>64090</c:v>
                </c:pt>
                <c:pt idx="3">
                  <c:v>200841</c:v>
                </c:pt>
                <c:pt idx="4">
                  <c:v>17570</c:v>
                </c:pt>
                <c:pt idx="5">
                  <c:v>168613</c:v>
                </c:pt>
                <c:pt idx="6">
                  <c:v>265473</c:v>
                </c:pt>
                <c:pt idx="7">
                  <c:v>346775</c:v>
                </c:pt>
                <c:pt idx="8">
                  <c:v>524275</c:v>
                </c:pt>
                <c:pt idx="9">
                  <c:v>481953</c:v>
                </c:pt>
                <c:pt idx="10">
                  <c:v>439673</c:v>
                </c:pt>
                <c:pt idx="11">
                  <c:v>478746</c:v>
                </c:pt>
                <c:pt idx="12">
                  <c:v>880017</c:v>
                </c:pt>
                <c:pt idx="13">
                  <c:v>323511</c:v>
                </c:pt>
                <c:pt idx="14">
                  <c:v>454227</c:v>
                </c:pt>
                <c:pt idx="15">
                  <c:v>395364</c:v>
                </c:pt>
                <c:pt idx="16">
                  <c:v>281975</c:v>
                </c:pt>
                <c:pt idx="17">
                  <c:v>326477</c:v>
                </c:pt>
                <c:pt idx="18">
                  <c:v>96902</c:v>
                </c:pt>
                <c:pt idx="19">
                  <c:v>65235</c:v>
                </c:pt>
                <c:pt idx="20">
                  <c:v>34947</c:v>
                </c:pt>
                <c:pt idx="21">
                  <c:v>79799</c:v>
                </c:pt>
                <c:pt idx="22">
                  <c:v>12605</c:v>
                </c:pt>
                <c:pt idx="23">
                  <c:v>17419</c:v>
                </c:pt>
                <c:pt idx="24">
                  <c:v>14841</c:v>
                </c:pt>
                <c:pt idx="25">
                  <c:v>59172</c:v>
                </c:pt>
                <c:pt idx="26">
                  <c:v>3633</c:v>
                </c:pt>
                <c:pt idx="27">
                  <c:v>8399</c:v>
                </c:pt>
                <c:pt idx="28">
                  <c:v>9140</c:v>
                </c:pt>
                <c:pt idx="29">
                  <c:v>7591</c:v>
                </c:pt>
                <c:pt idx="30">
                  <c:v>32389</c:v>
                </c:pt>
                <c:pt idx="31">
                  <c:v>3944</c:v>
                </c:pt>
                <c:pt idx="32">
                  <c:v>4144</c:v>
                </c:pt>
                <c:pt idx="33">
                  <c:v>2931</c:v>
                </c:pt>
                <c:pt idx="34">
                  <c:v>9201</c:v>
                </c:pt>
                <c:pt idx="35">
                  <c:v>605</c:v>
                </c:pt>
                <c:pt idx="36">
                  <c:v>2895</c:v>
                </c:pt>
                <c:pt idx="37">
                  <c:v>1078</c:v>
                </c:pt>
                <c:pt idx="38">
                  <c:v>13637</c:v>
                </c:pt>
                <c:pt idx="39">
                  <c:v>91</c:v>
                </c:pt>
                <c:pt idx="40">
                  <c:v>2095</c:v>
                </c:pt>
                <c:pt idx="41">
                  <c:v>1001</c:v>
                </c:pt>
                <c:pt idx="42">
                  <c:v>22200</c:v>
                </c:pt>
                <c:pt idx="43">
                  <c:v>1060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53-4E9F-BE65-01A1766983F7}"/>
            </c:ext>
          </c:extLst>
        </c:ser>
        <c:ser>
          <c:idx val="2"/>
          <c:order val="2"/>
          <c:tx>
            <c:strRef>
              <c:f>'Summary -White maize'!$N$17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5"/>
            <c:dispRSqr val="0"/>
            <c:dispEq val="0"/>
          </c:trendline>
          <c:val>
            <c:numRef>
              <c:f>'Summary -White maize'!$N$19:$N$62</c:f>
              <c:numCache>
                <c:formatCode>_ * #\ ##0_ ;_ * \-#\ ##0_ ;_ * "-"??_ ;_ @_ </c:formatCode>
                <c:ptCount val="44"/>
                <c:pt idx="0">
                  <c:v>8464</c:v>
                </c:pt>
                <c:pt idx="1">
                  <c:v>24331</c:v>
                </c:pt>
                <c:pt idx="2">
                  <c:v>52807</c:v>
                </c:pt>
                <c:pt idx="3">
                  <c:v>97674</c:v>
                </c:pt>
                <c:pt idx="4">
                  <c:v>202885</c:v>
                </c:pt>
                <c:pt idx="5">
                  <c:v>192390</c:v>
                </c:pt>
                <c:pt idx="6">
                  <c:v>227929</c:v>
                </c:pt>
                <c:pt idx="7">
                  <c:v>216564</c:v>
                </c:pt>
                <c:pt idx="8">
                  <c:v>356391</c:v>
                </c:pt>
                <c:pt idx="9">
                  <c:v>193466</c:v>
                </c:pt>
                <c:pt idx="10">
                  <c:v>241903</c:v>
                </c:pt>
                <c:pt idx="11">
                  <c:v>306192</c:v>
                </c:pt>
                <c:pt idx="12">
                  <c:v>792531</c:v>
                </c:pt>
                <c:pt idx="13">
                  <c:v>150209</c:v>
                </c:pt>
                <c:pt idx="14">
                  <c:v>399397</c:v>
                </c:pt>
                <c:pt idx="15">
                  <c:v>409560</c:v>
                </c:pt>
                <c:pt idx="16">
                  <c:v>325385</c:v>
                </c:pt>
                <c:pt idx="17">
                  <c:v>490962</c:v>
                </c:pt>
                <c:pt idx="18">
                  <c:v>126550</c:v>
                </c:pt>
                <c:pt idx="19">
                  <c:v>75557</c:v>
                </c:pt>
                <c:pt idx="20">
                  <c:v>36755</c:v>
                </c:pt>
                <c:pt idx="21">
                  <c:v>81290</c:v>
                </c:pt>
                <c:pt idx="22">
                  <c:v>15478</c:v>
                </c:pt>
                <c:pt idx="23">
                  <c:v>15220</c:v>
                </c:pt>
                <c:pt idx="24">
                  <c:v>16496</c:v>
                </c:pt>
                <c:pt idx="25">
                  <c:v>70549</c:v>
                </c:pt>
                <c:pt idx="26">
                  <c:v>2158</c:v>
                </c:pt>
                <c:pt idx="27">
                  <c:v>11652</c:v>
                </c:pt>
                <c:pt idx="28">
                  <c:v>9598</c:v>
                </c:pt>
                <c:pt idx="29">
                  <c:v>5910</c:v>
                </c:pt>
                <c:pt idx="30">
                  <c:v>38201</c:v>
                </c:pt>
                <c:pt idx="31">
                  <c:v>3259</c:v>
                </c:pt>
                <c:pt idx="32">
                  <c:v>1457</c:v>
                </c:pt>
                <c:pt idx="33">
                  <c:v>2369</c:v>
                </c:pt>
                <c:pt idx="34">
                  <c:v>15225</c:v>
                </c:pt>
                <c:pt idx="35">
                  <c:v>247</c:v>
                </c:pt>
                <c:pt idx="36">
                  <c:v>2079</c:v>
                </c:pt>
                <c:pt idx="37">
                  <c:v>6752</c:v>
                </c:pt>
                <c:pt idx="38">
                  <c:v>9442</c:v>
                </c:pt>
                <c:pt idx="39">
                  <c:v>24062</c:v>
                </c:pt>
                <c:pt idx="40">
                  <c:v>7466</c:v>
                </c:pt>
                <c:pt idx="41">
                  <c:v>11480</c:v>
                </c:pt>
                <c:pt idx="42">
                  <c:v>9084</c:v>
                </c:pt>
                <c:pt idx="43">
                  <c:v>23857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53-4E9F-BE65-01A1766983F7}"/>
            </c:ext>
          </c:extLst>
        </c:ser>
        <c:ser>
          <c:idx val="3"/>
          <c:order val="3"/>
          <c:tx>
            <c:strRef>
              <c:f>'Summary -White maize'!$O$17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5"/>
            <c:dispRSqr val="0"/>
            <c:dispEq val="0"/>
          </c:trendline>
          <c:val>
            <c:numRef>
              <c:f>'Summary -White maize'!$O$19:$O$62</c:f>
              <c:numCache>
                <c:formatCode>_ * #\ ##0_ ;_ * \-#\ ##0_ ;_ * "-"??_ ;_ @_ </c:formatCode>
                <c:ptCount val="44"/>
                <c:pt idx="0">
                  <c:v>2437</c:v>
                </c:pt>
                <c:pt idx="1">
                  <c:v>37574</c:v>
                </c:pt>
                <c:pt idx="2">
                  <c:v>78048</c:v>
                </c:pt>
                <c:pt idx="3">
                  <c:v>136426</c:v>
                </c:pt>
                <c:pt idx="4">
                  <c:v>346632</c:v>
                </c:pt>
                <c:pt idx="5">
                  <c:v>246460</c:v>
                </c:pt>
                <c:pt idx="6">
                  <c:v>361369</c:v>
                </c:pt>
                <c:pt idx="7">
                  <c:v>250828</c:v>
                </c:pt>
                <c:pt idx="8">
                  <c:v>875139</c:v>
                </c:pt>
                <c:pt idx="9">
                  <c:v>297273</c:v>
                </c:pt>
                <c:pt idx="10">
                  <c:v>607351</c:v>
                </c:pt>
                <c:pt idx="11">
                  <c:v>648824</c:v>
                </c:pt>
                <c:pt idx="12">
                  <c:v>708707</c:v>
                </c:pt>
                <c:pt idx="13">
                  <c:v>1123824</c:v>
                </c:pt>
                <c:pt idx="14">
                  <c:v>524045</c:v>
                </c:pt>
                <c:pt idx="15">
                  <c:v>407047</c:v>
                </c:pt>
                <c:pt idx="16">
                  <c:v>281706</c:v>
                </c:pt>
                <c:pt idx="17">
                  <c:v>536989</c:v>
                </c:pt>
                <c:pt idx="18">
                  <c:v>43317</c:v>
                </c:pt>
                <c:pt idx="19">
                  <c:v>79109</c:v>
                </c:pt>
                <c:pt idx="20">
                  <c:v>49822</c:v>
                </c:pt>
                <c:pt idx="21">
                  <c:v>188879</c:v>
                </c:pt>
                <c:pt idx="22">
                  <c:v>7035</c:v>
                </c:pt>
                <c:pt idx="23">
                  <c:v>21272</c:v>
                </c:pt>
                <c:pt idx="24">
                  <c:v>16799</c:v>
                </c:pt>
                <c:pt idx="25">
                  <c:v>13803</c:v>
                </c:pt>
                <c:pt idx="26">
                  <c:v>82181</c:v>
                </c:pt>
                <c:pt idx="27">
                  <c:v>9087</c:v>
                </c:pt>
                <c:pt idx="28">
                  <c:v>7665</c:v>
                </c:pt>
                <c:pt idx="29">
                  <c:v>7429</c:v>
                </c:pt>
                <c:pt idx="30">
                  <c:v>36065</c:v>
                </c:pt>
                <c:pt idx="31">
                  <c:v>4505</c:v>
                </c:pt>
                <c:pt idx="32">
                  <c:v>5803</c:v>
                </c:pt>
                <c:pt idx="33">
                  <c:v>3668</c:v>
                </c:pt>
                <c:pt idx="34">
                  <c:v>20941</c:v>
                </c:pt>
                <c:pt idx="35">
                  <c:v>164</c:v>
                </c:pt>
                <c:pt idx="36">
                  <c:v>2948</c:v>
                </c:pt>
                <c:pt idx="37">
                  <c:v>5613</c:v>
                </c:pt>
                <c:pt idx="38">
                  <c:v>7152</c:v>
                </c:pt>
                <c:pt idx="39">
                  <c:v>31061</c:v>
                </c:pt>
                <c:pt idx="40">
                  <c:v>5936</c:v>
                </c:pt>
                <c:pt idx="41">
                  <c:v>10507</c:v>
                </c:pt>
                <c:pt idx="42">
                  <c:v>8705</c:v>
                </c:pt>
                <c:pt idx="43">
                  <c:v>29153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53-4E9F-BE65-01A1766983F7}"/>
            </c:ext>
          </c:extLst>
        </c:ser>
        <c:ser>
          <c:idx val="4"/>
          <c:order val="4"/>
          <c:tx>
            <c:strRef>
              <c:f>'Summary -White maize'!$P$17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val>
            <c:numRef>
              <c:f>'Summary -White maize'!$P$19:$P$31</c:f>
              <c:numCache>
                <c:formatCode>_ * #\ ##0_ ;_ * \-#\ ##0_ ;_ * "-"??_ ;_ @_ </c:formatCode>
                <c:ptCount val="13"/>
                <c:pt idx="0">
                  <c:v>208526</c:v>
                </c:pt>
                <c:pt idx="1">
                  <c:v>379158</c:v>
                </c:pt>
                <c:pt idx="2">
                  <c:v>545824</c:v>
                </c:pt>
                <c:pt idx="3">
                  <c:v>988629</c:v>
                </c:pt>
                <c:pt idx="4">
                  <c:v>441451</c:v>
                </c:pt>
                <c:pt idx="5">
                  <c:v>542973</c:v>
                </c:pt>
                <c:pt idx="6">
                  <c:v>626127</c:v>
                </c:pt>
                <c:pt idx="7">
                  <c:v>1439020</c:v>
                </c:pt>
                <c:pt idx="8">
                  <c:v>147268</c:v>
                </c:pt>
                <c:pt idx="9">
                  <c:v>497494</c:v>
                </c:pt>
                <c:pt idx="10">
                  <c:v>404669</c:v>
                </c:pt>
                <c:pt idx="11">
                  <c:v>316250</c:v>
                </c:pt>
                <c:pt idx="12">
                  <c:v>576087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C53-4E9F-BE65-01A17669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46783"/>
        <c:axId val="1"/>
      </c:barChart>
      <c:catAx>
        <c:axId val="27146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1467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6056338028169"/>
          <c:y val="0.92433795712484235"/>
          <c:w val="0.67517605633802813"/>
          <c:h val="6.6834804539722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0" workbookViewId="0"/>
  </sheetViews>
  <pageMargins left="0.7" right="0.7" top="1.13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5"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5" workbookViewId="0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5" workbookViewId="0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1"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1"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9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9412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677C31-7A45-453B-9156-9B19B7BBF7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082FD5-FA9E-4B75-8922-C1D7BE459D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320040</xdr:colOff>
      <xdr:row>1</xdr:row>
      <xdr:rowOff>83820</xdr:rowOff>
    </xdr:from>
    <xdr:to>
      <xdr:col>13</xdr:col>
      <xdr:colOff>22860</xdr:colOff>
      <xdr:row>24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F7E79A-DF5D-45CF-870A-46BFFE062D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8BB208-AEA9-43D1-ACA6-A3ED874413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19F3E2-009B-4262-B0C5-7C899506081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36F563-0E8D-4211-A951-48794DCB64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36FDD4-A2E7-4036-BC20-B4A72D8A97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73540" cy="60350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C41420-2D49-4043-A40D-24AF565E6E8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4B7472-8FCF-405E-B701-B10DB306F3E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2108F2-9431-4C26-B109-6BD517C67F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0426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CC9AC0-4EC7-47DA-BB39-B46BC6ED76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H28"/>
  <sheetViews>
    <sheetView showGridLines="0" zoomScale="110" zoomScaleNormal="110" workbookViewId="0">
      <selection activeCell="E14" sqref="E14"/>
    </sheetView>
  </sheetViews>
  <sheetFormatPr defaultRowHeight="12.75" x14ac:dyDescent="0.2"/>
  <cols>
    <col min="2" max="2" width="50.42578125" customWidth="1"/>
    <col min="3" max="5" width="12.85546875" bestFit="1" customWidth="1"/>
    <col min="6" max="6" width="54.85546875" customWidth="1"/>
    <col min="7" max="7" width="9.28515625" customWidth="1"/>
    <col min="8" max="8" width="12.28515625" bestFit="1" customWidth="1"/>
    <col min="9" max="9" width="9.28515625" customWidth="1"/>
  </cols>
  <sheetData>
    <row r="1" spans="2:8" ht="13.5" thickBot="1" x14ac:dyDescent="0.25"/>
    <row r="2" spans="2:8" ht="22.5" x14ac:dyDescent="0.3">
      <c r="B2" s="455" t="s">
        <v>0</v>
      </c>
      <c r="C2" s="456"/>
      <c r="D2" s="456"/>
      <c r="E2" s="456"/>
      <c r="F2" s="457"/>
      <c r="G2" s="428"/>
    </row>
    <row r="3" spans="2:8" ht="20.25" thickBot="1" x14ac:dyDescent="0.35">
      <c r="B3" s="458" t="s">
        <v>1</v>
      </c>
      <c r="C3" s="459"/>
      <c r="D3" s="459"/>
      <c r="E3" s="459"/>
      <c r="F3" s="460"/>
    </row>
    <row r="4" spans="2:8" ht="15" x14ac:dyDescent="0.25">
      <c r="B4" s="373"/>
      <c r="C4" s="382" t="s">
        <v>2</v>
      </c>
      <c r="D4" s="371" t="s">
        <v>3</v>
      </c>
      <c r="E4" s="382" t="s">
        <v>4</v>
      </c>
      <c r="F4" s="373"/>
    </row>
    <row r="5" spans="2:8" ht="14.25" x14ac:dyDescent="0.2">
      <c r="B5" s="374" t="s">
        <v>5</v>
      </c>
      <c r="C5" s="383">
        <f>'Summary -White maize'!$Q$16</f>
        <v>141188</v>
      </c>
      <c r="D5" s="369">
        <f>'Summary -Yellow maize'!$R$18</f>
        <v>272860</v>
      </c>
      <c r="E5" s="383">
        <f>C5+D5</f>
        <v>414048</v>
      </c>
      <c r="F5" s="395" t="s">
        <v>6</v>
      </c>
    </row>
    <row r="6" spans="2:8" ht="14.25" x14ac:dyDescent="0.2">
      <c r="B6" s="375" t="s">
        <v>7</v>
      </c>
      <c r="C6" s="383">
        <f>'Mielies-Maize'!G16</f>
        <v>71653</v>
      </c>
      <c r="D6" s="369">
        <f>'Mielies-Maize'!K16</f>
        <v>148371</v>
      </c>
      <c r="E6" s="383">
        <f>C6+D6</f>
        <v>220024</v>
      </c>
      <c r="F6" s="396" t="s">
        <v>8</v>
      </c>
    </row>
    <row r="7" spans="2:8" ht="15.75" thickBot="1" x14ac:dyDescent="0.3">
      <c r="B7" s="376" t="s">
        <v>9</v>
      </c>
      <c r="C7" s="384">
        <f>C5+C6</f>
        <v>212841</v>
      </c>
      <c r="D7" s="390">
        <f>D5+D6</f>
        <v>421231</v>
      </c>
      <c r="E7" s="384">
        <f>E5+E6</f>
        <v>634072</v>
      </c>
      <c r="F7" s="397" t="s">
        <v>10</v>
      </c>
      <c r="H7" s="8"/>
    </row>
    <row r="8" spans="2:8" ht="15.75" thickTop="1" x14ac:dyDescent="0.25">
      <c r="B8" s="377" t="s">
        <v>11</v>
      </c>
      <c r="C8" s="385">
        <v>7637050</v>
      </c>
      <c r="D8" s="391">
        <v>7367050</v>
      </c>
      <c r="E8" s="385">
        <f>C8+D8</f>
        <v>15004100</v>
      </c>
      <c r="F8" s="398" t="s">
        <v>12</v>
      </c>
      <c r="G8" s="8"/>
      <c r="H8" s="8"/>
    </row>
    <row r="9" spans="2:8" ht="28.5" x14ac:dyDescent="0.2">
      <c r="B9" s="378" t="s">
        <v>13</v>
      </c>
      <c r="C9" s="386">
        <v>200000</v>
      </c>
      <c r="D9" s="392">
        <v>420000</v>
      </c>
      <c r="E9" s="386">
        <f>C9+D9</f>
        <v>620000</v>
      </c>
      <c r="F9" s="399" t="s">
        <v>200</v>
      </c>
    </row>
    <row r="10" spans="2:8" ht="30" x14ac:dyDescent="0.2">
      <c r="B10" s="372" t="s">
        <v>14</v>
      </c>
      <c r="C10" s="387">
        <f>C8-C9</f>
        <v>7437050</v>
      </c>
      <c r="D10" s="393">
        <f>D8-D9</f>
        <v>6947050</v>
      </c>
      <c r="E10" s="387">
        <f>E8-E9</f>
        <v>14384100</v>
      </c>
      <c r="F10" s="400" t="s">
        <v>15</v>
      </c>
      <c r="G10" s="14"/>
    </row>
    <row r="11" spans="2:8" ht="30" x14ac:dyDescent="0.25">
      <c r="B11" s="379" t="s">
        <v>16</v>
      </c>
      <c r="C11" s="388">
        <f>C7/C10</f>
        <v>2.861900888120962E-2</v>
      </c>
      <c r="D11" s="370">
        <f>D7/D10</f>
        <v>6.0634513930373321E-2</v>
      </c>
      <c r="E11" s="388">
        <f>E7/E10</f>
        <v>4.4081451046641781E-2</v>
      </c>
      <c r="F11" s="401" t="s">
        <v>17</v>
      </c>
    </row>
    <row r="12" spans="2:8" ht="14.25" x14ac:dyDescent="0.2">
      <c r="B12" s="380" t="s">
        <v>18</v>
      </c>
      <c r="C12" s="383">
        <f>C10-C7</f>
        <v>7224209</v>
      </c>
      <c r="D12" s="369">
        <f>D10-D7</f>
        <v>6525819</v>
      </c>
      <c r="E12" s="383">
        <f>E10-E7</f>
        <v>13750028</v>
      </c>
      <c r="F12" s="402" t="s">
        <v>19</v>
      </c>
    </row>
    <row r="13" spans="2:8" ht="14.25" x14ac:dyDescent="0.2">
      <c r="B13" s="380" t="s">
        <v>20</v>
      </c>
      <c r="C13" s="380">
        <f>54-('Mielies-Maize'!A66)</f>
        <v>3</v>
      </c>
      <c r="D13" s="380">
        <f>54-('Mielies-Maize'!B66)</f>
        <v>3</v>
      </c>
      <c r="E13" s="380">
        <f>54-('Mielies-Maize'!A66)</f>
        <v>3</v>
      </c>
      <c r="F13" s="402" t="s">
        <v>21</v>
      </c>
    </row>
    <row r="14" spans="2:8" ht="15.75" thickBot="1" x14ac:dyDescent="0.3">
      <c r="B14" s="381" t="s">
        <v>22</v>
      </c>
      <c r="C14" s="389">
        <f>C12/C13</f>
        <v>2408069.6666666665</v>
      </c>
      <c r="D14" s="394">
        <f>D12/D13</f>
        <v>2175273</v>
      </c>
      <c r="E14" s="389">
        <f>E12/E13</f>
        <v>4583342.666666667</v>
      </c>
      <c r="F14" s="403" t="s">
        <v>23</v>
      </c>
    </row>
    <row r="15" spans="2:8" ht="15" x14ac:dyDescent="0.25">
      <c r="B15" s="452" t="s">
        <v>24</v>
      </c>
      <c r="C15" s="453"/>
      <c r="D15" s="453"/>
      <c r="E15" s="453"/>
      <c r="F15" s="454"/>
    </row>
    <row r="16" spans="2:8" ht="15" x14ac:dyDescent="0.25">
      <c r="B16" s="461" t="s">
        <v>25</v>
      </c>
      <c r="C16" s="462"/>
      <c r="D16" s="462"/>
      <c r="E16" s="462"/>
      <c r="F16" s="463"/>
    </row>
    <row r="17" spans="2:6" ht="15" x14ac:dyDescent="0.25">
      <c r="B17" s="461" t="s">
        <v>26</v>
      </c>
      <c r="C17" s="462"/>
      <c r="D17" s="462"/>
      <c r="E17" s="462"/>
      <c r="F17" s="463"/>
    </row>
    <row r="18" spans="2:6" ht="15" x14ac:dyDescent="0.25">
      <c r="B18" s="461" t="s">
        <v>27</v>
      </c>
      <c r="C18" s="462"/>
      <c r="D18" s="462"/>
      <c r="E18" s="462"/>
      <c r="F18" s="463"/>
    </row>
    <row r="19" spans="2:6" ht="15" x14ac:dyDescent="0.25">
      <c r="B19" s="464" t="s">
        <v>28</v>
      </c>
      <c r="C19" s="465"/>
      <c r="D19" s="465"/>
      <c r="E19" s="465"/>
      <c r="F19" s="466"/>
    </row>
    <row r="20" spans="2:6" ht="15.75" thickBot="1" x14ac:dyDescent="0.3">
      <c r="B20" s="449" t="s">
        <v>29</v>
      </c>
      <c r="C20" s="450"/>
      <c r="D20" s="450"/>
      <c r="E20" s="450"/>
      <c r="F20" s="451"/>
    </row>
    <row r="21" spans="2:6" x14ac:dyDescent="0.2">
      <c r="B21" s="15"/>
    </row>
    <row r="22" spans="2:6" x14ac:dyDescent="0.2">
      <c r="E22" s="8"/>
    </row>
    <row r="23" spans="2:6" x14ac:dyDescent="0.2">
      <c r="C23" s="8"/>
      <c r="D23" s="8"/>
    </row>
    <row r="24" spans="2:6" x14ac:dyDescent="0.2">
      <c r="C24" s="117"/>
      <c r="D24" s="117"/>
      <c r="E24" s="178"/>
      <c r="F24" s="179"/>
    </row>
    <row r="25" spans="2:6" x14ac:dyDescent="0.2">
      <c r="C25" s="117"/>
      <c r="D25" s="117"/>
      <c r="E25" s="178"/>
      <c r="F25" s="179"/>
    </row>
    <row r="27" spans="2:6" x14ac:dyDescent="0.2">
      <c r="C27" s="8"/>
      <c r="D27" s="8"/>
    </row>
    <row r="28" spans="2:6" x14ac:dyDescent="0.2">
      <c r="C28" s="8"/>
    </row>
  </sheetData>
  <mergeCells count="8">
    <mergeCell ref="B20:F20"/>
    <mergeCell ref="B15:F15"/>
    <mergeCell ref="B2:F2"/>
    <mergeCell ref="B3:F3"/>
    <mergeCell ref="B16:F16"/>
    <mergeCell ref="B17:F17"/>
    <mergeCell ref="B18:F18"/>
    <mergeCell ref="B19:F19"/>
  </mergeCells>
  <phoneticPr fontId="8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68"/>
  <sheetViews>
    <sheetView tabSelected="1" zoomScale="96" zoomScaleNormal="96" workbookViewId="0">
      <pane xSplit="3" ySplit="5" topLeftCell="D55" activePane="bottomRight" state="frozen"/>
      <selection pane="topRight" activeCell="D1" sqref="D1"/>
      <selection pane="bottomLeft" activeCell="A6" sqref="A6"/>
      <selection pane="bottomRight" activeCell="M67" sqref="M67"/>
    </sheetView>
  </sheetViews>
  <sheetFormatPr defaultColWidth="8.85546875" defaultRowHeight="12" x14ac:dyDescent="0.2"/>
  <cols>
    <col min="1" max="1" width="9.140625" style="2" customWidth="1"/>
    <col min="2" max="2" width="26.5703125" style="2" customWidth="1"/>
    <col min="3" max="3" width="16.85546875" style="262" bestFit="1" customWidth="1"/>
    <col min="4" max="4" width="13.28515625" style="111" customWidth="1"/>
    <col min="5" max="5" width="12" style="2" customWidth="1"/>
    <col min="6" max="6" width="13.28515625" style="7" customWidth="1"/>
    <col min="7" max="7" width="13" style="6" bestFit="1" customWidth="1"/>
    <col min="8" max="8" width="13.28515625" style="5" customWidth="1"/>
    <col min="9" max="9" width="12" style="5" customWidth="1"/>
    <col min="10" max="10" width="12.7109375" style="7" customWidth="1"/>
    <col min="11" max="11" width="13" style="6" bestFit="1" customWidth="1"/>
    <col min="12" max="12" width="13.28515625" style="111" customWidth="1"/>
    <col min="13" max="13" width="12.42578125" style="111" customWidth="1"/>
    <col min="14" max="14" width="12.140625" style="7" customWidth="1"/>
    <col min="15" max="15" width="14" style="6" customWidth="1"/>
    <col min="16" max="16" width="30" style="2" customWidth="1"/>
    <col min="17" max="17" width="30.42578125" style="2" customWidth="1"/>
    <col min="18" max="18" width="12.28515625" style="2" bestFit="1" customWidth="1"/>
    <col min="19" max="19" width="12.140625" style="2" bestFit="1" customWidth="1"/>
    <col min="20" max="20" width="13.140625" style="2" bestFit="1" customWidth="1"/>
    <col min="21" max="21" width="36" style="2" customWidth="1"/>
    <col min="22" max="16384" width="8.85546875" style="2"/>
  </cols>
  <sheetData>
    <row r="1" spans="1:16" ht="14.25" x14ac:dyDescent="0.2">
      <c r="A1" s="29"/>
      <c r="B1" s="29"/>
      <c r="C1" s="258"/>
      <c r="D1" s="108"/>
      <c r="E1" s="29"/>
      <c r="F1" s="30"/>
      <c r="G1" s="31"/>
      <c r="H1" s="106"/>
      <c r="I1" s="108"/>
      <c r="J1" s="30"/>
      <c r="K1" s="31"/>
      <c r="L1" s="108"/>
      <c r="M1" s="108"/>
      <c r="N1" s="30"/>
      <c r="O1" s="31"/>
    </row>
    <row r="2" spans="1:16" ht="24" customHeight="1" thickBot="1" x14ac:dyDescent="0.25">
      <c r="A2" s="29"/>
      <c r="B2" s="468" t="s">
        <v>30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</row>
    <row r="3" spans="1:16" s="3" customFormat="1" ht="19.5" thickTop="1" thickBot="1" x14ac:dyDescent="0.3">
      <c r="A3" s="32"/>
      <c r="B3" s="33"/>
      <c r="C3" s="259"/>
      <c r="D3" s="467" t="s">
        <v>31</v>
      </c>
      <c r="E3" s="467"/>
      <c r="F3" s="467"/>
      <c r="G3" s="467"/>
      <c r="H3" s="467" t="s">
        <v>32</v>
      </c>
      <c r="I3" s="467"/>
      <c r="J3" s="467"/>
      <c r="K3" s="467"/>
      <c r="L3" s="467" t="s">
        <v>33</v>
      </c>
      <c r="M3" s="467"/>
      <c r="N3" s="467"/>
      <c r="O3" s="467"/>
    </row>
    <row r="4" spans="1:16" s="1" customFormat="1" ht="30.75" thickBot="1" x14ac:dyDescent="0.3">
      <c r="A4" s="32"/>
      <c r="B4" s="34" t="s">
        <v>34</v>
      </c>
      <c r="C4" s="260" t="s">
        <v>35</v>
      </c>
      <c r="D4" s="109" t="s">
        <v>36</v>
      </c>
      <c r="E4" s="34" t="s">
        <v>37</v>
      </c>
      <c r="F4" s="34" t="s">
        <v>38</v>
      </c>
      <c r="G4" s="34" t="s">
        <v>39</v>
      </c>
      <c r="H4" s="107" t="s">
        <v>36</v>
      </c>
      <c r="I4" s="109" t="s">
        <v>37</v>
      </c>
      <c r="J4" s="34" t="s">
        <v>38</v>
      </c>
      <c r="K4" s="34" t="s">
        <v>39</v>
      </c>
      <c r="L4" s="109" t="s">
        <v>36</v>
      </c>
      <c r="M4" s="109" t="s">
        <v>37</v>
      </c>
      <c r="N4" s="34" t="s">
        <v>38</v>
      </c>
      <c r="O4" s="34" t="s">
        <v>39</v>
      </c>
    </row>
    <row r="5" spans="1:16" s="1" customFormat="1" ht="30.75" thickBot="1" x14ac:dyDescent="0.3">
      <c r="A5" s="32"/>
      <c r="B5" s="34" t="s">
        <v>40</v>
      </c>
      <c r="C5" s="260" t="s">
        <v>41</v>
      </c>
      <c r="D5" s="109" t="s">
        <v>42</v>
      </c>
      <c r="E5" s="34" t="s">
        <v>43</v>
      </c>
      <c r="F5" s="34" t="s">
        <v>44</v>
      </c>
      <c r="G5" s="34" t="s">
        <v>45</v>
      </c>
      <c r="H5" s="107" t="s">
        <v>42</v>
      </c>
      <c r="I5" s="109" t="s">
        <v>43</v>
      </c>
      <c r="J5" s="34" t="s">
        <v>44</v>
      </c>
      <c r="K5" s="34" t="s">
        <v>45</v>
      </c>
      <c r="L5" s="109" t="s">
        <v>42</v>
      </c>
      <c r="M5" s="109" t="s">
        <v>43</v>
      </c>
      <c r="N5" s="34" t="s">
        <v>44</v>
      </c>
      <c r="O5" s="34" t="s">
        <v>45</v>
      </c>
    </row>
    <row r="6" spans="1:16" ht="15" customHeight="1" x14ac:dyDescent="0.25">
      <c r="A6" s="29">
        <v>1</v>
      </c>
      <c r="B6" s="37">
        <v>45</v>
      </c>
      <c r="C6" s="261">
        <v>44995</v>
      </c>
      <c r="D6" s="110">
        <v>28923</v>
      </c>
      <c r="E6" s="250">
        <v>-6807</v>
      </c>
      <c r="F6" s="36">
        <f t="shared" ref="F6:F11" si="0">D6+E6</f>
        <v>22116</v>
      </c>
      <c r="G6" s="40">
        <f>F6</f>
        <v>22116</v>
      </c>
      <c r="H6" s="250">
        <v>21904</v>
      </c>
      <c r="I6" s="250">
        <v>577</v>
      </c>
      <c r="J6" s="36">
        <f t="shared" ref="J6:J10" si="1">H6+I6</f>
        <v>22481</v>
      </c>
      <c r="K6" s="38">
        <f>J6</f>
        <v>22481</v>
      </c>
      <c r="L6" s="250">
        <f t="shared" ref="L6:L13" si="2">D6+H6</f>
        <v>50827</v>
      </c>
      <c r="M6" s="250">
        <f t="shared" ref="M6:M13" si="3">E6+I6</f>
        <v>-6230</v>
      </c>
      <c r="N6" s="36">
        <f t="shared" ref="N6:N9" si="4">L6+M6</f>
        <v>44597</v>
      </c>
      <c r="O6" s="38">
        <f>N6</f>
        <v>44597</v>
      </c>
    </row>
    <row r="7" spans="1:16" ht="15" customHeight="1" x14ac:dyDescent="0.25">
      <c r="A7" s="29">
        <f t="shared" ref="A7:A13" si="5">A6+1</f>
        <v>2</v>
      </c>
      <c r="B7" s="39">
        <v>46</v>
      </c>
      <c r="C7" s="261">
        <v>45002</v>
      </c>
      <c r="D7" s="110">
        <v>27528</v>
      </c>
      <c r="E7" s="250">
        <v>-4995</v>
      </c>
      <c r="F7" s="36">
        <f t="shared" si="0"/>
        <v>22533</v>
      </c>
      <c r="G7" s="40">
        <f t="shared" ref="G7:G13" si="6">G6+F7</f>
        <v>44649</v>
      </c>
      <c r="H7" s="250">
        <v>32455</v>
      </c>
      <c r="I7" s="250">
        <v>-654</v>
      </c>
      <c r="J7" s="36">
        <f t="shared" si="1"/>
        <v>31801</v>
      </c>
      <c r="K7" s="38">
        <f t="shared" ref="K7:K13" si="7">K6+J7</f>
        <v>54282</v>
      </c>
      <c r="L7" s="250">
        <f t="shared" si="2"/>
        <v>59983</v>
      </c>
      <c r="M7" s="250">
        <f t="shared" si="3"/>
        <v>-5649</v>
      </c>
      <c r="N7" s="36">
        <f t="shared" si="4"/>
        <v>54334</v>
      </c>
      <c r="O7" s="38">
        <f t="shared" ref="O7:O13" si="8">O6+N7</f>
        <v>98931</v>
      </c>
    </row>
    <row r="8" spans="1:16" ht="15" customHeight="1" x14ac:dyDescent="0.25">
      <c r="A8" s="29">
        <f t="shared" si="5"/>
        <v>3</v>
      </c>
      <c r="B8" s="35">
        <v>47</v>
      </c>
      <c r="C8" s="261">
        <v>45009</v>
      </c>
      <c r="D8" s="110">
        <v>18252</v>
      </c>
      <c r="E8" s="250">
        <v>-2633</v>
      </c>
      <c r="F8" s="36">
        <f t="shared" si="0"/>
        <v>15619</v>
      </c>
      <c r="G8" s="40">
        <f t="shared" si="6"/>
        <v>60268</v>
      </c>
      <c r="H8" s="250">
        <v>35509</v>
      </c>
      <c r="I8" s="250">
        <v>-289</v>
      </c>
      <c r="J8" s="36">
        <f t="shared" si="1"/>
        <v>35220</v>
      </c>
      <c r="K8" s="38">
        <f t="shared" si="7"/>
        <v>89502</v>
      </c>
      <c r="L8" s="250">
        <f t="shared" si="2"/>
        <v>53761</v>
      </c>
      <c r="M8" s="250">
        <f t="shared" si="3"/>
        <v>-2922</v>
      </c>
      <c r="N8" s="36">
        <f t="shared" si="4"/>
        <v>50839</v>
      </c>
      <c r="O8" s="38">
        <f t="shared" si="8"/>
        <v>149770</v>
      </c>
    </row>
    <row r="9" spans="1:16" ht="15" customHeight="1" x14ac:dyDescent="0.25">
      <c r="A9" s="29">
        <f t="shared" si="5"/>
        <v>4</v>
      </c>
      <c r="B9" s="37">
        <v>48</v>
      </c>
      <c r="C9" s="261">
        <v>45016</v>
      </c>
      <c r="D9" s="110">
        <v>18319</v>
      </c>
      <c r="E9" s="250">
        <v>8769</v>
      </c>
      <c r="F9" s="36">
        <f t="shared" si="0"/>
        <v>27088</v>
      </c>
      <c r="G9" s="40">
        <f t="shared" si="6"/>
        <v>87356</v>
      </c>
      <c r="H9" s="250">
        <v>51940</v>
      </c>
      <c r="I9" s="250">
        <v>33236</v>
      </c>
      <c r="J9" s="36">
        <f t="shared" si="1"/>
        <v>85176</v>
      </c>
      <c r="K9" s="38">
        <f t="shared" si="7"/>
        <v>174678</v>
      </c>
      <c r="L9" s="250">
        <f t="shared" si="2"/>
        <v>70259</v>
      </c>
      <c r="M9" s="250">
        <f t="shared" si="3"/>
        <v>42005</v>
      </c>
      <c r="N9" s="36">
        <f t="shared" si="4"/>
        <v>112264</v>
      </c>
      <c r="O9" s="38">
        <f t="shared" si="8"/>
        <v>262034</v>
      </c>
    </row>
    <row r="10" spans="1:16" s="1" customFormat="1" ht="15" customHeight="1" x14ac:dyDescent="0.25">
      <c r="A10" s="29">
        <f t="shared" si="5"/>
        <v>5</v>
      </c>
      <c r="B10" s="37">
        <v>49</v>
      </c>
      <c r="C10" s="261">
        <v>45023</v>
      </c>
      <c r="D10" s="110">
        <v>8356</v>
      </c>
      <c r="E10" s="250">
        <v>649</v>
      </c>
      <c r="F10" s="36">
        <f t="shared" si="0"/>
        <v>9005</v>
      </c>
      <c r="G10" s="40">
        <f t="shared" si="6"/>
        <v>96361</v>
      </c>
      <c r="H10" s="250">
        <v>38828</v>
      </c>
      <c r="I10" s="250">
        <v>2331</v>
      </c>
      <c r="J10" s="36">
        <f t="shared" si="1"/>
        <v>41159</v>
      </c>
      <c r="K10" s="38">
        <f t="shared" si="7"/>
        <v>215837</v>
      </c>
      <c r="L10" s="250">
        <f t="shared" si="2"/>
        <v>47184</v>
      </c>
      <c r="M10" s="250">
        <f t="shared" si="3"/>
        <v>2980</v>
      </c>
      <c r="N10" s="36">
        <f t="shared" ref="N10:N13" si="9">L10+M10</f>
        <v>50164</v>
      </c>
      <c r="O10" s="38">
        <f t="shared" si="8"/>
        <v>312198</v>
      </c>
      <c r="P10" s="2"/>
    </row>
    <row r="11" spans="1:16" ht="15" customHeight="1" x14ac:dyDescent="0.25">
      <c r="A11" s="29">
        <f t="shared" si="5"/>
        <v>6</v>
      </c>
      <c r="B11" s="39">
        <v>50</v>
      </c>
      <c r="C11" s="261">
        <v>45030</v>
      </c>
      <c r="D11" s="110">
        <v>13852</v>
      </c>
      <c r="E11" s="250">
        <v>1548</v>
      </c>
      <c r="F11" s="36">
        <f t="shared" si="0"/>
        <v>15400</v>
      </c>
      <c r="G11" s="40">
        <f t="shared" si="6"/>
        <v>111761</v>
      </c>
      <c r="H11" s="250">
        <v>52148</v>
      </c>
      <c r="I11" s="250">
        <v>17</v>
      </c>
      <c r="J11" s="36">
        <f>H11+I11</f>
        <v>52165</v>
      </c>
      <c r="K11" s="38">
        <f t="shared" si="7"/>
        <v>268002</v>
      </c>
      <c r="L11" s="250">
        <f t="shared" si="2"/>
        <v>66000</v>
      </c>
      <c r="M11" s="250">
        <f t="shared" si="3"/>
        <v>1565</v>
      </c>
      <c r="N11" s="36">
        <f t="shared" si="9"/>
        <v>67565</v>
      </c>
      <c r="O11" s="38">
        <f>O10+N11</f>
        <v>379763</v>
      </c>
    </row>
    <row r="12" spans="1:16" ht="15" customHeight="1" x14ac:dyDescent="0.25">
      <c r="A12" s="29">
        <f t="shared" si="5"/>
        <v>7</v>
      </c>
      <c r="B12" s="35">
        <v>51</v>
      </c>
      <c r="C12" s="261">
        <v>45037</v>
      </c>
      <c r="D12" s="110">
        <v>30298</v>
      </c>
      <c r="E12" s="250">
        <v>227</v>
      </c>
      <c r="F12" s="36">
        <f>D12+E12</f>
        <v>30525</v>
      </c>
      <c r="G12" s="40">
        <f t="shared" si="6"/>
        <v>142286</v>
      </c>
      <c r="H12" s="250">
        <v>88355</v>
      </c>
      <c r="I12" s="250">
        <v>1464</v>
      </c>
      <c r="J12" s="36">
        <f>H12+I12</f>
        <v>89819</v>
      </c>
      <c r="K12" s="38">
        <f t="shared" si="7"/>
        <v>357821</v>
      </c>
      <c r="L12" s="250">
        <f t="shared" si="2"/>
        <v>118653</v>
      </c>
      <c r="M12" s="250">
        <f t="shared" si="3"/>
        <v>1691</v>
      </c>
      <c r="N12" s="36">
        <f t="shared" si="9"/>
        <v>120344</v>
      </c>
      <c r="O12" s="38">
        <f t="shared" si="8"/>
        <v>500107</v>
      </c>
    </row>
    <row r="13" spans="1:16" ht="15" customHeight="1" x14ac:dyDescent="0.25">
      <c r="A13" s="29">
        <f t="shared" si="5"/>
        <v>8</v>
      </c>
      <c r="B13" s="37">
        <v>52</v>
      </c>
      <c r="C13" s="261">
        <v>45044</v>
      </c>
      <c r="D13" s="110">
        <v>39192</v>
      </c>
      <c r="E13" s="250">
        <v>0</v>
      </c>
      <c r="F13" s="36">
        <f>D13+E13</f>
        <v>39192</v>
      </c>
      <c r="G13" s="40">
        <f t="shared" si="6"/>
        <v>181478</v>
      </c>
      <c r="H13" s="250">
        <v>103266</v>
      </c>
      <c r="I13" s="250">
        <v>0</v>
      </c>
      <c r="J13" s="36">
        <f>H13+I13</f>
        <v>103266</v>
      </c>
      <c r="K13" s="38">
        <f t="shared" si="7"/>
        <v>461087</v>
      </c>
      <c r="L13" s="250">
        <f t="shared" si="2"/>
        <v>142458</v>
      </c>
      <c r="M13" s="250">
        <f t="shared" si="3"/>
        <v>0</v>
      </c>
      <c r="N13" s="36">
        <f t="shared" si="9"/>
        <v>142458</v>
      </c>
      <c r="O13" s="38">
        <f t="shared" si="8"/>
        <v>642565</v>
      </c>
    </row>
    <row r="14" spans="1:16" ht="14.25" x14ac:dyDescent="0.2">
      <c r="A14" s="29"/>
      <c r="B14" s="29"/>
      <c r="C14" s="258"/>
      <c r="D14" s="407">
        <f t="shared" ref="D14:O14" si="10">SUM(D6:D13)</f>
        <v>184720</v>
      </c>
      <c r="E14" s="407">
        <f t="shared" si="10"/>
        <v>-3242</v>
      </c>
      <c r="F14" s="407">
        <f t="shared" si="10"/>
        <v>181478</v>
      </c>
      <c r="G14" s="407">
        <f t="shared" si="10"/>
        <v>746275</v>
      </c>
      <c r="H14" s="407">
        <f t="shared" si="10"/>
        <v>424405</v>
      </c>
      <c r="I14" s="407">
        <f t="shared" si="10"/>
        <v>36682</v>
      </c>
      <c r="J14" s="407">
        <f t="shared" si="10"/>
        <v>461087</v>
      </c>
      <c r="K14" s="407">
        <f t="shared" si="10"/>
        <v>1643690</v>
      </c>
      <c r="L14" s="407">
        <f t="shared" si="10"/>
        <v>609125</v>
      </c>
      <c r="M14" s="407">
        <f t="shared" si="10"/>
        <v>33440</v>
      </c>
      <c r="N14" s="407">
        <f t="shared" si="10"/>
        <v>642565</v>
      </c>
      <c r="O14" s="407">
        <f t="shared" si="10"/>
        <v>2389965</v>
      </c>
    </row>
    <row r="15" spans="1:16" ht="14.25" x14ac:dyDescent="0.2">
      <c r="A15" s="29"/>
      <c r="B15" s="29"/>
      <c r="C15" s="258"/>
      <c r="D15" s="112"/>
      <c r="E15" s="41"/>
      <c r="F15" s="42"/>
      <c r="G15" s="43"/>
      <c r="H15" s="41"/>
      <c r="I15" s="41"/>
      <c r="J15" s="42"/>
      <c r="K15" s="43"/>
      <c r="L15" s="112"/>
      <c r="M15" s="108"/>
      <c r="N15" s="30"/>
      <c r="O15" s="404"/>
    </row>
    <row r="16" spans="1:16" ht="15" x14ac:dyDescent="0.25">
      <c r="A16" s="29">
        <v>1</v>
      </c>
      <c r="B16" s="35">
        <v>1</v>
      </c>
      <c r="C16" s="414">
        <v>45051</v>
      </c>
      <c r="D16" s="250">
        <v>70186</v>
      </c>
      <c r="E16" s="250">
        <v>1467</v>
      </c>
      <c r="F16" s="36">
        <f>D16+E16</f>
        <v>71653</v>
      </c>
      <c r="G16" s="40">
        <f>F16</f>
        <v>71653</v>
      </c>
      <c r="H16" s="250">
        <v>148482</v>
      </c>
      <c r="I16" s="250">
        <v>-111</v>
      </c>
      <c r="J16" s="36">
        <f>H16+I16</f>
        <v>148371</v>
      </c>
      <c r="K16" s="40">
        <f>J16</f>
        <v>148371</v>
      </c>
      <c r="L16" s="250">
        <f>D16+H16</f>
        <v>218668</v>
      </c>
      <c r="M16" s="250">
        <f>E16+I16</f>
        <v>1356</v>
      </c>
      <c r="N16" s="36">
        <f>L16+M16</f>
        <v>220024</v>
      </c>
      <c r="O16" s="40">
        <f>L16+M16</f>
        <v>220024</v>
      </c>
    </row>
    <row r="17" spans="1:15" ht="15" x14ac:dyDescent="0.25">
      <c r="A17" s="29">
        <f>A16+1</f>
        <v>2</v>
      </c>
      <c r="B17" s="39">
        <v>2</v>
      </c>
      <c r="C17" s="261">
        <f t="shared" ref="C17:C67" si="11">C16+7</f>
        <v>45058</v>
      </c>
      <c r="D17" s="250">
        <v>85716</v>
      </c>
      <c r="E17" s="250">
        <v>369</v>
      </c>
      <c r="F17" s="36">
        <f>D17+E17</f>
        <v>86085</v>
      </c>
      <c r="G17" s="40">
        <f>G16+F17</f>
        <v>157738</v>
      </c>
      <c r="H17" s="250">
        <v>150918</v>
      </c>
      <c r="I17" s="250">
        <v>-10900</v>
      </c>
      <c r="J17" s="36">
        <f t="shared" ref="J17:J29" si="12">H17+I17</f>
        <v>140018</v>
      </c>
      <c r="K17" s="38">
        <f t="shared" ref="K17:K23" si="13">K16+J17</f>
        <v>288389</v>
      </c>
      <c r="L17" s="250">
        <f t="shared" ref="L17:L18" si="14">D17+H17</f>
        <v>236634</v>
      </c>
      <c r="M17" s="250">
        <f t="shared" ref="M17:M55" si="15">E17+I17</f>
        <v>-10531</v>
      </c>
      <c r="N17" s="36">
        <f t="shared" ref="N17:N18" si="16">L17+M17</f>
        <v>226103</v>
      </c>
      <c r="O17" s="40">
        <f>O16+N17</f>
        <v>446127</v>
      </c>
    </row>
    <row r="18" spans="1:15" ht="15" x14ac:dyDescent="0.25">
      <c r="A18" s="29">
        <f t="shared" ref="A18:A67" si="17">A17+1</f>
        <v>3</v>
      </c>
      <c r="B18" s="35">
        <v>3</v>
      </c>
      <c r="C18" s="261">
        <f t="shared" si="11"/>
        <v>45065</v>
      </c>
      <c r="D18" s="250">
        <v>133311</v>
      </c>
      <c r="E18" s="250">
        <v>-767</v>
      </c>
      <c r="F18" s="36">
        <f>D18+E18</f>
        <v>132544</v>
      </c>
      <c r="G18" s="40">
        <f>G17+F18</f>
        <v>290282</v>
      </c>
      <c r="H18" s="250">
        <v>120388</v>
      </c>
      <c r="I18" s="250">
        <v>-11904</v>
      </c>
      <c r="J18" s="36">
        <f t="shared" si="12"/>
        <v>108484</v>
      </c>
      <c r="K18" s="38">
        <f t="shared" si="13"/>
        <v>396873</v>
      </c>
      <c r="L18" s="250">
        <f t="shared" si="14"/>
        <v>253699</v>
      </c>
      <c r="M18" s="250">
        <f t="shared" si="15"/>
        <v>-12671</v>
      </c>
      <c r="N18" s="36">
        <f t="shared" si="16"/>
        <v>241028</v>
      </c>
      <c r="O18" s="40">
        <f>O17+N18</f>
        <v>687155</v>
      </c>
    </row>
    <row r="19" spans="1:15" ht="15" x14ac:dyDescent="0.25">
      <c r="A19" s="29">
        <f t="shared" si="17"/>
        <v>4</v>
      </c>
      <c r="B19" s="37">
        <v>4</v>
      </c>
      <c r="C19" s="261">
        <f t="shared" si="11"/>
        <v>45072</v>
      </c>
      <c r="D19" s="250">
        <v>299307</v>
      </c>
      <c r="E19" s="250">
        <v>42192</v>
      </c>
      <c r="F19" s="36">
        <f>D19+E19</f>
        <v>341499</v>
      </c>
      <c r="G19" s="40">
        <f>G18+F19</f>
        <v>631781</v>
      </c>
      <c r="H19" s="250">
        <v>317422</v>
      </c>
      <c r="I19" s="250">
        <v>25480</v>
      </c>
      <c r="J19" s="36">
        <f t="shared" si="12"/>
        <v>342902</v>
      </c>
      <c r="K19" s="38">
        <f t="shared" si="13"/>
        <v>739775</v>
      </c>
      <c r="L19" s="250">
        <f t="shared" ref="L19:L36" si="18">D19+H19</f>
        <v>616729</v>
      </c>
      <c r="M19" s="250">
        <f t="shared" si="15"/>
        <v>67672</v>
      </c>
      <c r="N19" s="36">
        <f>L19+M19</f>
        <v>684401</v>
      </c>
      <c r="O19" s="40">
        <f>O18+N19</f>
        <v>1371556</v>
      </c>
    </row>
    <row r="20" spans="1:15" ht="15" x14ac:dyDescent="0.25">
      <c r="A20" s="29">
        <f t="shared" si="17"/>
        <v>5</v>
      </c>
      <c r="B20" s="37">
        <v>5</v>
      </c>
      <c r="C20" s="261">
        <f t="shared" si="11"/>
        <v>45079</v>
      </c>
      <c r="D20" s="250">
        <v>1055832</v>
      </c>
      <c r="E20" s="250">
        <v>-720964</v>
      </c>
      <c r="F20" s="36">
        <f>D20+E20</f>
        <v>334868</v>
      </c>
      <c r="G20" s="40">
        <f>G19+F20</f>
        <v>966649</v>
      </c>
      <c r="H20" s="250">
        <v>432431</v>
      </c>
      <c r="I20" s="250">
        <v>1426</v>
      </c>
      <c r="J20" s="36">
        <f t="shared" si="12"/>
        <v>433857</v>
      </c>
      <c r="K20" s="38">
        <f t="shared" si="13"/>
        <v>1173632</v>
      </c>
      <c r="L20" s="250">
        <f t="shared" si="18"/>
        <v>1488263</v>
      </c>
      <c r="M20" s="250">
        <f t="shared" si="15"/>
        <v>-719538</v>
      </c>
      <c r="N20" s="36">
        <f>L20+M20</f>
        <v>768725</v>
      </c>
      <c r="O20" s="40">
        <f>O19+N20</f>
        <v>2140281</v>
      </c>
    </row>
    <row r="21" spans="1:15" ht="15" x14ac:dyDescent="0.25">
      <c r="A21" s="29">
        <f t="shared" si="17"/>
        <v>6</v>
      </c>
      <c r="B21" s="39">
        <v>6</v>
      </c>
      <c r="C21" s="261">
        <f t="shared" si="11"/>
        <v>45086</v>
      </c>
      <c r="D21" s="250">
        <v>634640</v>
      </c>
      <c r="E21" s="250">
        <v>8056</v>
      </c>
      <c r="F21" s="36">
        <f t="shared" ref="F21:F27" si="19">D21+E21</f>
        <v>642696</v>
      </c>
      <c r="G21" s="40">
        <f t="shared" ref="G21:G27" si="20">G20+F21</f>
        <v>1609345</v>
      </c>
      <c r="H21" s="250">
        <v>568670</v>
      </c>
      <c r="I21" s="250">
        <v>10194</v>
      </c>
      <c r="J21" s="36">
        <f t="shared" si="12"/>
        <v>578864</v>
      </c>
      <c r="K21" s="38">
        <f t="shared" si="13"/>
        <v>1752496</v>
      </c>
      <c r="L21" s="250">
        <f t="shared" si="18"/>
        <v>1203310</v>
      </c>
      <c r="M21" s="250">
        <f t="shared" si="15"/>
        <v>18250</v>
      </c>
      <c r="N21" s="36">
        <f t="shared" ref="N21:N22" si="21">L21+M21</f>
        <v>1221560</v>
      </c>
      <c r="O21" s="40">
        <f t="shared" ref="O21:O22" si="22">O20+N21</f>
        <v>3361841</v>
      </c>
    </row>
    <row r="22" spans="1:15" ht="15" x14ac:dyDescent="0.25">
      <c r="A22" s="29">
        <f t="shared" si="17"/>
        <v>7</v>
      </c>
      <c r="B22" s="35">
        <v>7</v>
      </c>
      <c r="C22" s="261">
        <f t="shared" si="11"/>
        <v>45093</v>
      </c>
      <c r="D22" s="250">
        <v>765035</v>
      </c>
      <c r="E22" s="250">
        <v>14395</v>
      </c>
      <c r="F22" s="36">
        <f t="shared" si="19"/>
        <v>779430</v>
      </c>
      <c r="G22" s="40">
        <f t="shared" si="20"/>
        <v>2388775</v>
      </c>
      <c r="H22" s="250">
        <v>644684</v>
      </c>
      <c r="I22" s="250">
        <v>1560</v>
      </c>
      <c r="J22" s="36">
        <f t="shared" si="12"/>
        <v>646244</v>
      </c>
      <c r="K22" s="38">
        <f t="shared" si="13"/>
        <v>2398740</v>
      </c>
      <c r="L22" s="250">
        <f t="shared" si="18"/>
        <v>1409719</v>
      </c>
      <c r="M22" s="250">
        <f t="shared" si="15"/>
        <v>15955</v>
      </c>
      <c r="N22" s="36">
        <f t="shared" si="21"/>
        <v>1425674</v>
      </c>
      <c r="O22" s="40">
        <f t="shared" si="22"/>
        <v>4787515</v>
      </c>
    </row>
    <row r="23" spans="1:15" ht="15" x14ac:dyDescent="0.25">
      <c r="A23" s="29">
        <f t="shared" si="17"/>
        <v>8</v>
      </c>
      <c r="B23" s="37">
        <v>8</v>
      </c>
      <c r="C23" s="261">
        <f t="shared" si="11"/>
        <v>45100</v>
      </c>
      <c r="D23" s="250">
        <v>866654</v>
      </c>
      <c r="E23" s="250">
        <v>37810</v>
      </c>
      <c r="F23" s="36">
        <f t="shared" si="19"/>
        <v>904464</v>
      </c>
      <c r="G23" s="40">
        <f t="shared" si="20"/>
        <v>3293239</v>
      </c>
      <c r="H23" s="250">
        <v>672390</v>
      </c>
      <c r="I23" s="250">
        <v>-1244</v>
      </c>
      <c r="J23" s="36">
        <f t="shared" si="12"/>
        <v>671146</v>
      </c>
      <c r="K23" s="38">
        <f t="shared" si="13"/>
        <v>3069886</v>
      </c>
      <c r="L23" s="250">
        <f t="shared" si="18"/>
        <v>1539044</v>
      </c>
      <c r="M23" s="250">
        <f t="shared" si="15"/>
        <v>36566</v>
      </c>
      <c r="N23" s="36">
        <f t="shared" ref="N23:N25" si="23">L23+M23</f>
        <v>1575610</v>
      </c>
      <c r="O23" s="40">
        <f t="shared" ref="O23:O34" si="24">O22+N23</f>
        <v>6363125</v>
      </c>
    </row>
    <row r="24" spans="1:15" ht="15" x14ac:dyDescent="0.25">
      <c r="A24" s="29">
        <f t="shared" si="17"/>
        <v>9</v>
      </c>
      <c r="B24" s="37">
        <v>9</v>
      </c>
      <c r="C24" s="261">
        <f t="shared" si="11"/>
        <v>45107</v>
      </c>
      <c r="D24" s="250">
        <v>847734</v>
      </c>
      <c r="E24" s="250">
        <v>85050</v>
      </c>
      <c r="F24" s="36">
        <f t="shared" si="19"/>
        <v>932784</v>
      </c>
      <c r="G24" s="40">
        <f t="shared" si="20"/>
        <v>4226023</v>
      </c>
      <c r="H24" s="250">
        <v>652887</v>
      </c>
      <c r="I24" s="250">
        <v>81211</v>
      </c>
      <c r="J24" s="36">
        <f t="shared" si="12"/>
        <v>734098</v>
      </c>
      <c r="K24" s="38">
        <f t="shared" ref="K24:K25" si="25">K23+J24</f>
        <v>3803984</v>
      </c>
      <c r="L24" s="250">
        <f t="shared" si="18"/>
        <v>1500621</v>
      </c>
      <c r="M24" s="250">
        <f t="shared" si="15"/>
        <v>166261</v>
      </c>
      <c r="N24" s="36">
        <f t="shared" si="23"/>
        <v>1666882</v>
      </c>
      <c r="O24" s="40">
        <f t="shared" si="24"/>
        <v>8030007</v>
      </c>
    </row>
    <row r="25" spans="1:15" ht="15" x14ac:dyDescent="0.25">
      <c r="A25" s="29">
        <f t="shared" si="17"/>
        <v>10</v>
      </c>
      <c r="B25" s="39">
        <v>10</v>
      </c>
      <c r="C25" s="261">
        <f t="shared" si="11"/>
        <v>45114</v>
      </c>
      <c r="D25" s="250">
        <v>781547</v>
      </c>
      <c r="E25" s="250">
        <v>14357</v>
      </c>
      <c r="F25" s="36">
        <f t="shared" si="19"/>
        <v>795904</v>
      </c>
      <c r="G25" s="40">
        <f t="shared" si="20"/>
        <v>5021927</v>
      </c>
      <c r="H25" s="250">
        <v>655397</v>
      </c>
      <c r="I25" s="250">
        <v>6420</v>
      </c>
      <c r="J25" s="36">
        <f t="shared" si="12"/>
        <v>661817</v>
      </c>
      <c r="K25" s="38">
        <f t="shared" si="25"/>
        <v>4465801</v>
      </c>
      <c r="L25" s="250">
        <f t="shared" si="18"/>
        <v>1436944</v>
      </c>
      <c r="M25" s="250">
        <f t="shared" si="15"/>
        <v>20777</v>
      </c>
      <c r="N25" s="36">
        <f t="shared" si="23"/>
        <v>1457721</v>
      </c>
      <c r="O25" s="40">
        <f t="shared" si="24"/>
        <v>9487728</v>
      </c>
    </row>
    <row r="26" spans="1:15" ht="15" x14ac:dyDescent="0.25">
      <c r="A26" s="29">
        <f t="shared" si="17"/>
        <v>11</v>
      </c>
      <c r="B26" s="35">
        <v>11</v>
      </c>
      <c r="C26" s="261">
        <f t="shared" si="11"/>
        <v>45121</v>
      </c>
      <c r="D26" s="250">
        <v>680964</v>
      </c>
      <c r="E26" s="250">
        <v>10030</v>
      </c>
      <c r="F26" s="36">
        <f t="shared" si="19"/>
        <v>690994</v>
      </c>
      <c r="G26" s="40">
        <f t="shared" si="20"/>
        <v>5712921</v>
      </c>
      <c r="H26" s="250">
        <v>500392</v>
      </c>
      <c r="I26" s="250">
        <v>5014</v>
      </c>
      <c r="J26" s="36">
        <f t="shared" si="12"/>
        <v>505406</v>
      </c>
      <c r="K26" s="38">
        <f t="shared" ref="K26" si="26">K25+J26</f>
        <v>4971207</v>
      </c>
      <c r="L26" s="250">
        <f t="shared" si="18"/>
        <v>1181356</v>
      </c>
      <c r="M26" s="250">
        <f t="shared" si="15"/>
        <v>15044</v>
      </c>
      <c r="N26" s="36">
        <f t="shared" ref="N26:N28" si="27">L26+M26</f>
        <v>1196400</v>
      </c>
      <c r="O26" s="40">
        <f t="shared" si="24"/>
        <v>10684128</v>
      </c>
    </row>
    <row r="27" spans="1:15" ht="15" x14ac:dyDescent="0.25">
      <c r="A27" s="29">
        <f t="shared" si="17"/>
        <v>12</v>
      </c>
      <c r="B27" s="37">
        <v>12</v>
      </c>
      <c r="C27" s="261">
        <f t="shared" si="11"/>
        <v>45128</v>
      </c>
      <c r="D27" s="250">
        <v>565708</v>
      </c>
      <c r="E27" s="250">
        <v>6994</v>
      </c>
      <c r="F27" s="36">
        <f t="shared" si="19"/>
        <v>572702</v>
      </c>
      <c r="G27" s="40">
        <f t="shared" si="20"/>
        <v>6285623</v>
      </c>
      <c r="H27" s="250">
        <v>416226</v>
      </c>
      <c r="I27" s="250">
        <v>7884</v>
      </c>
      <c r="J27" s="36">
        <f t="shared" si="12"/>
        <v>424110</v>
      </c>
      <c r="K27" s="38">
        <f t="shared" ref="K27" si="28">K26+J27</f>
        <v>5395317</v>
      </c>
      <c r="L27" s="250">
        <f t="shared" si="18"/>
        <v>981934</v>
      </c>
      <c r="M27" s="250">
        <f t="shared" si="15"/>
        <v>14878</v>
      </c>
      <c r="N27" s="36">
        <f t="shared" si="27"/>
        <v>996812</v>
      </c>
      <c r="O27" s="40">
        <f t="shared" si="24"/>
        <v>11680940</v>
      </c>
    </row>
    <row r="28" spans="1:15" ht="15" x14ac:dyDescent="0.25">
      <c r="A28" s="29">
        <f t="shared" si="17"/>
        <v>13</v>
      </c>
      <c r="B28" s="37">
        <v>13</v>
      </c>
      <c r="C28" s="261">
        <f t="shared" si="11"/>
        <v>45135</v>
      </c>
      <c r="D28" s="250">
        <v>389966</v>
      </c>
      <c r="E28" s="250">
        <v>33113</v>
      </c>
      <c r="F28" s="36">
        <f t="shared" ref="F28" si="29">D28+E28</f>
        <v>423079</v>
      </c>
      <c r="G28" s="40">
        <f t="shared" ref="G28" si="30">G27+F28</f>
        <v>6708702</v>
      </c>
      <c r="H28" s="250">
        <v>305197</v>
      </c>
      <c r="I28" s="250">
        <v>60669</v>
      </c>
      <c r="J28" s="36">
        <f t="shared" si="12"/>
        <v>365866</v>
      </c>
      <c r="K28" s="38">
        <f t="shared" ref="K28:K29" si="31">K27+J28</f>
        <v>5761183</v>
      </c>
      <c r="L28" s="250">
        <f t="shared" si="18"/>
        <v>695163</v>
      </c>
      <c r="M28" s="250">
        <f t="shared" si="15"/>
        <v>93782</v>
      </c>
      <c r="N28" s="36">
        <f t="shared" si="27"/>
        <v>788945</v>
      </c>
      <c r="O28" s="40">
        <f t="shared" si="24"/>
        <v>12469885</v>
      </c>
    </row>
    <row r="29" spans="1:15" ht="15" x14ac:dyDescent="0.25">
      <c r="A29" s="29">
        <f t="shared" si="17"/>
        <v>14</v>
      </c>
      <c r="B29" s="39">
        <v>14</v>
      </c>
      <c r="C29" s="261">
        <f t="shared" si="11"/>
        <v>45142</v>
      </c>
      <c r="D29" s="250">
        <v>266792</v>
      </c>
      <c r="E29" s="250">
        <v>1903</v>
      </c>
      <c r="F29" s="36">
        <f t="shared" ref="F29" si="32">D29+E29</f>
        <v>268695</v>
      </c>
      <c r="G29" s="40">
        <f t="shared" ref="G29" si="33">G28+F29</f>
        <v>6977397</v>
      </c>
      <c r="H29" s="250">
        <v>206852</v>
      </c>
      <c r="I29" s="250">
        <v>1762</v>
      </c>
      <c r="J29" s="36">
        <f t="shared" si="12"/>
        <v>208614</v>
      </c>
      <c r="K29" s="38">
        <f t="shared" si="31"/>
        <v>5969797</v>
      </c>
      <c r="L29" s="250">
        <f t="shared" si="18"/>
        <v>473644</v>
      </c>
      <c r="M29" s="250">
        <f t="shared" si="15"/>
        <v>3665</v>
      </c>
      <c r="N29" s="36">
        <f t="shared" ref="N29:N30" si="34">L29+M29</f>
        <v>477309</v>
      </c>
      <c r="O29" s="40">
        <f t="shared" si="24"/>
        <v>12947194</v>
      </c>
    </row>
    <row r="30" spans="1:15" ht="15" x14ac:dyDescent="0.25">
      <c r="A30" s="29">
        <f t="shared" si="17"/>
        <v>15</v>
      </c>
      <c r="B30" s="35">
        <v>15</v>
      </c>
      <c r="C30" s="261">
        <f t="shared" si="11"/>
        <v>45149</v>
      </c>
      <c r="D30" s="250">
        <v>217272</v>
      </c>
      <c r="E30" s="250">
        <v>-1901</v>
      </c>
      <c r="F30" s="36">
        <f t="shared" ref="F30" si="35">D30+E30</f>
        <v>215371</v>
      </c>
      <c r="G30" s="40">
        <f t="shared" ref="G30" si="36">G29+F30</f>
        <v>7192768</v>
      </c>
      <c r="H30" s="250">
        <v>145839</v>
      </c>
      <c r="I30" s="250">
        <v>4231</v>
      </c>
      <c r="J30" s="36">
        <f t="shared" ref="J30" si="37">H30+I30</f>
        <v>150070</v>
      </c>
      <c r="K30" s="38">
        <f t="shared" ref="K30" si="38">K29+J30</f>
        <v>6119867</v>
      </c>
      <c r="L30" s="250">
        <f t="shared" si="18"/>
        <v>363111</v>
      </c>
      <c r="M30" s="250">
        <f t="shared" si="15"/>
        <v>2330</v>
      </c>
      <c r="N30" s="36">
        <f t="shared" si="34"/>
        <v>365441</v>
      </c>
      <c r="O30" s="40">
        <f t="shared" si="24"/>
        <v>13312635</v>
      </c>
    </row>
    <row r="31" spans="1:15" ht="15" x14ac:dyDescent="0.25">
      <c r="A31" s="29">
        <f t="shared" si="17"/>
        <v>16</v>
      </c>
      <c r="B31" s="37">
        <v>16</v>
      </c>
      <c r="C31" s="261">
        <f t="shared" si="11"/>
        <v>45156</v>
      </c>
      <c r="D31" s="250">
        <v>154318</v>
      </c>
      <c r="E31" s="250">
        <v>-2876</v>
      </c>
      <c r="F31" s="36">
        <f t="shared" ref="F31" si="39">D31+E31</f>
        <v>151442</v>
      </c>
      <c r="G31" s="40">
        <f t="shared" ref="G31" si="40">G30+F31</f>
        <v>7344210</v>
      </c>
      <c r="H31" s="250">
        <v>100184</v>
      </c>
      <c r="I31" s="250">
        <v>818</v>
      </c>
      <c r="J31" s="36">
        <f t="shared" ref="J31" si="41">H31+I31</f>
        <v>101002</v>
      </c>
      <c r="K31" s="38">
        <f t="shared" ref="K31" si="42">K30+J31</f>
        <v>6220869</v>
      </c>
      <c r="L31" s="250">
        <f t="shared" si="18"/>
        <v>254502</v>
      </c>
      <c r="M31" s="250">
        <f t="shared" si="15"/>
        <v>-2058</v>
      </c>
      <c r="N31" s="36">
        <f t="shared" ref="N31:N32" si="43">L31+M31</f>
        <v>252444</v>
      </c>
      <c r="O31" s="40">
        <f t="shared" si="24"/>
        <v>13565079</v>
      </c>
    </row>
    <row r="32" spans="1:15" ht="15" x14ac:dyDescent="0.25">
      <c r="A32" s="29">
        <f t="shared" si="17"/>
        <v>17</v>
      </c>
      <c r="B32" s="37">
        <v>17</v>
      </c>
      <c r="C32" s="261">
        <f t="shared" si="11"/>
        <v>45163</v>
      </c>
      <c r="D32" s="250">
        <v>97144</v>
      </c>
      <c r="E32" s="250">
        <v>27395</v>
      </c>
      <c r="F32" s="36">
        <f t="shared" ref="F32:F33" si="44">D32+E32</f>
        <v>124539</v>
      </c>
      <c r="G32" s="40">
        <f t="shared" ref="G32:G33" si="45">G31+F32</f>
        <v>7468749</v>
      </c>
      <c r="H32" s="250">
        <v>63153</v>
      </c>
      <c r="I32" s="250">
        <v>52361</v>
      </c>
      <c r="J32" s="36">
        <f t="shared" ref="J32" si="46">H32+I32</f>
        <v>115514</v>
      </c>
      <c r="K32" s="38">
        <f t="shared" ref="K32" si="47">K31+J32</f>
        <v>6336383</v>
      </c>
      <c r="L32" s="250">
        <f t="shared" si="18"/>
        <v>160297</v>
      </c>
      <c r="M32" s="250">
        <f t="shared" si="15"/>
        <v>79756</v>
      </c>
      <c r="N32" s="36">
        <f t="shared" si="43"/>
        <v>240053</v>
      </c>
      <c r="O32" s="40">
        <f t="shared" si="24"/>
        <v>13805132</v>
      </c>
    </row>
    <row r="33" spans="1:15" ht="15" x14ac:dyDescent="0.25">
      <c r="A33" s="29">
        <f t="shared" si="17"/>
        <v>18</v>
      </c>
      <c r="B33" s="39">
        <v>18</v>
      </c>
      <c r="C33" s="261">
        <f t="shared" si="11"/>
        <v>45170</v>
      </c>
      <c r="D33" s="250">
        <v>56946</v>
      </c>
      <c r="E33" s="250">
        <v>-5261</v>
      </c>
      <c r="F33" s="36">
        <f t="shared" si="44"/>
        <v>51685</v>
      </c>
      <c r="G33" s="40">
        <f t="shared" si="45"/>
        <v>7520434</v>
      </c>
      <c r="H33" s="250">
        <v>38984</v>
      </c>
      <c r="I33" s="250">
        <v>-593</v>
      </c>
      <c r="J33" s="36">
        <f t="shared" ref="J33" si="48">H33+I33</f>
        <v>38391</v>
      </c>
      <c r="K33" s="38">
        <f t="shared" ref="K33" si="49">K32+J33</f>
        <v>6374774</v>
      </c>
      <c r="L33" s="250">
        <f t="shared" si="18"/>
        <v>95930</v>
      </c>
      <c r="M33" s="250">
        <f t="shared" si="15"/>
        <v>-5854</v>
      </c>
      <c r="N33" s="36">
        <f t="shared" ref="N33" si="50">L33+M33</f>
        <v>90076</v>
      </c>
      <c r="O33" s="40">
        <f t="shared" si="24"/>
        <v>13895208</v>
      </c>
    </row>
    <row r="34" spans="1:15" ht="15" x14ac:dyDescent="0.25">
      <c r="A34" s="29">
        <f t="shared" si="17"/>
        <v>19</v>
      </c>
      <c r="B34" s="35">
        <v>19</v>
      </c>
      <c r="C34" s="261">
        <f t="shared" si="11"/>
        <v>45177</v>
      </c>
      <c r="D34" s="250">
        <v>35443</v>
      </c>
      <c r="E34" s="250">
        <v>2117</v>
      </c>
      <c r="F34" s="36">
        <f t="shared" ref="F34:F35" si="51">D34+E34</f>
        <v>37560</v>
      </c>
      <c r="G34" s="40">
        <f t="shared" ref="G34:G35" si="52">G33+F34</f>
        <v>7557994</v>
      </c>
      <c r="H34" s="250">
        <v>33937</v>
      </c>
      <c r="I34" s="250">
        <v>-1466</v>
      </c>
      <c r="J34" s="36">
        <f t="shared" ref="J34:J35" si="53">H34+I34</f>
        <v>32471</v>
      </c>
      <c r="K34" s="38">
        <f t="shared" ref="K34:K35" si="54">K33+J34</f>
        <v>6407245</v>
      </c>
      <c r="L34" s="250">
        <f t="shared" si="18"/>
        <v>69380</v>
      </c>
      <c r="M34" s="250">
        <f t="shared" si="15"/>
        <v>651</v>
      </c>
      <c r="N34" s="36">
        <f t="shared" ref="N34" si="55">L34+M34</f>
        <v>70031</v>
      </c>
      <c r="O34" s="40">
        <f t="shared" si="24"/>
        <v>13965239</v>
      </c>
    </row>
    <row r="35" spans="1:15" ht="15" x14ac:dyDescent="0.25">
      <c r="A35" s="29">
        <f t="shared" si="17"/>
        <v>20</v>
      </c>
      <c r="B35" s="37">
        <v>20</v>
      </c>
      <c r="C35" s="261">
        <f t="shared" si="11"/>
        <v>45184</v>
      </c>
      <c r="D35" s="250">
        <v>33268</v>
      </c>
      <c r="E35" s="250">
        <v>-805</v>
      </c>
      <c r="F35" s="36">
        <f t="shared" si="51"/>
        <v>32463</v>
      </c>
      <c r="G35" s="40">
        <f t="shared" si="52"/>
        <v>7590457</v>
      </c>
      <c r="H35" s="250">
        <v>31065</v>
      </c>
      <c r="I35" s="250">
        <v>199</v>
      </c>
      <c r="J35" s="36">
        <f t="shared" si="53"/>
        <v>31264</v>
      </c>
      <c r="K35" s="38">
        <f t="shared" si="54"/>
        <v>6438509</v>
      </c>
      <c r="L35" s="250">
        <f t="shared" si="18"/>
        <v>64333</v>
      </c>
      <c r="M35" s="250">
        <f t="shared" si="15"/>
        <v>-606</v>
      </c>
      <c r="N35" s="36">
        <f t="shared" ref="N35:N36" si="56">L35+M35</f>
        <v>63727</v>
      </c>
      <c r="O35" s="40">
        <f t="shared" ref="O35:O36" si="57">O34+N35</f>
        <v>14028966</v>
      </c>
    </row>
    <row r="36" spans="1:15" ht="15" x14ac:dyDescent="0.25">
      <c r="A36" s="29">
        <f t="shared" si="17"/>
        <v>21</v>
      </c>
      <c r="B36" s="37">
        <v>21</v>
      </c>
      <c r="C36" s="261">
        <f t="shared" si="11"/>
        <v>45191</v>
      </c>
      <c r="D36" s="250">
        <v>39477</v>
      </c>
      <c r="E36" s="250">
        <v>-2054</v>
      </c>
      <c r="F36" s="36">
        <f t="shared" ref="F36" si="58">D36+E36</f>
        <v>37423</v>
      </c>
      <c r="G36" s="40">
        <f t="shared" ref="G36" si="59">G35+F36</f>
        <v>7627880</v>
      </c>
      <c r="H36" s="250">
        <v>27577</v>
      </c>
      <c r="I36" s="250">
        <v>-1803</v>
      </c>
      <c r="J36" s="36">
        <f t="shared" ref="J36" si="60">H36+I36</f>
        <v>25774</v>
      </c>
      <c r="K36" s="38">
        <f t="shared" ref="K36" si="61">K35+J36</f>
        <v>6464283</v>
      </c>
      <c r="L36" s="250">
        <f t="shared" si="18"/>
        <v>67054</v>
      </c>
      <c r="M36" s="250">
        <f t="shared" si="15"/>
        <v>-3857</v>
      </c>
      <c r="N36" s="36">
        <f t="shared" si="56"/>
        <v>63197</v>
      </c>
      <c r="O36" s="40">
        <f t="shared" si="57"/>
        <v>14092163</v>
      </c>
    </row>
    <row r="37" spans="1:15" ht="15" x14ac:dyDescent="0.25">
      <c r="A37" s="29">
        <f t="shared" si="17"/>
        <v>22</v>
      </c>
      <c r="B37" s="39">
        <v>22</v>
      </c>
      <c r="C37" s="261">
        <f t="shared" si="11"/>
        <v>45198</v>
      </c>
      <c r="D37" s="250">
        <v>22288</v>
      </c>
      <c r="E37" s="250">
        <v>9104</v>
      </c>
      <c r="F37" s="36">
        <f t="shared" ref="F37" si="62">D37+E37</f>
        <v>31392</v>
      </c>
      <c r="G37" s="40">
        <f t="shared" ref="G37" si="63">G36+F37</f>
        <v>7659272</v>
      </c>
      <c r="H37" s="250">
        <v>29172</v>
      </c>
      <c r="I37" s="250">
        <v>30961</v>
      </c>
      <c r="J37" s="36">
        <f t="shared" ref="J37" si="64">H37+I37</f>
        <v>60133</v>
      </c>
      <c r="K37" s="38">
        <f t="shared" ref="K37" si="65">K36+J37</f>
        <v>6524416</v>
      </c>
      <c r="L37" s="250">
        <f t="shared" ref="L37:L42" si="66">D37+H37</f>
        <v>51460</v>
      </c>
      <c r="M37" s="250">
        <f t="shared" si="15"/>
        <v>40065</v>
      </c>
      <c r="N37" s="36">
        <f t="shared" ref="N37" si="67">L37+M37</f>
        <v>91525</v>
      </c>
      <c r="O37" s="40">
        <f t="shared" ref="O37" si="68">O36+N37</f>
        <v>14183688</v>
      </c>
    </row>
    <row r="38" spans="1:15" ht="15" x14ac:dyDescent="0.25">
      <c r="A38" s="29">
        <f t="shared" si="17"/>
        <v>23</v>
      </c>
      <c r="B38" s="35">
        <v>23</v>
      </c>
      <c r="C38" s="261">
        <f t="shared" si="11"/>
        <v>45205</v>
      </c>
      <c r="D38" s="250">
        <v>29108</v>
      </c>
      <c r="E38" s="250">
        <v>73</v>
      </c>
      <c r="F38" s="36">
        <f t="shared" ref="F38:F40" si="69">D38+E38</f>
        <v>29181</v>
      </c>
      <c r="G38" s="40">
        <f t="shared" ref="G38:G40" si="70">G37+F38</f>
        <v>7688453</v>
      </c>
      <c r="H38" s="250">
        <v>27091</v>
      </c>
      <c r="I38" s="250">
        <v>285</v>
      </c>
      <c r="J38" s="36">
        <f t="shared" ref="J38:J41" si="71">H38+I38</f>
        <v>27376</v>
      </c>
      <c r="K38" s="38">
        <f t="shared" ref="K38:K41" si="72">K37+J38</f>
        <v>6551792</v>
      </c>
      <c r="L38" s="250">
        <f t="shared" si="66"/>
        <v>56199</v>
      </c>
      <c r="M38" s="250">
        <f t="shared" si="15"/>
        <v>358</v>
      </c>
      <c r="N38" s="36">
        <f t="shared" ref="N38:N42" si="73">L38+M38</f>
        <v>56557</v>
      </c>
      <c r="O38" s="40">
        <f t="shared" ref="O38:O42" si="74">O37+N38</f>
        <v>14240245</v>
      </c>
    </row>
    <row r="39" spans="1:15" ht="15" x14ac:dyDescent="0.25">
      <c r="A39" s="29">
        <f t="shared" si="17"/>
        <v>24</v>
      </c>
      <c r="B39" s="37">
        <v>24</v>
      </c>
      <c r="C39" s="261">
        <f t="shared" si="11"/>
        <v>45212</v>
      </c>
      <c r="D39" s="250">
        <v>30485</v>
      </c>
      <c r="E39" s="250">
        <v>1587</v>
      </c>
      <c r="F39" s="36">
        <f t="shared" si="69"/>
        <v>32072</v>
      </c>
      <c r="G39" s="40">
        <f t="shared" si="70"/>
        <v>7720525</v>
      </c>
      <c r="H39" s="250">
        <v>24178</v>
      </c>
      <c r="I39" s="250">
        <v>140</v>
      </c>
      <c r="J39" s="36">
        <f t="shared" si="71"/>
        <v>24318</v>
      </c>
      <c r="K39" s="38">
        <f t="shared" si="72"/>
        <v>6576110</v>
      </c>
      <c r="L39" s="250">
        <f t="shared" si="66"/>
        <v>54663</v>
      </c>
      <c r="M39" s="250">
        <f t="shared" si="15"/>
        <v>1727</v>
      </c>
      <c r="N39" s="36">
        <f t="shared" si="73"/>
        <v>56390</v>
      </c>
      <c r="O39" s="40">
        <f t="shared" si="74"/>
        <v>14296635</v>
      </c>
    </row>
    <row r="40" spans="1:15" ht="15" x14ac:dyDescent="0.25">
      <c r="A40" s="29">
        <f t="shared" si="17"/>
        <v>25</v>
      </c>
      <c r="B40" s="37">
        <v>25</v>
      </c>
      <c r="C40" s="261">
        <f t="shared" si="11"/>
        <v>45219</v>
      </c>
      <c r="D40" s="250">
        <v>28961</v>
      </c>
      <c r="E40" s="250">
        <v>4</v>
      </c>
      <c r="F40" s="36">
        <f t="shared" si="69"/>
        <v>28965</v>
      </c>
      <c r="G40" s="40">
        <f t="shared" si="70"/>
        <v>7749490</v>
      </c>
      <c r="H40" s="250">
        <v>18087</v>
      </c>
      <c r="I40" s="250">
        <v>1437</v>
      </c>
      <c r="J40" s="36">
        <f t="shared" si="71"/>
        <v>19524</v>
      </c>
      <c r="K40" s="38">
        <f t="shared" si="72"/>
        <v>6595634</v>
      </c>
      <c r="L40" s="250">
        <f t="shared" si="66"/>
        <v>47048</v>
      </c>
      <c r="M40" s="250">
        <f t="shared" si="15"/>
        <v>1441</v>
      </c>
      <c r="N40" s="36">
        <f t="shared" si="73"/>
        <v>48489</v>
      </c>
      <c r="O40" s="40">
        <f t="shared" si="74"/>
        <v>14345124</v>
      </c>
    </row>
    <row r="41" spans="1:15" ht="15" x14ac:dyDescent="0.25">
      <c r="A41" s="29">
        <f t="shared" si="17"/>
        <v>26</v>
      </c>
      <c r="B41" s="39">
        <v>26</v>
      </c>
      <c r="C41" s="261">
        <f t="shared" si="11"/>
        <v>45226</v>
      </c>
      <c r="D41" s="250">
        <v>19712</v>
      </c>
      <c r="E41" s="250">
        <v>5235</v>
      </c>
      <c r="F41" s="36">
        <f t="shared" ref="F41:F50" si="75">D41+E41</f>
        <v>24947</v>
      </c>
      <c r="G41" s="40">
        <f t="shared" ref="G41:G50" si="76">G40+F41</f>
        <v>7774437</v>
      </c>
      <c r="H41" s="250">
        <v>20733</v>
      </c>
      <c r="I41" s="250">
        <v>29053</v>
      </c>
      <c r="J41" s="36">
        <f t="shared" si="71"/>
        <v>49786</v>
      </c>
      <c r="K41" s="38">
        <f t="shared" si="72"/>
        <v>6645420</v>
      </c>
      <c r="L41" s="250">
        <f t="shared" si="66"/>
        <v>40445</v>
      </c>
      <c r="M41" s="250">
        <f t="shared" si="15"/>
        <v>34288</v>
      </c>
      <c r="N41" s="36">
        <f t="shared" si="73"/>
        <v>74733</v>
      </c>
      <c r="O41" s="40">
        <f t="shared" si="74"/>
        <v>14419857</v>
      </c>
    </row>
    <row r="42" spans="1:15" ht="15" x14ac:dyDescent="0.25">
      <c r="A42" s="29">
        <f t="shared" si="17"/>
        <v>27</v>
      </c>
      <c r="B42" s="35">
        <v>27</v>
      </c>
      <c r="C42" s="261">
        <f t="shared" si="11"/>
        <v>45233</v>
      </c>
      <c r="D42" s="250">
        <v>18451</v>
      </c>
      <c r="E42" s="250">
        <v>-2566</v>
      </c>
      <c r="F42" s="36">
        <f t="shared" si="75"/>
        <v>15885</v>
      </c>
      <c r="G42" s="40">
        <f t="shared" si="76"/>
        <v>7790322</v>
      </c>
      <c r="H42" s="250">
        <v>14536</v>
      </c>
      <c r="I42" s="250">
        <v>-1116</v>
      </c>
      <c r="J42" s="36">
        <f t="shared" ref="J42:J51" si="77">H42+I42</f>
        <v>13420</v>
      </c>
      <c r="K42" s="38">
        <f t="shared" ref="K42:K51" si="78">K41+J42</f>
        <v>6658840</v>
      </c>
      <c r="L42" s="250">
        <f t="shared" si="66"/>
        <v>32987</v>
      </c>
      <c r="M42" s="250">
        <f t="shared" si="15"/>
        <v>-3682</v>
      </c>
      <c r="N42" s="36">
        <f t="shared" si="73"/>
        <v>29305</v>
      </c>
      <c r="O42" s="40">
        <f t="shared" si="74"/>
        <v>14449162</v>
      </c>
    </row>
    <row r="43" spans="1:15" ht="15" x14ac:dyDescent="0.25">
      <c r="A43" s="29">
        <f t="shared" si="17"/>
        <v>28</v>
      </c>
      <c r="B43" s="37">
        <v>28</v>
      </c>
      <c r="C43" s="261">
        <f t="shared" si="11"/>
        <v>45240</v>
      </c>
      <c r="D43" s="250">
        <v>17621</v>
      </c>
      <c r="E43" s="250">
        <v>-821</v>
      </c>
      <c r="F43" s="36">
        <f t="shared" si="75"/>
        <v>16800</v>
      </c>
      <c r="G43" s="40">
        <f t="shared" si="76"/>
        <v>7807122</v>
      </c>
      <c r="H43" s="250">
        <v>12912</v>
      </c>
      <c r="I43" s="250">
        <v>116</v>
      </c>
      <c r="J43" s="36">
        <f t="shared" si="77"/>
        <v>13028</v>
      </c>
      <c r="K43" s="38">
        <f t="shared" si="78"/>
        <v>6671868</v>
      </c>
      <c r="L43" s="250">
        <f t="shared" ref="L43:L66" si="79">D43+H43</f>
        <v>30533</v>
      </c>
      <c r="M43" s="250">
        <f t="shared" si="15"/>
        <v>-705</v>
      </c>
      <c r="N43" s="36">
        <f t="shared" ref="N43:N50" si="80">L43+M43</f>
        <v>29828</v>
      </c>
      <c r="O43" s="40">
        <f t="shared" ref="O43:O50" si="81">O42+N43</f>
        <v>14478990</v>
      </c>
    </row>
    <row r="44" spans="1:15" ht="15" x14ac:dyDescent="0.25">
      <c r="A44" s="29">
        <f t="shared" si="17"/>
        <v>29</v>
      </c>
      <c r="B44" s="37">
        <v>29</v>
      </c>
      <c r="C44" s="261">
        <f t="shared" si="11"/>
        <v>45247</v>
      </c>
      <c r="D44" s="250">
        <v>13648</v>
      </c>
      <c r="E44" s="250">
        <v>-1441</v>
      </c>
      <c r="F44" s="36">
        <f t="shared" si="75"/>
        <v>12207</v>
      </c>
      <c r="G44" s="40">
        <f t="shared" si="76"/>
        <v>7819329</v>
      </c>
      <c r="H44" s="250">
        <v>14352</v>
      </c>
      <c r="I44" s="250">
        <v>40</v>
      </c>
      <c r="J44" s="36">
        <f t="shared" si="77"/>
        <v>14392</v>
      </c>
      <c r="K44" s="38">
        <f t="shared" si="78"/>
        <v>6686260</v>
      </c>
      <c r="L44" s="250">
        <f t="shared" si="79"/>
        <v>28000</v>
      </c>
      <c r="M44" s="250">
        <f t="shared" si="15"/>
        <v>-1401</v>
      </c>
      <c r="N44" s="36">
        <f t="shared" si="80"/>
        <v>26599</v>
      </c>
      <c r="O44" s="40">
        <f t="shared" si="81"/>
        <v>14505589</v>
      </c>
    </row>
    <row r="45" spans="1:15" ht="15" x14ac:dyDescent="0.25">
      <c r="A45" s="29">
        <f t="shared" si="17"/>
        <v>30</v>
      </c>
      <c r="B45" s="39">
        <v>30</v>
      </c>
      <c r="C45" s="261">
        <f t="shared" si="11"/>
        <v>45254</v>
      </c>
      <c r="D45" s="250">
        <v>13744</v>
      </c>
      <c r="E45" s="250">
        <v>18675</v>
      </c>
      <c r="F45" s="36">
        <f t="shared" si="75"/>
        <v>32419</v>
      </c>
      <c r="G45" s="40">
        <f t="shared" si="76"/>
        <v>7851748</v>
      </c>
      <c r="H45" s="250">
        <v>14086</v>
      </c>
      <c r="I45" s="250">
        <v>30137</v>
      </c>
      <c r="J45" s="36">
        <f t="shared" si="77"/>
        <v>44223</v>
      </c>
      <c r="K45" s="38">
        <f t="shared" si="78"/>
        <v>6730483</v>
      </c>
      <c r="L45" s="250">
        <f t="shared" si="79"/>
        <v>27830</v>
      </c>
      <c r="M45" s="250">
        <f t="shared" si="15"/>
        <v>48812</v>
      </c>
      <c r="N45" s="36">
        <f t="shared" si="80"/>
        <v>76642</v>
      </c>
      <c r="O45" s="40">
        <f t="shared" si="81"/>
        <v>14582231</v>
      </c>
    </row>
    <row r="46" spans="1:15" ht="15" x14ac:dyDescent="0.25">
      <c r="A46" s="29">
        <f t="shared" si="17"/>
        <v>31</v>
      </c>
      <c r="B46" s="35">
        <v>31</v>
      </c>
      <c r="C46" s="261">
        <f t="shared" si="11"/>
        <v>45261</v>
      </c>
      <c r="D46" s="250">
        <v>15599</v>
      </c>
      <c r="E46" s="250">
        <v>-148</v>
      </c>
      <c r="F46" s="36">
        <f t="shared" si="75"/>
        <v>15451</v>
      </c>
      <c r="G46" s="40">
        <f t="shared" si="76"/>
        <v>7867199</v>
      </c>
      <c r="H46" s="250">
        <v>18894</v>
      </c>
      <c r="I46" s="250">
        <v>16</v>
      </c>
      <c r="J46" s="36">
        <f t="shared" si="77"/>
        <v>18910</v>
      </c>
      <c r="K46" s="38">
        <f t="shared" si="78"/>
        <v>6749393</v>
      </c>
      <c r="L46" s="250">
        <f t="shared" si="79"/>
        <v>34493</v>
      </c>
      <c r="M46" s="250">
        <f t="shared" si="15"/>
        <v>-132</v>
      </c>
      <c r="N46" s="36">
        <f t="shared" si="80"/>
        <v>34361</v>
      </c>
      <c r="O46" s="40">
        <f t="shared" si="81"/>
        <v>14616592</v>
      </c>
    </row>
    <row r="47" spans="1:15" ht="15" x14ac:dyDescent="0.25">
      <c r="A47" s="29">
        <f t="shared" si="17"/>
        <v>32</v>
      </c>
      <c r="B47" s="37">
        <v>32</v>
      </c>
      <c r="C47" s="261">
        <f t="shared" si="11"/>
        <v>45268</v>
      </c>
      <c r="D47" s="250">
        <v>19674</v>
      </c>
      <c r="E47" s="250">
        <v>-1204</v>
      </c>
      <c r="F47" s="36">
        <f t="shared" si="75"/>
        <v>18470</v>
      </c>
      <c r="G47" s="40">
        <f t="shared" si="76"/>
        <v>7885669</v>
      </c>
      <c r="H47" s="250">
        <v>15704</v>
      </c>
      <c r="I47" s="250">
        <v>-105</v>
      </c>
      <c r="J47" s="36">
        <f t="shared" si="77"/>
        <v>15599</v>
      </c>
      <c r="K47" s="38">
        <f t="shared" si="78"/>
        <v>6764992</v>
      </c>
      <c r="L47" s="250">
        <f t="shared" si="79"/>
        <v>35378</v>
      </c>
      <c r="M47" s="250">
        <f t="shared" si="15"/>
        <v>-1309</v>
      </c>
      <c r="N47" s="36">
        <f t="shared" si="80"/>
        <v>34069</v>
      </c>
      <c r="O47" s="40">
        <f t="shared" si="81"/>
        <v>14650661</v>
      </c>
    </row>
    <row r="48" spans="1:15" ht="15" x14ac:dyDescent="0.25">
      <c r="A48" s="29">
        <f t="shared" si="17"/>
        <v>33</v>
      </c>
      <c r="B48" s="37">
        <v>33</v>
      </c>
      <c r="C48" s="261">
        <f t="shared" si="11"/>
        <v>45275</v>
      </c>
      <c r="D48" s="250">
        <v>10400</v>
      </c>
      <c r="E48" s="250">
        <v>1120</v>
      </c>
      <c r="F48" s="36">
        <f t="shared" si="75"/>
        <v>11520</v>
      </c>
      <c r="G48" s="40">
        <f t="shared" si="76"/>
        <v>7897189</v>
      </c>
      <c r="H48" s="250">
        <v>18722</v>
      </c>
      <c r="I48" s="250">
        <v>2168</v>
      </c>
      <c r="J48" s="36">
        <f t="shared" si="77"/>
        <v>20890</v>
      </c>
      <c r="K48" s="38">
        <f t="shared" si="78"/>
        <v>6785882</v>
      </c>
      <c r="L48" s="250">
        <f t="shared" si="79"/>
        <v>29122</v>
      </c>
      <c r="M48" s="250">
        <f t="shared" si="15"/>
        <v>3288</v>
      </c>
      <c r="N48" s="36">
        <f t="shared" si="80"/>
        <v>32410</v>
      </c>
      <c r="O48" s="40">
        <f t="shared" si="81"/>
        <v>14683071</v>
      </c>
    </row>
    <row r="49" spans="1:15" ht="15" x14ac:dyDescent="0.25">
      <c r="A49" s="29">
        <f t="shared" si="17"/>
        <v>34</v>
      </c>
      <c r="B49" s="39">
        <v>34</v>
      </c>
      <c r="C49" s="261">
        <f t="shared" si="11"/>
        <v>45282</v>
      </c>
      <c r="D49" s="250">
        <v>10299</v>
      </c>
      <c r="E49" s="250">
        <v>-1521</v>
      </c>
      <c r="F49" s="36">
        <f t="shared" si="75"/>
        <v>8778</v>
      </c>
      <c r="G49" s="40">
        <f t="shared" si="76"/>
        <v>7905967</v>
      </c>
      <c r="H49" s="250">
        <v>15332</v>
      </c>
      <c r="I49" s="250">
        <v>-2992</v>
      </c>
      <c r="J49" s="36">
        <f t="shared" si="77"/>
        <v>12340</v>
      </c>
      <c r="K49" s="38">
        <f t="shared" si="78"/>
        <v>6798222</v>
      </c>
      <c r="L49" s="250">
        <f t="shared" si="79"/>
        <v>25631</v>
      </c>
      <c r="M49" s="250">
        <f t="shared" si="15"/>
        <v>-4513</v>
      </c>
      <c r="N49" s="36">
        <f t="shared" si="80"/>
        <v>21118</v>
      </c>
      <c r="O49" s="40">
        <f t="shared" si="81"/>
        <v>14704189</v>
      </c>
    </row>
    <row r="50" spans="1:15" ht="15" x14ac:dyDescent="0.25">
      <c r="A50" s="29">
        <f t="shared" si="17"/>
        <v>35</v>
      </c>
      <c r="B50" s="35">
        <v>35</v>
      </c>
      <c r="C50" s="261">
        <f t="shared" si="11"/>
        <v>45289</v>
      </c>
      <c r="D50" s="250">
        <v>2618</v>
      </c>
      <c r="E50" s="250">
        <v>8665</v>
      </c>
      <c r="F50" s="36">
        <f t="shared" si="75"/>
        <v>11283</v>
      </c>
      <c r="G50" s="40">
        <f t="shared" si="76"/>
        <v>7917250</v>
      </c>
      <c r="H50" s="250">
        <v>7226</v>
      </c>
      <c r="I50" s="250">
        <v>13010</v>
      </c>
      <c r="J50" s="36">
        <f t="shared" si="77"/>
        <v>20236</v>
      </c>
      <c r="K50" s="38">
        <f t="shared" si="78"/>
        <v>6818458</v>
      </c>
      <c r="L50" s="250">
        <f t="shared" si="79"/>
        <v>9844</v>
      </c>
      <c r="M50" s="250">
        <f t="shared" si="15"/>
        <v>21675</v>
      </c>
      <c r="N50" s="36">
        <f t="shared" si="80"/>
        <v>31519</v>
      </c>
      <c r="O50" s="40">
        <f t="shared" si="81"/>
        <v>14735708</v>
      </c>
    </row>
    <row r="51" spans="1:15" ht="15" x14ac:dyDescent="0.25">
      <c r="A51" s="29">
        <f t="shared" si="17"/>
        <v>36</v>
      </c>
      <c r="B51" s="37">
        <v>36</v>
      </c>
      <c r="C51" s="261">
        <f t="shared" si="11"/>
        <v>45296</v>
      </c>
      <c r="D51" s="250">
        <v>5851</v>
      </c>
      <c r="E51" s="250">
        <v>1237</v>
      </c>
      <c r="F51" s="36">
        <f t="shared" ref="F51:F53" si="82">D51+E51</f>
        <v>7088</v>
      </c>
      <c r="G51" s="40">
        <f t="shared" ref="G51:G53" si="83">G50+F51</f>
        <v>7924338</v>
      </c>
      <c r="H51" s="250">
        <v>5988</v>
      </c>
      <c r="I51" s="250">
        <v>1737</v>
      </c>
      <c r="J51" s="36">
        <f t="shared" si="77"/>
        <v>7725</v>
      </c>
      <c r="K51" s="38">
        <f t="shared" si="78"/>
        <v>6826183</v>
      </c>
      <c r="L51" s="250">
        <f t="shared" si="79"/>
        <v>11839</v>
      </c>
      <c r="M51" s="250">
        <f t="shared" si="15"/>
        <v>2974</v>
      </c>
      <c r="N51" s="36">
        <f t="shared" ref="N51:N53" si="84">L51+M51</f>
        <v>14813</v>
      </c>
      <c r="O51" s="40">
        <f t="shared" ref="O51:O53" si="85">O50+N51</f>
        <v>14750521</v>
      </c>
    </row>
    <row r="52" spans="1:15" ht="15" x14ac:dyDescent="0.25">
      <c r="A52" s="29">
        <f t="shared" si="17"/>
        <v>37</v>
      </c>
      <c r="B52" s="37">
        <v>37</v>
      </c>
      <c r="C52" s="261">
        <f t="shared" si="11"/>
        <v>45303</v>
      </c>
      <c r="D52" s="250">
        <v>8407</v>
      </c>
      <c r="E52" s="250">
        <v>101</v>
      </c>
      <c r="F52" s="36">
        <f t="shared" si="82"/>
        <v>8508</v>
      </c>
      <c r="G52" s="40">
        <f t="shared" si="83"/>
        <v>7932846</v>
      </c>
      <c r="H52" s="250">
        <v>13048</v>
      </c>
      <c r="I52" s="250">
        <v>808</v>
      </c>
      <c r="J52" s="36">
        <f t="shared" ref="J52:J53" si="86">H52+I52</f>
        <v>13856</v>
      </c>
      <c r="K52" s="38">
        <f t="shared" ref="K52:K53" si="87">K51+J52</f>
        <v>6840039</v>
      </c>
      <c r="L52" s="250">
        <f t="shared" si="79"/>
        <v>21455</v>
      </c>
      <c r="M52" s="250">
        <f t="shared" si="15"/>
        <v>909</v>
      </c>
      <c r="N52" s="36">
        <f t="shared" si="84"/>
        <v>22364</v>
      </c>
      <c r="O52" s="40">
        <f t="shared" si="85"/>
        <v>14772885</v>
      </c>
    </row>
    <row r="53" spans="1:15" ht="15" x14ac:dyDescent="0.25">
      <c r="A53" s="29">
        <f t="shared" si="17"/>
        <v>38</v>
      </c>
      <c r="B53" s="39">
        <v>38</v>
      </c>
      <c r="C53" s="261">
        <f t="shared" si="11"/>
        <v>45310</v>
      </c>
      <c r="D53" s="250">
        <v>14090</v>
      </c>
      <c r="E53" s="250">
        <v>369</v>
      </c>
      <c r="F53" s="36">
        <f t="shared" si="82"/>
        <v>14459</v>
      </c>
      <c r="G53" s="40">
        <f t="shared" si="83"/>
        <v>7947305</v>
      </c>
      <c r="H53" s="250">
        <v>13216</v>
      </c>
      <c r="I53" s="250">
        <v>221</v>
      </c>
      <c r="J53" s="36">
        <f t="shared" si="86"/>
        <v>13437</v>
      </c>
      <c r="K53" s="38">
        <f t="shared" si="87"/>
        <v>6853476</v>
      </c>
      <c r="L53" s="250">
        <f t="shared" si="79"/>
        <v>27306</v>
      </c>
      <c r="M53" s="250">
        <f t="shared" si="15"/>
        <v>590</v>
      </c>
      <c r="N53" s="36">
        <f t="shared" si="84"/>
        <v>27896</v>
      </c>
      <c r="O53" s="40">
        <f t="shared" si="85"/>
        <v>14800781</v>
      </c>
    </row>
    <row r="54" spans="1:15" ht="15" x14ac:dyDescent="0.25">
      <c r="A54" s="29">
        <f t="shared" si="17"/>
        <v>39</v>
      </c>
      <c r="B54" s="35">
        <v>39</v>
      </c>
      <c r="C54" s="261">
        <f t="shared" si="11"/>
        <v>45317</v>
      </c>
      <c r="D54" s="250">
        <v>15623</v>
      </c>
      <c r="E54" s="250">
        <v>8859</v>
      </c>
      <c r="F54" s="36">
        <f t="shared" ref="F54" si="88">D54+E54</f>
        <v>24482</v>
      </c>
      <c r="G54" s="40">
        <f t="shared" ref="G54" si="89">G53+F54</f>
        <v>7971787</v>
      </c>
      <c r="H54" s="250">
        <v>19714</v>
      </c>
      <c r="I54" s="250">
        <v>16308</v>
      </c>
      <c r="J54" s="36">
        <f t="shared" ref="J54:J55" si="90">H54+I54</f>
        <v>36022</v>
      </c>
      <c r="K54" s="38">
        <f t="shared" ref="K54:K55" si="91">K53+J54</f>
        <v>6889498</v>
      </c>
      <c r="L54" s="250">
        <f t="shared" si="79"/>
        <v>35337</v>
      </c>
      <c r="M54" s="250">
        <f t="shared" si="15"/>
        <v>25167</v>
      </c>
      <c r="N54" s="36">
        <f t="shared" ref="N54" si="92">L54+M54</f>
        <v>60504</v>
      </c>
      <c r="O54" s="40">
        <f t="shared" ref="O54" si="93">O53+N54</f>
        <v>14861285</v>
      </c>
    </row>
    <row r="55" spans="1:15" ht="15" x14ac:dyDescent="0.25">
      <c r="A55" s="29">
        <f t="shared" si="17"/>
        <v>40</v>
      </c>
      <c r="B55" s="37">
        <v>40</v>
      </c>
      <c r="C55" s="261">
        <f t="shared" si="11"/>
        <v>45324</v>
      </c>
      <c r="D55" s="250">
        <v>16863</v>
      </c>
      <c r="E55" s="250">
        <v>1620</v>
      </c>
      <c r="F55" s="36">
        <f t="shared" ref="F55" si="94">D55+E55</f>
        <v>18483</v>
      </c>
      <c r="G55" s="40">
        <f t="shared" ref="G55" si="95">G54+F55</f>
        <v>7990270</v>
      </c>
      <c r="H55" s="250">
        <v>25211</v>
      </c>
      <c r="I55" s="250">
        <v>987</v>
      </c>
      <c r="J55" s="36">
        <f t="shared" si="90"/>
        <v>26198</v>
      </c>
      <c r="K55" s="38">
        <f t="shared" si="91"/>
        <v>6915696</v>
      </c>
      <c r="L55" s="250">
        <f t="shared" si="79"/>
        <v>42074</v>
      </c>
      <c r="M55" s="250">
        <f t="shared" si="15"/>
        <v>2607</v>
      </c>
      <c r="N55" s="36">
        <f t="shared" ref="N55" si="96">L55+M55</f>
        <v>44681</v>
      </c>
      <c r="O55" s="40">
        <f t="shared" ref="O55" si="97">O54+N55</f>
        <v>14905966</v>
      </c>
    </row>
    <row r="56" spans="1:15" ht="15" x14ac:dyDescent="0.25">
      <c r="A56" s="29">
        <f t="shared" si="17"/>
        <v>41</v>
      </c>
      <c r="B56" s="37">
        <v>41</v>
      </c>
      <c r="C56" s="261">
        <f t="shared" si="11"/>
        <v>45331</v>
      </c>
      <c r="D56" s="250">
        <v>15079</v>
      </c>
      <c r="E56" s="250">
        <v>2123</v>
      </c>
      <c r="F56" s="36">
        <f t="shared" ref="F56:F57" si="98">D56+E56</f>
        <v>17202</v>
      </c>
      <c r="G56" s="40">
        <f t="shared" ref="G56:G57" si="99">G55+F56</f>
        <v>8007472</v>
      </c>
      <c r="H56" s="250">
        <v>28162</v>
      </c>
      <c r="I56" s="250">
        <v>751</v>
      </c>
      <c r="J56" s="36">
        <f t="shared" ref="J56:J58" si="100">H56+I56</f>
        <v>28913</v>
      </c>
      <c r="K56" s="38">
        <f t="shared" ref="K56:K58" si="101">K55+J56</f>
        <v>6944609</v>
      </c>
      <c r="L56" s="250">
        <f t="shared" si="79"/>
        <v>43241</v>
      </c>
      <c r="M56" s="250">
        <f t="shared" ref="M56" si="102">E56+I56</f>
        <v>2874</v>
      </c>
      <c r="N56" s="36">
        <f t="shared" ref="N56" si="103">L56+M56</f>
        <v>46115</v>
      </c>
      <c r="O56" s="40">
        <f t="shared" ref="O56" si="104">O55+N56</f>
        <v>14952081</v>
      </c>
    </row>
    <row r="57" spans="1:15" ht="15" x14ac:dyDescent="0.25">
      <c r="A57" s="29">
        <f t="shared" si="17"/>
        <v>42</v>
      </c>
      <c r="B57" s="39">
        <v>42</v>
      </c>
      <c r="C57" s="261">
        <f t="shared" si="11"/>
        <v>45338</v>
      </c>
      <c r="D57" s="250">
        <v>21809</v>
      </c>
      <c r="E57" s="250">
        <v>1746</v>
      </c>
      <c r="F57" s="36">
        <f t="shared" si="98"/>
        <v>23555</v>
      </c>
      <c r="G57" s="40">
        <f t="shared" si="99"/>
        <v>8031027</v>
      </c>
      <c r="H57" s="250">
        <v>30808</v>
      </c>
      <c r="I57" s="250">
        <v>-154</v>
      </c>
      <c r="J57" s="36">
        <f t="shared" si="100"/>
        <v>30654</v>
      </c>
      <c r="K57" s="38">
        <f t="shared" si="101"/>
        <v>6975263</v>
      </c>
      <c r="L57" s="250">
        <f t="shared" si="79"/>
        <v>52617</v>
      </c>
      <c r="M57" s="250">
        <f t="shared" ref="M57:M61" si="105">E57+I57</f>
        <v>1592</v>
      </c>
      <c r="N57" s="36">
        <f t="shared" ref="N57:N58" si="106">L57+M57</f>
        <v>54209</v>
      </c>
      <c r="O57" s="40">
        <f t="shared" ref="O57:O58" si="107">O56+N57</f>
        <v>15006290</v>
      </c>
    </row>
    <row r="58" spans="1:15" ht="15" x14ac:dyDescent="0.25">
      <c r="A58" s="29">
        <f t="shared" si="17"/>
        <v>43</v>
      </c>
      <c r="B58" s="35">
        <v>43</v>
      </c>
      <c r="C58" s="261">
        <f t="shared" si="11"/>
        <v>45345</v>
      </c>
      <c r="D58" s="250">
        <v>19828</v>
      </c>
      <c r="E58" s="250">
        <v>10158</v>
      </c>
      <c r="F58" s="36">
        <f t="shared" ref="F58" si="108">D58+E58</f>
        <v>29986</v>
      </c>
      <c r="G58" s="40">
        <f t="shared" ref="G58" si="109">G57+F58</f>
        <v>8061013</v>
      </c>
      <c r="H58" s="250">
        <v>30612</v>
      </c>
      <c r="I58" s="250">
        <v>15433</v>
      </c>
      <c r="J58" s="36">
        <f t="shared" si="100"/>
        <v>46045</v>
      </c>
      <c r="K58" s="38">
        <f t="shared" si="101"/>
        <v>7021308</v>
      </c>
      <c r="L58" s="250">
        <f t="shared" si="79"/>
        <v>50440</v>
      </c>
      <c r="M58" s="250">
        <f t="shared" si="105"/>
        <v>25591</v>
      </c>
      <c r="N58" s="36">
        <f t="shared" si="106"/>
        <v>76031</v>
      </c>
      <c r="O58" s="40">
        <f t="shared" si="107"/>
        <v>15082321</v>
      </c>
    </row>
    <row r="59" spans="1:15" ht="15" x14ac:dyDescent="0.25">
      <c r="A59" s="29">
        <f t="shared" si="17"/>
        <v>44</v>
      </c>
      <c r="B59" s="37">
        <v>44</v>
      </c>
      <c r="C59" s="261">
        <f t="shared" si="11"/>
        <v>45352</v>
      </c>
      <c r="D59" s="250">
        <v>17629</v>
      </c>
      <c r="E59" s="250">
        <v>395</v>
      </c>
      <c r="F59" s="36">
        <f t="shared" ref="F59" si="110">D59+E59</f>
        <v>18024</v>
      </c>
      <c r="G59" s="40">
        <f t="shared" ref="G59" si="111">G58+F59</f>
        <v>8079037</v>
      </c>
      <c r="H59" s="250">
        <v>25597</v>
      </c>
      <c r="I59" s="250">
        <v>1279</v>
      </c>
      <c r="J59" s="36">
        <f t="shared" ref="J59" si="112">H59+I59</f>
        <v>26876</v>
      </c>
      <c r="K59" s="38">
        <f t="shared" ref="K59" si="113">K58+J59</f>
        <v>7048184</v>
      </c>
      <c r="L59" s="250">
        <f t="shared" si="79"/>
        <v>43226</v>
      </c>
      <c r="M59" s="250">
        <f t="shared" si="105"/>
        <v>1674</v>
      </c>
      <c r="N59" s="36">
        <f t="shared" ref="N59:N61" si="114">L59+M59</f>
        <v>44900</v>
      </c>
      <c r="O59" s="40">
        <f t="shared" ref="O59:O61" si="115">O58+N59</f>
        <v>15127221</v>
      </c>
    </row>
    <row r="60" spans="1:15" ht="15" x14ac:dyDescent="0.25">
      <c r="A60" s="29">
        <f t="shared" si="17"/>
        <v>45</v>
      </c>
      <c r="B60" s="37">
        <v>45</v>
      </c>
      <c r="C60" s="261">
        <f t="shared" si="11"/>
        <v>45359</v>
      </c>
      <c r="D60" s="250">
        <v>21594</v>
      </c>
      <c r="E60" s="250">
        <v>2327</v>
      </c>
      <c r="F60" s="36">
        <f t="shared" ref="F60" si="116">D60+E60</f>
        <v>23921</v>
      </c>
      <c r="G60" s="40">
        <f t="shared" ref="G60" si="117">G59+F60</f>
        <v>8102958</v>
      </c>
      <c r="H60" s="250">
        <v>28410</v>
      </c>
      <c r="I60" s="250">
        <v>326</v>
      </c>
      <c r="J60" s="36">
        <f t="shared" ref="J60:J61" si="118">H60+I60</f>
        <v>28736</v>
      </c>
      <c r="K60" s="38">
        <f t="shared" ref="K60:K61" si="119">K59+J60</f>
        <v>7076920</v>
      </c>
      <c r="L60" s="250">
        <f t="shared" si="79"/>
        <v>50004</v>
      </c>
      <c r="M60" s="250">
        <f t="shared" si="105"/>
        <v>2653</v>
      </c>
      <c r="N60" s="36">
        <f t="shared" si="114"/>
        <v>52657</v>
      </c>
      <c r="O60" s="40">
        <f t="shared" si="115"/>
        <v>15179878</v>
      </c>
    </row>
    <row r="61" spans="1:15" ht="15" x14ac:dyDescent="0.25">
      <c r="A61" s="29">
        <f t="shared" si="17"/>
        <v>46</v>
      </c>
      <c r="B61" s="39">
        <v>46</v>
      </c>
      <c r="C61" s="261">
        <f t="shared" si="11"/>
        <v>45366</v>
      </c>
      <c r="D61" s="250">
        <v>34438</v>
      </c>
      <c r="E61" s="250">
        <v>-2001</v>
      </c>
      <c r="F61" s="36">
        <f t="shared" ref="F61" si="120">D61+E61</f>
        <v>32437</v>
      </c>
      <c r="G61" s="40">
        <f t="shared" ref="G61" si="121">G60+F61</f>
        <v>8135395</v>
      </c>
      <c r="H61" s="250">
        <v>38907</v>
      </c>
      <c r="I61" s="250">
        <v>283</v>
      </c>
      <c r="J61" s="36">
        <f t="shared" si="118"/>
        <v>39190</v>
      </c>
      <c r="K61" s="38">
        <f t="shared" si="119"/>
        <v>7116110</v>
      </c>
      <c r="L61" s="250">
        <f t="shared" si="79"/>
        <v>73345</v>
      </c>
      <c r="M61" s="250">
        <f t="shared" si="105"/>
        <v>-1718</v>
      </c>
      <c r="N61" s="36">
        <f t="shared" si="114"/>
        <v>71627</v>
      </c>
      <c r="O61" s="40">
        <f t="shared" si="115"/>
        <v>15251505</v>
      </c>
    </row>
    <row r="62" spans="1:15" ht="15" x14ac:dyDescent="0.25">
      <c r="A62" s="29">
        <f t="shared" si="17"/>
        <v>47</v>
      </c>
      <c r="B62" s="35">
        <v>47</v>
      </c>
      <c r="C62" s="261">
        <f t="shared" si="11"/>
        <v>45373</v>
      </c>
      <c r="D62" s="250">
        <v>42452</v>
      </c>
      <c r="E62" s="250">
        <v>-3148</v>
      </c>
      <c r="F62" s="36">
        <f t="shared" ref="F62" si="122">D62+E62</f>
        <v>39304</v>
      </c>
      <c r="G62" s="40">
        <f t="shared" ref="G62" si="123">G61+F62</f>
        <v>8174699</v>
      </c>
      <c r="H62" s="250">
        <v>59644</v>
      </c>
      <c r="I62" s="250">
        <v>-1512</v>
      </c>
      <c r="J62" s="36">
        <f t="shared" ref="J62:J65" si="124">H62+I62</f>
        <v>58132</v>
      </c>
      <c r="K62" s="38">
        <f t="shared" ref="K62:K65" si="125">K61+J62</f>
        <v>7174242</v>
      </c>
      <c r="L62" s="250">
        <f t="shared" si="79"/>
        <v>102096</v>
      </c>
      <c r="M62" s="250">
        <f t="shared" ref="M62" si="126">E62+I62</f>
        <v>-4660</v>
      </c>
      <c r="N62" s="36">
        <f t="shared" ref="N62" si="127">L62+M62</f>
        <v>97436</v>
      </c>
      <c r="O62" s="40">
        <f t="shared" ref="O62" si="128">O61+N62</f>
        <v>15348941</v>
      </c>
    </row>
    <row r="63" spans="1:15" ht="15" x14ac:dyDescent="0.25">
      <c r="A63" s="29">
        <f t="shared" si="17"/>
        <v>48</v>
      </c>
      <c r="B63" s="37">
        <v>48</v>
      </c>
      <c r="C63" s="261">
        <f t="shared" si="11"/>
        <v>45380</v>
      </c>
      <c r="D63" s="250">
        <v>32343</v>
      </c>
      <c r="E63" s="250">
        <v>4615</v>
      </c>
      <c r="F63" s="36">
        <f t="shared" ref="F63" si="129">D63+E63</f>
        <v>36958</v>
      </c>
      <c r="G63" s="40">
        <f t="shared" ref="G63" si="130">G62+F63</f>
        <v>8211657</v>
      </c>
      <c r="H63" s="250">
        <v>55115</v>
      </c>
      <c r="I63" s="250">
        <v>20146</v>
      </c>
      <c r="J63" s="36">
        <f t="shared" si="124"/>
        <v>75261</v>
      </c>
      <c r="K63" s="38">
        <f t="shared" si="125"/>
        <v>7249503</v>
      </c>
      <c r="L63" s="250">
        <f t="shared" si="79"/>
        <v>87458</v>
      </c>
      <c r="M63" s="250">
        <f t="shared" ref="M63" si="131">E63+I63</f>
        <v>24761</v>
      </c>
      <c r="N63" s="36">
        <f t="shared" ref="N63" si="132">L63+M63</f>
        <v>112219</v>
      </c>
      <c r="O63" s="40">
        <f t="shared" ref="O63" si="133">O62+N63</f>
        <v>15461160</v>
      </c>
    </row>
    <row r="64" spans="1:15" ht="15" x14ac:dyDescent="0.25">
      <c r="A64" s="29">
        <f t="shared" si="17"/>
        <v>49</v>
      </c>
      <c r="B64" s="37">
        <v>49</v>
      </c>
      <c r="C64" s="261">
        <f t="shared" si="11"/>
        <v>45387</v>
      </c>
      <c r="D64" s="250">
        <v>36746</v>
      </c>
      <c r="E64" s="250">
        <v>72</v>
      </c>
      <c r="F64" s="36">
        <f t="shared" ref="F64" si="134">D64+E64</f>
        <v>36818</v>
      </c>
      <c r="G64" s="40">
        <f t="shared" ref="G64" si="135">G63+F64</f>
        <v>8248475</v>
      </c>
      <c r="H64" s="250">
        <v>58426</v>
      </c>
      <c r="I64" s="250">
        <v>874</v>
      </c>
      <c r="J64" s="36">
        <f t="shared" si="124"/>
        <v>59300</v>
      </c>
      <c r="K64" s="38">
        <f t="shared" si="125"/>
        <v>7308803</v>
      </c>
      <c r="L64" s="250">
        <f t="shared" si="79"/>
        <v>95172</v>
      </c>
      <c r="M64" s="250">
        <f t="shared" ref="M64" si="136">E64+I64</f>
        <v>946</v>
      </c>
      <c r="N64" s="36">
        <f t="shared" ref="N64" si="137">L64+M64</f>
        <v>96118</v>
      </c>
      <c r="O64" s="40">
        <f t="shared" ref="O64" si="138">O63+N64</f>
        <v>15557278</v>
      </c>
    </row>
    <row r="65" spans="1:15" ht="15" x14ac:dyDescent="0.25">
      <c r="A65" s="29">
        <f t="shared" si="17"/>
        <v>50</v>
      </c>
      <c r="B65" s="39">
        <v>50</v>
      </c>
      <c r="C65" s="261">
        <f t="shared" si="11"/>
        <v>45394</v>
      </c>
      <c r="D65" s="250">
        <v>33910</v>
      </c>
      <c r="E65" s="250">
        <v>0</v>
      </c>
      <c r="F65" s="36">
        <f t="shared" ref="F65:F66" si="139">D65+E65</f>
        <v>33910</v>
      </c>
      <c r="G65" s="40">
        <f t="shared" ref="G65:G66" si="140">G64+F65</f>
        <v>8282385</v>
      </c>
      <c r="H65" s="250">
        <v>55801</v>
      </c>
      <c r="I65" s="250">
        <v>435</v>
      </c>
      <c r="J65" s="36">
        <f t="shared" si="124"/>
        <v>56236</v>
      </c>
      <c r="K65" s="38">
        <f t="shared" si="125"/>
        <v>7365039</v>
      </c>
      <c r="L65" s="250">
        <f t="shared" si="79"/>
        <v>89711</v>
      </c>
      <c r="M65" s="250">
        <f t="shared" ref="M65" si="141">E65+I65</f>
        <v>435</v>
      </c>
      <c r="N65" s="36">
        <f t="shared" ref="N65" si="142">L65+M65</f>
        <v>90146</v>
      </c>
      <c r="O65" s="40">
        <f t="shared" ref="O65" si="143">O64+N65</f>
        <v>15647424</v>
      </c>
    </row>
    <row r="66" spans="1:15" ht="15" x14ac:dyDescent="0.25">
      <c r="A66" s="29">
        <f t="shared" si="17"/>
        <v>51</v>
      </c>
      <c r="B66" s="35">
        <v>51</v>
      </c>
      <c r="C66" s="261">
        <f t="shared" si="11"/>
        <v>45401</v>
      </c>
      <c r="D66" s="250">
        <v>48072</v>
      </c>
      <c r="E66" s="250">
        <v>0</v>
      </c>
      <c r="F66" s="36">
        <f t="shared" si="139"/>
        <v>48072</v>
      </c>
      <c r="G66" s="40">
        <f t="shared" si="140"/>
        <v>8330457</v>
      </c>
      <c r="H66" s="250">
        <v>94448</v>
      </c>
      <c r="I66" s="250">
        <v>0</v>
      </c>
      <c r="J66" s="36">
        <f t="shared" ref="J66" si="144">H66+I66</f>
        <v>94448</v>
      </c>
      <c r="K66" s="38">
        <f t="shared" ref="K66" si="145">K65+J66</f>
        <v>7459487</v>
      </c>
      <c r="L66" s="250">
        <f t="shared" si="79"/>
        <v>142520</v>
      </c>
      <c r="M66" s="250">
        <f t="shared" ref="M66" si="146">E66+I66</f>
        <v>0</v>
      </c>
      <c r="N66" s="36">
        <f t="shared" ref="N66" si="147">L66+M66</f>
        <v>142520</v>
      </c>
      <c r="O66" s="40">
        <f t="shared" ref="O66" si="148">O65+N66</f>
        <v>15789944</v>
      </c>
    </row>
    <row r="67" spans="1:15" ht="15" x14ac:dyDescent="0.25">
      <c r="A67" s="29">
        <f t="shared" si="17"/>
        <v>52</v>
      </c>
      <c r="B67" s="37">
        <v>52</v>
      </c>
      <c r="C67" s="261">
        <f t="shared" si="11"/>
        <v>45408</v>
      </c>
      <c r="D67" s="110"/>
      <c r="E67" s="250"/>
      <c r="F67" s="36"/>
      <c r="G67" s="40"/>
      <c r="H67" s="250"/>
      <c r="I67" s="250"/>
      <c r="J67" s="36"/>
      <c r="K67" s="38"/>
      <c r="L67" s="250"/>
      <c r="M67" s="250"/>
      <c r="N67" s="36"/>
      <c r="O67" s="38"/>
    </row>
    <row r="68" spans="1:15" ht="15" x14ac:dyDescent="0.25">
      <c r="E68" s="448"/>
    </row>
  </sheetData>
  <mergeCells count="4">
    <mergeCell ref="L3:O3"/>
    <mergeCell ref="H3:K3"/>
    <mergeCell ref="D3:G3"/>
    <mergeCell ref="B2:O2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S85"/>
  <sheetViews>
    <sheetView showGridLines="0" showWhiteSpace="0" zoomScale="78" zoomScaleNormal="78" workbookViewId="0">
      <pane xSplit="3" ySplit="3" topLeftCell="F56" activePane="bottomRight" state="frozen"/>
      <selection pane="topRight" activeCell="D1" sqref="D1"/>
      <selection pane="bottomLeft" activeCell="A4" sqref="A4"/>
      <selection pane="bottomRight" activeCell="C69" sqref="C69"/>
    </sheetView>
  </sheetViews>
  <sheetFormatPr defaultColWidth="9.140625" defaultRowHeight="12" x14ac:dyDescent="0.2"/>
  <cols>
    <col min="1" max="1" width="8.85546875" style="2" customWidth="1"/>
    <col min="2" max="2" width="26.7109375" style="2" customWidth="1"/>
    <col min="3" max="3" width="23.85546875" style="4" customWidth="1"/>
    <col min="4" max="4" width="15.28515625" style="4" hidden="1" customWidth="1"/>
    <col min="5" max="5" width="14.5703125" style="4" hidden="1" customWidth="1"/>
    <col min="6" max="6" width="15.140625" style="2" customWidth="1"/>
    <col min="7" max="7" width="14.5703125" style="2" customWidth="1"/>
    <col min="8" max="8" width="14.85546875" style="80" customWidth="1"/>
    <col min="9" max="9" width="14.28515625" style="2" customWidth="1"/>
    <col min="10" max="10" width="15.28515625" style="2" customWidth="1"/>
    <col min="11" max="11" width="15.5703125" style="2" customWidth="1"/>
    <col min="12" max="14" width="17.140625" style="2" customWidth="1"/>
    <col min="15" max="15" width="14.42578125" style="2" customWidth="1"/>
    <col min="16" max="17" width="14.42578125" style="2" bestFit="1" customWidth="1"/>
    <col min="18" max="18" width="14.42578125" style="2" customWidth="1"/>
    <col min="19" max="19" width="13.5703125" style="2" customWidth="1"/>
    <col min="20" max="16384" width="9.140625" style="2"/>
  </cols>
  <sheetData>
    <row r="1" spans="2:19" ht="12.75" thickBot="1" x14ac:dyDescent="0.25"/>
    <row r="2" spans="2:19" ht="23.25" thickBot="1" x14ac:dyDescent="0.35">
      <c r="B2" s="469" t="s">
        <v>46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1"/>
    </row>
    <row r="3" spans="2:19" s="1" customFormat="1" ht="17.25" x14ac:dyDescent="0.3">
      <c r="B3" s="138" t="s">
        <v>34</v>
      </c>
      <c r="C3" s="139" t="s">
        <v>35</v>
      </c>
      <c r="D3" s="194" t="s">
        <v>47</v>
      </c>
      <c r="E3" s="194" t="s">
        <v>48</v>
      </c>
      <c r="F3" s="194" t="s">
        <v>49</v>
      </c>
      <c r="G3" s="205" t="s">
        <v>50</v>
      </c>
      <c r="H3" s="194" t="s">
        <v>51</v>
      </c>
      <c r="I3" s="194" t="s">
        <v>52</v>
      </c>
      <c r="J3" s="206" t="s">
        <v>53</v>
      </c>
      <c r="K3" s="206" t="s">
        <v>54</v>
      </c>
      <c r="L3" s="206" t="s">
        <v>55</v>
      </c>
      <c r="M3" s="326" t="s">
        <v>56</v>
      </c>
      <c r="N3" s="161" t="s">
        <v>57</v>
      </c>
      <c r="O3" s="302" t="s">
        <v>58</v>
      </c>
      <c r="P3" s="302" t="s">
        <v>59</v>
      </c>
      <c r="Q3" s="302" t="s">
        <v>60</v>
      </c>
      <c r="R3" s="302" t="s">
        <v>61</v>
      </c>
      <c r="S3" s="223" t="s">
        <v>62</v>
      </c>
    </row>
    <row r="4" spans="2:19" ht="15" x14ac:dyDescent="0.25">
      <c r="B4" s="26">
        <v>45</v>
      </c>
      <c r="C4" s="129" t="s">
        <v>63</v>
      </c>
      <c r="D4" s="21">
        <v>14000</v>
      </c>
      <c r="E4" s="21">
        <v>9000</v>
      </c>
      <c r="F4" s="21">
        <v>7000</v>
      </c>
      <c r="G4" s="44">
        <v>16341</v>
      </c>
      <c r="H4" s="147">
        <v>7574</v>
      </c>
      <c r="I4" s="149">
        <v>7431</v>
      </c>
      <c r="J4" s="149">
        <v>17298</v>
      </c>
      <c r="K4" s="147">
        <v>25785</v>
      </c>
      <c r="L4" s="149">
        <v>5338</v>
      </c>
      <c r="M4" s="265">
        <v>0</v>
      </c>
      <c r="N4" s="265"/>
      <c r="O4" s="149"/>
      <c r="P4" s="149">
        <v>8444</v>
      </c>
      <c r="Q4" s="149">
        <v>22116</v>
      </c>
      <c r="S4" s="285">
        <f t="shared" ref="S4:S11" si="0">AVERAGE(M4:Q4)</f>
        <v>10186.666666666666</v>
      </c>
    </row>
    <row r="5" spans="2:19" s="1" customFormat="1" ht="15" x14ac:dyDescent="0.25">
      <c r="B5" s="26">
        <v>46</v>
      </c>
      <c r="C5" s="129" t="s">
        <v>64</v>
      </c>
      <c r="D5" s="21">
        <v>81000</v>
      </c>
      <c r="E5" s="21">
        <v>3000</v>
      </c>
      <c r="F5" s="21">
        <v>9000</v>
      </c>
      <c r="G5" s="44">
        <v>22682</v>
      </c>
      <c r="H5" s="147">
        <v>5053</v>
      </c>
      <c r="I5" s="149">
        <v>6752</v>
      </c>
      <c r="J5" s="149">
        <v>23142</v>
      </c>
      <c r="K5" s="147">
        <v>60218</v>
      </c>
      <c r="L5" s="149">
        <v>8415</v>
      </c>
      <c r="M5" s="265">
        <v>0</v>
      </c>
      <c r="N5" s="265"/>
      <c r="O5" s="149"/>
      <c r="P5" s="149">
        <v>7408</v>
      </c>
      <c r="Q5" s="149">
        <v>22533</v>
      </c>
      <c r="S5" s="285">
        <f t="shared" si="0"/>
        <v>9980.3333333333339</v>
      </c>
    </row>
    <row r="6" spans="2:19" s="1" customFormat="1" ht="15" x14ac:dyDescent="0.25">
      <c r="B6" s="26">
        <v>47</v>
      </c>
      <c r="C6" s="129" t="s">
        <v>65</v>
      </c>
      <c r="D6" s="129" t="s">
        <v>66</v>
      </c>
      <c r="E6" s="129" t="s">
        <v>67</v>
      </c>
      <c r="F6" s="21">
        <v>17000</v>
      </c>
      <c r="G6" s="44">
        <v>35404</v>
      </c>
      <c r="H6" s="147">
        <v>7583</v>
      </c>
      <c r="I6" s="149">
        <v>6629</v>
      </c>
      <c r="J6" s="149">
        <v>20536</v>
      </c>
      <c r="K6" s="147">
        <v>60372</v>
      </c>
      <c r="L6" s="149">
        <v>4286</v>
      </c>
      <c r="M6" s="265">
        <v>0</v>
      </c>
      <c r="N6" s="265"/>
      <c r="O6" s="149"/>
      <c r="P6" s="149">
        <v>46916</v>
      </c>
      <c r="Q6" s="149">
        <v>15619</v>
      </c>
      <c r="S6" s="285">
        <f t="shared" si="0"/>
        <v>20845</v>
      </c>
    </row>
    <row r="7" spans="2:19" s="1" customFormat="1" ht="15" x14ac:dyDescent="0.25">
      <c r="B7" s="26">
        <v>48</v>
      </c>
      <c r="C7" s="129" t="s">
        <v>68</v>
      </c>
      <c r="D7" s="21">
        <v>6000</v>
      </c>
      <c r="E7" s="21">
        <v>2000</v>
      </c>
      <c r="F7" s="21">
        <v>19000</v>
      </c>
      <c r="G7" s="44">
        <v>13827</v>
      </c>
      <c r="H7" s="147">
        <v>37526</v>
      </c>
      <c r="I7" s="149">
        <v>50583</v>
      </c>
      <c r="J7" s="149">
        <v>65674</v>
      </c>
      <c r="K7" s="147">
        <v>119943</v>
      </c>
      <c r="L7" s="149">
        <v>27621</v>
      </c>
      <c r="M7" s="265">
        <v>0</v>
      </c>
      <c r="N7" s="265"/>
      <c r="O7" s="149"/>
      <c r="P7" s="149">
        <v>1726</v>
      </c>
      <c r="Q7" s="149">
        <v>27088</v>
      </c>
      <c r="S7" s="285">
        <f t="shared" si="0"/>
        <v>9604.6666666666661</v>
      </c>
    </row>
    <row r="8" spans="2:19" s="1" customFormat="1" ht="15" x14ac:dyDescent="0.25">
      <c r="B8" s="26">
        <v>49</v>
      </c>
      <c r="C8" s="129" t="s">
        <v>69</v>
      </c>
      <c r="D8" s="21">
        <v>7000</v>
      </c>
      <c r="E8" s="21">
        <v>3000</v>
      </c>
      <c r="F8" s="21">
        <v>14000</v>
      </c>
      <c r="G8" s="44">
        <v>14194</v>
      </c>
      <c r="H8" s="147">
        <v>10146</v>
      </c>
      <c r="I8" s="149">
        <v>8147</v>
      </c>
      <c r="J8" s="149">
        <v>9793</v>
      </c>
      <c r="K8" s="147">
        <v>51762</v>
      </c>
      <c r="L8" s="149">
        <v>2310</v>
      </c>
      <c r="M8" s="265">
        <v>0</v>
      </c>
      <c r="N8" s="265"/>
      <c r="O8" s="149"/>
      <c r="P8" s="149">
        <v>16362</v>
      </c>
      <c r="Q8" s="149">
        <v>9005</v>
      </c>
      <c r="S8" s="285">
        <f t="shared" si="0"/>
        <v>8455.6666666666661</v>
      </c>
    </row>
    <row r="9" spans="2:19" s="1" customFormat="1" ht="15" x14ac:dyDescent="0.25">
      <c r="B9" s="26">
        <v>50</v>
      </c>
      <c r="C9" s="129" t="s">
        <v>70</v>
      </c>
      <c r="D9" s="21">
        <v>10000</v>
      </c>
      <c r="E9" s="21">
        <v>38000</v>
      </c>
      <c r="F9" s="21">
        <v>31000</v>
      </c>
      <c r="G9" s="44">
        <v>36786</v>
      </c>
      <c r="H9" s="147">
        <v>15483</v>
      </c>
      <c r="I9" s="149">
        <v>7895</v>
      </c>
      <c r="J9" s="149">
        <v>22825</v>
      </c>
      <c r="K9" s="147">
        <v>22382</v>
      </c>
      <c r="L9" s="149">
        <v>6840</v>
      </c>
      <c r="M9" s="265">
        <v>0</v>
      </c>
      <c r="N9" s="265"/>
      <c r="O9" s="149"/>
      <c r="P9" s="149">
        <v>5462</v>
      </c>
      <c r="Q9" s="149">
        <v>15400</v>
      </c>
      <c r="S9" s="285">
        <f t="shared" si="0"/>
        <v>6954</v>
      </c>
    </row>
    <row r="10" spans="2:19" ht="15" x14ac:dyDescent="0.25">
      <c r="B10" s="26">
        <v>51</v>
      </c>
      <c r="C10" s="129" t="s">
        <v>71</v>
      </c>
      <c r="D10" s="21">
        <v>0</v>
      </c>
      <c r="E10" s="21">
        <v>33000</v>
      </c>
      <c r="F10" s="21">
        <v>70000</v>
      </c>
      <c r="G10" s="44">
        <v>60090</v>
      </c>
      <c r="H10" s="147">
        <v>14779</v>
      </c>
      <c r="I10" s="149">
        <v>21239</v>
      </c>
      <c r="J10" s="149">
        <v>30161</v>
      </c>
      <c r="K10" s="147">
        <v>52461</v>
      </c>
      <c r="L10" s="149">
        <v>8423</v>
      </c>
      <c r="M10" s="265">
        <v>0</v>
      </c>
      <c r="N10" s="265"/>
      <c r="O10" s="149"/>
      <c r="P10" s="149">
        <v>8259</v>
      </c>
      <c r="Q10" s="149">
        <v>30525</v>
      </c>
      <c r="S10" s="285">
        <f t="shared" si="0"/>
        <v>12928</v>
      </c>
    </row>
    <row r="11" spans="2:19" ht="15" x14ac:dyDescent="0.25">
      <c r="B11" s="27">
        <v>52</v>
      </c>
      <c r="C11" s="129" t="s">
        <v>72</v>
      </c>
      <c r="D11" s="21">
        <v>14000</v>
      </c>
      <c r="E11" s="21">
        <v>49000</v>
      </c>
      <c r="F11" s="21">
        <v>50000</v>
      </c>
      <c r="G11" s="44">
        <v>144835</v>
      </c>
      <c r="H11" s="149">
        <v>77847</v>
      </c>
      <c r="I11" s="149">
        <v>19472</v>
      </c>
      <c r="J11" s="149">
        <v>32278</v>
      </c>
      <c r="K11" s="147">
        <v>67746</v>
      </c>
      <c r="L11" s="149">
        <v>12401</v>
      </c>
      <c r="M11" s="265">
        <v>0</v>
      </c>
      <c r="N11" s="265"/>
      <c r="O11" s="149"/>
      <c r="P11" s="149">
        <v>12291</v>
      </c>
      <c r="Q11" s="149">
        <v>39192</v>
      </c>
      <c r="S11" s="285">
        <f t="shared" si="0"/>
        <v>17161</v>
      </c>
    </row>
    <row r="12" spans="2:19" ht="15" x14ac:dyDescent="0.25">
      <c r="B12" s="27"/>
      <c r="C12" s="292"/>
      <c r="D12" s="128"/>
      <c r="E12" s="131">
        <v>14000</v>
      </c>
      <c r="F12" s="128">
        <v>50000</v>
      </c>
      <c r="G12" s="131">
        <v>144835</v>
      </c>
      <c r="H12" s="195">
        <v>77847</v>
      </c>
      <c r="I12" s="195">
        <v>19472</v>
      </c>
      <c r="J12" s="195"/>
      <c r="K12" s="214"/>
      <c r="L12" s="195"/>
      <c r="M12" s="279"/>
      <c r="N12" s="279"/>
      <c r="O12" s="325"/>
      <c r="P12" s="324"/>
      <c r="Q12" s="195"/>
      <c r="R12" s="324"/>
      <c r="S12" s="315"/>
    </row>
    <row r="13" spans="2:19" ht="14.25" x14ac:dyDescent="0.2">
      <c r="B13" s="180" t="s">
        <v>73</v>
      </c>
      <c r="C13" s="104"/>
      <c r="D13" s="173"/>
      <c r="E13" s="172"/>
      <c r="F13" s="172"/>
      <c r="G13" s="172"/>
      <c r="H13" s="172"/>
      <c r="I13" s="172"/>
      <c r="J13" s="172"/>
      <c r="K13" s="193"/>
      <c r="L13" s="211" t="e">
        <f>'Mielies-Maize'!#REF!</f>
        <v>#REF!</v>
      </c>
      <c r="M13" s="263"/>
      <c r="N13" s="263">
        <v>0</v>
      </c>
      <c r="O13" s="80"/>
      <c r="P13" s="80"/>
      <c r="Q13" s="80"/>
      <c r="R13" s="80"/>
      <c r="S13" s="282"/>
    </row>
    <row r="14" spans="2:19" x14ac:dyDescent="0.2">
      <c r="B14" s="180" t="s">
        <v>74</v>
      </c>
      <c r="C14" s="10"/>
      <c r="D14" s="160">
        <v>80337</v>
      </c>
      <c r="E14" s="143">
        <v>49813</v>
      </c>
      <c r="F14" s="160">
        <f>SUM(F5:F8)</f>
        <v>59000</v>
      </c>
      <c r="G14" s="160">
        <f>SUM(G5:G8)</f>
        <v>86107</v>
      </c>
      <c r="H14" s="160">
        <f>SUM(H5:H8)</f>
        <v>60308</v>
      </c>
      <c r="I14" s="160">
        <f>SUM(I5:I8)</f>
        <v>72111</v>
      </c>
      <c r="J14" s="160">
        <f>SUM(J5:J8)</f>
        <v>119145</v>
      </c>
      <c r="K14" s="160">
        <v>128632</v>
      </c>
      <c r="L14" s="160">
        <v>280641</v>
      </c>
      <c r="M14" s="160">
        <v>49811</v>
      </c>
      <c r="N14" s="289">
        <v>35104</v>
      </c>
      <c r="O14" s="303">
        <v>48476</v>
      </c>
      <c r="P14" s="303">
        <v>88582</v>
      </c>
      <c r="Q14" s="303">
        <v>68189</v>
      </c>
      <c r="R14" s="303">
        <v>68189</v>
      </c>
      <c r="S14" s="283">
        <f>AVERAGE(M14:Q14)</f>
        <v>58032.4</v>
      </c>
    </row>
    <row r="15" spans="2:19" x14ac:dyDescent="0.2">
      <c r="B15" s="180" t="s">
        <v>75</v>
      </c>
      <c r="C15" s="10"/>
      <c r="D15" s="160">
        <v>248004</v>
      </c>
      <c r="E15" s="143">
        <v>65890</v>
      </c>
      <c r="F15" s="160">
        <f>SUM(F9:F10)</f>
        <v>101000</v>
      </c>
      <c r="G15" s="160">
        <f>SUM(G9:G10)</f>
        <v>96876</v>
      </c>
      <c r="H15" s="160">
        <f>SUM(H9:H10)</f>
        <v>30262</v>
      </c>
      <c r="I15" s="160">
        <f>SUM(I9:I10)</f>
        <v>29134</v>
      </c>
      <c r="J15" s="160">
        <f>SUM(J9:J10)</f>
        <v>52986</v>
      </c>
      <c r="K15" s="160">
        <v>159424</v>
      </c>
      <c r="L15" s="160">
        <v>222910</v>
      </c>
      <c r="M15" s="160">
        <v>67558</v>
      </c>
      <c r="N15" s="289">
        <v>50794</v>
      </c>
      <c r="O15" s="303">
        <v>82765</v>
      </c>
      <c r="P15" s="303">
        <v>348454</v>
      </c>
      <c r="Q15" s="303">
        <v>72999</v>
      </c>
      <c r="R15" s="303">
        <v>72999</v>
      </c>
      <c r="S15" s="283">
        <f>AVERAGE(M15:Q15)</f>
        <v>124514</v>
      </c>
    </row>
    <row r="16" spans="2:19" ht="15.75" thickBot="1" x14ac:dyDescent="0.3">
      <c r="B16" s="181" t="s">
        <v>76</v>
      </c>
      <c r="C16" s="124"/>
      <c r="D16" s="162">
        <f t="shared" ref="D16:I16" si="1">SUM(D14:D15)</f>
        <v>328341</v>
      </c>
      <c r="E16" s="144">
        <f t="shared" si="1"/>
        <v>115703</v>
      </c>
      <c r="F16" s="144">
        <f t="shared" si="1"/>
        <v>160000</v>
      </c>
      <c r="G16" s="176">
        <f t="shared" si="1"/>
        <v>182983</v>
      </c>
      <c r="H16" s="144">
        <f t="shared" si="1"/>
        <v>90570</v>
      </c>
      <c r="I16" s="176">
        <f t="shared" si="1"/>
        <v>101245</v>
      </c>
      <c r="J16" s="164">
        <v>174836</v>
      </c>
      <c r="K16" s="162">
        <f>K14+K15</f>
        <v>288056</v>
      </c>
      <c r="L16" s="162">
        <v>610419</v>
      </c>
      <c r="M16" s="264">
        <v>117369</v>
      </c>
      <c r="N16" s="264">
        <v>85898</v>
      </c>
      <c r="O16" s="304">
        <v>131241</v>
      </c>
      <c r="P16" s="304">
        <f>P13+P14+P15</f>
        <v>437036</v>
      </c>
      <c r="Q16" s="304">
        <v>141188</v>
      </c>
      <c r="R16" s="304">
        <v>141188</v>
      </c>
      <c r="S16" s="283">
        <f>S14+S15</f>
        <v>182546.4</v>
      </c>
    </row>
    <row r="17" spans="2:19" ht="18" thickBot="1" x14ac:dyDescent="0.35">
      <c r="B17" s="136" t="s">
        <v>34</v>
      </c>
      <c r="C17" s="120" t="s">
        <v>35</v>
      </c>
      <c r="D17" s="122" t="s">
        <v>47</v>
      </c>
      <c r="E17" s="119" t="s">
        <v>48</v>
      </c>
      <c r="F17" s="119" t="str">
        <f>F3</f>
        <v>2011/12</v>
      </c>
      <c r="G17" s="122" t="str">
        <f>G3</f>
        <v>2012/13</v>
      </c>
      <c r="H17" s="119" t="str">
        <f>H3</f>
        <v>2013/14</v>
      </c>
      <c r="I17" s="150" t="s">
        <v>52</v>
      </c>
      <c r="J17" s="150" t="s">
        <v>53</v>
      </c>
      <c r="K17" s="150" t="s">
        <v>54</v>
      </c>
      <c r="L17" s="215" t="s">
        <v>55</v>
      </c>
      <c r="M17" s="122" t="s">
        <v>56</v>
      </c>
      <c r="N17" s="205" t="str">
        <f>N3</f>
        <v>2019/20</v>
      </c>
      <c r="O17" s="205" t="str">
        <f>O3</f>
        <v>2020/21</v>
      </c>
      <c r="P17" s="205" t="str">
        <f>P3</f>
        <v>2021/22</v>
      </c>
      <c r="Q17" s="205" t="str">
        <f>Q3</f>
        <v>2022/23*</v>
      </c>
      <c r="R17" s="205" t="str">
        <f>R3</f>
        <v>2023/24*</v>
      </c>
      <c r="S17" s="223" t="s">
        <v>62</v>
      </c>
    </row>
    <row r="18" spans="2:19" ht="15" x14ac:dyDescent="0.25">
      <c r="B18" s="78" t="s">
        <v>77</v>
      </c>
      <c r="C18" s="48" t="s">
        <v>77</v>
      </c>
      <c r="D18" s="13">
        <f t="shared" ref="D18:K18" si="2">D16</f>
        <v>328341</v>
      </c>
      <c r="E18" s="24">
        <f t="shared" si="2"/>
        <v>115703</v>
      </c>
      <c r="F18" s="24">
        <f t="shared" si="2"/>
        <v>160000</v>
      </c>
      <c r="G18" s="24">
        <f t="shared" si="2"/>
        <v>182983</v>
      </c>
      <c r="H18" s="24">
        <f t="shared" si="2"/>
        <v>90570</v>
      </c>
      <c r="I18" s="24">
        <f t="shared" si="2"/>
        <v>101245</v>
      </c>
      <c r="J18" s="24">
        <f t="shared" si="2"/>
        <v>174836</v>
      </c>
      <c r="K18" s="24">
        <f t="shared" si="2"/>
        <v>288056</v>
      </c>
      <c r="L18" s="24">
        <f>L16</f>
        <v>610419</v>
      </c>
      <c r="M18" s="24">
        <f>M16</f>
        <v>117369</v>
      </c>
      <c r="N18" s="24">
        <v>266943</v>
      </c>
      <c r="O18" s="322">
        <v>347732</v>
      </c>
      <c r="P18" s="322">
        <f>P16</f>
        <v>437036</v>
      </c>
      <c r="Q18" s="323">
        <f>Q16</f>
        <v>141188</v>
      </c>
      <c r="R18" s="323">
        <f>R16</f>
        <v>141188</v>
      </c>
      <c r="S18" s="323">
        <f t="shared" ref="S18" si="3">S16</f>
        <v>182546.4</v>
      </c>
    </row>
    <row r="19" spans="2:19" ht="15" x14ac:dyDescent="0.25">
      <c r="B19" s="19">
        <v>1</v>
      </c>
      <c r="C19" s="129" t="s">
        <v>78</v>
      </c>
      <c r="D19" s="21">
        <v>117000</v>
      </c>
      <c r="E19" s="21">
        <v>53000</v>
      </c>
      <c r="F19" s="21">
        <v>26000</v>
      </c>
      <c r="G19" s="18">
        <v>178088</v>
      </c>
      <c r="H19" s="151">
        <v>240174</v>
      </c>
      <c r="I19" s="146">
        <v>85572</v>
      </c>
      <c r="J19" s="149">
        <v>23074</v>
      </c>
      <c r="K19" s="149">
        <v>156766</v>
      </c>
      <c r="L19" s="149">
        <v>168068</v>
      </c>
      <c r="M19" s="149">
        <v>14616</v>
      </c>
      <c r="N19" s="149">
        <v>8464</v>
      </c>
      <c r="O19" s="323">
        <v>2437</v>
      </c>
      <c r="P19" s="323">
        <v>208526</v>
      </c>
      <c r="Q19" s="323">
        <v>14497</v>
      </c>
      <c r="R19" s="305">
        <f>'Mielies-Maize'!G16</f>
        <v>71653</v>
      </c>
      <c r="S19" s="323">
        <f>AVERAGE(N19:R19)</f>
        <v>61115.4</v>
      </c>
    </row>
    <row r="20" spans="2:19" ht="15" x14ac:dyDescent="0.25">
      <c r="B20" s="19">
        <v>2</v>
      </c>
      <c r="C20" s="129" t="s">
        <v>79</v>
      </c>
      <c r="D20" s="21">
        <v>204000</v>
      </c>
      <c r="E20" s="21">
        <v>67000</v>
      </c>
      <c r="F20" s="21">
        <v>45000</v>
      </c>
      <c r="G20" s="18">
        <v>408805</v>
      </c>
      <c r="H20" s="151">
        <v>473735</v>
      </c>
      <c r="I20" s="146">
        <v>167878</v>
      </c>
      <c r="J20" s="149">
        <v>214667</v>
      </c>
      <c r="K20" s="149">
        <v>234124</v>
      </c>
      <c r="L20" s="149">
        <v>341357</v>
      </c>
      <c r="M20" s="149">
        <v>52953</v>
      </c>
      <c r="N20" s="149">
        <v>24331</v>
      </c>
      <c r="O20" s="323">
        <v>37574</v>
      </c>
      <c r="P20" s="323">
        <v>379158</v>
      </c>
      <c r="Q20" s="323">
        <v>43617</v>
      </c>
      <c r="R20" s="305">
        <f>'Mielies-Maize'!G17</f>
        <v>157738</v>
      </c>
      <c r="S20" s="323">
        <f t="shared" ref="S20:S30" si="4">AVERAGE(N20:R20)</f>
        <v>128483.6</v>
      </c>
    </row>
    <row r="21" spans="2:19" ht="14.25" customHeight="1" x14ac:dyDescent="0.25">
      <c r="B21" s="19">
        <v>3</v>
      </c>
      <c r="C21" s="129" t="s">
        <v>80</v>
      </c>
      <c r="D21" s="21">
        <v>351000</v>
      </c>
      <c r="E21" s="21">
        <v>160000</v>
      </c>
      <c r="F21" s="21">
        <v>65000</v>
      </c>
      <c r="G21" s="18">
        <v>564639</v>
      </c>
      <c r="H21" s="151">
        <v>420829</v>
      </c>
      <c r="I21" s="146">
        <v>356538</v>
      </c>
      <c r="J21" s="149">
        <v>352169</v>
      </c>
      <c r="K21" s="149">
        <v>185344</v>
      </c>
      <c r="L21" s="149">
        <v>317183</v>
      </c>
      <c r="M21" s="149">
        <v>64090</v>
      </c>
      <c r="N21" s="149">
        <v>52807</v>
      </c>
      <c r="O21" s="323">
        <v>78048</v>
      </c>
      <c r="P21" s="323">
        <v>545824</v>
      </c>
      <c r="Q21" s="323">
        <v>74947</v>
      </c>
      <c r="R21" s="305">
        <f>'Mielies-Maize'!G18</f>
        <v>290282</v>
      </c>
      <c r="S21" s="323">
        <f t="shared" si="4"/>
        <v>208381.6</v>
      </c>
    </row>
    <row r="22" spans="2:19" ht="15" x14ac:dyDescent="0.25">
      <c r="B22" s="19">
        <v>4</v>
      </c>
      <c r="C22" s="129" t="s">
        <v>81</v>
      </c>
      <c r="D22" s="21">
        <v>190000</v>
      </c>
      <c r="E22" s="21">
        <v>243000</v>
      </c>
      <c r="F22" s="21">
        <v>202000</v>
      </c>
      <c r="G22" s="18">
        <v>762180</v>
      </c>
      <c r="H22" s="151">
        <v>692760</v>
      </c>
      <c r="I22" s="146">
        <v>485417</v>
      </c>
      <c r="J22" s="149">
        <v>624450</v>
      </c>
      <c r="K22" s="149">
        <v>529960</v>
      </c>
      <c r="L22" s="149">
        <v>1582136</v>
      </c>
      <c r="M22" s="149">
        <v>200841</v>
      </c>
      <c r="N22" s="149">
        <v>97674</v>
      </c>
      <c r="O22" s="323">
        <v>136426</v>
      </c>
      <c r="P22" s="323">
        <v>988629</v>
      </c>
      <c r="Q22" s="323">
        <v>177511</v>
      </c>
      <c r="R22" s="305">
        <f>'Mielies-Maize'!G19</f>
        <v>631781</v>
      </c>
      <c r="S22" s="323">
        <f t="shared" si="4"/>
        <v>406404.2</v>
      </c>
    </row>
    <row r="23" spans="2:19" ht="15" x14ac:dyDescent="0.25">
      <c r="B23" s="19">
        <v>5</v>
      </c>
      <c r="C23" s="129" t="s">
        <v>82</v>
      </c>
      <c r="D23" s="21">
        <v>254000</v>
      </c>
      <c r="E23" s="21">
        <v>392000</v>
      </c>
      <c r="F23" s="21">
        <v>361000</v>
      </c>
      <c r="G23" s="18">
        <v>887960</v>
      </c>
      <c r="H23" s="151">
        <v>1075357</v>
      </c>
      <c r="I23" s="146">
        <v>859721</v>
      </c>
      <c r="J23" s="149">
        <v>928449</v>
      </c>
      <c r="K23" s="149">
        <v>353984</v>
      </c>
      <c r="L23" s="149">
        <v>873543</v>
      </c>
      <c r="M23" s="149">
        <v>17570</v>
      </c>
      <c r="N23" s="149">
        <v>202885</v>
      </c>
      <c r="O23" s="323">
        <v>346632</v>
      </c>
      <c r="P23" s="323">
        <v>441451</v>
      </c>
      <c r="Q23" s="323">
        <v>110061</v>
      </c>
      <c r="R23" s="305">
        <f>'Mielies-Maize'!G20</f>
        <v>966649</v>
      </c>
      <c r="S23" s="323">
        <f t="shared" si="4"/>
        <v>413535.6</v>
      </c>
    </row>
    <row r="24" spans="2:19" ht="15" x14ac:dyDescent="0.25">
      <c r="B24" s="19">
        <v>6</v>
      </c>
      <c r="C24" s="129" t="s">
        <v>83</v>
      </c>
      <c r="D24" s="21">
        <v>340000</v>
      </c>
      <c r="E24" s="21">
        <v>113000</v>
      </c>
      <c r="F24" s="21">
        <v>344000</v>
      </c>
      <c r="G24" s="18">
        <v>902569</v>
      </c>
      <c r="H24" s="151">
        <v>961341</v>
      </c>
      <c r="I24" s="146">
        <v>835609</v>
      </c>
      <c r="J24" s="149">
        <v>739886</v>
      </c>
      <c r="K24" s="149">
        <v>524754</v>
      </c>
      <c r="L24" s="149">
        <v>1028568</v>
      </c>
      <c r="M24" s="149">
        <v>168613</v>
      </c>
      <c r="N24" s="149">
        <v>192390</v>
      </c>
      <c r="O24" s="323">
        <v>246460</v>
      </c>
      <c r="P24" s="323">
        <v>542973</v>
      </c>
      <c r="Q24" s="323">
        <v>272309</v>
      </c>
      <c r="R24" s="305">
        <f>'Mielies-Maize'!G21</f>
        <v>1609345</v>
      </c>
      <c r="S24" s="323">
        <f t="shared" si="4"/>
        <v>572695.4</v>
      </c>
    </row>
    <row r="25" spans="2:19" ht="15" customHeight="1" x14ac:dyDescent="0.25">
      <c r="B25" s="19">
        <v>7</v>
      </c>
      <c r="C25" s="129" t="s">
        <v>84</v>
      </c>
      <c r="D25" s="21">
        <v>504000</v>
      </c>
      <c r="E25" s="21">
        <v>389000</v>
      </c>
      <c r="F25" s="21">
        <v>460000</v>
      </c>
      <c r="G25" s="18">
        <v>939355</v>
      </c>
      <c r="H25" s="151">
        <v>1042900</v>
      </c>
      <c r="I25" s="146">
        <v>1153598</v>
      </c>
      <c r="J25" s="149">
        <v>817476</v>
      </c>
      <c r="K25" s="149">
        <v>279998</v>
      </c>
      <c r="L25" s="149">
        <v>1097136</v>
      </c>
      <c r="M25" s="149">
        <v>265473</v>
      </c>
      <c r="N25" s="149">
        <v>227929</v>
      </c>
      <c r="O25" s="323">
        <v>361369</v>
      </c>
      <c r="P25" s="323">
        <v>626127</v>
      </c>
      <c r="Q25" s="323">
        <v>365759</v>
      </c>
      <c r="R25" s="305">
        <f>'Mielies-Maize'!G22</f>
        <v>2388775</v>
      </c>
      <c r="S25" s="323">
        <f t="shared" si="4"/>
        <v>793991.8</v>
      </c>
    </row>
    <row r="26" spans="2:19" ht="15" customHeight="1" x14ac:dyDescent="0.25">
      <c r="B26" s="19">
        <v>8</v>
      </c>
      <c r="C26" s="129" t="s">
        <v>85</v>
      </c>
      <c r="D26" s="21">
        <v>562000</v>
      </c>
      <c r="E26" s="21">
        <v>505000</v>
      </c>
      <c r="F26" s="21">
        <v>714000</v>
      </c>
      <c r="G26" s="18">
        <v>890770</v>
      </c>
      <c r="H26" s="151">
        <v>861146</v>
      </c>
      <c r="I26" s="146">
        <v>1152050</v>
      </c>
      <c r="J26" s="149">
        <v>640917</v>
      </c>
      <c r="K26" s="149">
        <v>903668</v>
      </c>
      <c r="L26" s="149">
        <v>1361854</v>
      </c>
      <c r="M26" s="149">
        <v>346775</v>
      </c>
      <c r="N26" s="149">
        <v>216564</v>
      </c>
      <c r="O26" s="323">
        <v>250828</v>
      </c>
      <c r="P26" s="323">
        <v>1439020</v>
      </c>
      <c r="Q26" s="323">
        <v>483246</v>
      </c>
      <c r="R26" s="305">
        <f>'Mielies-Maize'!G23</f>
        <v>3293239</v>
      </c>
      <c r="S26" s="323">
        <f t="shared" si="4"/>
        <v>1136579.3999999999</v>
      </c>
    </row>
    <row r="27" spans="2:19" ht="15" customHeight="1" x14ac:dyDescent="0.25">
      <c r="B27" s="19">
        <v>9</v>
      </c>
      <c r="C27" s="129" t="s">
        <v>86</v>
      </c>
      <c r="D27" s="21">
        <v>1463000</v>
      </c>
      <c r="E27" s="21">
        <v>610000</v>
      </c>
      <c r="F27" s="21">
        <v>829000</v>
      </c>
      <c r="G27" s="18">
        <v>469630</v>
      </c>
      <c r="H27" s="151">
        <v>1144150</v>
      </c>
      <c r="I27" s="146">
        <v>1816173</v>
      </c>
      <c r="J27" s="149">
        <v>1341444</v>
      </c>
      <c r="K27" s="149">
        <v>371663</v>
      </c>
      <c r="L27" s="149">
        <v>1642548</v>
      </c>
      <c r="M27" s="149">
        <v>524275</v>
      </c>
      <c r="N27" s="149">
        <v>356391</v>
      </c>
      <c r="O27" s="323">
        <v>875139</v>
      </c>
      <c r="P27" s="323">
        <v>147268</v>
      </c>
      <c r="Q27" s="323">
        <v>322437</v>
      </c>
      <c r="R27" s="305">
        <f>'Mielies-Maize'!G24</f>
        <v>4226023</v>
      </c>
      <c r="S27" s="323">
        <f t="shared" si="4"/>
        <v>1185451.6000000001</v>
      </c>
    </row>
    <row r="28" spans="2:19" ht="15" customHeight="1" x14ac:dyDescent="0.25">
      <c r="B28" s="19">
        <v>10</v>
      </c>
      <c r="C28" s="129" t="s">
        <v>87</v>
      </c>
      <c r="D28" s="21">
        <v>635000</v>
      </c>
      <c r="E28" s="21">
        <v>640000</v>
      </c>
      <c r="F28" s="21">
        <v>770000</v>
      </c>
      <c r="G28" s="18">
        <v>758221</v>
      </c>
      <c r="H28" s="151">
        <v>623266</v>
      </c>
      <c r="I28" s="146">
        <v>1139974</v>
      </c>
      <c r="J28" s="149">
        <v>413705</v>
      </c>
      <c r="K28" s="149">
        <v>356246</v>
      </c>
      <c r="L28" s="149">
        <v>1110309</v>
      </c>
      <c r="M28" s="149">
        <v>481953</v>
      </c>
      <c r="N28" s="149">
        <v>193466</v>
      </c>
      <c r="O28" s="323">
        <v>297273</v>
      </c>
      <c r="P28" s="323">
        <v>497494</v>
      </c>
      <c r="Q28" s="323">
        <v>456040</v>
      </c>
      <c r="R28" s="305">
        <f>'Mielies-Maize'!G25</f>
        <v>5021927</v>
      </c>
      <c r="S28" s="323">
        <f t="shared" si="4"/>
        <v>1293240</v>
      </c>
    </row>
    <row r="29" spans="2:19" ht="15" customHeight="1" x14ac:dyDescent="0.25">
      <c r="B29" s="19">
        <v>11</v>
      </c>
      <c r="C29" s="129" t="s">
        <v>88</v>
      </c>
      <c r="D29" s="21">
        <v>726000</v>
      </c>
      <c r="E29" s="21">
        <v>769000</v>
      </c>
      <c r="F29" s="21">
        <v>1102000</v>
      </c>
      <c r="G29" s="18">
        <v>738207</v>
      </c>
      <c r="H29" s="151">
        <v>533619</v>
      </c>
      <c r="I29" s="146">
        <v>1050299</v>
      </c>
      <c r="J29" s="149">
        <v>462585</v>
      </c>
      <c r="K29" s="149">
        <v>398989</v>
      </c>
      <c r="L29" s="149">
        <v>1089664</v>
      </c>
      <c r="M29" s="149">
        <v>439673</v>
      </c>
      <c r="N29" s="149">
        <v>241903</v>
      </c>
      <c r="O29" s="323">
        <v>607351</v>
      </c>
      <c r="P29" s="323">
        <v>404669</v>
      </c>
      <c r="Q29" s="323">
        <v>585518</v>
      </c>
      <c r="R29" s="305">
        <f>'Mielies-Maize'!G26</f>
        <v>5712921</v>
      </c>
      <c r="S29" s="323">
        <f t="shared" si="4"/>
        <v>1510472.4</v>
      </c>
    </row>
    <row r="30" spans="2:19" ht="15" customHeight="1" x14ac:dyDescent="0.25">
      <c r="B30" s="19">
        <v>12</v>
      </c>
      <c r="C30" s="129" t="s">
        <v>89</v>
      </c>
      <c r="D30" s="251">
        <v>172000</v>
      </c>
      <c r="E30" s="251">
        <v>594000</v>
      </c>
      <c r="F30" s="21">
        <v>882000</v>
      </c>
      <c r="G30" s="18">
        <v>826931</v>
      </c>
      <c r="H30" s="151">
        <v>430147</v>
      </c>
      <c r="I30" s="146">
        <v>953879</v>
      </c>
      <c r="J30" s="149">
        <v>468955</v>
      </c>
      <c r="K30" s="149">
        <v>432805</v>
      </c>
      <c r="L30" s="149">
        <v>967142</v>
      </c>
      <c r="M30" s="149">
        <v>478746</v>
      </c>
      <c r="N30" s="149">
        <v>306192</v>
      </c>
      <c r="O30" s="323">
        <v>648824</v>
      </c>
      <c r="P30" s="323">
        <v>316250</v>
      </c>
      <c r="Q30" s="323">
        <v>725676</v>
      </c>
      <c r="R30" s="305">
        <f>'Mielies-Maize'!G27</f>
        <v>6285623</v>
      </c>
      <c r="S30" s="323">
        <f t="shared" si="4"/>
        <v>1656513</v>
      </c>
    </row>
    <row r="31" spans="2:19" ht="15" customHeight="1" x14ac:dyDescent="0.25">
      <c r="B31" s="19">
        <v>13</v>
      </c>
      <c r="C31" s="129" t="s">
        <v>90</v>
      </c>
      <c r="D31" s="251">
        <v>258000</v>
      </c>
      <c r="E31" s="251">
        <v>481000</v>
      </c>
      <c r="F31" s="21">
        <v>687000</v>
      </c>
      <c r="G31" s="18">
        <v>487471</v>
      </c>
      <c r="H31" s="151">
        <v>755689</v>
      </c>
      <c r="I31" s="146">
        <v>1294925</v>
      </c>
      <c r="J31" s="149">
        <v>311891</v>
      </c>
      <c r="K31" s="149">
        <v>211246</v>
      </c>
      <c r="L31" s="149">
        <v>1290753</v>
      </c>
      <c r="M31" s="149">
        <v>880017</v>
      </c>
      <c r="N31" s="149">
        <v>792531</v>
      </c>
      <c r="O31" s="323">
        <v>708707</v>
      </c>
      <c r="P31" s="323">
        <v>576087</v>
      </c>
      <c r="Q31" s="323">
        <v>651105</v>
      </c>
      <c r="R31" s="305">
        <f>'Mielies-Maize'!G28</f>
        <v>6708702</v>
      </c>
      <c r="S31" s="323">
        <f t="shared" ref="S31" si="5">AVERAGE(N31:R31)</f>
        <v>1887426.4</v>
      </c>
    </row>
    <row r="32" spans="2:19" ht="15" customHeight="1" x14ac:dyDescent="0.25">
      <c r="B32" s="19">
        <v>14</v>
      </c>
      <c r="C32" s="129" t="s">
        <v>91</v>
      </c>
      <c r="D32" s="21">
        <v>313000</v>
      </c>
      <c r="E32" s="21">
        <v>274000</v>
      </c>
      <c r="F32" s="21">
        <v>591000</v>
      </c>
      <c r="G32" s="18">
        <v>368426</v>
      </c>
      <c r="H32" s="151">
        <v>212992</v>
      </c>
      <c r="I32" s="146">
        <v>504763</v>
      </c>
      <c r="J32" s="149">
        <v>439925</v>
      </c>
      <c r="K32" s="149">
        <v>202635</v>
      </c>
      <c r="L32" s="149">
        <v>424468</v>
      </c>
      <c r="M32" s="149">
        <v>323511</v>
      </c>
      <c r="N32" s="149">
        <v>150209</v>
      </c>
      <c r="O32" s="323">
        <v>1123824</v>
      </c>
      <c r="P32" s="323">
        <v>110022</v>
      </c>
      <c r="Q32" s="323">
        <v>527746</v>
      </c>
      <c r="R32" s="305">
        <f>'Mielies-Maize'!G29</f>
        <v>6977397</v>
      </c>
      <c r="S32" s="323">
        <f t="shared" ref="S32" si="6">AVERAGE(N32:R32)</f>
        <v>1777839.6</v>
      </c>
    </row>
    <row r="33" spans="2:19" ht="15" customHeight="1" x14ac:dyDescent="0.25">
      <c r="B33" s="19">
        <v>15</v>
      </c>
      <c r="C33" s="129" t="s">
        <v>92</v>
      </c>
      <c r="D33" s="21">
        <v>219000</v>
      </c>
      <c r="E33" s="21">
        <v>244000</v>
      </c>
      <c r="F33" s="21">
        <v>739000</v>
      </c>
      <c r="G33" s="18">
        <v>234835</v>
      </c>
      <c r="H33" s="151">
        <v>179734</v>
      </c>
      <c r="I33" s="146">
        <v>362593</v>
      </c>
      <c r="J33" s="149">
        <v>168925</v>
      </c>
      <c r="K33" s="149">
        <v>240817</v>
      </c>
      <c r="L33" s="149">
        <v>373057</v>
      </c>
      <c r="M33" s="149">
        <v>454227</v>
      </c>
      <c r="N33" s="149">
        <v>399397</v>
      </c>
      <c r="O33" s="323">
        <v>524045</v>
      </c>
      <c r="P33" s="323">
        <v>65453</v>
      </c>
      <c r="Q33" s="323">
        <v>673300</v>
      </c>
      <c r="R33" s="305">
        <f>'Mielies-Maize'!G30</f>
        <v>7192768</v>
      </c>
      <c r="S33" s="323">
        <f t="shared" ref="S33" si="7">AVERAGE(N33:R33)</f>
        <v>1770992.6</v>
      </c>
    </row>
    <row r="34" spans="2:19" ht="15" customHeight="1" x14ac:dyDescent="0.25">
      <c r="B34" s="19">
        <v>16</v>
      </c>
      <c r="C34" s="129" t="s">
        <v>93</v>
      </c>
      <c r="D34" s="21">
        <v>166000</v>
      </c>
      <c r="E34" s="21">
        <v>427000</v>
      </c>
      <c r="F34" s="21">
        <v>370000</v>
      </c>
      <c r="G34" s="18">
        <v>167767</v>
      </c>
      <c r="H34" s="151">
        <v>114233</v>
      </c>
      <c r="I34" s="146">
        <v>255864</v>
      </c>
      <c r="J34" s="149">
        <v>98053</v>
      </c>
      <c r="K34" s="149">
        <v>210093</v>
      </c>
      <c r="L34" s="149">
        <v>267093</v>
      </c>
      <c r="M34" s="149">
        <v>395364</v>
      </c>
      <c r="N34" s="149">
        <v>409560</v>
      </c>
      <c r="O34" s="323">
        <v>407047</v>
      </c>
      <c r="P34" s="323">
        <v>45098</v>
      </c>
      <c r="Q34" s="323">
        <v>574911</v>
      </c>
      <c r="R34" s="305">
        <f>'Mielies-Maize'!G31</f>
        <v>7344210</v>
      </c>
      <c r="S34" s="323">
        <f t="shared" ref="S34" si="8">AVERAGE(N34:R34)</f>
        <v>1756165.2</v>
      </c>
    </row>
    <row r="35" spans="2:19" ht="15" customHeight="1" x14ac:dyDescent="0.25">
      <c r="B35" s="19">
        <v>17</v>
      </c>
      <c r="C35" s="129" t="s">
        <v>169</v>
      </c>
      <c r="D35" s="21">
        <v>92000</v>
      </c>
      <c r="E35" s="21">
        <v>113000</v>
      </c>
      <c r="F35" s="21">
        <v>287000</v>
      </c>
      <c r="G35" s="18">
        <v>451116</v>
      </c>
      <c r="H35" s="151">
        <v>82164</v>
      </c>
      <c r="I35" s="146">
        <v>157937</v>
      </c>
      <c r="J35" s="149">
        <v>82483</v>
      </c>
      <c r="K35" s="149">
        <v>341856</v>
      </c>
      <c r="L35" s="149">
        <v>532914</v>
      </c>
      <c r="M35" s="149">
        <v>281975</v>
      </c>
      <c r="N35" s="149">
        <v>325385</v>
      </c>
      <c r="O35" s="323">
        <v>281706</v>
      </c>
      <c r="P35" s="323">
        <v>156418</v>
      </c>
      <c r="Q35" s="323">
        <v>515378</v>
      </c>
      <c r="R35" s="305">
        <f>'Mielies-Maize'!G32</f>
        <v>7468749</v>
      </c>
      <c r="S35" s="323">
        <f t="shared" ref="S35" si="9">AVERAGE(N35:R35)</f>
        <v>1749527.2</v>
      </c>
    </row>
    <row r="36" spans="2:19" ht="15" customHeight="1" x14ac:dyDescent="0.25">
      <c r="B36" s="19">
        <v>18</v>
      </c>
      <c r="C36" s="129" t="s">
        <v>170</v>
      </c>
      <c r="D36" s="21">
        <v>42000</v>
      </c>
      <c r="E36" s="21">
        <v>51000</v>
      </c>
      <c r="F36" s="21">
        <v>195000</v>
      </c>
      <c r="G36" s="18">
        <v>89872</v>
      </c>
      <c r="H36" s="151">
        <v>-71193</v>
      </c>
      <c r="I36" s="146">
        <v>-232246</v>
      </c>
      <c r="J36" s="149">
        <v>122267</v>
      </c>
      <c r="K36" s="149">
        <v>64967</v>
      </c>
      <c r="L36" s="149">
        <v>48381</v>
      </c>
      <c r="M36" s="149">
        <v>326477</v>
      </c>
      <c r="N36" s="149">
        <v>490962</v>
      </c>
      <c r="O36" s="323">
        <v>536989</v>
      </c>
      <c r="P36" s="323">
        <v>11064</v>
      </c>
      <c r="Q36" s="323">
        <v>209949</v>
      </c>
      <c r="R36" s="305">
        <f>'Mielies-Maize'!G33</f>
        <v>7520434</v>
      </c>
      <c r="S36" s="323">
        <f>AVERAGE(N36:R36)</f>
        <v>1753879.6</v>
      </c>
    </row>
    <row r="37" spans="2:19" ht="15" customHeight="1" x14ac:dyDescent="0.25">
      <c r="B37" s="19">
        <v>19</v>
      </c>
      <c r="C37" s="129" t="s">
        <v>171</v>
      </c>
      <c r="D37" s="21">
        <v>27000</v>
      </c>
      <c r="E37" s="21">
        <v>32000</v>
      </c>
      <c r="F37" s="21">
        <v>109000</v>
      </c>
      <c r="G37" s="18">
        <v>59131</v>
      </c>
      <c r="H37" s="151">
        <v>39460</v>
      </c>
      <c r="I37" s="146">
        <v>57937</v>
      </c>
      <c r="J37" s="149">
        <v>34177</v>
      </c>
      <c r="K37" s="149">
        <v>69387</v>
      </c>
      <c r="L37" s="149">
        <v>44994</v>
      </c>
      <c r="M37" s="149">
        <v>96902</v>
      </c>
      <c r="N37" s="149">
        <v>126550</v>
      </c>
      <c r="O37" s="323">
        <v>43317</v>
      </c>
      <c r="P37" s="323">
        <v>21477</v>
      </c>
      <c r="Q37" s="323">
        <v>115242</v>
      </c>
      <c r="R37" s="305">
        <f>'Mielies-Maize'!G34</f>
        <v>7557994</v>
      </c>
      <c r="S37" s="323">
        <f t="shared" ref="S37:S38" si="10">AVERAGE(N37:R37)</f>
        <v>1572916</v>
      </c>
    </row>
    <row r="38" spans="2:19" ht="15" customHeight="1" x14ac:dyDescent="0.25">
      <c r="B38" s="19">
        <v>20</v>
      </c>
      <c r="C38" s="129" t="s">
        <v>172</v>
      </c>
      <c r="D38" s="21">
        <v>20000</v>
      </c>
      <c r="E38" s="21">
        <v>95000</v>
      </c>
      <c r="F38" s="127">
        <v>392000</v>
      </c>
      <c r="G38" s="18">
        <v>39818</v>
      </c>
      <c r="H38" s="151">
        <v>37537</v>
      </c>
      <c r="I38" s="146">
        <v>41398</v>
      </c>
      <c r="J38" s="149">
        <v>47685</v>
      </c>
      <c r="K38" s="149">
        <v>50479</v>
      </c>
      <c r="L38" s="149">
        <v>51137</v>
      </c>
      <c r="M38" s="149">
        <v>65235</v>
      </c>
      <c r="N38" s="149">
        <v>75557</v>
      </c>
      <c r="O38" s="323">
        <v>79109</v>
      </c>
      <c r="P38" s="323">
        <v>22903</v>
      </c>
      <c r="Q38" s="323">
        <v>78862</v>
      </c>
      <c r="R38" s="305">
        <f>'Mielies-Maize'!G35</f>
        <v>7590457</v>
      </c>
      <c r="S38" s="323">
        <f t="shared" si="10"/>
        <v>1569377.6</v>
      </c>
    </row>
    <row r="39" spans="2:19" ht="15" customHeight="1" x14ac:dyDescent="0.25">
      <c r="B39" s="19">
        <v>21</v>
      </c>
      <c r="C39" s="129" t="s">
        <v>173</v>
      </c>
      <c r="D39" s="21">
        <v>12000</v>
      </c>
      <c r="E39" s="21">
        <v>15000</v>
      </c>
      <c r="F39" s="127">
        <v>120000</v>
      </c>
      <c r="G39" s="18">
        <v>156902</v>
      </c>
      <c r="H39" s="151">
        <v>30093</v>
      </c>
      <c r="I39" s="146">
        <v>36189</v>
      </c>
      <c r="J39" s="149">
        <v>31184</v>
      </c>
      <c r="K39" s="149">
        <v>39178</v>
      </c>
      <c r="L39" s="149">
        <v>38075</v>
      </c>
      <c r="M39" s="149">
        <v>34947</v>
      </c>
      <c r="N39" s="149">
        <v>36755</v>
      </c>
      <c r="O39" s="323">
        <v>49822</v>
      </c>
      <c r="P39" s="323">
        <v>96972</v>
      </c>
      <c r="Q39" s="323">
        <v>41930</v>
      </c>
      <c r="R39" s="305">
        <f>'Mielies-Maize'!G36</f>
        <v>7627880</v>
      </c>
      <c r="S39" s="323">
        <f t="shared" ref="S39:S45" si="11">AVERAGE(N39:R39)</f>
        <v>1570671.8</v>
      </c>
    </row>
    <row r="40" spans="2:19" ht="15" customHeight="1" x14ac:dyDescent="0.25">
      <c r="B40" s="19">
        <v>22</v>
      </c>
      <c r="C40" s="129" t="s">
        <v>174</v>
      </c>
      <c r="D40" s="21">
        <v>10000</v>
      </c>
      <c r="E40" s="21">
        <v>12000</v>
      </c>
      <c r="F40" s="127">
        <v>36000</v>
      </c>
      <c r="G40" s="18">
        <v>30795</v>
      </c>
      <c r="H40" s="151">
        <v>65360</v>
      </c>
      <c r="I40" s="146">
        <v>89673</v>
      </c>
      <c r="J40" s="149">
        <v>63650</v>
      </c>
      <c r="K40" s="149">
        <v>46687</v>
      </c>
      <c r="L40" s="149">
        <v>116821</v>
      </c>
      <c r="M40" s="149">
        <v>79799</v>
      </c>
      <c r="N40" s="149">
        <v>81290</v>
      </c>
      <c r="O40" s="323">
        <v>188879</v>
      </c>
      <c r="P40" s="323">
        <v>3840</v>
      </c>
      <c r="Q40" s="323">
        <v>66901</v>
      </c>
      <c r="R40" s="305">
        <f>'Mielies-Maize'!G37</f>
        <v>7659272</v>
      </c>
      <c r="S40" s="323">
        <f t="shared" si="11"/>
        <v>1600036.4</v>
      </c>
    </row>
    <row r="41" spans="2:19" ht="15" customHeight="1" x14ac:dyDescent="0.25">
      <c r="B41" s="19">
        <v>23</v>
      </c>
      <c r="C41" s="129" t="s">
        <v>175</v>
      </c>
      <c r="D41" s="21">
        <v>13000</v>
      </c>
      <c r="E41" s="21">
        <v>13000</v>
      </c>
      <c r="F41" s="127">
        <v>17000</v>
      </c>
      <c r="G41" s="18">
        <v>26612</v>
      </c>
      <c r="H41" s="151">
        <v>23565</v>
      </c>
      <c r="I41" s="146">
        <v>8545</v>
      </c>
      <c r="J41" s="149">
        <v>23462</v>
      </c>
      <c r="K41" s="149">
        <v>18255</v>
      </c>
      <c r="L41" s="149">
        <v>27298</v>
      </c>
      <c r="M41" s="149">
        <v>12605</v>
      </c>
      <c r="N41" s="149">
        <v>15478</v>
      </c>
      <c r="O41" s="323">
        <v>7035</v>
      </c>
      <c r="P41" s="323">
        <v>13913</v>
      </c>
      <c r="Q41" s="323">
        <v>32315</v>
      </c>
      <c r="R41" s="305">
        <f>'Mielies-Maize'!G38</f>
        <v>7688453</v>
      </c>
      <c r="S41" s="323">
        <f t="shared" si="11"/>
        <v>1551438.8</v>
      </c>
    </row>
    <row r="42" spans="2:19" ht="15" customHeight="1" x14ac:dyDescent="0.25">
      <c r="B42" s="19">
        <v>24</v>
      </c>
      <c r="C42" s="129" t="s">
        <v>176</v>
      </c>
      <c r="D42" s="21">
        <v>17000</v>
      </c>
      <c r="E42" s="21">
        <v>97000</v>
      </c>
      <c r="F42" s="21">
        <v>28000</v>
      </c>
      <c r="G42" s="18">
        <v>26031</v>
      </c>
      <c r="H42" s="151">
        <v>28713</v>
      </c>
      <c r="I42" s="146">
        <v>28007</v>
      </c>
      <c r="J42" s="149">
        <v>26319</v>
      </c>
      <c r="K42" s="149">
        <v>18585</v>
      </c>
      <c r="L42" s="149">
        <v>31469</v>
      </c>
      <c r="M42" s="149">
        <v>17419</v>
      </c>
      <c r="N42" s="149">
        <v>15220</v>
      </c>
      <c r="O42" s="323">
        <v>21272</v>
      </c>
      <c r="P42" s="323">
        <v>19297</v>
      </c>
      <c r="Q42" s="323">
        <v>30361</v>
      </c>
      <c r="R42" s="305">
        <f>'Mielies-Maize'!G39</f>
        <v>7720525</v>
      </c>
      <c r="S42" s="323">
        <f t="shared" si="11"/>
        <v>1561335</v>
      </c>
    </row>
    <row r="43" spans="2:19" ht="15" customHeight="1" x14ac:dyDescent="0.25">
      <c r="B43" s="19">
        <v>25</v>
      </c>
      <c r="C43" s="129" t="s">
        <v>177</v>
      </c>
      <c r="D43" s="21">
        <v>161000</v>
      </c>
      <c r="E43" s="21">
        <v>21000</v>
      </c>
      <c r="F43" s="21">
        <v>32000</v>
      </c>
      <c r="G43" s="18">
        <v>54077</v>
      </c>
      <c r="H43" s="151">
        <v>28012</v>
      </c>
      <c r="I43" s="146">
        <v>19090</v>
      </c>
      <c r="J43" s="149">
        <v>29270</v>
      </c>
      <c r="K43" s="149">
        <v>11610</v>
      </c>
      <c r="L43" s="149">
        <v>29200</v>
      </c>
      <c r="M43" s="149">
        <v>14841</v>
      </c>
      <c r="N43" s="149">
        <v>16496</v>
      </c>
      <c r="O43" s="323">
        <v>16799</v>
      </c>
      <c r="P43" s="323">
        <v>14908</v>
      </c>
      <c r="Q43" s="323">
        <v>24609</v>
      </c>
      <c r="R43" s="305">
        <f>'Mielies-Maize'!G40</f>
        <v>7749490</v>
      </c>
      <c r="S43" s="323">
        <f t="shared" si="11"/>
        <v>1564460.4</v>
      </c>
    </row>
    <row r="44" spans="2:19" ht="15" customHeight="1" x14ac:dyDescent="0.25">
      <c r="B44" s="19">
        <v>26</v>
      </c>
      <c r="C44" s="129" t="s">
        <v>178</v>
      </c>
      <c r="D44" s="21">
        <v>13000</v>
      </c>
      <c r="E44" s="21">
        <v>15000</v>
      </c>
      <c r="F44" s="21">
        <v>29000</v>
      </c>
      <c r="G44" s="18">
        <v>23623</v>
      </c>
      <c r="H44" s="151">
        <v>63648</v>
      </c>
      <c r="I44" s="146">
        <v>18634</v>
      </c>
      <c r="J44" s="149">
        <v>27236</v>
      </c>
      <c r="K44" s="149">
        <v>34106</v>
      </c>
      <c r="L44" s="149">
        <v>106412</v>
      </c>
      <c r="M44" s="149">
        <v>59172</v>
      </c>
      <c r="N44" s="149">
        <v>70549</v>
      </c>
      <c r="O44" s="323">
        <v>13803</v>
      </c>
      <c r="P44" s="323">
        <v>63150</v>
      </c>
      <c r="Q44" s="323">
        <v>25788</v>
      </c>
      <c r="R44" s="305">
        <f>'Mielies-Maize'!G41</f>
        <v>7774437</v>
      </c>
      <c r="S44" s="323">
        <f t="shared" si="11"/>
        <v>1589545.4</v>
      </c>
    </row>
    <row r="45" spans="2:19" ht="15" customHeight="1" x14ac:dyDescent="0.25">
      <c r="B45" s="19">
        <v>27</v>
      </c>
      <c r="C45" s="129" t="s">
        <v>179</v>
      </c>
      <c r="D45" s="21">
        <v>15000</v>
      </c>
      <c r="E45" s="21">
        <v>10000</v>
      </c>
      <c r="F45" s="49">
        <v>21000</v>
      </c>
      <c r="G45" s="18">
        <v>16866</v>
      </c>
      <c r="H45" s="151">
        <v>22275</v>
      </c>
      <c r="I45" s="146">
        <v>77905</v>
      </c>
      <c r="J45" s="149">
        <v>39533</v>
      </c>
      <c r="K45" s="149">
        <v>7178</v>
      </c>
      <c r="L45" s="149">
        <v>10783</v>
      </c>
      <c r="M45" s="149">
        <v>3633</v>
      </c>
      <c r="N45" s="149">
        <v>2158</v>
      </c>
      <c r="O45" s="323">
        <v>82181</v>
      </c>
      <c r="P45" s="323">
        <v>7407</v>
      </c>
      <c r="Q45" s="323">
        <v>25015</v>
      </c>
      <c r="R45" s="305">
        <f>'Mielies-Maize'!G42</f>
        <v>7790322</v>
      </c>
      <c r="S45" s="323">
        <f t="shared" si="11"/>
        <v>1581416.6</v>
      </c>
    </row>
    <row r="46" spans="2:19" ht="15" customHeight="1" x14ac:dyDescent="0.25">
      <c r="B46" s="19">
        <v>28</v>
      </c>
      <c r="C46" s="129" t="s">
        <v>180</v>
      </c>
      <c r="D46" s="21">
        <v>8000</v>
      </c>
      <c r="E46" s="21">
        <v>11000</v>
      </c>
      <c r="F46" s="49">
        <v>12000</v>
      </c>
      <c r="G46" s="18">
        <v>21766</v>
      </c>
      <c r="H46" s="151">
        <v>15295</v>
      </c>
      <c r="I46" s="146">
        <v>16901</v>
      </c>
      <c r="J46" s="149">
        <v>19255</v>
      </c>
      <c r="K46" s="149">
        <v>6845</v>
      </c>
      <c r="L46" s="149">
        <v>17414</v>
      </c>
      <c r="M46" s="149">
        <v>8399</v>
      </c>
      <c r="N46" s="149">
        <v>11652</v>
      </c>
      <c r="O46" s="323">
        <v>9087</v>
      </c>
      <c r="P46" s="323">
        <v>9496</v>
      </c>
      <c r="Q46" s="323">
        <v>20335</v>
      </c>
      <c r="R46" s="305">
        <f>'Mielies-Maize'!G43</f>
        <v>7807122</v>
      </c>
      <c r="S46" s="323">
        <f t="shared" ref="S46:S52" si="12">AVERAGE(N46:R46)</f>
        <v>1571538.4</v>
      </c>
    </row>
    <row r="47" spans="2:19" ht="15" customHeight="1" x14ac:dyDescent="0.25">
      <c r="B47" s="19">
        <v>29</v>
      </c>
      <c r="C47" s="129" t="s">
        <v>181</v>
      </c>
      <c r="D47" s="21">
        <v>11000</v>
      </c>
      <c r="E47" s="21">
        <v>11000</v>
      </c>
      <c r="F47" s="49">
        <v>28000</v>
      </c>
      <c r="G47" s="18">
        <v>19043</v>
      </c>
      <c r="H47" s="151">
        <v>-4197</v>
      </c>
      <c r="I47" s="146">
        <v>16145</v>
      </c>
      <c r="J47" s="149">
        <v>20508</v>
      </c>
      <c r="K47" s="149">
        <v>9858</v>
      </c>
      <c r="L47" s="149">
        <v>17344</v>
      </c>
      <c r="M47" s="149">
        <v>9140</v>
      </c>
      <c r="N47" s="149">
        <v>9598</v>
      </c>
      <c r="O47" s="323">
        <v>7665</v>
      </c>
      <c r="P47" s="323">
        <v>7032</v>
      </c>
      <c r="Q47" s="323">
        <v>23398</v>
      </c>
      <c r="R47" s="305">
        <f>'Mielies-Maize'!G44</f>
        <v>7819329</v>
      </c>
      <c r="S47" s="323">
        <f t="shared" si="12"/>
        <v>1573404.4</v>
      </c>
    </row>
    <row r="48" spans="2:19" ht="15" customHeight="1" x14ac:dyDescent="0.25">
      <c r="B48" s="19">
        <v>30</v>
      </c>
      <c r="C48" s="129" t="s">
        <v>182</v>
      </c>
      <c r="D48" s="21">
        <v>8000</v>
      </c>
      <c r="E48" s="21">
        <v>11000</v>
      </c>
      <c r="F48" s="49">
        <v>48000</v>
      </c>
      <c r="G48" s="18">
        <v>57876</v>
      </c>
      <c r="H48" s="151">
        <v>15132</v>
      </c>
      <c r="I48" s="146">
        <v>16187</v>
      </c>
      <c r="J48" s="149">
        <v>11077</v>
      </c>
      <c r="K48" s="149">
        <v>58749</v>
      </c>
      <c r="L48" s="149">
        <v>107653</v>
      </c>
      <c r="M48" s="149">
        <v>7591</v>
      </c>
      <c r="N48" s="149">
        <v>5910</v>
      </c>
      <c r="O48" s="323">
        <v>7429</v>
      </c>
      <c r="P48" s="323">
        <v>44652</v>
      </c>
      <c r="Q48" s="323">
        <v>33268</v>
      </c>
      <c r="R48" s="305">
        <f>'Mielies-Maize'!G45</f>
        <v>7851748</v>
      </c>
      <c r="S48" s="323">
        <f t="shared" si="12"/>
        <v>1588601.4</v>
      </c>
    </row>
    <row r="49" spans="2:19" ht="15" customHeight="1" x14ac:dyDescent="0.25">
      <c r="B49" s="19">
        <v>31</v>
      </c>
      <c r="C49" s="129" t="s">
        <v>183</v>
      </c>
      <c r="D49" s="21">
        <v>11000</v>
      </c>
      <c r="E49" s="21">
        <v>5000</v>
      </c>
      <c r="F49" s="49">
        <v>15000</v>
      </c>
      <c r="G49" s="18">
        <v>23769</v>
      </c>
      <c r="H49" s="151">
        <v>43649</v>
      </c>
      <c r="I49" s="146">
        <v>53618</v>
      </c>
      <c r="J49" s="149">
        <v>43075</v>
      </c>
      <c r="K49" s="149">
        <v>6854</v>
      </c>
      <c r="L49" s="149">
        <v>10642</v>
      </c>
      <c r="M49" s="149">
        <v>32389</v>
      </c>
      <c r="N49" s="149">
        <v>38201</v>
      </c>
      <c r="O49" s="323">
        <v>36065</v>
      </c>
      <c r="P49" s="323">
        <v>4654</v>
      </c>
      <c r="Q49" s="323">
        <v>9108</v>
      </c>
      <c r="R49" s="305">
        <f>'Mielies-Maize'!G46</f>
        <v>7867199</v>
      </c>
      <c r="S49" s="323">
        <f t="shared" si="12"/>
        <v>1591045.4</v>
      </c>
    </row>
    <row r="50" spans="2:19" ht="15" customHeight="1" x14ac:dyDescent="0.25">
      <c r="B50" s="19">
        <v>32</v>
      </c>
      <c r="C50" s="129" t="s">
        <v>184</v>
      </c>
      <c r="D50" s="21">
        <v>23000</v>
      </c>
      <c r="E50" s="21">
        <v>11000</v>
      </c>
      <c r="F50" s="49">
        <v>30000</v>
      </c>
      <c r="G50" s="18">
        <v>20991</v>
      </c>
      <c r="H50" s="151">
        <v>13905</v>
      </c>
      <c r="I50" s="146">
        <v>16735</v>
      </c>
      <c r="J50" s="149">
        <v>12352</v>
      </c>
      <c r="K50" s="149">
        <v>0</v>
      </c>
      <c r="L50" s="149">
        <v>9794</v>
      </c>
      <c r="M50" s="149">
        <v>3944</v>
      </c>
      <c r="N50" s="149">
        <v>3259</v>
      </c>
      <c r="O50" s="323">
        <v>4505</v>
      </c>
      <c r="P50" s="323">
        <v>7313</v>
      </c>
      <c r="Q50" s="323">
        <v>14534</v>
      </c>
      <c r="R50" s="305">
        <f>'Mielies-Maize'!G47</f>
        <v>7885669</v>
      </c>
      <c r="S50" s="323">
        <f t="shared" si="12"/>
        <v>1583056</v>
      </c>
    </row>
    <row r="51" spans="2:19" ht="15" customHeight="1" x14ac:dyDescent="0.25">
      <c r="B51" s="19">
        <v>33</v>
      </c>
      <c r="C51" s="129" t="s">
        <v>185</v>
      </c>
      <c r="D51" s="21">
        <v>0</v>
      </c>
      <c r="E51" s="21">
        <v>33000</v>
      </c>
      <c r="F51" s="49">
        <v>0</v>
      </c>
      <c r="G51" s="18">
        <v>0</v>
      </c>
      <c r="H51" s="151">
        <v>0</v>
      </c>
      <c r="I51" s="146">
        <v>0</v>
      </c>
      <c r="J51" s="149">
        <v>0</v>
      </c>
      <c r="K51" s="149">
        <v>0</v>
      </c>
      <c r="L51" s="149">
        <v>0</v>
      </c>
      <c r="M51" s="149">
        <v>4144</v>
      </c>
      <c r="N51" s="149">
        <v>1457</v>
      </c>
      <c r="O51" s="323">
        <v>5803</v>
      </c>
      <c r="P51" s="323">
        <v>5887</v>
      </c>
      <c r="Q51" s="323">
        <v>8452</v>
      </c>
      <c r="R51" s="305">
        <f>'Mielies-Maize'!G48</f>
        <v>7897189</v>
      </c>
      <c r="S51" s="323">
        <f t="shared" si="12"/>
        <v>1583757.6</v>
      </c>
    </row>
    <row r="52" spans="2:19" ht="15" customHeight="1" x14ac:dyDescent="0.25">
      <c r="B52" s="19">
        <v>34</v>
      </c>
      <c r="C52" s="129" t="s">
        <v>186</v>
      </c>
      <c r="D52" s="21">
        <v>0</v>
      </c>
      <c r="E52" s="21">
        <v>0</v>
      </c>
      <c r="F52" s="49">
        <v>0</v>
      </c>
      <c r="G52" s="18">
        <v>0</v>
      </c>
      <c r="H52" s="151">
        <v>0</v>
      </c>
      <c r="I52" s="146">
        <v>0</v>
      </c>
      <c r="J52" s="149">
        <v>0</v>
      </c>
      <c r="K52" s="149">
        <v>0</v>
      </c>
      <c r="L52" s="149">
        <v>0</v>
      </c>
      <c r="M52" s="149">
        <v>2931</v>
      </c>
      <c r="N52" s="149">
        <v>2369</v>
      </c>
      <c r="O52" s="323">
        <v>3668</v>
      </c>
      <c r="P52" s="323">
        <v>4338</v>
      </c>
      <c r="Q52" s="323">
        <v>7816</v>
      </c>
      <c r="R52" s="305">
        <f>'Mielies-Maize'!G49</f>
        <v>7905967</v>
      </c>
      <c r="S52" s="323">
        <f t="shared" si="12"/>
        <v>1584831.6</v>
      </c>
    </row>
    <row r="53" spans="2:19" ht="15" customHeight="1" x14ac:dyDescent="0.25">
      <c r="B53" s="19">
        <v>35</v>
      </c>
      <c r="C53" s="129" t="s">
        <v>187</v>
      </c>
      <c r="D53" s="21">
        <v>5000</v>
      </c>
      <c r="E53" s="21">
        <v>0</v>
      </c>
      <c r="F53" s="49">
        <v>15000</v>
      </c>
      <c r="G53" s="18">
        <v>75763</v>
      </c>
      <c r="H53" s="151">
        <v>46907</v>
      </c>
      <c r="I53" s="146">
        <v>68533</v>
      </c>
      <c r="J53" s="149">
        <v>57507</v>
      </c>
      <c r="K53" s="149">
        <v>40486</v>
      </c>
      <c r="L53" s="149">
        <v>61431</v>
      </c>
      <c r="M53" s="149">
        <v>9201</v>
      </c>
      <c r="N53" s="149">
        <v>15225</v>
      </c>
      <c r="O53" s="323">
        <v>20941</v>
      </c>
      <c r="P53" s="323">
        <v>24475</v>
      </c>
      <c r="Q53" s="323">
        <v>14301</v>
      </c>
      <c r="R53" s="305">
        <f>'Mielies-Maize'!G50</f>
        <v>7917250</v>
      </c>
      <c r="S53" s="323">
        <f t="shared" ref="S53:S56" si="13">AVERAGE(N53:R53)</f>
        <v>1598438.3999999999</v>
      </c>
    </row>
    <row r="54" spans="2:19" ht="15" customHeight="1" x14ac:dyDescent="0.25">
      <c r="B54" s="19">
        <v>36</v>
      </c>
      <c r="C54" s="129" t="s">
        <v>190</v>
      </c>
      <c r="D54" s="21">
        <v>26000</v>
      </c>
      <c r="E54" s="21">
        <v>5000</v>
      </c>
      <c r="F54" s="49">
        <v>10000</v>
      </c>
      <c r="G54" s="18">
        <v>4419</v>
      </c>
      <c r="H54" s="151">
        <v>7173</v>
      </c>
      <c r="I54" s="146">
        <v>5394</v>
      </c>
      <c r="J54" s="149">
        <v>3773</v>
      </c>
      <c r="K54" s="149">
        <v>2678</v>
      </c>
      <c r="L54" s="149">
        <v>6295</v>
      </c>
      <c r="M54" s="149">
        <v>605</v>
      </c>
      <c r="N54" s="149">
        <v>247</v>
      </c>
      <c r="O54" s="323">
        <v>164</v>
      </c>
      <c r="P54" s="323">
        <v>3593</v>
      </c>
      <c r="Q54" s="323">
        <v>5068</v>
      </c>
      <c r="R54" s="305">
        <f>'Mielies-Maize'!G51</f>
        <v>7924338</v>
      </c>
      <c r="S54" s="323">
        <f t="shared" si="13"/>
        <v>1586682</v>
      </c>
    </row>
    <row r="55" spans="2:19" ht="15" customHeight="1" x14ac:dyDescent="0.25">
      <c r="B55" s="19">
        <v>37</v>
      </c>
      <c r="C55" s="129" t="s">
        <v>189</v>
      </c>
      <c r="D55" s="21">
        <v>3000</v>
      </c>
      <c r="E55" s="21">
        <v>8000</v>
      </c>
      <c r="F55" s="49">
        <v>13000</v>
      </c>
      <c r="G55" s="18">
        <v>11178</v>
      </c>
      <c r="H55" s="151">
        <v>11752</v>
      </c>
      <c r="I55" s="146">
        <v>10088</v>
      </c>
      <c r="J55" s="149">
        <v>6980</v>
      </c>
      <c r="K55" s="149">
        <v>10518</v>
      </c>
      <c r="L55" s="149">
        <v>10667</v>
      </c>
      <c r="M55" s="149">
        <v>2895</v>
      </c>
      <c r="N55" s="149">
        <v>2079</v>
      </c>
      <c r="O55" s="323">
        <v>2948</v>
      </c>
      <c r="P55" s="323">
        <v>6261</v>
      </c>
      <c r="Q55" s="323">
        <v>12109</v>
      </c>
      <c r="R55" s="305">
        <f>'Mielies-Maize'!G52</f>
        <v>7932846</v>
      </c>
      <c r="S55" s="323">
        <f t="shared" si="13"/>
        <v>1591248.6</v>
      </c>
    </row>
    <row r="56" spans="2:19" ht="14.25" customHeight="1" x14ac:dyDescent="0.25">
      <c r="B56" s="19">
        <v>38</v>
      </c>
      <c r="C56" s="129" t="s">
        <v>191</v>
      </c>
      <c r="D56" s="21">
        <v>8000</v>
      </c>
      <c r="E56" s="21">
        <v>5000</v>
      </c>
      <c r="F56" s="49">
        <v>14000</v>
      </c>
      <c r="G56" s="18">
        <v>9457</v>
      </c>
      <c r="H56" s="151">
        <v>12500</v>
      </c>
      <c r="I56" s="146">
        <v>16621</v>
      </c>
      <c r="J56" s="149">
        <v>14135</v>
      </c>
      <c r="K56" s="149">
        <v>16958</v>
      </c>
      <c r="L56" s="149">
        <v>9207</v>
      </c>
      <c r="M56" s="149">
        <v>1078</v>
      </c>
      <c r="N56" s="149">
        <v>6752</v>
      </c>
      <c r="O56" s="323">
        <v>5613</v>
      </c>
      <c r="P56" s="323">
        <v>7804</v>
      </c>
      <c r="Q56" s="323">
        <v>13215</v>
      </c>
      <c r="R56" s="305">
        <f>'Mielies-Maize'!G53</f>
        <v>7947305</v>
      </c>
      <c r="S56" s="323">
        <f t="shared" si="13"/>
        <v>1596137.8</v>
      </c>
    </row>
    <row r="57" spans="2:19" ht="14.25" customHeight="1" x14ac:dyDescent="0.25">
      <c r="B57" s="19">
        <v>39</v>
      </c>
      <c r="C57" s="129" t="s">
        <v>192</v>
      </c>
      <c r="D57" s="21">
        <v>6000</v>
      </c>
      <c r="E57" s="21">
        <v>9000</v>
      </c>
      <c r="F57" s="49">
        <v>14000</v>
      </c>
      <c r="G57" s="18">
        <v>31329</v>
      </c>
      <c r="H57" s="151">
        <v>28954</v>
      </c>
      <c r="I57" s="146">
        <v>18997</v>
      </c>
      <c r="J57" s="149">
        <v>21957</v>
      </c>
      <c r="K57" s="149">
        <v>55917</v>
      </c>
      <c r="L57" s="149">
        <v>67194</v>
      </c>
      <c r="M57" s="149">
        <v>13637</v>
      </c>
      <c r="N57" s="149">
        <v>9442</v>
      </c>
      <c r="O57" s="323">
        <v>7152</v>
      </c>
      <c r="P57" s="323">
        <v>51784</v>
      </c>
      <c r="Q57" s="323">
        <v>27961</v>
      </c>
      <c r="R57" s="305">
        <f>'Mielies-Maize'!G54</f>
        <v>7971787</v>
      </c>
      <c r="S57" s="323">
        <f t="shared" ref="S57" si="14">AVERAGE(N57:R57)</f>
        <v>1613625.2</v>
      </c>
    </row>
    <row r="58" spans="2:19" ht="14.25" customHeight="1" x14ac:dyDescent="0.25">
      <c r="B58" s="19">
        <v>40</v>
      </c>
      <c r="C58" s="129" t="s">
        <v>193</v>
      </c>
      <c r="D58" s="21">
        <v>10000</v>
      </c>
      <c r="E58" s="21">
        <v>5000</v>
      </c>
      <c r="F58" s="49">
        <v>8000</v>
      </c>
      <c r="G58" s="18">
        <v>14541</v>
      </c>
      <c r="H58" s="151">
        <v>44177</v>
      </c>
      <c r="I58" s="146">
        <v>73924</v>
      </c>
      <c r="J58" s="149">
        <v>70882</v>
      </c>
      <c r="K58" s="149">
        <v>8794</v>
      </c>
      <c r="L58" s="149">
        <v>2672</v>
      </c>
      <c r="M58" s="149">
        <v>91</v>
      </c>
      <c r="N58" s="149">
        <v>24062</v>
      </c>
      <c r="O58" s="323">
        <v>31061</v>
      </c>
      <c r="P58" s="323">
        <v>4869</v>
      </c>
      <c r="Q58" s="323">
        <v>24603</v>
      </c>
      <c r="R58" s="305">
        <f>'Mielies-Maize'!G55</f>
        <v>7990270</v>
      </c>
      <c r="S58" s="323">
        <f t="shared" ref="S58" si="15">AVERAGE(N58:R58)</f>
        <v>1614973</v>
      </c>
    </row>
    <row r="59" spans="2:19" ht="14.25" customHeight="1" x14ac:dyDescent="0.25">
      <c r="B59" s="19">
        <v>41</v>
      </c>
      <c r="C59" s="129" t="s">
        <v>194</v>
      </c>
      <c r="D59" s="21">
        <v>9000</v>
      </c>
      <c r="E59" s="21">
        <v>9000</v>
      </c>
      <c r="F59" s="49">
        <v>6000</v>
      </c>
      <c r="G59" s="18">
        <v>18083</v>
      </c>
      <c r="H59" s="151">
        <v>24623</v>
      </c>
      <c r="I59" s="146">
        <v>24978</v>
      </c>
      <c r="J59" s="149">
        <v>33366</v>
      </c>
      <c r="K59" s="149">
        <v>27581</v>
      </c>
      <c r="L59" s="149">
        <v>11706</v>
      </c>
      <c r="M59" s="149">
        <v>2095</v>
      </c>
      <c r="N59" s="149">
        <v>7466</v>
      </c>
      <c r="O59" s="323">
        <v>5936</v>
      </c>
      <c r="P59" s="323">
        <v>10413</v>
      </c>
      <c r="Q59" s="323">
        <v>26466</v>
      </c>
      <c r="R59" s="305">
        <f>'Mielies-Maize'!G56</f>
        <v>8007472</v>
      </c>
      <c r="S59" s="323">
        <f t="shared" ref="S59" si="16">AVERAGE(N59:R59)</f>
        <v>1611550.6</v>
      </c>
    </row>
    <row r="60" spans="2:19" ht="14.25" customHeight="1" x14ac:dyDescent="0.25">
      <c r="B60" s="19">
        <v>42</v>
      </c>
      <c r="C60" s="129" t="s">
        <v>195</v>
      </c>
      <c r="D60" s="21">
        <v>9000</v>
      </c>
      <c r="E60" s="21">
        <v>21000</v>
      </c>
      <c r="F60" s="49">
        <v>33000</v>
      </c>
      <c r="G60" s="18">
        <v>24607</v>
      </c>
      <c r="H60" s="151">
        <v>29549</v>
      </c>
      <c r="I60" s="146">
        <v>32476</v>
      </c>
      <c r="J60" s="149">
        <v>45464</v>
      </c>
      <c r="K60" s="149">
        <v>46977</v>
      </c>
      <c r="L60" s="149">
        <v>9435</v>
      </c>
      <c r="M60" s="149">
        <v>1001</v>
      </c>
      <c r="N60" s="149">
        <v>11480</v>
      </c>
      <c r="O60" s="323">
        <v>10507</v>
      </c>
      <c r="P60" s="323">
        <v>5984</v>
      </c>
      <c r="Q60" s="323">
        <v>25662</v>
      </c>
      <c r="R60" s="305">
        <f>'Mielies-Maize'!G57</f>
        <v>8031027</v>
      </c>
      <c r="S60" s="323">
        <f t="shared" ref="S60" si="17">AVERAGE(N60:R60)</f>
        <v>1616932</v>
      </c>
    </row>
    <row r="61" spans="2:19" ht="14.25" customHeight="1" x14ac:dyDescent="0.25">
      <c r="B61" s="19">
        <v>43</v>
      </c>
      <c r="C61" s="129" t="s">
        <v>196</v>
      </c>
      <c r="D61" s="21">
        <v>6000</v>
      </c>
      <c r="E61" s="21">
        <v>6000</v>
      </c>
      <c r="F61" s="49">
        <v>18000</v>
      </c>
      <c r="G61" s="18">
        <v>74611</v>
      </c>
      <c r="H61" s="151">
        <v>37777</v>
      </c>
      <c r="I61" s="146">
        <v>35813</v>
      </c>
      <c r="J61" s="149">
        <v>34233</v>
      </c>
      <c r="K61" s="149">
        <v>75833</v>
      </c>
      <c r="L61" s="149">
        <v>68018</v>
      </c>
      <c r="M61" s="149">
        <v>22200</v>
      </c>
      <c r="N61" s="149">
        <v>9084</v>
      </c>
      <c r="O61" s="323">
        <v>8705</v>
      </c>
      <c r="P61" s="323">
        <v>30251</v>
      </c>
      <c r="Q61" s="323">
        <v>30709</v>
      </c>
      <c r="R61" s="305">
        <f>'Mielies-Maize'!G58</f>
        <v>8061013</v>
      </c>
      <c r="S61" s="323">
        <f t="shared" ref="S61" si="18">AVERAGE(N61:R61)</f>
        <v>1627952.4</v>
      </c>
    </row>
    <row r="62" spans="2:19" ht="14.25" customHeight="1" x14ac:dyDescent="0.25">
      <c r="B62" s="19">
        <v>44</v>
      </c>
      <c r="C62" s="129" t="s">
        <v>197</v>
      </c>
      <c r="D62" s="21">
        <v>8000</v>
      </c>
      <c r="E62" s="21">
        <v>9000</v>
      </c>
      <c r="F62" s="159">
        <v>14000</v>
      </c>
      <c r="G62" s="158">
        <v>48477</v>
      </c>
      <c r="H62" s="151">
        <v>56253</v>
      </c>
      <c r="I62" s="146">
        <v>91654</v>
      </c>
      <c r="J62" s="149">
        <v>89529</v>
      </c>
      <c r="K62" s="149">
        <v>12553</v>
      </c>
      <c r="L62" s="149">
        <v>3373</v>
      </c>
      <c r="M62" s="149">
        <v>1060</v>
      </c>
      <c r="N62" s="149">
        <v>23857</v>
      </c>
      <c r="O62" s="323">
        <v>29153</v>
      </c>
      <c r="P62" s="323">
        <v>5521</v>
      </c>
      <c r="Q62" s="323">
        <v>19551</v>
      </c>
      <c r="R62" s="305">
        <f>'Mielies-Maize'!G59</f>
        <v>8079037</v>
      </c>
      <c r="S62" s="323">
        <f t="shared" ref="S62:S63" si="19">AVERAGE(N62:R62)</f>
        <v>1631423.8</v>
      </c>
    </row>
    <row r="63" spans="2:19" ht="14.25" customHeight="1" x14ac:dyDescent="0.25">
      <c r="B63" s="19">
        <v>45</v>
      </c>
      <c r="C63" s="129" t="s">
        <v>198</v>
      </c>
      <c r="D63" s="21">
        <v>14000</v>
      </c>
      <c r="E63" s="21">
        <v>9000</v>
      </c>
      <c r="F63" s="49">
        <v>27000</v>
      </c>
      <c r="G63" s="18">
        <v>53181</v>
      </c>
      <c r="H63" s="151">
        <v>17466</v>
      </c>
      <c r="I63" s="146">
        <v>28346</v>
      </c>
      <c r="J63" s="149">
        <v>29898</v>
      </c>
      <c r="K63" s="149">
        <v>36209</v>
      </c>
      <c r="L63" s="149">
        <v>13326</v>
      </c>
      <c r="M63" s="149">
        <v>5160</v>
      </c>
      <c r="N63" s="149">
        <v>7344</v>
      </c>
      <c r="O63" s="323">
        <v>9127</v>
      </c>
      <c r="P63" s="323">
        <v>8444</v>
      </c>
      <c r="Q63" s="323">
        <v>20073</v>
      </c>
      <c r="R63" s="305">
        <f>'Mielies-Maize'!G60</f>
        <v>8102958</v>
      </c>
      <c r="S63" s="323">
        <f t="shared" si="19"/>
        <v>1629589.2</v>
      </c>
    </row>
    <row r="64" spans="2:19" ht="14.25" customHeight="1" x14ac:dyDescent="0.25">
      <c r="B64" s="19">
        <v>46</v>
      </c>
      <c r="C64" s="129" t="s">
        <v>199</v>
      </c>
      <c r="D64" s="21">
        <v>81000</v>
      </c>
      <c r="E64" s="21">
        <v>3000</v>
      </c>
      <c r="F64" s="49">
        <v>42000</v>
      </c>
      <c r="G64" s="18">
        <v>58073</v>
      </c>
      <c r="H64" s="151">
        <v>16832</v>
      </c>
      <c r="I64" s="146">
        <v>36727</v>
      </c>
      <c r="J64" s="149">
        <v>44640</v>
      </c>
      <c r="K64" s="149">
        <v>77684</v>
      </c>
      <c r="L64" s="149">
        <v>17827</v>
      </c>
      <c r="M64" s="149">
        <v>1635</v>
      </c>
      <c r="N64" s="149">
        <v>4120</v>
      </c>
      <c r="O64" s="323">
        <v>11229</v>
      </c>
      <c r="P64" s="323">
        <v>7408</v>
      </c>
      <c r="Q64" s="323">
        <v>22482</v>
      </c>
      <c r="R64" s="305">
        <f>'Mielies-Maize'!G61</f>
        <v>8135395</v>
      </c>
      <c r="S64" s="323">
        <f t="shared" ref="S64" si="20">AVERAGE(N64:R64)</f>
        <v>1636126.8</v>
      </c>
    </row>
    <row r="65" spans="2:19" ht="14.25" customHeight="1" x14ac:dyDescent="0.25">
      <c r="B65" s="19">
        <v>47</v>
      </c>
      <c r="C65" s="129" t="s">
        <v>201</v>
      </c>
      <c r="D65" s="129" t="s">
        <v>66</v>
      </c>
      <c r="E65" s="129" t="s">
        <v>67</v>
      </c>
      <c r="F65" s="49">
        <v>40000</v>
      </c>
      <c r="G65" s="18">
        <v>92058</v>
      </c>
      <c r="H65" s="151">
        <v>30836</v>
      </c>
      <c r="I65" s="146">
        <v>34682</v>
      </c>
      <c r="J65" s="149">
        <v>38794</v>
      </c>
      <c r="K65" s="149">
        <v>76354</v>
      </c>
      <c r="L65" s="149">
        <v>8388</v>
      </c>
      <c r="M65" s="149">
        <v>1951</v>
      </c>
      <c r="N65" s="149">
        <v>7498</v>
      </c>
      <c r="O65" s="323">
        <v>10015</v>
      </c>
      <c r="P65" s="323">
        <v>46816</v>
      </c>
      <c r="Q65" s="323">
        <v>15725</v>
      </c>
      <c r="R65" s="305">
        <f>'Mielies-Maize'!G62</f>
        <v>8174699</v>
      </c>
      <c r="S65" s="323">
        <f t="shared" ref="S65:S68" si="21">AVERAGE(N65:R65)</f>
        <v>1650950.6</v>
      </c>
    </row>
    <row r="66" spans="2:19" ht="14.25" customHeight="1" x14ac:dyDescent="0.25">
      <c r="B66" s="19">
        <v>48</v>
      </c>
      <c r="C66" s="129" t="s">
        <v>202</v>
      </c>
      <c r="D66" s="21">
        <v>6000</v>
      </c>
      <c r="E66" s="21">
        <v>2000</v>
      </c>
      <c r="F66" s="49">
        <v>52000</v>
      </c>
      <c r="G66" s="18">
        <v>44272</v>
      </c>
      <c r="H66" s="151">
        <v>87845</v>
      </c>
      <c r="I66" s="146">
        <v>100063</v>
      </c>
      <c r="J66" s="149">
        <v>134526</v>
      </c>
      <c r="K66" s="149">
        <v>174620</v>
      </c>
      <c r="L66" s="149">
        <v>58012</v>
      </c>
      <c r="M66" s="149">
        <v>25298</v>
      </c>
      <c r="N66" s="149">
        <v>29514</v>
      </c>
      <c r="O66" s="323">
        <v>57924</v>
      </c>
      <c r="P66" s="323">
        <v>1726</v>
      </c>
      <c r="Q66" s="323">
        <v>28193</v>
      </c>
      <c r="R66" s="305">
        <f>'Mielies-Maize'!G63</f>
        <v>8211657</v>
      </c>
      <c r="S66" s="323">
        <f t="shared" si="21"/>
        <v>1665802.8</v>
      </c>
    </row>
    <row r="67" spans="2:19" ht="14.25" customHeight="1" x14ac:dyDescent="0.25">
      <c r="B67" s="19">
        <v>49</v>
      </c>
      <c r="C67" s="129" t="s">
        <v>203</v>
      </c>
      <c r="D67" s="21">
        <v>7000</v>
      </c>
      <c r="E67" s="21">
        <v>3000</v>
      </c>
      <c r="F67" s="49">
        <v>35000</v>
      </c>
      <c r="G67" s="18">
        <v>40598</v>
      </c>
      <c r="H67" s="151">
        <v>34657</v>
      </c>
      <c r="I67" s="146">
        <v>27403</v>
      </c>
      <c r="J67" s="149">
        <v>22890</v>
      </c>
      <c r="K67" s="149">
        <v>90941</v>
      </c>
      <c r="L67" s="149">
        <v>7089</v>
      </c>
      <c r="M67" s="149">
        <v>6254</v>
      </c>
      <c r="N67" s="149">
        <v>3059</v>
      </c>
      <c r="O67" s="323">
        <v>3074</v>
      </c>
      <c r="P67" s="323">
        <v>16362</v>
      </c>
      <c r="Q67" s="323">
        <v>9429</v>
      </c>
      <c r="R67" s="305">
        <f>'Mielies-Maize'!G64</f>
        <v>8248475</v>
      </c>
      <c r="S67" s="323">
        <f t="shared" si="21"/>
        <v>1656079.8</v>
      </c>
    </row>
    <row r="68" spans="2:19" ht="14.25" customHeight="1" x14ac:dyDescent="0.25">
      <c r="B68" s="19">
        <v>50</v>
      </c>
      <c r="C68" s="129" t="s">
        <v>204</v>
      </c>
      <c r="D68" s="21">
        <v>10000</v>
      </c>
      <c r="E68" s="21">
        <v>38000</v>
      </c>
      <c r="F68" s="49">
        <v>93000</v>
      </c>
      <c r="G68" s="18">
        <v>94097</v>
      </c>
      <c r="H68" s="151">
        <v>51986</v>
      </c>
      <c r="I68" s="146">
        <v>33877</v>
      </c>
      <c r="J68" s="149">
        <v>70188</v>
      </c>
      <c r="K68" s="149">
        <v>46810</v>
      </c>
      <c r="L68" s="149">
        <v>17603</v>
      </c>
      <c r="M68" s="149">
        <v>9992</v>
      </c>
      <c r="N68" s="149">
        <v>5994</v>
      </c>
      <c r="O68" s="323">
        <v>16900</v>
      </c>
      <c r="P68" s="323">
        <v>5462</v>
      </c>
      <c r="Q68" s="323">
        <v>13497</v>
      </c>
      <c r="R68" s="305">
        <f>'Mielies-Maize'!G65</f>
        <v>8282385</v>
      </c>
      <c r="S68" s="323">
        <f t="shared" si="21"/>
        <v>1664847.6</v>
      </c>
    </row>
    <row r="69" spans="2:19" ht="14.25" customHeight="1" x14ac:dyDescent="0.25">
      <c r="B69" s="19">
        <v>51</v>
      </c>
      <c r="C69" s="129"/>
      <c r="D69" s="21">
        <v>0</v>
      </c>
      <c r="E69" s="21">
        <v>33000</v>
      </c>
      <c r="F69" s="49">
        <v>144000</v>
      </c>
      <c r="G69" s="18">
        <v>181300</v>
      </c>
      <c r="H69" s="151">
        <v>47621</v>
      </c>
      <c r="I69" s="146">
        <v>72371</v>
      </c>
      <c r="J69" s="149">
        <v>95688</v>
      </c>
      <c r="K69" s="149">
        <v>89128</v>
      </c>
      <c r="L69" s="149">
        <v>22826</v>
      </c>
      <c r="M69" s="149">
        <v>11219</v>
      </c>
      <c r="N69" s="149">
        <v>10341</v>
      </c>
      <c r="O69" s="323">
        <v>43770</v>
      </c>
      <c r="P69" s="323">
        <v>8259</v>
      </c>
      <c r="Q69" s="323">
        <v>26981</v>
      </c>
      <c r="R69" s="305"/>
      <c r="S69" s="323"/>
    </row>
    <row r="70" spans="2:19" ht="14.25" customHeight="1" x14ac:dyDescent="0.25">
      <c r="B70" s="19">
        <v>52</v>
      </c>
      <c r="C70" s="129"/>
      <c r="D70" s="21">
        <v>14000</v>
      </c>
      <c r="E70" s="21">
        <v>49000</v>
      </c>
      <c r="F70" s="49">
        <v>92000</v>
      </c>
      <c r="G70" s="18">
        <v>349127</v>
      </c>
      <c r="H70" s="151">
        <v>209597</v>
      </c>
      <c r="I70" s="146">
        <v>76631</v>
      </c>
      <c r="J70" s="149">
        <v>98505</v>
      </c>
      <c r="K70" s="149">
        <v>129651</v>
      </c>
      <c r="L70" s="149">
        <v>24557</v>
      </c>
      <c r="M70" s="149">
        <v>23329</v>
      </c>
      <c r="N70" s="149">
        <v>63371</v>
      </c>
      <c r="O70" s="323">
        <v>91574</v>
      </c>
      <c r="P70" s="323">
        <v>41190</v>
      </c>
      <c r="Q70" s="323">
        <v>45674</v>
      </c>
      <c r="R70" s="305"/>
      <c r="S70" s="285"/>
    </row>
    <row r="71" spans="2:19" ht="14.25" customHeight="1" x14ac:dyDescent="0.25">
      <c r="B71" s="19">
        <v>53</v>
      </c>
      <c r="C71" s="129"/>
      <c r="D71" s="21"/>
      <c r="E71" s="21"/>
      <c r="F71" s="21"/>
      <c r="G71" s="21"/>
      <c r="H71" s="149"/>
      <c r="I71" s="149"/>
      <c r="J71" s="149"/>
      <c r="K71" s="147"/>
      <c r="L71" s="149"/>
      <c r="M71" s="265"/>
      <c r="N71" s="265"/>
      <c r="O71" s="149">
        <v>193423</v>
      </c>
      <c r="P71" s="149"/>
      <c r="Q71" s="323"/>
      <c r="R71" s="305"/>
      <c r="S71" s="285"/>
    </row>
    <row r="72" spans="2:19" ht="14.25" customHeight="1" x14ac:dyDescent="0.25">
      <c r="B72" s="19">
        <v>54</v>
      </c>
      <c r="C72" s="129"/>
      <c r="D72" s="28"/>
      <c r="E72" s="28"/>
      <c r="F72" s="28"/>
      <c r="G72" s="28"/>
      <c r="H72" s="195"/>
      <c r="I72" s="195"/>
      <c r="J72" s="195"/>
      <c r="K72" s="214"/>
      <c r="L72" s="195" t="e">
        <f>'Mielies-Maize'!#REF!</f>
        <v>#REF!</v>
      </c>
      <c r="M72" s="266"/>
      <c r="N72" s="266"/>
      <c r="O72" s="147"/>
      <c r="P72" s="149"/>
      <c r="Q72" s="323"/>
      <c r="R72" s="411"/>
      <c r="S72" s="285"/>
    </row>
    <row r="73" spans="2:19" ht="14.25" customHeight="1" x14ac:dyDescent="0.25">
      <c r="B73" s="140" t="s">
        <v>94</v>
      </c>
      <c r="C73" s="204"/>
      <c r="D73" s="116">
        <v>7480000</v>
      </c>
      <c r="E73" s="115">
        <v>6775000</v>
      </c>
      <c r="F73" s="114">
        <v>6052000</v>
      </c>
      <c r="G73" s="81">
        <v>6903656</v>
      </c>
      <c r="H73" s="81">
        <v>5606800</v>
      </c>
      <c r="I73" s="113">
        <v>7710000</v>
      </c>
      <c r="J73" s="81">
        <v>4735000</v>
      </c>
      <c r="K73" s="81">
        <v>3408500</v>
      </c>
      <c r="L73" s="216">
        <v>9916000</v>
      </c>
      <c r="M73" s="244">
        <v>6801560</v>
      </c>
      <c r="N73" s="244">
        <v>5538240</v>
      </c>
      <c r="O73" s="306">
        <v>8666310</v>
      </c>
      <c r="P73" s="306">
        <v>8608815</v>
      </c>
      <c r="Q73" s="306">
        <v>7789750</v>
      </c>
      <c r="R73" s="306">
        <v>8637950</v>
      </c>
      <c r="S73" s="316">
        <f>AVERAGE(K73:Q73)</f>
        <v>7247025</v>
      </c>
    </row>
    <row r="74" spans="2:19" ht="14.25" customHeight="1" x14ac:dyDescent="0.25">
      <c r="B74" s="182" t="s">
        <v>95</v>
      </c>
      <c r="C74" s="152"/>
      <c r="D74" s="88">
        <v>119893</v>
      </c>
      <c r="E74" s="90">
        <v>114890</v>
      </c>
      <c r="F74" s="90">
        <v>100312</v>
      </c>
      <c r="G74" s="90">
        <v>114097</v>
      </c>
      <c r="H74" s="90">
        <v>110942</v>
      </c>
      <c r="I74" s="90">
        <v>137247</v>
      </c>
      <c r="J74" s="90">
        <v>94200</v>
      </c>
      <c r="K74" s="90">
        <v>41052</v>
      </c>
      <c r="L74" s="212">
        <f>212100+16900</f>
        <v>229000</v>
      </c>
      <c r="M74" s="245">
        <v>200000</v>
      </c>
      <c r="N74" s="245">
        <v>160000</v>
      </c>
      <c r="O74" s="307">
        <v>255000</v>
      </c>
      <c r="P74" s="307">
        <v>202000</v>
      </c>
      <c r="Q74" s="307">
        <f>'Table-SAGIS deliver vs CEC est'!C9</f>
        <v>200000</v>
      </c>
      <c r="R74" s="307">
        <f>'Table-SAGIS deliver vs CEC est'!D9</f>
        <v>420000</v>
      </c>
      <c r="S74" s="316">
        <f>AVERAGE(K74:Q74)</f>
        <v>183864.57142857142</v>
      </c>
    </row>
    <row r="75" spans="2:19" ht="14.25" customHeight="1" x14ac:dyDescent="0.25">
      <c r="B75" s="183" t="s">
        <v>96</v>
      </c>
      <c r="C75" s="155"/>
      <c r="D75" s="91">
        <f t="shared" ref="D75:I75" si="22">D73-D74</f>
        <v>7360107</v>
      </c>
      <c r="E75" s="91">
        <f t="shared" si="22"/>
        <v>6660110</v>
      </c>
      <c r="F75" s="91">
        <f t="shared" si="22"/>
        <v>5951688</v>
      </c>
      <c r="G75" s="91">
        <f t="shared" si="22"/>
        <v>6789559</v>
      </c>
      <c r="H75" s="91">
        <f t="shared" si="22"/>
        <v>5495858</v>
      </c>
      <c r="I75" s="91">
        <f t="shared" si="22"/>
        <v>7572753</v>
      </c>
      <c r="J75" s="91">
        <v>4624890</v>
      </c>
      <c r="K75" s="91">
        <v>3367448</v>
      </c>
      <c r="L75" s="91">
        <f>L73-L74</f>
        <v>9687000</v>
      </c>
      <c r="M75" s="246">
        <f>M73-M74</f>
        <v>6601560</v>
      </c>
      <c r="N75" s="246">
        <v>5385000</v>
      </c>
      <c r="O75" s="308">
        <f>O73-O74</f>
        <v>8411310</v>
      </c>
      <c r="P75" s="308">
        <f>P73-P74</f>
        <v>8406815</v>
      </c>
      <c r="Q75" s="308">
        <f>Q73-Q74</f>
        <v>7589750</v>
      </c>
      <c r="R75" s="308">
        <f>R73-R74</f>
        <v>8217950</v>
      </c>
      <c r="S75" s="317">
        <f>S73-S74</f>
        <v>7063160.4285714282</v>
      </c>
    </row>
    <row r="76" spans="2:19" x14ac:dyDescent="0.2">
      <c r="B76" s="16"/>
      <c r="D76" s="89"/>
      <c r="E76" s="84"/>
      <c r="F76" s="84"/>
      <c r="G76" s="85"/>
      <c r="H76" s="86"/>
      <c r="I76" s="85"/>
      <c r="J76" s="165"/>
      <c r="K76" s="165"/>
      <c r="L76" s="184"/>
      <c r="M76" s="247"/>
      <c r="N76" s="247"/>
      <c r="O76" s="309"/>
      <c r="P76" s="309"/>
      <c r="Q76" s="309"/>
      <c r="R76" s="309"/>
      <c r="S76" s="318"/>
    </row>
    <row r="77" spans="2:19" ht="18" thickBot="1" x14ac:dyDescent="0.35">
      <c r="B77" s="132" t="s">
        <v>97</v>
      </c>
      <c r="C77" s="133"/>
      <c r="D77" s="134" t="s">
        <v>47</v>
      </c>
      <c r="E77" s="241" t="s">
        <v>48</v>
      </c>
      <c r="F77" s="233" t="s">
        <v>49</v>
      </c>
      <c r="G77" s="233" t="s">
        <v>50</v>
      </c>
      <c r="H77" s="233" t="s">
        <v>51</v>
      </c>
      <c r="I77" s="233" t="s">
        <v>52</v>
      </c>
      <c r="J77" s="233" t="s">
        <v>53</v>
      </c>
      <c r="K77" s="233" t="s">
        <v>54</v>
      </c>
      <c r="L77" s="234" t="s">
        <v>55</v>
      </c>
      <c r="M77" s="248" t="str">
        <f>M3</f>
        <v>2018/19</v>
      </c>
      <c r="N77" s="290" t="s">
        <v>57</v>
      </c>
      <c r="O77" s="310" t="str">
        <f>O3</f>
        <v>2020/21</v>
      </c>
      <c r="P77" s="310" t="str">
        <f>P3</f>
        <v>2021/22</v>
      </c>
      <c r="Q77" s="310" t="str">
        <f>Q3</f>
        <v>2022/23*</v>
      </c>
      <c r="R77" s="310" t="str">
        <f>R3</f>
        <v>2023/24*</v>
      </c>
      <c r="S77" s="284" t="s">
        <v>62</v>
      </c>
    </row>
    <row r="78" spans="2:19" x14ac:dyDescent="0.2">
      <c r="B78" s="16" t="s">
        <v>98</v>
      </c>
      <c r="C78" s="45"/>
      <c r="D78" s="23">
        <f t="shared" ref="D78:I78" si="23">D16</f>
        <v>328341</v>
      </c>
      <c r="E78" s="242">
        <f t="shared" si="23"/>
        <v>115703</v>
      </c>
      <c r="F78" s="226">
        <f t="shared" si="23"/>
        <v>160000</v>
      </c>
      <c r="G78" s="226">
        <f t="shared" si="23"/>
        <v>182983</v>
      </c>
      <c r="H78" s="226">
        <f t="shared" si="23"/>
        <v>90570</v>
      </c>
      <c r="I78" s="226">
        <f t="shared" si="23"/>
        <v>101245</v>
      </c>
      <c r="J78" s="235">
        <f t="shared" ref="J78" si="24">J18</f>
        <v>174836</v>
      </c>
      <c r="K78" s="235">
        <f>K18</f>
        <v>288056</v>
      </c>
      <c r="L78" s="235">
        <f>L18</f>
        <v>610419</v>
      </c>
      <c r="M78" s="249">
        <f t="shared" ref="M78:S78" si="25">M18</f>
        <v>117369</v>
      </c>
      <c r="N78" s="249">
        <f t="shared" si="25"/>
        <v>266943</v>
      </c>
      <c r="O78" s="311">
        <f t="shared" si="25"/>
        <v>347732</v>
      </c>
      <c r="P78" s="311">
        <f>P18</f>
        <v>437036</v>
      </c>
      <c r="Q78" s="311">
        <f>Q18</f>
        <v>141188</v>
      </c>
      <c r="R78" s="311">
        <f>R18</f>
        <v>141188</v>
      </c>
      <c r="S78" s="235">
        <f t="shared" si="25"/>
        <v>182546.4</v>
      </c>
    </row>
    <row r="79" spans="2:19" ht="12.75" thickBot="1" x14ac:dyDescent="0.25">
      <c r="B79" s="16" t="s">
        <v>99</v>
      </c>
      <c r="C79" s="47"/>
      <c r="D79" s="312">
        <f t="shared" ref="D79:E79" si="26">SUM(D19:D25)</f>
        <v>1960000</v>
      </c>
      <c r="E79" s="312">
        <f t="shared" si="26"/>
        <v>1417000</v>
      </c>
      <c r="F79" s="312">
        <f t="shared" ref="F79:Q79" si="27">SUM(F19:F26)</f>
        <v>2217000</v>
      </c>
      <c r="G79" s="312">
        <f t="shared" si="27"/>
        <v>5534366</v>
      </c>
      <c r="H79" s="312">
        <f t="shared" si="27"/>
        <v>5768242</v>
      </c>
      <c r="I79" s="312">
        <f t="shared" si="27"/>
        <v>5096383</v>
      </c>
      <c r="J79" s="312">
        <f t="shared" si="27"/>
        <v>4341088</v>
      </c>
      <c r="K79" s="312">
        <f t="shared" si="27"/>
        <v>3168598</v>
      </c>
      <c r="L79" s="312">
        <f t="shared" si="27"/>
        <v>6769845</v>
      </c>
      <c r="M79" s="312">
        <f t="shared" si="27"/>
        <v>1130931</v>
      </c>
      <c r="N79" s="312">
        <f t="shared" si="27"/>
        <v>1023044</v>
      </c>
      <c r="O79" s="312">
        <f t="shared" si="27"/>
        <v>1459774</v>
      </c>
      <c r="P79" s="312">
        <f t="shared" si="27"/>
        <v>5171708</v>
      </c>
      <c r="Q79" s="312">
        <f t="shared" si="27"/>
        <v>1541947</v>
      </c>
      <c r="R79" s="312">
        <f>SUM(R19:R26)</f>
        <v>9409462</v>
      </c>
      <c r="S79" s="312">
        <f>SUM(S19:S45)</f>
        <v>34223892.600000001</v>
      </c>
    </row>
    <row r="80" spans="2:19" ht="15.75" thickBot="1" x14ac:dyDescent="0.3">
      <c r="B80" s="118" t="s">
        <v>100</v>
      </c>
      <c r="C80" s="135"/>
      <c r="D80" s="171">
        <f t="shared" ref="D80:K80" si="28">SUM(D78:D79)</f>
        <v>2288341</v>
      </c>
      <c r="E80" s="243">
        <f t="shared" si="28"/>
        <v>1532703</v>
      </c>
      <c r="F80" s="227">
        <f t="shared" si="28"/>
        <v>2377000</v>
      </c>
      <c r="G80" s="227">
        <f t="shared" si="28"/>
        <v>5717349</v>
      </c>
      <c r="H80" s="227">
        <f t="shared" si="28"/>
        <v>5858812</v>
      </c>
      <c r="I80" s="227">
        <f t="shared" si="28"/>
        <v>5197628</v>
      </c>
      <c r="J80" s="227">
        <f t="shared" si="28"/>
        <v>4515924</v>
      </c>
      <c r="K80" s="227">
        <f t="shared" si="28"/>
        <v>3456654</v>
      </c>
      <c r="L80" s="227">
        <f t="shared" ref="L80:S80" si="29">SUM(L78:L79)</f>
        <v>7380264</v>
      </c>
      <c r="M80" s="200">
        <f t="shared" si="29"/>
        <v>1248300</v>
      </c>
      <c r="N80" s="200">
        <f t="shared" si="29"/>
        <v>1289987</v>
      </c>
      <c r="O80" s="243">
        <f t="shared" si="29"/>
        <v>1807506</v>
      </c>
      <c r="P80" s="243">
        <f>SUM(P78:P79)</f>
        <v>5608744</v>
      </c>
      <c r="Q80" s="243">
        <f>SUM(Q78:Q79)</f>
        <v>1683135</v>
      </c>
      <c r="R80" s="243">
        <f>SUM(R78:R79)</f>
        <v>9550650</v>
      </c>
      <c r="S80" s="227">
        <f t="shared" si="29"/>
        <v>34406439</v>
      </c>
    </row>
    <row r="81" spans="2:19" ht="15.75" thickTop="1" x14ac:dyDescent="0.25">
      <c r="B81" s="254" t="s">
        <v>101</v>
      </c>
      <c r="C81" s="252"/>
      <c r="D81" s="253">
        <f t="shared" ref="D81:K81" si="30">SUM(D18:D62)</f>
        <v>7375341</v>
      </c>
      <c r="E81" s="253">
        <f t="shared" si="30"/>
        <v>6709703</v>
      </c>
      <c r="F81" s="253">
        <f t="shared" si="30"/>
        <v>9891000</v>
      </c>
      <c r="G81" s="253">
        <f t="shared" si="30"/>
        <v>11199590</v>
      </c>
      <c r="H81" s="253">
        <f t="shared" si="30"/>
        <v>10585725</v>
      </c>
      <c r="I81" s="253">
        <f t="shared" si="30"/>
        <v>13377231</v>
      </c>
      <c r="J81" s="253">
        <f t="shared" si="30"/>
        <v>9232766</v>
      </c>
      <c r="K81" s="253">
        <f t="shared" si="30"/>
        <v>6964037</v>
      </c>
      <c r="L81" s="253">
        <f>SUM(L18:L62)</f>
        <v>15995627</v>
      </c>
      <c r="M81" s="253"/>
      <c r="N81" s="253"/>
      <c r="O81" s="313"/>
      <c r="P81" s="313"/>
      <c r="Q81" s="313"/>
      <c r="R81" s="313"/>
      <c r="S81" s="253"/>
    </row>
    <row r="82" spans="2:19" ht="15.75" thickBot="1" x14ac:dyDescent="0.3">
      <c r="B82" s="140" t="s">
        <v>102</v>
      </c>
      <c r="C82" s="156"/>
      <c r="D82" s="236">
        <f>D80/D81</f>
        <v>0.31026917941828047</v>
      </c>
      <c r="E82" s="236">
        <f>E80/E81</f>
        <v>0.22843082622285965</v>
      </c>
      <c r="F82" s="280">
        <f>F80/F75</f>
        <v>0.39938249451248115</v>
      </c>
      <c r="G82" s="280">
        <f t="shared" ref="G82:M82" si="31">G80/G75</f>
        <v>0.84207958131006744</v>
      </c>
      <c r="H82" s="280">
        <f t="shared" si="31"/>
        <v>1.066041371520152</v>
      </c>
      <c r="I82" s="280">
        <f t="shared" si="31"/>
        <v>0.68635910876797379</v>
      </c>
      <c r="J82" s="300">
        <f>J80/J75</f>
        <v>0.97643922341936784</v>
      </c>
      <c r="K82" s="300">
        <f t="shared" si="31"/>
        <v>1.0264906837462673</v>
      </c>
      <c r="L82" s="300">
        <f>L80/L75</f>
        <v>0.76187302570455251</v>
      </c>
      <c r="M82" s="300">
        <f t="shared" si="31"/>
        <v>0.18909166924181556</v>
      </c>
      <c r="N82" s="300">
        <f t="shared" ref="N82:S82" si="32">N80/N75</f>
        <v>0.23955190343546889</v>
      </c>
      <c r="O82" s="314">
        <f t="shared" si="32"/>
        <v>0.2148899517435453</v>
      </c>
      <c r="P82" s="352">
        <f t="shared" si="32"/>
        <v>0.6671663406414915</v>
      </c>
      <c r="Q82" s="352">
        <f t="shared" si="32"/>
        <v>0.22176422148292105</v>
      </c>
      <c r="R82" s="352">
        <f>R80/R75</f>
        <v>1.1621693974774732</v>
      </c>
      <c r="S82" s="408">
        <f t="shared" si="32"/>
        <v>4.8712526563634819</v>
      </c>
    </row>
    <row r="83" spans="2:19" ht="15" customHeight="1" x14ac:dyDescent="0.25">
      <c r="B83" s="188" t="s">
        <v>103</v>
      </c>
      <c r="C83" s="189"/>
      <c r="D83" s="189"/>
      <c r="E83" s="189"/>
      <c r="F83" s="189"/>
      <c r="G83" s="189"/>
      <c r="H83" s="189"/>
      <c r="I83" s="189"/>
      <c r="J83" s="102"/>
      <c r="K83" s="102"/>
      <c r="L83" s="102"/>
      <c r="M83" s="268"/>
      <c r="N83" s="268"/>
      <c r="O83" s="213"/>
      <c r="P83" s="213"/>
      <c r="Q83" s="213"/>
      <c r="R83" s="213"/>
      <c r="S83" s="319"/>
    </row>
    <row r="84" spans="2:19" ht="15" customHeight="1" x14ac:dyDescent="0.25">
      <c r="B84" s="207" t="s">
        <v>104</v>
      </c>
      <c r="C84" s="208"/>
      <c r="D84" s="208"/>
      <c r="E84" s="208"/>
      <c r="F84" s="208"/>
      <c r="G84" s="208"/>
      <c r="H84" s="208"/>
      <c r="I84" s="208"/>
      <c r="O84" s="17"/>
      <c r="P84" s="17"/>
      <c r="Q84" s="17"/>
      <c r="R84" s="17"/>
      <c r="S84" s="17"/>
    </row>
    <row r="85" spans="2:19" ht="15.75" customHeight="1" thickBot="1" x14ac:dyDescent="0.3">
      <c r="B85" s="209" t="s">
        <v>105</v>
      </c>
      <c r="C85" s="210"/>
      <c r="D85" s="210"/>
      <c r="E85" s="210"/>
      <c r="F85" s="210"/>
      <c r="G85" s="210"/>
      <c r="H85" s="210"/>
      <c r="I85" s="210"/>
      <c r="J85" s="103"/>
      <c r="K85" s="103"/>
      <c r="L85" s="103"/>
      <c r="M85" s="103"/>
      <c r="N85" s="103"/>
      <c r="O85" s="98"/>
      <c r="P85" s="98"/>
      <c r="Q85" s="98"/>
      <c r="R85" s="98"/>
      <c r="S85" s="98"/>
    </row>
  </sheetData>
  <mergeCells count="1">
    <mergeCell ref="B2:S2"/>
  </mergeCells>
  <phoneticPr fontId="22" type="noConversion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T85"/>
  <sheetViews>
    <sheetView showGridLines="0" showWhiteSpace="0" zoomScale="77" zoomScaleNormal="77" workbookViewId="0">
      <pane xSplit="3" ySplit="3" topLeftCell="H18" activePane="bottomRight" state="frozen"/>
      <selection pane="topRight" activeCell="D1" sqref="D1"/>
      <selection pane="bottomLeft" activeCell="A4" sqref="A4"/>
      <selection pane="bottomRight" activeCell="S70" sqref="S70"/>
    </sheetView>
  </sheetViews>
  <sheetFormatPr defaultColWidth="9.140625" defaultRowHeight="12" x14ac:dyDescent="0.2"/>
  <cols>
    <col min="1" max="1" width="8.85546875" style="2" customWidth="1"/>
    <col min="2" max="2" width="27.28515625" style="2" customWidth="1"/>
    <col min="3" max="3" width="23.85546875" style="4" customWidth="1"/>
    <col min="4" max="6" width="14.42578125" style="4" hidden="1" customWidth="1"/>
    <col min="7" max="7" width="14.42578125" style="2" customWidth="1"/>
    <col min="8" max="8" width="14.140625" style="2" customWidth="1"/>
    <col min="9" max="9" width="14" style="2" customWidth="1"/>
    <col min="10" max="10" width="14.5703125" style="2" customWidth="1"/>
    <col min="11" max="12" width="15" style="2" customWidth="1"/>
    <col min="13" max="14" width="13.28515625" style="2" customWidth="1"/>
    <col min="15" max="15" width="13.140625" style="2" customWidth="1"/>
    <col min="16" max="16" width="12.42578125" style="2" customWidth="1"/>
    <col min="17" max="17" width="12.42578125" style="2" bestFit="1" customWidth="1"/>
    <col min="18" max="18" width="14.42578125" style="2" bestFit="1" customWidth="1"/>
    <col min="19" max="19" width="14.42578125" style="2" customWidth="1"/>
    <col min="20" max="20" width="11.140625" style="2" bestFit="1" customWidth="1"/>
    <col min="21" max="16384" width="9.140625" style="2"/>
  </cols>
  <sheetData>
    <row r="1" spans="2:20" ht="12.75" thickBot="1" x14ac:dyDescent="0.25"/>
    <row r="2" spans="2:20" ht="22.5" x14ac:dyDescent="0.3">
      <c r="B2" s="478" t="s">
        <v>106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80"/>
    </row>
    <row r="3" spans="2:20" s="1" customFormat="1" ht="17.25" x14ac:dyDescent="0.3">
      <c r="B3" s="138" t="s">
        <v>34</v>
      </c>
      <c r="C3" s="139" t="s">
        <v>35</v>
      </c>
      <c r="D3" s="194" t="s">
        <v>47</v>
      </c>
      <c r="E3" s="194" t="s">
        <v>48</v>
      </c>
      <c r="F3" s="194" t="s">
        <v>107</v>
      </c>
      <c r="G3" s="194" t="s">
        <v>49</v>
      </c>
      <c r="H3" s="194" t="s">
        <v>50</v>
      </c>
      <c r="I3" s="194" t="s">
        <v>51</v>
      </c>
      <c r="J3" s="194" t="s">
        <v>52</v>
      </c>
      <c r="K3" s="194" t="s">
        <v>53</v>
      </c>
      <c r="L3" s="198" t="s">
        <v>54</v>
      </c>
      <c r="M3" s="148" t="s">
        <v>55</v>
      </c>
      <c r="N3" s="205" t="s">
        <v>56</v>
      </c>
      <c r="O3" s="291" t="s">
        <v>57</v>
      </c>
      <c r="P3" s="148" t="s">
        <v>58</v>
      </c>
      <c r="Q3" s="148" t="s">
        <v>59</v>
      </c>
      <c r="R3" s="148" t="s">
        <v>60</v>
      </c>
      <c r="S3" s="148" t="s">
        <v>61</v>
      </c>
      <c r="T3" s="286" t="s">
        <v>62</v>
      </c>
    </row>
    <row r="4" spans="2:20" ht="15" x14ac:dyDescent="0.25">
      <c r="B4" s="26">
        <v>45</v>
      </c>
      <c r="C4" s="129" t="s">
        <v>63</v>
      </c>
      <c r="D4" s="21">
        <v>12000</v>
      </c>
      <c r="E4" s="21">
        <v>8000</v>
      </c>
      <c r="F4" s="21">
        <v>34000</v>
      </c>
      <c r="G4" s="21">
        <v>19000</v>
      </c>
      <c r="H4" s="44">
        <v>36840</v>
      </c>
      <c r="I4" s="147">
        <v>9892</v>
      </c>
      <c r="J4" s="149">
        <v>20915</v>
      </c>
      <c r="K4" s="149">
        <v>12600</v>
      </c>
      <c r="L4" s="149">
        <v>10424</v>
      </c>
      <c r="M4" s="149">
        <v>7988</v>
      </c>
      <c r="N4" s="278">
        <v>0</v>
      </c>
      <c r="O4" s="278"/>
      <c r="P4" s="321">
        <v>7876</v>
      </c>
      <c r="Q4" s="321">
        <v>18346</v>
      </c>
      <c r="R4" s="321">
        <v>21904</v>
      </c>
      <c r="S4" s="409"/>
      <c r="T4" s="285">
        <f t="shared" ref="T4:T11" si="0">AVERAGE(N4:R4)</f>
        <v>12031.5</v>
      </c>
    </row>
    <row r="5" spans="2:20" s="1" customFormat="1" ht="15" x14ac:dyDescent="0.25">
      <c r="B5" s="26">
        <v>46</v>
      </c>
      <c r="C5" s="129" t="s">
        <v>64</v>
      </c>
      <c r="D5" s="21">
        <v>29000</v>
      </c>
      <c r="E5" s="21">
        <v>14000</v>
      </c>
      <c r="F5" s="21">
        <v>9000</v>
      </c>
      <c r="G5" s="21">
        <v>33000</v>
      </c>
      <c r="H5" s="44">
        <v>35391</v>
      </c>
      <c r="I5" s="147">
        <v>11779</v>
      </c>
      <c r="J5" s="149">
        <v>29975</v>
      </c>
      <c r="K5" s="149">
        <v>21498</v>
      </c>
      <c r="L5" s="149">
        <v>17466</v>
      </c>
      <c r="M5" s="149">
        <v>9412</v>
      </c>
      <c r="N5" s="278">
        <v>0</v>
      </c>
      <c r="O5" s="278"/>
      <c r="P5" s="321">
        <v>16682</v>
      </c>
      <c r="Q5" s="321">
        <v>14757</v>
      </c>
      <c r="R5" s="321">
        <v>32455</v>
      </c>
      <c r="S5" s="409"/>
      <c r="T5" s="285">
        <f t="shared" si="0"/>
        <v>15973.5</v>
      </c>
    </row>
    <row r="6" spans="2:20" s="1" customFormat="1" ht="15" x14ac:dyDescent="0.25">
      <c r="B6" s="26">
        <v>47</v>
      </c>
      <c r="C6" s="129" t="s">
        <v>65</v>
      </c>
      <c r="D6" s="21">
        <v>22000</v>
      </c>
      <c r="E6" s="21">
        <v>10000</v>
      </c>
      <c r="F6" s="21">
        <v>8000</v>
      </c>
      <c r="G6" s="21">
        <v>24000</v>
      </c>
      <c r="H6" s="44">
        <v>56654</v>
      </c>
      <c r="I6" s="147">
        <v>23253</v>
      </c>
      <c r="J6" s="149">
        <v>28053</v>
      </c>
      <c r="K6" s="149">
        <v>18258</v>
      </c>
      <c r="L6" s="149">
        <v>15982</v>
      </c>
      <c r="M6" s="149">
        <v>4102</v>
      </c>
      <c r="N6" s="278">
        <v>0</v>
      </c>
      <c r="O6" s="278"/>
      <c r="P6" s="321">
        <v>18448</v>
      </c>
      <c r="Q6" s="321">
        <v>74380</v>
      </c>
      <c r="R6" s="321">
        <v>35509</v>
      </c>
      <c r="S6" s="409"/>
      <c r="T6" s="285">
        <f t="shared" si="0"/>
        <v>32084.25</v>
      </c>
    </row>
    <row r="7" spans="2:20" s="1" customFormat="1" ht="15" x14ac:dyDescent="0.25">
      <c r="B7" s="26">
        <v>48</v>
      </c>
      <c r="C7" s="129" t="s">
        <v>68</v>
      </c>
      <c r="D7" s="21">
        <v>21000</v>
      </c>
      <c r="E7" s="21">
        <v>6000</v>
      </c>
      <c r="F7" s="21">
        <v>11000</v>
      </c>
      <c r="G7" s="21">
        <v>32000</v>
      </c>
      <c r="H7" s="44">
        <v>30445</v>
      </c>
      <c r="I7" s="147">
        <v>50319</v>
      </c>
      <c r="J7" s="149">
        <v>49480</v>
      </c>
      <c r="K7" s="149">
        <v>68852</v>
      </c>
      <c r="L7" s="149">
        <v>54677</v>
      </c>
      <c r="M7" s="149">
        <v>30391</v>
      </c>
      <c r="N7" s="278">
        <v>0</v>
      </c>
      <c r="O7" s="278"/>
      <c r="P7" s="321">
        <v>63932</v>
      </c>
      <c r="Q7" s="321">
        <v>4224</v>
      </c>
      <c r="R7" s="321">
        <v>51940</v>
      </c>
      <c r="S7" s="409"/>
      <c r="T7" s="285">
        <f t="shared" si="0"/>
        <v>30024</v>
      </c>
    </row>
    <row r="8" spans="2:20" s="1" customFormat="1" ht="15" x14ac:dyDescent="0.25">
      <c r="B8" s="26">
        <v>49</v>
      </c>
      <c r="C8" s="129" t="s">
        <v>69</v>
      </c>
      <c r="D8" s="21">
        <v>-4000</v>
      </c>
      <c r="E8" s="21">
        <v>35000</v>
      </c>
      <c r="F8" s="21">
        <v>7000</v>
      </c>
      <c r="G8" s="21">
        <v>21000</v>
      </c>
      <c r="H8" s="44">
        <v>26404</v>
      </c>
      <c r="I8" s="147">
        <v>24511</v>
      </c>
      <c r="J8" s="149">
        <v>19256</v>
      </c>
      <c r="K8" s="149">
        <v>13097</v>
      </c>
      <c r="L8" s="149">
        <v>39179</v>
      </c>
      <c r="M8" s="149">
        <v>4779</v>
      </c>
      <c r="N8" s="278">
        <v>0</v>
      </c>
      <c r="O8" s="278"/>
      <c r="P8" s="321">
        <v>3552</v>
      </c>
      <c r="Q8" s="321">
        <v>30131</v>
      </c>
      <c r="R8" s="321">
        <v>38828</v>
      </c>
      <c r="S8" s="409"/>
      <c r="T8" s="285">
        <f t="shared" si="0"/>
        <v>18127.75</v>
      </c>
    </row>
    <row r="9" spans="2:20" s="1" customFormat="1" ht="15" x14ac:dyDescent="0.25">
      <c r="B9" s="26">
        <v>50</v>
      </c>
      <c r="C9" s="129" t="s">
        <v>70</v>
      </c>
      <c r="D9" s="21">
        <v>33000</v>
      </c>
      <c r="E9" s="21">
        <v>18000</v>
      </c>
      <c r="F9" s="21">
        <v>22500</v>
      </c>
      <c r="G9" s="21">
        <v>53000</v>
      </c>
      <c r="H9" s="44">
        <v>57311</v>
      </c>
      <c r="I9" s="147">
        <v>36503</v>
      </c>
      <c r="J9" s="149">
        <v>25982</v>
      </c>
      <c r="K9" s="149">
        <v>47363</v>
      </c>
      <c r="L9" s="149">
        <v>24428</v>
      </c>
      <c r="M9" s="149">
        <v>10763</v>
      </c>
      <c r="N9" s="278">
        <v>0</v>
      </c>
      <c r="O9" s="278">
        <v>0</v>
      </c>
      <c r="P9" s="321">
        <v>27872</v>
      </c>
      <c r="Q9" s="321">
        <v>13966</v>
      </c>
      <c r="R9" s="321">
        <v>52148</v>
      </c>
      <c r="S9" s="409"/>
      <c r="T9" s="285">
        <f t="shared" si="0"/>
        <v>18797.2</v>
      </c>
    </row>
    <row r="10" spans="2:20" ht="15" x14ac:dyDescent="0.25">
      <c r="B10" s="26">
        <v>51</v>
      </c>
      <c r="C10" s="129" t="s">
        <v>71</v>
      </c>
      <c r="D10" s="21">
        <v>44000</v>
      </c>
      <c r="E10" s="21">
        <v>22000</v>
      </c>
      <c r="F10" s="21">
        <v>18000</v>
      </c>
      <c r="G10" s="21">
        <v>83000</v>
      </c>
      <c r="H10" s="44">
        <v>121210</v>
      </c>
      <c r="I10" s="147">
        <v>32842</v>
      </c>
      <c r="J10" s="149">
        <v>51132</v>
      </c>
      <c r="K10" s="149">
        <v>65527</v>
      </c>
      <c r="L10" s="149">
        <v>36667</v>
      </c>
      <c r="M10" s="149">
        <v>14403</v>
      </c>
      <c r="N10" s="278">
        <v>0</v>
      </c>
      <c r="O10" s="278">
        <v>0</v>
      </c>
      <c r="P10" s="321">
        <v>50254</v>
      </c>
      <c r="Q10" s="321">
        <v>16527</v>
      </c>
      <c r="R10" s="321">
        <v>88355</v>
      </c>
      <c r="S10" s="409"/>
      <c r="T10" s="285">
        <f t="shared" si="0"/>
        <v>31027.200000000001</v>
      </c>
    </row>
    <row r="11" spans="2:20" ht="15" x14ac:dyDescent="0.25">
      <c r="B11" s="26">
        <v>52</v>
      </c>
      <c r="C11" s="129" t="s">
        <v>72</v>
      </c>
      <c r="D11" s="21"/>
      <c r="E11" s="21">
        <v>16000</v>
      </c>
      <c r="F11" s="21">
        <v>6500</v>
      </c>
      <c r="G11" s="21">
        <v>60000</v>
      </c>
      <c r="H11" s="44">
        <v>74145</v>
      </c>
      <c r="I11" s="149">
        <v>131750</v>
      </c>
      <c r="J11" s="149">
        <v>57159</v>
      </c>
      <c r="K11" s="149">
        <v>66227</v>
      </c>
      <c r="L11" s="149">
        <v>61905</v>
      </c>
      <c r="M11" s="149">
        <v>12156</v>
      </c>
      <c r="N11" s="278">
        <v>0</v>
      </c>
      <c r="O11" s="278">
        <v>0</v>
      </c>
      <c r="P11" s="321">
        <v>96502</v>
      </c>
      <c r="Q11" s="321">
        <v>31423</v>
      </c>
      <c r="R11" s="321">
        <v>103266</v>
      </c>
      <c r="S11" s="409"/>
      <c r="T11" s="285">
        <f t="shared" si="0"/>
        <v>46238.2</v>
      </c>
    </row>
    <row r="12" spans="2:20" ht="15" x14ac:dyDescent="0.25">
      <c r="B12" s="27"/>
      <c r="C12" s="292"/>
      <c r="D12" s="28"/>
      <c r="E12" s="28"/>
      <c r="F12" s="128">
        <v>16000</v>
      </c>
      <c r="G12" s="128"/>
      <c r="H12" s="128"/>
      <c r="I12" s="131"/>
      <c r="J12" s="195"/>
      <c r="K12" s="195"/>
      <c r="L12" s="195"/>
      <c r="M12" s="195"/>
      <c r="N12" s="195"/>
      <c r="O12" s="214"/>
      <c r="P12" s="214"/>
      <c r="Q12" s="214"/>
      <c r="R12" s="426"/>
      <c r="S12" s="324"/>
      <c r="T12" s="281"/>
    </row>
    <row r="13" spans="2:20" ht="14.25" x14ac:dyDescent="0.2">
      <c r="B13" s="180" t="s">
        <v>108</v>
      </c>
      <c r="C13" s="104"/>
      <c r="D13" s="12"/>
      <c r="E13" s="12"/>
      <c r="F13" s="12"/>
      <c r="G13" s="12"/>
      <c r="H13" s="12"/>
      <c r="I13" s="9"/>
      <c r="J13" s="12"/>
      <c r="K13" s="12"/>
      <c r="L13" s="12"/>
      <c r="M13" s="12"/>
      <c r="N13" s="12"/>
      <c r="O13" s="12"/>
      <c r="P13" s="12"/>
      <c r="Q13" s="427"/>
      <c r="T13" s="287"/>
    </row>
    <row r="14" spans="2:20" x14ac:dyDescent="0.2">
      <c r="B14" s="180" t="s">
        <v>109</v>
      </c>
      <c r="C14" s="10"/>
      <c r="D14" s="79">
        <v>103095</v>
      </c>
      <c r="E14" s="79">
        <v>75732</v>
      </c>
      <c r="F14" s="79">
        <f>SUM(F4:F8)</f>
        <v>69000</v>
      </c>
      <c r="G14" s="79">
        <f>SUM(G4:G8)</f>
        <v>129000</v>
      </c>
      <c r="H14" s="79">
        <f>SUM(H4:H8)</f>
        <v>185734</v>
      </c>
      <c r="I14" s="79">
        <f>SUM(I4:I8)</f>
        <v>119754</v>
      </c>
      <c r="J14" s="79">
        <f>SUM(J4:J8)</f>
        <v>147679</v>
      </c>
      <c r="K14" s="79">
        <v>132693</v>
      </c>
      <c r="L14" s="79">
        <v>121129</v>
      </c>
      <c r="M14" s="79">
        <v>104061</v>
      </c>
      <c r="N14" s="79">
        <v>53582</v>
      </c>
      <c r="O14" s="79">
        <v>64402</v>
      </c>
      <c r="P14" s="79">
        <v>82264</v>
      </c>
      <c r="Q14" s="79">
        <v>109521</v>
      </c>
      <c r="R14" s="79">
        <v>116718</v>
      </c>
      <c r="S14" s="79"/>
      <c r="T14" s="285">
        <f>AVERAGE(N14:R14)</f>
        <v>85297.4</v>
      </c>
    </row>
    <row r="15" spans="2:20" x14ac:dyDescent="0.2">
      <c r="B15" s="180" t="s">
        <v>110</v>
      </c>
      <c r="C15" s="10"/>
      <c r="D15" s="79">
        <v>237597</v>
      </c>
      <c r="E15" s="79">
        <v>160284</v>
      </c>
      <c r="F15" s="79">
        <f>F9</f>
        <v>22500</v>
      </c>
      <c r="G15" s="79">
        <f>G9</f>
        <v>53000</v>
      </c>
      <c r="H15" s="79">
        <f>H9</f>
        <v>57311</v>
      </c>
      <c r="I15" s="79">
        <f>I9</f>
        <v>36503</v>
      </c>
      <c r="J15" s="79">
        <f>J9</f>
        <v>25982</v>
      </c>
      <c r="K15" s="79">
        <v>234427</v>
      </c>
      <c r="L15" s="79">
        <v>328826</v>
      </c>
      <c r="M15" s="79">
        <v>196581</v>
      </c>
      <c r="N15" s="79">
        <v>68966</v>
      </c>
      <c r="O15" s="79">
        <v>116643</v>
      </c>
      <c r="P15" s="79">
        <v>134227</v>
      </c>
      <c r="Q15" s="79">
        <v>410750</v>
      </c>
      <c r="R15" s="79">
        <v>156142</v>
      </c>
      <c r="S15" s="79"/>
      <c r="T15" s="285">
        <f>AVERAGE(N15:R15)</f>
        <v>177345.6</v>
      </c>
    </row>
    <row r="16" spans="2:20" ht="15" x14ac:dyDescent="0.25">
      <c r="B16" s="121" t="s">
        <v>76</v>
      </c>
      <c r="C16" s="124"/>
      <c r="D16" s="144">
        <f>SUM(D14:D15)</f>
        <v>340692</v>
      </c>
      <c r="E16" s="144">
        <f>SUM(E14:E15)</f>
        <v>236016</v>
      </c>
      <c r="F16" s="144">
        <f>SUM(F14:F15)</f>
        <v>91500</v>
      </c>
      <c r="G16" s="144">
        <f t="shared" ref="G16:N16" si="1">SUM(G14:G15)</f>
        <v>182000</v>
      </c>
      <c r="H16" s="144">
        <f t="shared" si="1"/>
        <v>243045</v>
      </c>
      <c r="I16" s="320">
        <f t="shared" si="1"/>
        <v>156257</v>
      </c>
      <c r="J16" s="320">
        <f t="shared" si="1"/>
        <v>173661</v>
      </c>
      <c r="K16" s="320">
        <f t="shared" si="1"/>
        <v>367120</v>
      </c>
      <c r="L16" s="320">
        <f t="shared" si="1"/>
        <v>449955</v>
      </c>
      <c r="M16" s="320">
        <f t="shared" si="1"/>
        <v>300642</v>
      </c>
      <c r="N16" s="320">
        <f t="shared" si="1"/>
        <v>122548</v>
      </c>
      <c r="O16" s="144">
        <v>181045</v>
      </c>
      <c r="P16" s="144">
        <f>P13+P14+P15</f>
        <v>216491</v>
      </c>
      <c r="Q16" s="144">
        <f>Q13+Q14+Q15</f>
        <v>520271</v>
      </c>
      <c r="R16" s="304">
        <f>R13+R14+R15</f>
        <v>272860</v>
      </c>
      <c r="S16" s="410"/>
      <c r="T16" s="285">
        <f>T14+T15</f>
        <v>262643</v>
      </c>
    </row>
    <row r="17" spans="2:20" ht="17.25" x14ac:dyDescent="0.3">
      <c r="B17" s="136" t="s">
        <v>34</v>
      </c>
      <c r="C17" s="120" t="s">
        <v>35</v>
      </c>
      <c r="D17" s="122" t="s">
        <v>47</v>
      </c>
      <c r="E17" s="119" t="s">
        <v>48</v>
      </c>
      <c r="F17" s="123" t="s">
        <v>107</v>
      </c>
      <c r="G17" s="119" t="str">
        <f>G3</f>
        <v>2011/12</v>
      </c>
      <c r="H17" s="123" t="str">
        <f>H3</f>
        <v>2012/13</v>
      </c>
      <c r="I17" s="119" t="str">
        <f>I3</f>
        <v>2013/14</v>
      </c>
      <c r="J17" s="150" t="s">
        <v>52</v>
      </c>
      <c r="K17" s="150" t="s">
        <v>53</v>
      </c>
      <c r="L17" s="150" t="s">
        <v>54</v>
      </c>
      <c r="M17" s="150" t="s">
        <v>55</v>
      </c>
      <c r="N17" s="122" t="str">
        <f>N3</f>
        <v>2018/19</v>
      </c>
      <c r="O17" s="122" t="str">
        <f t="shared" ref="O17:R17" si="2">O3</f>
        <v>2019/20</v>
      </c>
      <c r="P17" s="122" t="str">
        <f t="shared" si="2"/>
        <v>2020/21</v>
      </c>
      <c r="Q17" s="122" t="str">
        <f t="shared" si="2"/>
        <v>2021/22</v>
      </c>
      <c r="R17" s="122" t="str">
        <f t="shared" si="2"/>
        <v>2022/23*</v>
      </c>
      <c r="S17" s="122" t="str">
        <f>S3</f>
        <v>2023/24*</v>
      </c>
      <c r="T17" s="284" t="s">
        <v>62</v>
      </c>
    </row>
    <row r="18" spans="2:20" x14ac:dyDescent="0.2">
      <c r="B18" s="78" t="s">
        <v>77</v>
      </c>
      <c r="C18" s="48" t="s">
        <v>77</v>
      </c>
      <c r="D18" s="13">
        <f t="shared" ref="D18:I18" si="3">D16</f>
        <v>340692</v>
      </c>
      <c r="E18" s="24">
        <f t="shared" si="3"/>
        <v>236016</v>
      </c>
      <c r="F18" s="13">
        <f t="shared" si="3"/>
        <v>91500</v>
      </c>
      <c r="G18" s="24">
        <f t="shared" si="3"/>
        <v>182000</v>
      </c>
      <c r="H18" s="83">
        <f t="shared" si="3"/>
        <v>243045</v>
      </c>
      <c r="I18" s="13">
        <f t="shared" si="3"/>
        <v>156257</v>
      </c>
      <c r="J18" s="145">
        <f>J78</f>
        <v>173661</v>
      </c>
      <c r="K18" s="196">
        <f>K16</f>
        <v>367120</v>
      </c>
      <c r="L18" s="196">
        <f>L16</f>
        <v>449955</v>
      </c>
      <c r="M18" s="196">
        <f>M16</f>
        <v>300642</v>
      </c>
      <c r="N18" s="196">
        <f>N16</f>
        <v>122548</v>
      </c>
      <c r="O18" s="196">
        <v>181045</v>
      </c>
      <c r="P18" s="196">
        <v>216491</v>
      </c>
      <c r="Q18" s="196">
        <v>520271</v>
      </c>
      <c r="R18" s="196">
        <v>272860</v>
      </c>
      <c r="S18" s="196">
        <v>272860</v>
      </c>
      <c r="T18" s="288">
        <f>T16</f>
        <v>262643</v>
      </c>
    </row>
    <row r="19" spans="2:20" ht="15" x14ac:dyDescent="0.25">
      <c r="B19" s="19">
        <v>1</v>
      </c>
      <c r="C19" s="129" t="s">
        <v>78</v>
      </c>
      <c r="D19" s="21">
        <v>66000</v>
      </c>
      <c r="E19" s="21">
        <v>61000</v>
      </c>
      <c r="F19" s="21">
        <v>23000</v>
      </c>
      <c r="G19" s="21">
        <v>17000</v>
      </c>
      <c r="H19" s="21">
        <v>100148</v>
      </c>
      <c r="I19" s="21">
        <v>135443</v>
      </c>
      <c r="J19" s="21">
        <v>59679</v>
      </c>
      <c r="K19" s="21">
        <v>19931</v>
      </c>
      <c r="L19" s="21">
        <v>103657</v>
      </c>
      <c r="M19" s="21">
        <v>79839</v>
      </c>
      <c r="N19" s="21">
        <v>19709</v>
      </c>
      <c r="O19" s="21">
        <v>27232</v>
      </c>
      <c r="P19" s="21">
        <v>3807</v>
      </c>
      <c r="Q19" s="21">
        <v>258229</v>
      </c>
      <c r="R19" s="21">
        <v>45954</v>
      </c>
      <c r="S19" s="409">
        <f>'Mielies-Maize'!K16</f>
        <v>148371</v>
      </c>
      <c r="T19" s="285">
        <f>AVERAGE(N19:S19)</f>
        <v>83883.666666666672</v>
      </c>
    </row>
    <row r="20" spans="2:20" ht="15" x14ac:dyDescent="0.25">
      <c r="B20" s="19">
        <v>2</v>
      </c>
      <c r="C20" s="129" t="s">
        <v>79</v>
      </c>
      <c r="D20" s="21"/>
      <c r="E20" s="21"/>
      <c r="F20" s="21"/>
      <c r="G20" s="21">
        <v>31000</v>
      </c>
      <c r="H20" s="21">
        <v>238767</v>
      </c>
      <c r="I20" s="21">
        <v>274371</v>
      </c>
      <c r="J20" s="21">
        <v>105949</v>
      </c>
      <c r="K20" s="21">
        <v>139146</v>
      </c>
      <c r="L20" s="21">
        <v>146679</v>
      </c>
      <c r="M20" s="21">
        <v>175743</v>
      </c>
      <c r="N20" s="21">
        <v>73822</v>
      </c>
      <c r="O20" s="21">
        <v>65305</v>
      </c>
      <c r="P20" s="21">
        <v>53600</v>
      </c>
      <c r="Q20" s="21">
        <v>397780</v>
      </c>
      <c r="R20" s="21">
        <v>80912</v>
      </c>
      <c r="S20" s="409">
        <f>'Mielies-Maize'!K17</f>
        <v>288389</v>
      </c>
      <c r="T20" s="285">
        <f t="shared" ref="T20:T29" si="4">AVERAGE(N20:S20)</f>
        <v>159968</v>
      </c>
    </row>
    <row r="21" spans="2:20" ht="15" x14ac:dyDescent="0.25">
      <c r="B21" s="19">
        <v>3</v>
      </c>
      <c r="C21" s="129" t="s">
        <v>80</v>
      </c>
      <c r="D21" s="21"/>
      <c r="E21" s="21"/>
      <c r="F21" s="21"/>
      <c r="G21" s="21">
        <v>45000</v>
      </c>
      <c r="H21" s="21">
        <v>299202</v>
      </c>
      <c r="I21" s="21">
        <v>245122</v>
      </c>
      <c r="J21" s="21">
        <v>233401</v>
      </c>
      <c r="K21" s="21">
        <v>221680</v>
      </c>
      <c r="L21" s="21">
        <v>122389</v>
      </c>
      <c r="M21" s="21">
        <v>156704</v>
      </c>
      <c r="N21" s="21">
        <v>80705</v>
      </c>
      <c r="O21" s="21">
        <v>164962</v>
      </c>
      <c r="P21" s="21">
        <v>102871</v>
      </c>
      <c r="Q21" s="21">
        <v>554659</v>
      </c>
      <c r="R21" s="21">
        <v>140475</v>
      </c>
      <c r="S21" s="409">
        <f>'Mielies-Maize'!K18</f>
        <v>396873</v>
      </c>
      <c r="T21" s="285">
        <f t="shared" si="4"/>
        <v>240090.83333333334</v>
      </c>
    </row>
    <row r="22" spans="2:20" ht="15" x14ac:dyDescent="0.25">
      <c r="B22" s="19">
        <v>4</v>
      </c>
      <c r="C22" s="129" t="s">
        <v>81</v>
      </c>
      <c r="D22" s="21"/>
      <c r="E22" s="21"/>
      <c r="F22" s="21"/>
      <c r="G22" s="21">
        <v>136000</v>
      </c>
      <c r="H22" s="21">
        <v>370170</v>
      </c>
      <c r="I22" s="21">
        <v>397425</v>
      </c>
      <c r="J22" s="21">
        <v>277137</v>
      </c>
      <c r="K22" s="21">
        <v>372647</v>
      </c>
      <c r="L22" s="21">
        <v>349672</v>
      </c>
      <c r="M22" s="21">
        <v>811519</v>
      </c>
      <c r="N22" s="21">
        <v>427025</v>
      </c>
      <c r="O22" s="21">
        <v>310494</v>
      </c>
      <c r="P22" s="21">
        <v>209349</v>
      </c>
      <c r="Q22" s="21">
        <v>962674</v>
      </c>
      <c r="R22" s="21">
        <v>348873</v>
      </c>
      <c r="S22" s="409">
        <f>'Mielies-Maize'!K19</f>
        <v>739775</v>
      </c>
      <c r="T22" s="285">
        <f t="shared" si="4"/>
        <v>499698.33333333331</v>
      </c>
    </row>
    <row r="23" spans="2:20" ht="15" x14ac:dyDescent="0.25">
      <c r="B23" s="19">
        <v>5</v>
      </c>
      <c r="C23" s="129" t="s">
        <v>82</v>
      </c>
      <c r="D23" s="21"/>
      <c r="E23" s="21"/>
      <c r="F23" s="21"/>
      <c r="G23" s="21">
        <v>221000</v>
      </c>
      <c r="H23" s="21">
        <v>413276</v>
      </c>
      <c r="I23" s="21">
        <v>624015</v>
      </c>
      <c r="J23" s="21">
        <v>470900</v>
      </c>
      <c r="K23" s="21">
        <v>532195</v>
      </c>
      <c r="L23" s="21">
        <v>241653</v>
      </c>
      <c r="M23" s="21">
        <v>415304</v>
      </c>
      <c r="N23" s="21">
        <v>28600</v>
      </c>
      <c r="O23" s="21">
        <v>483901</v>
      </c>
      <c r="P23" s="21">
        <v>479176</v>
      </c>
      <c r="Q23" s="21">
        <v>352721</v>
      </c>
      <c r="R23" s="21">
        <v>164341</v>
      </c>
      <c r="S23" s="409">
        <f>'Mielies-Maize'!K20</f>
        <v>1173632</v>
      </c>
      <c r="T23" s="285">
        <f t="shared" si="4"/>
        <v>447061.83333333331</v>
      </c>
    </row>
    <row r="24" spans="2:20" ht="15" x14ac:dyDescent="0.25">
      <c r="B24" s="19">
        <v>6</v>
      </c>
      <c r="C24" s="129" t="s">
        <v>83</v>
      </c>
      <c r="D24" s="21"/>
      <c r="E24" s="21"/>
      <c r="F24" s="21"/>
      <c r="G24" s="21">
        <v>193000</v>
      </c>
      <c r="H24" s="21">
        <v>396260</v>
      </c>
      <c r="I24" s="21">
        <v>534434</v>
      </c>
      <c r="J24" s="21">
        <v>419988</v>
      </c>
      <c r="K24" s="21">
        <v>407603</v>
      </c>
      <c r="L24" s="21">
        <v>355275</v>
      </c>
      <c r="M24" s="21">
        <v>501029</v>
      </c>
      <c r="N24" s="21">
        <v>343375</v>
      </c>
      <c r="O24" s="21">
        <v>471181</v>
      </c>
      <c r="P24" s="21">
        <v>378889</v>
      </c>
      <c r="Q24" s="21">
        <v>571147</v>
      </c>
      <c r="R24" s="21">
        <v>451115</v>
      </c>
      <c r="S24" s="409">
        <f>'Mielies-Maize'!K21</f>
        <v>1752496</v>
      </c>
      <c r="T24" s="285">
        <f t="shared" si="4"/>
        <v>661367.16666666663</v>
      </c>
    </row>
    <row r="25" spans="2:20" ht="15" x14ac:dyDescent="0.25">
      <c r="B25" s="19">
        <v>7</v>
      </c>
      <c r="C25" s="129" t="s">
        <v>84</v>
      </c>
      <c r="D25" s="21"/>
      <c r="E25" s="21"/>
      <c r="F25" s="21"/>
      <c r="G25" s="21">
        <v>241000</v>
      </c>
      <c r="H25" s="21">
        <v>385661</v>
      </c>
      <c r="I25" s="21">
        <v>544077</v>
      </c>
      <c r="J25" s="21">
        <v>556092</v>
      </c>
      <c r="K25" s="21">
        <v>435684</v>
      </c>
      <c r="L25" s="21">
        <v>187830</v>
      </c>
      <c r="M25" s="21">
        <v>486915</v>
      </c>
      <c r="N25" s="21">
        <v>503047</v>
      </c>
      <c r="O25" s="21">
        <v>513200</v>
      </c>
      <c r="P25" s="21">
        <v>550026</v>
      </c>
      <c r="Q25" s="21">
        <v>597761</v>
      </c>
      <c r="R25" s="21">
        <v>611241</v>
      </c>
      <c r="S25" s="409">
        <f>'Mielies-Maize'!K22</f>
        <v>2398740</v>
      </c>
      <c r="T25" s="285">
        <f t="shared" si="4"/>
        <v>862335.83333333337</v>
      </c>
    </row>
    <row r="26" spans="2:20" ht="14.25" customHeight="1" x14ac:dyDescent="0.25">
      <c r="B26" s="19">
        <v>8</v>
      </c>
      <c r="C26" s="129" t="s">
        <v>85</v>
      </c>
      <c r="D26" s="21"/>
      <c r="E26" s="21"/>
      <c r="F26" s="21"/>
      <c r="G26" s="21">
        <v>337000</v>
      </c>
      <c r="H26" s="21">
        <v>371690</v>
      </c>
      <c r="I26" s="21">
        <v>459158</v>
      </c>
      <c r="J26" s="21">
        <v>556499</v>
      </c>
      <c r="K26" s="21">
        <v>342664</v>
      </c>
      <c r="L26" s="21">
        <v>542348</v>
      </c>
      <c r="M26" s="21">
        <v>546479</v>
      </c>
      <c r="N26" s="21">
        <v>500907</v>
      </c>
      <c r="O26" s="21">
        <v>424683</v>
      </c>
      <c r="P26" s="21">
        <v>392636</v>
      </c>
      <c r="Q26" s="21">
        <v>1099641</v>
      </c>
      <c r="R26" s="21">
        <v>707200</v>
      </c>
      <c r="S26" s="409">
        <f>'Mielies-Maize'!K23</f>
        <v>3069886</v>
      </c>
      <c r="T26" s="285">
        <f t="shared" si="4"/>
        <v>1032492.1666666666</v>
      </c>
    </row>
    <row r="27" spans="2:20" ht="15" customHeight="1" x14ac:dyDescent="0.25">
      <c r="B27" s="19">
        <v>9</v>
      </c>
      <c r="C27" s="129" t="s">
        <v>86</v>
      </c>
      <c r="D27" s="21"/>
      <c r="E27" s="21"/>
      <c r="F27" s="21"/>
      <c r="G27" s="21">
        <v>363000</v>
      </c>
      <c r="H27" s="21">
        <v>120273</v>
      </c>
      <c r="I27" s="21">
        <v>516035</v>
      </c>
      <c r="J27" s="21">
        <v>802737</v>
      </c>
      <c r="K27" s="21">
        <v>584925</v>
      </c>
      <c r="L27" s="21">
        <v>209742</v>
      </c>
      <c r="M27" s="21">
        <v>614165</v>
      </c>
      <c r="N27" s="21">
        <v>617790</v>
      </c>
      <c r="O27" s="21">
        <v>570954</v>
      </c>
      <c r="P27" s="21">
        <v>961975</v>
      </c>
      <c r="Q27" s="21">
        <v>79036</v>
      </c>
      <c r="R27" s="21">
        <v>412372</v>
      </c>
      <c r="S27" s="409">
        <f>'Mielies-Maize'!K24</f>
        <v>3803984</v>
      </c>
      <c r="T27" s="285">
        <f t="shared" si="4"/>
        <v>1074351.8333333333</v>
      </c>
    </row>
    <row r="28" spans="2:20" ht="15" customHeight="1" x14ac:dyDescent="0.25">
      <c r="B28" s="19">
        <v>10</v>
      </c>
      <c r="C28" s="129" t="s">
        <v>87</v>
      </c>
      <c r="D28" s="21"/>
      <c r="E28" s="21"/>
      <c r="F28" s="21"/>
      <c r="G28" s="21">
        <v>315000</v>
      </c>
      <c r="H28" s="21">
        <v>287818</v>
      </c>
      <c r="I28" s="21">
        <v>279489</v>
      </c>
      <c r="J28" s="21">
        <v>475453</v>
      </c>
      <c r="K28" s="21">
        <v>200197</v>
      </c>
      <c r="L28" s="21">
        <v>203239</v>
      </c>
      <c r="M28" s="21">
        <v>404227</v>
      </c>
      <c r="N28" s="21">
        <v>414749</v>
      </c>
      <c r="O28" s="21">
        <v>297850</v>
      </c>
      <c r="P28" s="21">
        <v>275658</v>
      </c>
      <c r="Q28" s="21">
        <v>381864</v>
      </c>
      <c r="R28" s="21">
        <v>552096</v>
      </c>
      <c r="S28" s="409">
        <f>'Mielies-Maize'!K25</f>
        <v>4465801</v>
      </c>
      <c r="T28" s="285">
        <f t="shared" si="4"/>
        <v>1064669.6666666667</v>
      </c>
    </row>
    <row r="29" spans="2:20" ht="15" customHeight="1" x14ac:dyDescent="0.25">
      <c r="B29" s="19">
        <v>11</v>
      </c>
      <c r="C29" s="129" t="s">
        <v>88</v>
      </c>
      <c r="D29" s="21"/>
      <c r="E29" s="21"/>
      <c r="F29" s="21"/>
      <c r="G29" s="21">
        <v>430000</v>
      </c>
      <c r="H29" s="21">
        <v>255047</v>
      </c>
      <c r="I29" s="21">
        <v>230017</v>
      </c>
      <c r="J29" s="21">
        <v>395147</v>
      </c>
      <c r="K29" s="21">
        <v>243948</v>
      </c>
      <c r="L29" s="21">
        <v>224775</v>
      </c>
      <c r="M29" s="21">
        <v>365268</v>
      </c>
      <c r="N29" s="21">
        <v>341942</v>
      </c>
      <c r="O29" s="21">
        <v>293623</v>
      </c>
      <c r="P29" s="21">
        <v>449351</v>
      </c>
      <c r="Q29" s="21">
        <v>227287</v>
      </c>
      <c r="R29" s="21">
        <v>632317</v>
      </c>
      <c r="S29" s="409">
        <f>'Mielies-Maize'!K26</f>
        <v>4971207</v>
      </c>
      <c r="T29" s="285">
        <f t="shared" si="4"/>
        <v>1152621.1666666667</v>
      </c>
    </row>
    <row r="30" spans="2:20" ht="15" customHeight="1" x14ac:dyDescent="0.25">
      <c r="B30" s="19">
        <v>12</v>
      </c>
      <c r="C30" s="129" t="s">
        <v>89</v>
      </c>
      <c r="D30" s="21"/>
      <c r="E30" s="21"/>
      <c r="F30" s="130"/>
      <c r="G30" s="21">
        <v>185575</v>
      </c>
      <c r="H30" s="21">
        <v>288620</v>
      </c>
      <c r="I30" s="21">
        <v>185575</v>
      </c>
      <c r="J30" s="21">
        <v>338970</v>
      </c>
      <c r="K30" s="21">
        <v>202698</v>
      </c>
      <c r="L30" s="21">
        <v>205799</v>
      </c>
      <c r="M30" s="21">
        <v>338097</v>
      </c>
      <c r="N30" s="21">
        <v>292287</v>
      </c>
      <c r="O30" s="21">
        <v>263073</v>
      </c>
      <c r="P30" s="21">
        <v>398309</v>
      </c>
      <c r="Q30" s="21">
        <v>178611</v>
      </c>
      <c r="R30" s="21">
        <v>637165</v>
      </c>
      <c r="S30" s="409">
        <f>'Mielies-Maize'!K27</f>
        <v>5395317</v>
      </c>
      <c r="T30" s="285">
        <f t="shared" ref="T30" si="5">AVERAGE(N30:S30)</f>
        <v>1194127</v>
      </c>
    </row>
    <row r="31" spans="2:20" ht="15" customHeight="1" x14ac:dyDescent="0.25">
      <c r="B31" s="19">
        <v>13</v>
      </c>
      <c r="C31" s="129" t="s">
        <v>90</v>
      </c>
      <c r="D31" s="21"/>
      <c r="E31" s="21"/>
      <c r="F31" s="130"/>
      <c r="G31" s="21">
        <v>313368</v>
      </c>
      <c r="H31" s="21">
        <v>177755</v>
      </c>
      <c r="I31" s="21">
        <v>313368</v>
      </c>
      <c r="J31" s="21">
        <v>438859</v>
      </c>
      <c r="K31" s="21">
        <v>135688</v>
      </c>
      <c r="L31" s="21">
        <v>67692</v>
      </c>
      <c r="M31" s="21">
        <v>427043</v>
      </c>
      <c r="N31" s="21">
        <v>595084</v>
      </c>
      <c r="O31" s="21">
        <v>479207</v>
      </c>
      <c r="P31" s="21">
        <v>363722</v>
      </c>
      <c r="Q31" s="21">
        <v>386752</v>
      </c>
      <c r="R31" s="21">
        <v>461808</v>
      </c>
      <c r="S31" s="409">
        <f>'Mielies-Maize'!K28</f>
        <v>5761183</v>
      </c>
      <c r="T31" s="285">
        <f t="shared" ref="T31" si="6">AVERAGE(N31:S31)</f>
        <v>1341292.6666666667</v>
      </c>
    </row>
    <row r="32" spans="2:20" ht="15" customHeight="1" x14ac:dyDescent="0.25">
      <c r="B32" s="19">
        <v>14</v>
      </c>
      <c r="C32" s="129" t="s">
        <v>91</v>
      </c>
      <c r="D32" s="21"/>
      <c r="E32" s="21"/>
      <c r="F32" s="21"/>
      <c r="G32" s="21">
        <v>155000</v>
      </c>
      <c r="H32" s="21">
        <v>110778</v>
      </c>
      <c r="I32" s="21">
        <v>88561</v>
      </c>
      <c r="J32" s="21">
        <v>175077</v>
      </c>
      <c r="K32" s="21">
        <v>119400</v>
      </c>
      <c r="L32" s="21">
        <v>80668</v>
      </c>
      <c r="M32" s="21">
        <v>152770</v>
      </c>
      <c r="N32" s="21">
        <v>172892</v>
      </c>
      <c r="O32" s="21">
        <v>50491</v>
      </c>
      <c r="P32" s="21">
        <v>529953</v>
      </c>
      <c r="Q32" s="21">
        <v>68563</v>
      </c>
      <c r="R32" s="21">
        <v>303697</v>
      </c>
      <c r="S32" s="409">
        <f>'Mielies-Maize'!K29</f>
        <v>5969797</v>
      </c>
      <c r="T32" s="285">
        <f t="shared" ref="T32" si="7">AVERAGE(N32:S32)</f>
        <v>1182565.5</v>
      </c>
    </row>
    <row r="33" spans="2:20" ht="15" customHeight="1" x14ac:dyDescent="0.25">
      <c r="B33" s="19">
        <v>15</v>
      </c>
      <c r="C33" s="129" t="s">
        <v>92</v>
      </c>
      <c r="D33" s="21"/>
      <c r="E33" s="21"/>
      <c r="F33" s="21"/>
      <c r="G33" s="21">
        <v>228000</v>
      </c>
      <c r="H33" s="21">
        <v>65737</v>
      </c>
      <c r="I33" s="21">
        <v>68302</v>
      </c>
      <c r="J33" s="21">
        <v>156922</v>
      </c>
      <c r="K33" s="21">
        <v>80491</v>
      </c>
      <c r="L33" s="21">
        <v>87590</v>
      </c>
      <c r="M33" s="21">
        <v>117715</v>
      </c>
      <c r="N33" s="21">
        <v>195282</v>
      </c>
      <c r="O33" s="21">
        <v>97443</v>
      </c>
      <c r="P33" s="21">
        <v>200619</v>
      </c>
      <c r="Q33" s="21">
        <v>50541</v>
      </c>
      <c r="R33" s="21">
        <v>275585</v>
      </c>
      <c r="S33" s="409">
        <f>'Mielies-Maize'!K30</f>
        <v>6119867</v>
      </c>
      <c r="T33" s="285">
        <f t="shared" ref="T33" si="8">AVERAGE(N33:S33)</f>
        <v>1156556.1666666667</v>
      </c>
    </row>
    <row r="34" spans="2:20" ht="15" customHeight="1" x14ac:dyDescent="0.25">
      <c r="B34" s="19">
        <v>16</v>
      </c>
      <c r="C34" s="129" t="s">
        <v>93</v>
      </c>
      <c r="D34" s="21"/>
      <c r="E34" s="21"/>
      <c r="F34" s="21"/>
      <c r="G34" s="21">
        <v>95000</v>
      </c>
      <c r="H34" s="21">
        <v>66312</v>
      </c>
      <c r="I34" s="21">
        <v>48240</v>
      </c>
      <c r="J34" s="21">
        <v>95727</v>
      </c>
      <c r="K34" s="21">
        <v>48534</v>
      </c>
      <c r="L34" s="21">
        <v>64519</v>
      </c>
      <c r="M34" s="21">
        <v>81941</v>
      </c>
      <c r="N34" s="21">
        <v>163372</v>
      </c>
      <c r="O34" s="21">
        <v>84253</v>
      </c>
      <c r="P34" s="21">
        <v>125572</v>
      </c>
      <c r="Q34" s="21">
        <v>29854</v>
      </c>
      <c r="R34" s="21">
        <v>214448</v>
      </c>
      <c r="S34" s="409">
        <f>'Mielies-Maize'!K31</f>
        <v>6220869</v>
      </c>
      <c r="T34" s="285">
        <f t="shared" ref="T34" si="9">AVERAGE(N34:S34)</f>
        <v>1139728</v>
      </c>
    </row>
    <row r="35" spans="2:20" ht="15" customHeight="1" x14ac:dyDescent="0.25">
      <c r="B35" s="19">
        <v>17</v>
      </c>
      <c r="C35" s="129" t="s">
        <v>169</v>
      </c>
      <c r="D35" s="21"/>
      <c r="E35" s="21"/>
      <c r="F35" s="21"/>
      <c r="G35" s="21">
        <v>77000</v>
      </c>
      <c r="H35" s="21">
        <v>183567</v>
      </c>
      <c r="I35" s="21">
        <v>38510</v>
      </c>
      <c r="J35" s="21">
        <v>55152</v>
      </c>
      <c r="K35" s="21">
        <v>42537</v>
      </c>
      <c r="L35" s="21">
        <v>92021</v>
      </c>
      <c r="M35" s="21">
        <v>161933</v>
      </c>
      <c r="N35" s="21">
        <v>109316</v>
      </c>
      <c r="O35" s="21">
        <v>58807</v>
      </c>
      <c r="P35" s="21">
        <v>87412</v>
      </c>
      <c r="Q35" s="21">
        <v>114578</v>
      </c>
      <c r="R35" s="21">
        <v>213649</v>
      </c>
      <c r="S35" s="409">
        <f>'Mielies-Maize'!K32</f>
        <v>6336383</v>
      </c>
      <c r="T35" s="285">
        <f t="shared" ref="T35" si="10">AVERAGE(N35:S35)</f>
        <v>1153357.5</v>
      </c>
    </row>
    <row r="36" spans="2:20" ht="15" customHeight="1" x14ac:dyDescent="0.25">
      <c r="B36" s="19">
        <v>18</v>
      </c>
      <c r="C36" s="129" t="s">
        <v>170</v>
      </c>
      <c r="D36" s="21"/>
      <c r="E36" s="21"/>
      <c r="F36" s="21"/>
      <c r="G36" s="21">
        <v>55000</v>
      </c>
      <c r="H36" s="21">
        <v>39120</v>
      </c>
      <c r="I36" s="21">
        <v>-9008</v>
      </c>
      <c r="J36" s="21">
        <v>-115374</v>
      </c>
      <c r="K36" s="21">
        <v>65779</v>
      </c>
      <c r="L36" s="21">
        <v>26358</v>
      </c>
      <c r="M36" s="21">
        <v>18586</v>
      </c>
      <c r="N36" s="21">
        <v>162377</v>
      </c>
      <c r="O36" s="21">
        <v>160692</v>
      </c>
      <c r="P36" s="21">
        <v>157153</v>
      </c>
      <c r="Q36" s="21">
        <v>7684</v>
      </c>
      <c r="R36" s="21">
        <v>83534</v>
      </c>
      <c r="S36" s="409">
        <f>'Mielies-Maize'!K33</f>
        <v>6374774</v>
      </c>
      <c r="T36" s="285">
        <f t="shared" ref="T36" si="11">AVERAGE(N36:S36)</f>
        <v>1157702.3333333333</v>
      </c>
    </row>
    <row r="37" spans="2:20" ht="15" customHeight="1" x14ac:dyDescent="0.25">
      <c r="B37" s="19">
        <v>19</v>
      </c>
      <c r="C37" s="129" t="s">
        <v>171</v>
      </c>
      <c r="D37" s="21"/>
      <c r="E37" s="21"/>
      <c r="F37" s="21"/>
      <c r="G37" s="21">
        <v>29000</v>
      </c>
      <c r="H37" s="21">
        <v>24980</v>
      </c>
      <c r="I37" s="21">
        <v>15128</v>
      </c>
      <c r="J37" s="21">
        <v>21586</v>
      </c>
      <c r="K37" s="21">
        <v>17440</v>
      </c>
      <c r="L37" s="21">
        <v>21200</v>
      </c>
      <c r="M37" s="21">
        <v>18657</v>
      </c>
      <c r="N37" s="21">
        <v>42152</v>
      </c>
      <c r="O37" s="21">
        <v>22816</v>
      </c>
      <c r="P37" s="21">
        <v>17546</v>
      </c>
      <c r="Q37" s="21">
        <v>18286</v>
      </c>
      <c r="R37" s="21">
        <v>50637</v>
      </c>
      <c r="S37" s="409">
        <f>'Mielies-Maize'!K34</f>
        <v>6407245</v>
      </c>
      <c r="T37" s="285">
        <f t="shared" ref="T37:T38" si="12">AVERAGE(N37:S37)</f>
        <v>1093113.6666666667</v>
      </c>
    </row>
    <row r="38" spans="2:20" ht="15" customHeight="1" x14ac:dyDescent="0.25">
      <c r="B38" s="19">
        <v>20</v>
      </c>
      <c r="C38" s="129" t="s">
        <v>172</v>
      </c>
      <c r="D38" s="21"/>
      <c r="E38" s="21"/>
      <c r="F38" s="21"/>
      <c r="G38" s="21">
        <v>143000</v>
      </c>
      <c r="H38" s="21">
        <v>12715</v>
      </c>
      <c r="I38" s="21">
        <v>12566</v>
      </c>
      <c r="J38" s="21">
        <v>13962</v>
      </c>
      <c r="K38" s="21">
        <v>18274</v>
      </c>
      <c r="L38" s="21">
        <v>15307</v>
      </c>
      <c r="M38" s="21">
        <v>20367</v>
      </c>
      <c r="N38" s="21">
        <v>38422</v>
      </c>
      <c r="O38" s="21">
        <v>18815</v>
      </c>
      <c r="P38" s="21">
        <v>21677</v>
      </c>
      <c r="Q38" s="21">
        <v>14073</v>
      </c>
      <c r="R38" s="21">
        <v>39166</v>
      </c>
      <c r="S38" s="409">
        <f>'Mielies-Maize'!K35</f>
        <v>6438509</v>
      </c>
      <c r="T38" s="285">
        <f t="shared" si="12"/>
        <v>1095110.3333333333</v>
      </c>
    </row>
    <row r="39" spans="2:20" ht="15" customHeight="1" x14ac:dyDescent="0.25">
      <c r="B39" s="19">
        <v>21</v>
      </c>
      <c r="C39" s="129" t="s">
        <v>173</v>
      </c>
      <c r="D39" s="21"/>
      <c r="E39" s="21"/>
      <c r="F39" s="21"/>
      <c r="G39" s="21">
        <v>12000</v>
      </c>
      <c r="H39" s="21">
        <v>27155</v>
      </c>
      <c r="I39" s="21">
        <v>9756</v>
      </c>
      <c r="J39" s="21">
        <v>12807</v>
      </c>
      <c r="K39" s="21">
        <v>10500</v>
      </c>
      <c r="L39" s="21">
        <v>11709</v>
      </c>
      <c r="M39" s="21">
        <v>15146</v>
      </c>
      <c r="N39" s="21">
        <v>28796</v>
      </c>
      <c r="O39" s="21">
        <v>14342</v>
      </c>
      <c r="P39" s="21">
        <v>15186</v>
      </c>
      <c r="Q39" s="21">
        <v>82703</v>
      </c>
      <c r="R39" s="21">
        <v>32846</v>
      </c>
      <c r="S39" s="409">
        <f>'Mielies-Maize'!K36</f>
        <v>6464283</v>
      </c>
      <c r="T39" s="285">
        <f t="shared" ref="T39" si="13">AVERAGE(N39:S39)</f>
        <v>1106359.3333333333</v>
      </c>
    </row>
    <row r="40" spans="2:20" ht="15" customHeight="1" x14ac:dyDescent="0.25">
      <c r="B40" s="19">
        <v>22</v>
      </c>
      <c r="C40" s="129" t="s">
        <v>174</v>
      </c>
      <c r="D40" s="21"/>
      <c r="E40" s="21"/>
      <c r="F40" s="21"/>
      <c r="G40" s="21">
        <v>22000</v>
      </c>
      <c r="H40" s="21">
        <v>14916</v>
      </c>
      <c r="I40" s="21">
        <v>41667</v>
      </c>
      <c r="J40" s="21">
        <v>29932</v>
      </c>
      <c r="K40" s="21">
        <v>35491</v>
      </c>
      <c r="L40" s="21">
        <v>27381</v>
      </c>
      <c r="M40" s="21">
        <v>49621</v>
      </c>
      <c r="N40" s="21">
        <v>76493</v>
      </c>
      <c r="O40" s="21">
        <v>71870</v>
      </c>
      <c r="P40" s="21">
        <v>81393</v>
      </c>
      <c r="Q40" s="21">
        <v>4596</v>
      </c>
      <c r="R40" s="21">
        <v>79530</v>
      </c>
      <c r="S40" s="409">
        <f>'Mielies-Maize'!K37</f>
        <v>6524416</v>
      </c>
      <c r="T40" s="285">
        <f t="shared" ref="T40" si="14">AVERAGE(N40:S40)</f>
        <v>1139716.3333333333</v>
      </c>
    </row>
    <row r="41" spans="2:20" ht="15" customHeight="1" x14ac:dyDescent="0.25">
      <c r="B41" s="19">
        <v>23</v>
      </c>
      <c r="C41" s="129" t="s">
        <v>175</v>
      </c>
      <c r="D41" s="21"/>
      <c r="E41" s="21"/>
      <c r="F41" s="21"/>
      <c r="G41" s="21">
        <v>10000</v>
      </c>
      <c r="H41" s="21">
        <v>12616</v>
      </c>
      <c r="I41" s="21">
        <v>10571</v>
      </c>
      <c r="J41" s="21">
        <v>3273</v>
      </c>
      <c r="K41" s="21">
        <v>10255</v>
      </c>
      <c r="L41" s="21">
        <v>9868</v>
      </c>
      <c r="M41" s="21">
        <v>11482</v>
      </c>
      <c r="N41" s="21">
        <v>12227</v>
      </c>
      <c r="O41" s="21">
        <v>11417</v>
      </c>
      <c r="P41" s="21">
        <v>3791</v>
      </c>
      <c r="Q41" s="21">
        <v>11332</v>
      </c>
      <c r="R41" s="21">
        <v>30610</v>
      </c>
      <c r="S41" s="409">
        <f>'Mielies-Maize'!K38</f>
        <v>6551792</v>
      </c>
      <c r="T41" s="285">
        <f t="shared" ref="T41:T46" si="15">AVERAGE(N41:S41)</f>
        <v>1103528.1666666667</v>
      </c>
    </row>
    <row r="42" spans="2:20" ht="15" customHeight="1" x14ac:dyDescent="0.25">
      <c r="B42" s="19">
        <v>24</v>
      </c>
      <c r="C42" s="129" t="s">
        <v>176</v>
      </c>
      <c r="D42" s="21"/>
      <c r="E42" s="21"/>
      <c r="F42" s="21"/>
      <c r="G42" s="21">
        <v>36000</v>
      </c>
      <c r="H42" s="21">
        <v>9063</v>
      </c>
      <c r="I42" s="21">
        <v>12305</v>
      </c>
      <c r="J42" s="21">
        <v>9728</v>
      </c>
      <c r="K42" s="21">
        <v>9030</v>
      </c>
      <c r="L42" s="21">
        <v>11193</v>
      </c>
      <c r="M42" s="21">
        <v>10293</v>
      </c>
      <c r="N42" s="21">
        <v>14728</v>
      </c>
      <c r="O42" s="21">
        <v>11248</v>
      </c>
      <c r="P42" s="21">
        <v>7732</v>
      </c>
      <c r="Q42" s="21">
        <v>9882</v>
      </c>
      <c r="R42" s="21">
        <v>30353</v>
      </c>
      <c r="S42" s="409">
        <f>'Mielies-Maize'!K39</f>
        <v>6576110</v>
      </c>
      <c r="T42" s="285">
        <f t="shared" si="15"/>
        <v>1108342.1666666667</v>
      </c>
    </row>
    <row r="43" spans="2:20" ht="15" customHeight="1" x14ac:dyDescent="0.25">
      <c r="B43" s="19">
        <v>25</v>
      </c>
      <c r="C43" s="129" t="s">
        <v>177</v>
      </c>
      <c r="D43" s="21"/>
      <c r="E43" s="21"/>
      <c r="F43" s="21"/>
      <c r="G43" s="21">
        <v>11000</v>
      </c>
      <c r="H43" s="21">
        <v>18247</v>
      </c>
      <c r="I43" s="21">
        <v>11116</v>
      </c>
      <c r="J43" s="21">
        <v>8531</v>
      </c>
      <c r="K43" s="21">
        <v>10692</v>
      </c>
      <c r="L43" s="21">
        <v>5943</v>
      </c>
      <c r="M43" s="21">
        <v>10282</v>
      </c>
      <c r="N43" s="21">
        <v>9284</v>
      </c>
      <c r="O43" s="21">
        <v>10082</v>
      </c>
      <c r="P43" s="21">
        <v>8212</v>
      </c>
      <c r="Q43" s="21">
        <v>12443</v>
      </c>
      <c r="R43" s="21">
        <v>26998</v>
      </c>
      <c r="S43" s="409">
        <f>'Mielies-Maize'!K40</f>
        <v>6595634</v>
      </c>
      <c r="T43" s="285">
        <f t="shared" si="15"/>
        <v>1110442.1666666667</v>
      </c>
    </row>
    <row r="44" spans="2:20" ht="15" customHeight="1" x14ac:dyDescent="0.25">
      <c r="B44" s="19">
        <v>26</v>
      </c>
      <c r="C44" s="129" t="s">
        <v>178</v>
      </c>
      <c r="D44" s="21"/>
      <c r="E44" s="21"/>
      <c r="F44" s="21"/>
      <c r="G44" s="21">
        <v>10000</v>
      </c>
      <c r="H44" s="21">
        <v>10868</v>
      </c>
      <c r="I44" s="21">
        <v>31192</v>
      </c>
      <c r="J44" s="21">
        <v>10588</v>
      </c>
      <c r="K44" s="21">
        <v>11544</v>
      </c>
      <c r="L44" s="21">
        <v>19559</v>
      </c>
      <c r="M44" s="21">
        <v>47113</v>
      </c>
      <c r="N44" s="21">
        <v>48703</v>
      </c>
      <c r="O44" s="21">
        <v>56474</v>
      </c>
      <c r="P44" s="21">
        <v>7309</v>
      </c>
      <c r="Q44" s="21">
        <v>47756</v>
      </c>
      <c r="R44" s="21">
        <v>47651</v>
      </c>
      <c r="S44" s="409">
        <f>'Mielies-Maize'!K41</f>
        <v>6645420</v>
      </c>
      <c r="T44" s="285">
        <f t="shared" si="15"/>
        <v>1142218.8333333333</v>
      </c>
    </row>
    <row r="45" spans="2:20" ht="15" customHeight="1" x14ac:dyDescent="0.25">
      <c r="B45" s="19">
        <v>27</v>
      </c>
      <c r="C45" s="129" t="s">
        <v>179</v>
      </c>
      <c r="D45" s="21"/>
      <c r="E45" s="21"/>
      <c r="F45" s="21"/>
      <c r="G45" s="21">
        <v>7000</v>
      </c>
      <c r="H45" s="21">
        <v>7436</v>
      </c>
      <c r="I45" s="21">
        <v>7897</v>
      </c>
      <c r="J45" s="21">
        <v>25795</v>
      </c>
      <c r="K45" s="21">
        <v>19670</v>
      </c>
      <c r="L45" s="21">
        <v>5045</v>
      </c>
      <c r="M45" s="21">
        <v>3951</v>
      </c>
      <c r="N45" s="21">
        <v>3132</v>
      </c>
      <c r="O45" s="21">
        <v>2233</v>
      </c>
      <c r="P45" s="21">
        <v>55380</v>
      </c>
      <c r="Q45" s="21">
        <v>8252</v>
      </c>
      <c r="R45" s="21">
        <v>17368</v>
      </c>
      <c r="S45" s="409">
        <f>'Mielies-Maize'!K42</f>
        <v>6658840</v>
      </c>
      <c r="T45" s="285">
        <f t="shared" si="15"/>
        <v>1124200.8333333333</v>
      </c>
    </row>
    <row r="46" spans="2:20" ht="15" customHeight="1" x14ac:dyDescent="0.25">
      <c r="B46" s="19">
        <v>28</v>
      </c>
      <c r="C46" s="129" t="s">
        <v>180</v>
      </c>
      <c r="D46" s="21"/>
      <c r="E46" s="21"/>
      <c r="F46" s="21"/>
      <c r="G46" s="21">
        <v>17000</v>
      </c>
      <c r="H46" s="21">
        <v>9920</v>
      </c>
      <c r="I46" s="21">
        <v>7349</v>
      </c>
      <c r="J46" s="21">
        <v>5900</v>
      </c>
      <c r="K46" s="21">
        <v>8805</v>
      </c>
      <c r="L46" s="21">
        <v>3932</v>
      </c>
      <c r="M46" s="21">
        <v>5639</v>
      </c>
      <c r="N46" s="21">
        <v>6314</v>
      </c>
      <c r="O46" s="21">
        <v>4487</v>
      </c>
      <c r="P46" s="21">
        <v>4380</v>
      </c>
      <c r="Q46" s="21">
        <v>12553</v>
      </c>
      <c r="R46" s="21">
        <v>13482</v>
      </c>
      <c r="S46" s="409">
        <f>'Mielies-Maize'!K43</f>
        <v>6671868</v>
      </c>
      <c r="T46" s="285">
        <f t="shared" si="15"/>
        <v>1118847.3333333333</v>
      </c>
    </row>
    <row r="47" spans="2:20" ht="14.25" customHeight="1" x14ac:dyDescent="0.25">
      <c r="B47" s="19">
        <v>29</v>
      </c>
      <c r="C47" s="129" t="s">
        <v>181</v>
      </c>
      <c r="D47" s="21"/>
      <c r="E47" s="21"/>
      <c r="F47" s="21"/>
      <c r="G47" s="21">
        <v>10000</v>
      </c>
      <c r="H47" s="21">
        <v>9205</v>
      </c>
      <c r="I47" s="21">
        <v>6182</v>
      </c>
      <c r="J47" s="21">
        <v>5353</v>
      </c>
      <c r="K47" s="21">
        <v>9037</v>
      </c>
      <c r="L47" s="21">
        <v>5677</v>
      </c>
      <c r="M47" s="21">
        <v>4121</v>
      </c>
      <c r="N47" s="21">
        <v>5186</v>
      </c>
      <c r="O47" s="21">
        <v>2835</v>
      </c>
      <c r="P47" s="21">
        <v>3323</v>
      </c>
      <c r="Q47" s="21">
        <v>8965</v>
      </c>
      <c r="R47" s="21">
        <v>15331</v>
      </c>
      <c r="S47" s="409">
        <f>'Mielies-Maize'!K44</f>
        <v>6686260</v>
      </c>
      <c r="T47" s="285">
        <f t="shared" ref="T47:T51" si="16">AVERAGE(N47:S47)</f>
        <v>1120316.6666666667</v>
      </c>
    </row>
    <row r="48" spans="2:20" ht="15" customHeight="1" x14ac:dyDescent="0.25">
      <c r="B48" s="19">
        <v>30</v>
      </c>
      <c r="C48" s="129" t="s">
        <v>182</v>
      </c>
      <c r="D48" s="21"/>
      <c r="E48" s="21"/>
      <c r="F48" s="21"/>
      <c r="G48" s="21">
        <v>6000</v>
      </c>
      <c r="H48" s="21">
        <v>9870</v>
      </c>
      <c r="I48" s="21">
        <v>8877</v>
      </c>
      <c r="J48" s="21">
        <v>6223</v>
      </c>
      <c r="K48" s="21">
        <v>5830</v>
      </c>
      <c r="L48" s="21">
        <v>31000</v>
      </c>
      <c r="M48" s="21">
        <v>52278</v>
      </c>
      <c r="N48" s="21">
        <v>8660</v>
      </c>
      <c r="O48" s="21">
        <v>1962</v>
      </c>
      <c r="P48" s="21">
        <v>2240</v>
      </c>
      <c r="Q48" s="21">
        <v>53458</v>
      </c>
      <c r="R48" s="21">
        <v>32008</v>
      </c>
      <c r="S48" s="409">
        <f>'Mielies-Maize'!K45</f>
        <v>6730483</v>
      </c>
      <c r="T48" s="285">
        <f t="shared" si="16"/>
        <v>1138135.1666666667</v>
      </c>
    </row>
    <row r="49" spans="2:20" ht="15" customHeight="1" x14ac:dyDescent="0.25">
      <c r="B49" s="19">
        <v>31</v>
      </c>
      <c r="C49" s="129" t="s">
        <v>183</v>
      </c>
      <c r="D49" s="21"/>
      <c r="E49" s="21"/>
      <c r="F49" s="21"/>
      <c r="G49" s="21">
        <v>5000</v>
      </c>
      <c r="H49" s="21">
        <v>8679</v>
      </c>
      <c r="I49" s="21">
        <v>16965</v>
      </c>
      <c r="J49" s="21">
        <v>20496</v>
      </c>
      <c r="K49" s="21">
        <v>19312</v>
      </c>
      <c r="L49" s="21">
        <v>5688</v>
      </c>
      <c r="M49" s="21">
        <v>3874</v>
      </c>
      <c r="N49" s="21">
        <v>34676</v>
      </c>
      <c r="O49" s="21">
        <v>28629</v>
      </c>
      <c r="P49" s="21">
        <v>41130</v>
      </c>
      <c r="Q49" s="21">
        <v>2130</v>
      </c>
      <c r="R49" s="21">
        <v>6274</v>
      </c>
      <c r="S49" s="409">
        <f>'Mielies-Maize'!K46</f>
        <v>6749393</v>
      </c>
      <c r="T49" s="285">
        <f t="shared" si="16"/>
        <v>1143705.3333333333</v>
      </c>
    </row>
    <row r="50" spans="2:20" ht="15" customHeight="1" x14ac:dyDescent="0.25">
      <c r="B50" s="19">
        <v>32</v>
      </c>
      <c r="C50" s="129" t="s">
        <v>184</v>
      </c>
      <c r="D50" s="21"/>
      <c r="E50" s="21"/>
      <c r="F50" s="21"/>
      <c r="G50" s="21">
        <v>21000</v>
      </c>
      <c r="H50" s="21">
        <v>4596</v>
      </c>
      <c r="I50" s="21">
        <v>8626</v>
      </c>
      <c r="J50" s="21">
        <v>6887</v>
      </c>
      <c r="K50" s="21">
        <v>6538</v>
      </c>
      <c r="L50" s="21">
        <v>0</v>
      </c>
      <c r="M50" s="21">
        <v>4339</v>
      </c>
      <c r="N50" s="21">
        <v>5097</v>
      </c>
      <c r="O50" s="21">
        <v>1811</v>
      </c>
      <c r="P50" s="21">
        <v>3754</v>
      </c>
      <c r="Q50" s="21">
        <v>10338</v>
      </c>
      <c r="R50" s="21">
        <v>8093</v>
      </c>
      <c r="S50" s="409">
        <f>'Mielies-Maize'!K47</f>
        <v>6764992</v>
      </c>
      <c r="T50" s="285">
        <f t="shared" si="16"/>
        <v>1132347.5</v>
      </c>
    </row>
    <row r="51" spans="2:20" ht="15" customHeight="1" x14ac:dyDescent="0.25">
      <c r="B51" s="19">
        <v>33</v>
      </c>
      <c r="C51" s="129" t="s">
        <v>185</v>
      </c>
      <c r="D51" s="49"/>
      <c r="E51" s="21"/>
      <c r="F51" s="21"/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5186</v>
      </c>
      <c r="O51" s="21">
        <v>1750</v>
      </c>
      <c r="P51" s="21">
        <v>4481</v>
      </c>
      <c r="Q51" s="21">
        <v>8648</v>
      </c>
      <c r="R51" s="21">
        <v>7226</v>
      </c>
      <c r="S51" s="409">
        <f>'Mielies-Maize'!K48</f>
        <v>6785882</v>
      </c>
      <c r="T51" s="285">
        <f t="shared" si="16"/>
        <v>1135528.8333333333</v>
      </c>
    </row>
    <row r="52" spans="2:20" ht="15" customHeight="1" x14ac:dyDescent="0.25">
      <c r="B52" s="19">
        <v>34</v>
      </c>
      <c r="C52" s="129" t="s">
        <v>186</v>
      </c>
      <c r="D52" s="49"/>
      <c r="E52" s="21"/>
      <c r="F52" s="21"/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8885</v>
      </c>
      <c r="O52" s="21">
        <v>3748</v>
      </c>
      <c r="P52" s="21">
        <v>4090</v>
      </c>
      <c r="Q52" s="21">
        <v>4847</v>
      </c>
      <c r="R52" s="21">
        <v>5291</v>
      </c>
      <c r="S52" s="409">
        <f>'Mielies-Maize'!K49</f>
        <v>6798222</v>
      </c>
      <c r="T52" s="285">
        <f t="shared" ref="T52:T56" si="17">AVERAGE(N52:S52)</f>
        <v>1137513.8333333333</v>
      </c>
    </row>
    <row r="53" spans="2:20" ht="15" customHeight="1" x14ac:dyDescent="0.25">
      <c r="B53" s="19">
        <v>35</v>
      </c>
      <c r="C53" s="129" t="s">
        <v>187</v>
      </c>
      <c r="D53" s="49"/>
      <c r="E53" s="21"/>
      <c r="F53" s="21"/>
      <c r="G53" s="21">
        <v>6000</v>
      </c>
      <c r="H53" s="21">
        <v>32560</v>
      </c>
      <c r="I53" s="21">
        <v>22245</v>
      </c>
      <c r="J53" s="21">
        <v>29426</v>
      </c>
      <c r="K53" s="21">
        <v>25182</v>
      </c>
      <c r="L53" s="21">
        <v>22399</v>
      </c>
      <c r="M53" s="21">
        <v>35081</v>
      </c>
      <c r="N53" s="21">
        <v>11717</v>
      </c>
      <c r="O53" s="21">
        <v>15841</v>
      </c>
      <c r="P53" s="21">
        <v>38492</v>
      </c>
      <c r="Q53" s="21">
        <v>42167</v>
      </c>
      <c r="R53" s="21">
        <v>13193</v>
      </c>
      <c r="S53" s="409">
        <f>'Mielies-Maize'!K50</f>
        <v>6818458</v>
      </c>
      <c r="T53" s="285">
        <f t="shared" si="17"/>
        <v>1156644.6666666667</v>
      </c>
    </row>
    <row r="54" spans="2:20" ht="15" customHeight="1" x14ac:dyDescent="0.25">
      <c r="B54" s="19">
        <v>36</v>
      </c>
      <c r="C54" s="129" t="s">
        <v>190</v>
      </c>
      <c r="D54" s="49"/>
      <c r="E54" s="21"/>
      <c r="F54" s="21"/>
      <c r="G54" s="21">
        <v>7000</v>
      </c>
      <c r="H54" s="21">
        <v>1668</v>
      </c>
      <c r="I54" s="21">
        <v>4517</v>
      </c>
      <c r="J54" s="21">
        <v>1550</v>
      </c>
      <c r="K54" s="21">
        <v>1352</v>
      </c>
      <c r="L54" s="21">
        <v>1653</v>
      </c>
      <c r="M54" s="21">
        <v>1742</v>
      </c>
      <c r="N54" s="21">
        <v>329</v>
      </c>
      <c r="O54" s="21">
        <v>306</v>
      </c>
      <c r="P54" s="21">
        <v>306</v>
      </c>
      <c r="Q54" s="21">
        <v>4169</v>
      </c>
      <c r="R54" s="21">
        <v>2999</v>
      </c>
      <c r="S54" s="409">
        <f>'Mielies-Maize'!K51</f>
        <v>6826183</v>
      </c>
      <c r="T54" s="285">
        <f t="shared" si="17"/>
        <v>1139048.6666666667</v>
      </c>
    </row>
    <row r="55" spans="2:20" ht="15" customHeight="1" x14ac:dyDescent="0.25">
      <c r="B55" s="19">
        <v>37</v>
      </c>
      <c r="C55" s="129" t="s">
        <v>189</v>
      </c>
      <c r="D55" s="49"/>
      <c r="E55" s="21"/>
      <c r="F55" s="21"/>
      <c r="G55" s="21">
        <v>6000</v>
      </c>
      <c r="H55" s="21">
        <v>4009</v>
      </c>
      <c r="I55" s="21">
        <v>3887</v>
      </c>
      <c r="J55" s="21">
        <v>4829</v>
      </c>
      <c r="K55" s="21">
        <v>3195</v>
      </c>
      <c r="L55" s="21">
        <v>6497</v>
      </c>
      <c r="M55" s="21">
        <v>2256</v>
      </c>
      <c r="N55" s="21">
        <v>2710</v>
      </c>
      <c r="O55" s="21">
        <v>3699</v>
      </c>
      <c r="P55" s="21">
        <v>1791</v>
      </c>
      <c r="Q55" s="21">
        <v>5640</v>
      </c>
      <c r="R55" s="21">
        <v>8355</v>
      </c>
      <c r="S55" s="409">
        <f>'Mielies-Maize'!K52</f>
        <v>6840039</v>
      </c>
      <c r="T55" s="285">
        <f t="shared" si="17"/>
        <v>1143705.6666666667</v>
      </c>
    </row>
    <row r="56" spans="2:20" ht="15" customHeight="1" x14ac:dyDescent="0.25">
      <c r="B56" s="19">
        <v>38</v>
      </c>
      <c r="C56" s="129" t="s">
        <v>191</v>
      </c>
      <c r="D56" s="21"/>
      <c r="E56" s="21"/>
      <c r="F56" s="21"/>
      <c r="G56" s="21">
        <v>10000</v>
      </c>
      <c r="H56" s="21">
        <v>3727</v>
      </c>
      <c r="I56" s="21">
        <v>6891</v>
      </c>
      <c r="J56" s="21">
        <v>7986</v>
      </c>
      <c r="K56" s="21">
        <v>3619</v>
      </c>
      <c r="L56" s="21">
        <v>11270</v>
      </c>
      <c r="M56" s="21">
        <v>2523</v>
      </c>
      <c r="N56" s="21">
        <v>6404</v>
      </c>
      <c r="O56" s="21">
        <v>5274</v>
      </c>
      <c r="P56" s="21">
        <v>4215</v>
      </c>
      <c r="Q56" s="21">
        <v>6741</v>
      </c>
      <c r="R56" s="21">
        <v>11930</v>
      </c>
      <c r="S56" s="409">
        <f>'Mielies-Maize'!K53</f>
        <v>6853476</v>
      </c>
      <c r="T56" s="285">
        <f t="shared" si="17"/>
        <v>1148006.6666666667</v>
      </c>
    </row>
    <row r="57" spans="2:20" ht="15" customHeight="1" x14ac:dyDescent="0.25">
      <c r="B57" s="19">
        <v>39</v>
      </c>
      <c r="C57" s="129" t="s">
        <v>192</v>
      </c>
      <c r="D57" s="21"/>
      <c r="E57" s="21"/>
      <c r="F57" s="21"/>
      <c r="G57" s="21">
        <v>6000</v>
      </c>
      <c r="H57" s="21">
        <v>3341</v>
      </c>
      <c r="I57" s="21">
        <v>17148</v>
      </c>
      <c r="J57" s="21">
        <v>8787</v>
      </c>
      <c r="K57" s="21">
        <v>6187</v>
      </c>
      <c r="L57" s="21">
        <v>32119</v>
      </c>
      <c r="M57" s="21">
        <v>26585</v>
      </c>
      <c r="N57" s="21">
        <v>35728</v>
      </c>
      <c r="O57" s="21">
        <v>5176</v>
      </c>
      <c r="P57" s="21">
        <v>6661</v>
      </c>
      <c r="Q57" s="21">
        <v>46417</v>
      </c>
      <c r="R57" s="21">
        <v>37580</v>
      </c>
      <c r="S57" s="409">
        <f>'Mielies-Maize'!K54</f>
        <v>6889498</v>
      </c>
      <c r="T57" s="285">
        <f t="shared" ref="T57" si="18">AVERAGE(N57:S57)</f>
        <v>1170176.6666666667</v>
      </c>
    </row>
    <row r="58" spans="2:20" ht="15" customHeight="1" x14ac:dyDescent="0.25">
      <c r="B58" s="19">
        <v>40</v>
      </c>
      <c r="C58" s="129" t="s">
        <v>193</v>
      </c>
      <c r="D58" s="21"/>
      <c r="E58" s="21"/>
      <c r="F58" s="21"/>
      <c r="G58" s="21">
        <v>4000</v>
      </c>
      <c r="H58" s="21">
        <v>6501</v>
      </c>
      <c r="I58" s="21">
        <v>21579</v>
      </c>
      <c r="J58" s="21">
        <v>21557</v>
      </c>
      <c r="K58" s="21">
        <v>32619</v>
      </c>
      <c r="L58" s="21">
        <v>4929</v>
      </c>
      <c r="M58" s="21">
        <v>1418</v>
      </c>
      <c r="N58" s="21">
        <v>2804</v>
      </c>
      <c r="O58" s="21">
        <v>42759</v>
      </c>
      <c r="P58" s="21">
        <v>38393</v>
      </c>
      <c r="Q58" s="21">
        <v>8378</v>
      </c>
      <c r="R58" s="21">
        <v>21704</v>
      </c>
      <c r="S58" s="409">
        <f>'Mielies-Maize'!K55</f>
        <v>6915696</v>
      </c>
      <c r="T58" s="285">
        <f t="shared" ref="T58" si="19">AVERAGE(N58:S58)</f>
        <v>1171622.3333333333</v>
      </c>
    </row>
    <row r="59" spans="2:20" ht="15" customHeight="1" x14ac:dyDescent="0.25">
      <c r="B59" s="19">
        <v>41</v>
      </c>
      <c r="C59" s="129" t="s">
        <v>194</v>
      </c>
      <c r="D59" s="21"/>
      <c r="E59" s="21"/>
      <c r="F59" s="21"/>
      <c r="G59" s="21">
        <v>3000</v>
      </c>
      <c r="H59" s="21">
        <v>10359</v>
      </c>
      <c r="I59" s="21">
        <v>14254</v>
      </c>
      <c r="J59" s="21">
        <v>13574</v>
      </c>
      <c r="K59" s="21">
        <v>13978</v>
      </c>
      <c r="L59" s="21">
        <v>9061</v>
      </c>
      <c r="M59" s="21">
        <v>6038</v>
      </c>
      <c r="N59" s="21">
        <v>7564</v>
      </c>
      <c r="O59" s="21">
        <v>8985</v>
      </c>
      <c r="P59" s="21">
        <v>3239</v>
      </c>
      <c r="Q59" s="21">
        <v>20129</v>
      </c>
      <c r="R59" s="21">
        <v>21661</v>
      </c>
      <c r="S59" s="409">
        <f>'Mielies-Maize'!K56</f>
        <v>6944609</v>
      </c>
      <c r="T59" s="285">
        <f t="shared" ref="T59" si="20">AVERAGE(N59:S59)</f>
        <v>1167697.8333333333</v>
      </c>
    </row>
    <row r="60" spans="2:20" ht="15" customHeight="1" x14ac:dyDescent="0.25">
      <c r="B60" s="19">
        <v>42</v>
      </c>
      <c r="C60" s="129" t="s">
        <v>195</v>
      </c>
      <c r="D60" s="21"/>
      <c r="E60" s="21"/>
      <c r="F60" s="21"/>
      <c r="G60" s="21">
        <v>21000</v>
      </c>
      <c r="H60" s="21">
        <v>13742</v>
      </c>
      <c r="I60" s="21">
        <v>16670</v>
      </c>
      <c r="J60" s="21">
        <v>23605</v>
      </c>
      <c r="K60" s="21">
        <v>12098</v>
      </c>
      <c r="L60" s="21">
        <v>10858</v>
      </c>
      <c r="M60" s="21">
        <v>6287</v>
      </c>
      <c r="N60" s="21">
        <v>5453</v>
      </c>
      <c r="O60" s="21">
        <v>6787</v>
      </c>
      <c r="P60" s="21">
        <v>5682</v>
      </c>
      <c r="Q60" s="21">
        <v>26443</v>
      </c>
      <c r="R60" s="21">
        <v>13402</v>
      </c>
      <c r="S60" s="409">
        <f>'Mielies-Maize'!K57</f>
        <v>6975263</v>
      </c>
      <c r="T60" s="285">
        <f t="shared" ref="T60" si="21">AVERAGE(N60:S60)</f>
        <v>1172171.6666666667</v>
      </c>
    </row>
    <row r="61" spans="2:20" ht="15" customHeight="1" x14ac:dyDescent="0.25">
      <c r="B61" s="19">
        <v>43</v>
      </c>
      <c r="C61" s="129" t="s">
        <v>196</v>
      </c>
      <c r="D61" s="21"/>
      <c r="E61" s="21"/>
      <c r="F61" s="21"/>
      <c r="G61" s="21">
        <v>14000</v>
      </c>
      <c r="H61" s="21">
        <v>27459</v>
      </c>
      <c r="I61" s="21">
        <v>23609</v>
      </c>
      <c r="J61" s="21">
        <v>23487</v>
      </c>
      <c r="K61" s="21">
        <v>12069</v>
      </c>
      <c r="L61" s="21">
        <v>33195</v>
      </c>
      <c r="M61" s="21">
        <v>39174</v>
      </c>
      <c r="N61" s="21">
        <v>30935</v>
      </c>
      <c r="O61" s="21">
        <v>15342</v>
      </c>
      <c r="P61" s="21">
        <v>10151</v>
      </c>
      <c r="Q61" s="21">
        <v>68582</v>
      </c>
      <c r="R61" s="21">
        <v>36640</v>
      </c>
      <c r="S61" s="409">
        <f>'Mielies-Maize'!K58</f>
        <v>7021308</v>
      </c>
      <c r="T61" s="285">
        <f t="shared" ref="T61" si="22">AVERAGE(N61:S61)</f>
        <v>1197159.6666666667</v>
      </c>
    </row>
    <row r="62" spans="2:20" ht="15" customHeight="1" x14ac:dyDescent="0.25">
      <c r="B62" s="19">
        <v>44</v>
      </c>
      <c r="C62" s="129" t="s">
        <v>197</v>
      </c>
      <c r="D62" s="21"/>
      <c r="E62" s="21"/>
      <c r="F62" s="21"/>
      <c r="G62" s="21">
        <v>9000</v>
      </c>
      <c r="H62" s="21">
        <v>26796</v>
      </c>
      <c r="I62" s="21">
        <v>24811</v>
      </c>
      <c r="J62" s="21">
        <v>47446</v>
      </c>
      <c r="K62" s="21">
        <v>40215</v>
      </c>
      <c r="L62" s="21">
        <v>4855</v>
      </c>
      <c r="M62" s="21">
        <v>1051</v>
      </c>
      <c r="N62" s="21">
        <v>1372</v>
      </c>
      <c r="O62" s="21">
        <v>42049</v>
      </c>
      <c r="P62" s="21">
        <v>41746</v>
      </c>
      <c r="Q62" s="21">
        <v>8745</v>
      </c>
      <c r="R62" s="21">
        <v>18690</v>
      </c>
      <c r="S62" s="409">
        <f>'Mielies-Maize'!K59</f>
        <v>7048184</v>
      </c>
      <c r="T62" s="285">
        <f t="shared" ref="T62:T63" si="23">AVERAGE(N62:S62)</f>
        <v>1193464.3333333333</v>
      </c>
    </row>
    <row r="63" spans="2:20" ht="15" customHeight="1" x14ac:dyDescent="0.25">
      <c r="B63" s="19">
        <v>45</v>
      </c>
      <c r="C63" s="129" t="s">
        <v>198</v>
      </c>
      <c r="D63" s="21"/>
      <c r="E63" s="21"/>
      <c r="F63" s="21"/>
      <c r="G63" s="21">
        <v>19000</v>
      </c>
      <c r="H63" s="21">
        <v>36840</v>
      </c>
      <c r="I63" s="21">
        <v>9892</v>
      </c>
      <c r="J63" s="21">
        <v>20915</v>
      </c>
      <c r="K63" s="21">
        <v>12600</v>
      </c>
      <c r="L63" s="21">
        <v>10424</v>
      </c>
      <c r="M63" s="21">
        <v>7988</v>
      </c>
      <c r="N63" s="21">
        <v>6218</v>
      </c>
      <c r="O63" s="21">
        <v>5765</v>
      </c>
      <c r="P63" s="21">
        <v>7876</v>
      </c>
      <c r="Q63" s="21">
        <v>18346</v>
      </c>
      <c r="R63" s="21">
        <v>22481</v>
      </c>
      <c r="S63" s="409">
        <f>'Mielies-Maize'!K60</f>
        <v>7076920</v>
      </c>
      <c r="T63" s="285">
        <f t="shared" si="23"/>
        <v>1189601</v>
      </c>
    </row>
    <row r="64" spans="2:20" ht="15" customHeight="1" x14ac:dyDescent="0.25">
      <c r="B64" s="19">
        <v>46</v>
      </c>
      <c r="C64" s="129" t="s">
        <v>199</v>
      </c>
      <c r="D64" s="21"/>
      <c r="E64" s="21"/>
      <c r="F64" s="21"/>
      <c r="G64" s="21">
        <v>33000</v>
      </c>
      <c r="H64" s="21">
        <v>35391</v>
      </c>
      <c r="I64" s="21">
        <v>11779</v>
      </c>
      <c r="J64" s="21">
        <v>29975</v>
      </c>
      <c r="K64" s="21">
        <v>21498</v>
      </c>
      <c r="L64" s="21">
        <v>17466</v>
      </c>
      <c r="M64" s="21">
        <v>9412</v>
      </c>
      <c r="N64" s="21">
        <v>4977</v>
      </c>
      <c r="O64" s="21">
        <v>7010</v>
      </c>
      <c r="P64" s="21">
        <v>16682</v>
      </c>
      <c r="Q64" s="21">
        <v>14757</v>
      </c>
      <c r="R64" s="21">
        <v>31801</v>
      </c>
      <c r="S64" s="409">
        <f>'Mielies-Maize'!K61</f>
        <v>7116110</v>
      </c>
      <c r="T64" s="285">
        <f t="shared" ref="T64" si="24">AVERAGE(N64:S64)</f>
        <v>1198556.1666666667</v>
      </c>
    </row>
    <row r="65" spans="2:20" ht="15" customHeight="1" x14ac:dyDescent="0.25">
      <c r="B65" s="19">
        <v>47</v>
      </c>
      <c r="C65" s="129" t="s">
        <v>201</v>
      </c>
      <c r="D65" s="21"/>
      <c r="E65" s="21"/>
      <c r="F65" s="21"/>
      <c r="G65" s="21">
        <v>24000</v>
      </c>
      <c r="H65" s="21">
        <v>56654</v>
      </c>
      <c r="I65" s="21">
        <v>23253</v>
      </c>
      <c r="J65" s="21">
        <v>28053</v>
      </c>
      <c r="K65" s="21">
        <v>18258</v>
      </c>
      <c r="L65" s="21">
        <v>15982</v>
      </c>
      <c r="M65" s="21">
        <v>4102</v>
      </c>
      <c r="N65" s="21">
        <v>7521</v>
      </c>
      <c r="O65" s="21">
        <v>8268</v>
      </c>
      <c r="P65" s="21">
        <v>18448</v>
      </c>
      <c r="Q65" s="21">
        <v>74870</v>
      </c>
      <c r="R65" s="21">
        <v>35220</v>
      </c>
      <c r="S65" s="409">
        <f>'Mielies-Maize'!K62</f>
        <v>7174242</v>
      </c>
      <c r="T65" s="285">
        <f t="shared" ref="T65" si="25">AVERAGE(N65:S65)</f>
        <v>1219761.5</v>
      </c>
    </row>
    <row r="66" spans="2:20" ht="15" customHeight="1" x14ac:dyDescent="0.25">
      <c r="B66" s="19">
        <v>48</v>
      </c>
      <c r="C66" s="129" t="s">
        <v>202</v>
      </c>
      <c r="D66" s="21"/>
      <c r="E66" s="21"/>
      <c r="F66" s="21"/>
      <c r="G66" s="21">
        <v>32000</v>
      </c>
      <c r="H66" s="21">
        <v>30445</v>
      </c>
      <c r="I66" s="21">
        <v>50319</v>
      </c>
      <c r="J66" s="21">
        <v>49480</v>
      </c>
      <c r="K66" s="21">
        <v>68852</v>
      </c>
      <c r="L66" s="21">
        <v>54677</v>
      </c>
      <c r="M66" s="21">
        <v>30391</v>
      </c>
      <c r="N66" s="21">
        <v>44314</v>
      </c>
      <c r="O66" s="21">
        <v>61221</v>
      </c>
      <c r="P66" s="21">
        <v>66459</v>
      </c>
      <c r="Q66" s="21">
        <v>5735</v>
      </c>
      <c r="R66" s="21">
        <v>85657</v>
      </c>
      <c r="S66" s="409">
        <f>'Mielies-Maize'!K63</f>
        <v>7249503</v>
      </c>
      <c r="T66" s="285">
        <f t="shared" ref="T66" si="26">AVERAGE(N66:S66)</f>
        <v>1252148.1666666667</v>
      </c>
    </row>
    <row r="67" spans="2:20" ht="15" customHeight="1" x14ac:dyDescent="0.25">
      <c r="B67" s="19">
        <v>49</v>
      </c>
      <c r="C67" s="129" t="s">
        <v>203</v>
      </c>
      <c r="D67" s="21"/>
      <c r="E67" s="21"/>
      <c r="F67" s="21"/>
      <c r="G67" s="21">
        <v>21000</v>
      </c>
      <c r="H67" s="21">
        <v>26404</v>
      </c>
      <c r="I67" s="21">
        <v>24511</v>
      </c>
      <c r="J67" s="21">
        <v>19256</v>
      </c>
      <c r="K67" s="21">
        <v>13097</v>
      </c>
      <c r="L67" s="21">
        <v>39179</v>
      </c>
      <c r="M67" s="21">
        <v>4779</v>
      </c>
      <c r="N67" s="21">
        <v>20052</v>
      </c>
      <c r="O67" s="21">
        <v>5636</v>
      </c>
      <c r="P67" s="21">
        <v>3700</v>
      </c>
      <c r="Q67" s="21">
        <v>31362</v>
      </c>
      <c r="R67" s="21">
        <v>41051</v>
      </c>
      <c r="S67" s="409">
        <f>'Mielies-Maize'!K64</f>
        <v>7308803</v>
      </c>
      <c r="T67" s="285">
        <f t="shared" ref="T67" si="27">AVERAGE(N67:S67)</f>
        <v>1235100.6666666667</v>
      </c>
    </row>
    <row r="68" spans="2:20" ht="15" customHeight="1" x14ac:dyDescent="0.25">
      <c r="B68" s="19">
        <v>50</v>
      </c>
      <c r="C68" s="129" t="s">
        <v>204</v>
      </c>
      <c r="D68" s="21"/>
      <c r="E68" s="21"/>
      <c r="F68" s="21"/>
      <c r="G68" s="21">
        <v>53000</v>
      </c>
      <c r="H68" s="21">
        <v>57311</v>
      </c>
      <c r="I68" s="21">
        <v>36503</v>
      </c>
      <c r="J68" s="21">
        <v>25982</v>
      </c>
      <c r="K68" s="21">
        <v>47363</v>
      </c>
      <c r="L68" s="21">
        <v>24428</v>
      </c>
      <c r="M68" s="21">
        <v>10763</v>
      </c>
      <c r="N68" s="21">
        <v>18417</v>
      </c>
      <c r="O68" s="21">
        <v>18102</v>
      </c>
      <c r="P68" s="21">
        <v>27872</v>
      </c>
      <c r="Q68" s="21">
        <v>15072</v>
      </c>
      <c r="R68" s="21">
        <v>50927</v>
      </c>
      <c r="S68" s="409">
        <f>'Mielies-Maize'!K65</f>
        <v>7365039</v>
      </c>
      <c r="T68" s="285">
        <f t="shared" ref="T68" si="28">AVERAGE(N68:S68)</f>
        <v>1249238.1666666667</v>
      </c>
    </row>
    <row r="69" spans="2:20" ht="15" customHeight="1" x14ac:dyDescent="0.25">
      <c r="B69" s="19">
        <v>51</v>
      </c>
      <c r="C69" s="129"/>
      <c r="D69" s="21"/>
      <c r="E69" s="21"/>
      <c r="F69" s="21"/>
      <c r="G69" s="21">
        <v>83000</v>
      </c>
      <c r="H69" s="21">
        <v>121210</v>
      </c>
      <c r="I69" s="21">
        <v>32842</v>
      </c>
      <c r="J69" s="21">
        <v>51132</v>
      </c>
      <c r="K69" s="21">
        <v>65527</v>
      </c>
      <c r="L69" s="21">
        <v>36667</v>
      </c>
      <c r="M69" s="21">
        <v>14403</v>
      </c>
      <c r="N69" s="21">
        <v>23121</v>
      </c>
      <c r="O69" s="21">
        <v>14576</v>
      </c>
      <c r="P69" s="21">
        <v>51943</v>
      </c>
      <c r="Q69" s="21">
        <v>16527</v>
      </c>
      <c r="R69" s="21">
        <v>89194</v>
      </c>
      <c r="S69" s="409"/>
      <c r="T69" s="285"/>
    </row>
    <row r="70" spans="2:20" ht="15" customHeight="1" x14ac:dyDescent="0.25">
      <c r="B70" s="19">
        <v>52</v>
      </c>
      <c r="C70" s="129"/>
      <c r="D70" s="21"/>
      <c r="E70" s="21"/>
      <c r="F70" s="21"/>
      <c r="G70" s="21">
        <v>60000</v>
      </c>
      <c r="H70" s="21">
        <v>74145</v>
      </c>
      <c r="I70" s="21">
        <v>131750</v>
      </c>
      <c r="J70" s="21">
        <v>57159</v>
      </c>
      <c r="K70" s="21">
        <v>66227</v>
      </c>
      <c r="L70" s="21">
        <v>61905</v>
      </c>
      <c r="M70" s="21">
        <v>12156</v>
      </c>
      <c r="N70" s="21">
        <v>55053</v>
      </c>
      <c r="O70" s="21">
        <v>95913</v>
      </c>
      <c r="P70" s="21">
        <v>97838</v>
      </c>
      <c r="Q70" s="21">
        <v>87446</v>
      </c>
      <c r="R70" s="21">
        <v>145875</v>
      </c>
      <c r="S70" s="409"/>
      <c r="T70" s="285"/>
    </row>
    <row r="71" spans="2:20" ht="14.25" customHeight="1" x14ac:dyDescent="0.25">
      <c r="B71" s="19">
        <v>53</v>
      </c>
      <c r="C71" s="129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>
        <v>0</v>
      </c>
      <c r="O71" s="21">
        <v>0</v>
      </c>
      <c r="P71" s="21">
        <v>229453</v>
      </c>
      <c r="Q71" s="21"/>
      <c r="R71" s="21"/>
      <c r="S71" s="409"/>
      <c r="T71" s="288"/>
    </row>
    <row r="72" spans="2:20" ht="14.25" customHeight="1" x14ac:dyDescent="0.25">
      <c r="B72" s="19">
        <v>54</v>
      </c>
      <c r="C72" s="129"/>
      <c r="D72" s="28"/>
      <c r="E72" s="28"/>
      <c r="F72" s="28"/>
      <c r="G72" s="21"/>
      <c r="H72" s="21"/>
      <c r="I72" s="21"/>
      <c r="J72" s="21"/>
      <c r="K72" s="21"/>
      <c r="L72" s="21"/>
      <c r="M72" s="21"/>
      <c r="N72" s="21">
        <v>0</v>
      </c>
      <c r="O72" s="21">
        <v>0</v>
      </c>
      <c r="P72" s="21"/>
      <c r="Q72" s="21"/>
      <c r="R72" s="21"/>
      <c r="S72" s="411"/>
      <c r="T72" s="288"/>
    </row>
    <row r="73" spans="2:20" ht="15" x14ac:dyDescent="0.25">
      <c r="B73" s="140" t="s">
        <v>94</v>
      </c>
      <c r="C73" s="141"/>
      <c r="D73" s="68" t="s">
        <v>111</v>
      </c>
      <c r="E73" s="68">
        <v>5275000</v>
      </c>
      <c r="F73" s="68">
        <v>4985000</v>
      </c>
      <c r="G73" s="68">
        <v>4308000</v>
      </c>
      <c r="H73" s="69">
        <v>5217000</v>
      </c>
      <c r="I73" s="153">
        <v>6203800</v>
      </c>
      <c r="J73" s="153">
        <v>6540000</v>
      </c>
      <c r="K73" s="99">
        <v>5220000</v>
      </c>
      <c r="L73" s="197">
        <v>4370000</v>
      </c>
      <c r="M73" s="99">
        <v>6904000</v>
      </c>
      <c r="N73" s="99">
        <v>6129650</v>
      </c>
      <c r="O73" s="99">
        <v>5719610</v>
      </c>
      <c r="P73" s="99">
        <v>6741870</v>
      </c>
      <c r="Q73" s="99">
        <v>7625450</v>
      </c>
      <c r="R73" s="306">
        <v>7539350</v>
      </c>
      <c r="S73" s="306">
        <v>7716150</v>
      </c>
      <c r="T73" s="316">
        <f>AVERAGE(N73:R73)</f>
        <v>6751186</v>
      </c>
    </row>
    <row r="74" spans="2:20" ht="14.25" customHeight="1" x14ac:dyDescent="0.25">
      <c r="B74" s="182" t="s">
        <v>95</v>
      </c>
      <c r="C74" s="152"/>
      <c r="D74" s="88">
        <v>433883</v>
      </c>
      <c r="E74" s="90">
        <v>309666</v>
      </c>
      <c r="F74" s="90">
        <v>408213</v>
      </c>
      <c r="G74" s="90">
        <v>373764</v>
      </c>
      <c r="H74" s="90">
        <v>319431</v>
      </c>
      <c r="I74" s="90">
        <v>346869</v>
      </c>
      <c r="J74" s="90">
        <v>382404</v>
      </c>
      <c r="K74" s="100">
        <v>362420</v>
      </c>
      <c r="L74" s="202">
        <v>286664</v>
      </c>
      <c r="M74" s="100">
        <f>338900+13100</f>
        <v>352000</v>
      </c>
      <c r="N74" s="100">
        <v>350000</v>
      </c>
      <c r="O74" s="100">
        <v>354000</v>
      </c>
      <c r="P74" s="100">
        <v>401000</v>
      </c>
      <c r="Q74" s="100">
        <v>422000</v>
      </c>
      <c r="R74" s="307">
        <f>'Table-SAGIS deliver vs CEC est'!D9</f>
        <v>420000</v>
      </c>
      <c r="S74" s="307">
        <f>'Table-SAGIS deliver vs CEC est'!E9</f>
        <v>620000</v>
      </c>
      <c r="T74" s="316">
        <f>AVERAGE(N74:R74)</f>
        <v>389400</v>
      </c>
    </row>
    <row r="75" spans="2:20" ht="14.25" customHeight="1" x14ac:dyDescent="0.25">
      <c r="B75" s="183" t="s">
        <v>96</v>
      </c>
      <c r="C75" s="155"/>
      <c r="D75" s="91">
        <f t="shared" ref="D75:J75" si="29">D73-D74</f>
        <v>4786117</v>
      </c>
      <c r="E75" s="91">
        <f t="shared" si="29"/>
        <v>4965334</v>
      </c>
      <c r="F75" s="91">
        <f t="shared" si="29"/>
        <v>4576787</v>
      </c>
      <c r="G75" s="91">
        <f t="shared" si="29"/>
        <v>3934236</v>
      </c>
      <c r="H75" s="91">
        <f t="shared" si="29"/>
        <v>4897569</v>
      </c>
      <c r="I75" s="91">
        <f t="shared" si="29"/>
        <v>5856931</v>
      </c>
      <c r="J75" s="91">
        <f t="shared" si="29"/>
        <v>6157596</v>
      </c>
      <c r="K75" s="101">
        <f>K73-K74</f>
        <v>4857580</v>
      </c>
      <c r="L75" s="101">
        <f>L73-L74</f>
        <v>4083336</v>
      </c>
      <c r="M75" s="101">
        <f>M73-M74</f>
        <v>6552000</v>
      </c>
      <c r="N75" s="101">
        <v>5620000</v>
      </c>
      <c r="O75" s="101">
        <v>5380000</v>
      </c>
      <c r="P75" s="101">
        <f>P73-P74</f>
        <v>6340870</v>
      </c>
      <c r="Q75" s="101">
        <f>Q73-Q74</f>
        <v>7203450</v>
      </c>
      <c r="R75" s="308">
        <f>R73-R74</f>
        <v>7119350</v>
      </c>
      <c r="S75" s="308">
        <f>S73-S74</f>
        <v>7096150</v>
      </c>
      <c r="T75" s="317">
        <f>T73-T74</f>
        <v>6361786</v>
      </c>
    </row>
    <row r="76" spans="2:20" ht="12.75" thickBot="1" x14ac:dyDescent="0.25">
      <c r="B76" s="87"/>
      <c r="C76" s="47"/>
      <c r="D76" s="82"/>
      <c r="E76" s="82"/>
      <c r="F76" s="82"/>
      <c r="G76" s="82"/>
      <c r="H76" s="82"/>
      <c r="I76" s="82"/>
      <c r="J76" s="82"/>
      <c r="K76" s="166"/>
      <c r="L76" s="166"/>
      <c r="M76" s="166"/>
      <c r="N76" s="166"/>
      <c r="O76" s="166"/>
      <c r="P76" s="166"/>
      <c r="Q76" s="166"/>
      <c r="R76" s="309"/>
      <c r="S76" s="309"/>
      <c r="T76" s="287"/>
    </row>
    <row r="77" spans="2:20" ht="18" thickBot="1" x14ac:dyDescent="0.35">
      <c r="B77" s="190" t="s">
        <v>97</v>
      </c>
      <c r="C77" s="228"/>
      <c r="D77" s="191" t="s">
        <v>47</v>
      </c>
      <c r="E77" s="224" t="s">
        <v>48</v>
      </c>
      <c r="F77" s="224" t="s">
        <v>107</v>
      </c>
      <c r="G77" s="224" t="s">
        <v>49</v>
      </c>
      <c r="H77" s="224" t="s">
        <v>50</v>
      </c>
      <c r="I77" s="224" t="s">
        <v>51</v>
      </c>
      <c r="J77" s="224" t="s">
        <v>52</v>
      </c>
      <c r="K77" s="224" t="s">
        <v>53</v>
      </c>
      <c r="L77" s="224" t="s">
        <v>54</v>
      </c>
      <c r="M77" s="224" t="s">
        <v>55</v>
      </c>
      <c r="N77" s="191" t="s">
        <v>56</v>
      </c>
      <c r="O77" s="191" t="s">
        <v>57</v>
      </c>
      <c r="P77" s="148" t="s">
        <v>58</v>
      </c>
      <c r="Q77" s="148" t="s">
        <v>59</v>
      </c>
      <c r="R77" s="310" t="str">
        <f>R3</f>
        <v>2022/23*</v>
      </c>
      <c r="S77" s="310" t="str">
        <f>S3</f>
        <v>2023/24*</v>
      </c>
      <c r="T77" s="284" t="s">
        <v>62</v>
      </c>
    </row>
    <row r="78" spans="2:20" x14ac:dyDescent="0.2">
      <c r="B78" s="16" t="s">
        <v>98</v>
      </c>
      <c r="C78" s="229"/>
      <c r="D78" s="46">
        <f>D16</f>
        <v>340692</v>
      </c>
      <c r="E78" s="226">
        <f>E16</f>
        <v>236016</v>
      </c>
      <c r="F78" s="226">
        <f>F16</f>
        <v>91500</v>
      </c>
      <c r="G78" s="226">
        <f>G16</f>
        <v>182000</v>
      </c>
      <c r="H78" s="226">
        <f>H16</f>
        <v>243045</v>
      </c>
      <c r="I78" s="416">
        <v>526969</v>
      </c>
      <c r="J78" s="417">
        <f>J16</f>
        <v>173661</v>
      </c>
      <c r="K78" s="417">
        <f>K16</f>
        <v>367120</v>
      </c>
      <c r="L78" s="417">
        <f t="shared" ref="L78:T78" si="30">L18</f>
        <v>449955</v>
      </c>
      <c r="M78" s="417">
        <f t="shared" si="30"/>
        <v>300642</v>
      </c>
      <c r="N78" s="417">
        <f t="shared" si="30"/>
        <v>122548</v>
      </c>
      <c r="O78" s="417">
        <f t="shared" si="30"/>
        <v>181045</v>
      </c>
      <c r="P78" s="417">
        <f t="shared" si="30"/>
        <v>216491</v>
      </c>
      <c r="Q78" s="417">
        <f t="shared" si="30"/>
        <v>520271</v>
      </c>
      <c r="R78" s="418">
        <f>R18</f>
        <v>272860</v>
      </c>
      <c r="S78" s="418">
        <f>S18</f>
        <v>272860</v>
      </c>
      <c r="T78" s="187">
        <f t="shared" si="30"/>
        <v>262643</v>
      </c>
    </row>
    <row r="79" spans="2:20" ht="12.75" thickBot="1" x14ac:dyDescent="0.25">
      <c r="B79" s="16" t="s">
        <v>99</v>
      </c>
      <c r="C79" s="230"/>
      <c r="D79" s="312">
        <f t="shared" ref="D79:F79" si="31">SUM(D19:D25)</f>
        <v>66000</v>
      </c>
      <c r="E79" s="312">
        <f t="shared" si="31"/>
        <v>61000</v>
      </c>
      <c r="F79" s="312">
        <f t="shared" si="31"/>
        <v>23000</v>
      </c>
      <c r="G79" s="419">
        <f t="shared" ref="G79:R79" si="32">SUM(G19:G26)</f>
        <v>1221000</v>
      </c>
      <c r="H79" s="419">
        <f t="shared" si="32"/>
        <v>2575174</v>
      </c>
      <c r="I79" s="419">
        <f t="shared" si="32"/>
        <v>3214045</v>
      </c>
      <c r="J79" s="419">
        <f t="shared" si="32"/>
        <v>2679645</v>
      </c>
      <c r="K79" s="419">
        <f t="shared" si="32"/>
        <v>2471550</v>
      </c>
      <c r="L79" s="419">
        <f t="shared" si="32"/>
        <v>2049503</v>
      </c>
      <c r="M79" s="419">
        <f t="shared" si="32"/>
        <v>3173532</v>
      </c>
      <c r="N79" s="419">
        <f t="shared" si="32"/>
        <v>1977190</v>
      </c>
      <c r="O79" s="419">
        <f t="shared" si="32"/>
        <v>2460958</v>
      </c>
      <c r="P79" s="419">
        <f t="shared" si="32"/>
        <v>2170354</v>
      </c>
      <c r="Q79" s="419">
        <f>SUM(Q19:Q26)</f>
        <v>4794612</v>
      </c>
      <c r="R79" s="419">
        <f t="shared" si="32"/>
        <v>2550111</v>
      </c>
      <c r="S79" s="419">
        <f>SUM(S19:S26)</f>
        <v>9968162</v>
      </c>
      <c r="T79" s="419">
        <f>SUM(T19:T26)</f>
        <v>3986897.833333333</v>
      </c>
    </row>
    <row r="80" spans="2:20" ht="15.75" thickBot="1" x14ac:dyDescent="0.3">
      <c r="B80" s="118" t="s">
        <v>100</v>
      </c>
      <c r="C80" s="231"/>
      <c r="D80" s="200">
        <f t="shared" ref="D80:J80" si="33">SUM(D78:D79)</f>
        <v>406692</v>
      </c>
      <c r="E80" s="227">
        <f t="shared" si="33"/>
        <v>297016</v>
      </c>
      <c r="F80" s="227">
        <f t="shared" si="33"/>
        <v>114500</v>
      </c>
      <c r="G80" s="227">
        <f t="shared" si="33"/>
        <v>1403000</v>
      </c>
      <c r="H80" s="227">
        <f t="shared" si="33"/>
        <v>2818219</v>
      </c>
      <c r="I80" s="227">
        <f t="shared" si="33"/>
        <v>3741014</v>
      </c>
      <c r="J80" s="227">
        <f t="shared" si="33"/>
        <v>2853306</v>
      </c>
      <c r="K80" s="227">
        <f t="shared" ref="K80:P80" si="34">SUM(K78:K79)</f>
        <v>2838670</v>
      </c>
      <c r="L80" s="227">
        <f t="shared" si="34"/>
        <v>2499458</v>
      </c>
      <c r="M80" s="227">
        <f t="shared" si="34"/>
        <v>3474174</v>
      </c>
      <c r="N80" s="200">
        <f t="shared" si="34"/>
        <v>2099738</v>
      </c>
      <c r="O80" s="200">
        <f t="shared" si="34"/>
        <v>2642003</v>
      </c>
      <c r="P80" s="200">
        <f t="shared" si="34"/>
        <v>2386845</v>
      </c>
      <c r="Q80" s="200">
        <f>SUM(Q78:Q79)</f>
        <v>5314883</v>
      </c>
      <c r="R80" s="243">
        <f>SUM(R78:R79)</f>
        <v>2822971</v>
      </c>
      <c r="S80" s="243">
        <f>SUM(S78:S79)</f>
        <v>10241022</v>
      </c>
      <c r="T80" s="200">
        <f>SUM(T78:T79)</f>
        <v>4249540.833333333</v>
      </c>
    </row>
    <row r="81" spans="2:20" ht="15.75" thickTop="1" x14ac:dyDescent="0.25">
      <c r="B81" s="254"/>
      <c r="C81" s="252"/>
      <c r="D81" s="253"/>
      <c r="E81" s="253"/>
      <c r="F81" s="253"/>
      <c r="G81" s="253"/>
      <c r="H81" s="253"/>
      <c r="I81" s="253"/>
      <c r="J81" s="253"/>
      <c r="K81" s="256"/>
      <c r="L81" s="253"/>
      <c r="M81" s="253"/>
      <c r="N81" s="253"/>
      <c r="O81" s="253"/>
      <c r="P81" s="253"/>
      <c r="Q81" s="253"/>
      <c r="R81" s="313"/>
      <c r="S81" s="313"/>
      <c r="T81" s="253"/>
    </row>
    <row r="82" spans="2:20" ht="15.75" thickBot="1" x14ac:dyDescent="0.3">
      <c r="B82" s="140" t="s">
        <v>102</v>
      </c>
      <c r="C82" s="232"/>
      <c r="D82" s="300">
        <f t="shared" ref="D82:G82" si="35">D80/D75</f>
        <v>8.4973267473402767E-2</v>
      </c>
      <c r="E82" s="300">
        <f t="shared" si="35"/>
        <v>5.981792966998796E-2</v>
      </c>
      <c r="F82" s="300">
        <f t="shared" si="35"/>
        <v>2.5017550521796186E-2</v>
      </c>
      <c r="G82" s="300">
        <f t="shared" si="35"/>
        <v>0.3566130755755374</v>
      </c>
      <c r="H82" s="300">
        <f>H80/H75</f>
        <v>0.57543221953585544</v>
      </c>
      <c r="I82" s="300">
        <f t="shared" ref="I82:M82" si="36">I80/I75</f>
        <v>0.63873281075020349</v>
      </c>
      <c r="J82" s="300">
        <f t="shared" si="36"/>
        <v>0.46337986447957935</v>
      </c>
      <c r="K82" s="300">
        <f t="shared" si="36"/>
        <v>0.58437946467170898</v>
      </c>
      <c r="L82" s="300">
        <f>L80/L75</f>
        <v>0.61211176351884833</v>
      </c>
      <c r="M82" s="300">
        <f t="shared" si="36"/>
        <v>0.53024633699633694</v>
      </c>
      <c r="N82" s="300">
        <f t="shared" ref="N82:R82" si="37">N80/N75</f>
        <v>0.3736188612099644</v>
      </c>
      <c r="O82" s="300">
        <f t="shared" si="37"/>
        <v>0.49107862453531598</v>
      </c>
      <c r="P82" s="280">
        <f t="shared" si="37"/>
        <v>0.37642232059638503</v>
      </c>
      <c r="Q82" s="300">
        <f>Q80/Q75</f>
        <v>0.73782465346465931</v>
      </c>
      <c r="R82" s="352">
        <f t="shared" si="37"/>
        <v>0.39652089024981213</v>
      </c>
      <c r="S82" s="352">
        <f>S80/S75</f>
        <v>1.4431800342439209</v>
      </c>
      <c r="T82" s="300">
        <f>T80/T75</f>
        <v>0.66797921736652777</v>
      </c>
    </row>
    <row r="83" spans="2:20" ht="15" x14ac:dyDescent="0.25">
      <c r="B83" s="472" t="s">
        <v>103</v>
      </c>
      <c r="C83" s="473"/>
      <c r="D83" s="473"/>
      <c r="E83" s="473"/>
      <c r="F83" s="473"/>
      <c r="G83" s="473"/>
      <c r="H83" s="473"/>
      <c r="I83" s="473"/>
      <c r="J83" s="473"/>
      <c r="K83" s="473"/>
      <c r="L83" s="473"/>
      <c r="M83" s="473"/>
      <c r="N83" s="97"/>
      <c r="O83" s="97"/>
      <c r="P83" s="97"/>
      <c r="Q83" s="97"/>
      <c r="R83" s="213"/>
      <c r="S83" s="213"/>
      <c r="T83" s="97"/>
    </row>
    <row r="84" spans="2:20" ht="15" customHeight="1" x14ac:dyDescent="0.25">
      <c r="B84" s="474" t="s">
        <v>104</v>
      </c>
      <c r="C84" s="475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17"/>
      <c r="O84" s="17"/>
      <c r="P84" s="17"/>
      <c r="Q84" s="17"/>
      <c r="R84" s="17"/>
      <c r="S84" s="17"/>
      <c r="T84" s="17"/>
    </row>
    <row r="85" spans="2:20" ht="15.75" customHeight="1" thickBot="1" x14ac:dyDescent="0.3">
      <c r="B85" s="476" t="s">
        <v>105</v>
      </c>
      <c r="C85" s="477"/>
      <c r="D85" s="477"/>
      <c r="E85" s="477"/>
      <c r="F85" s="477"/>
      <c r="G85" s="477"/>
      <c r="H85" s="477"/>
      <c r="I85" s="477"/>
      <c r="J85" s="477"/>
      <c r="K85" s="477"/>
      <c r="L85" s="477"/>
      <c r="M85" s="477"/>
      <c r="N85" s="98"/>
      <c r="O85" s="98"/>
      <c r="P85" s="98"/>
      <c r="Q85" s="98"/>
      <c r="R85" s="98"/>
      <c r="S85" s="98"/>
      <c r="T85" s="98"/>
    </row>
  </sheetData>
  <mergeCells count="4">
    <mergeCell ref="B83:M83"/>
    <mergeCell ref="B84:M84"/>
    <mergeCell ref="B85:M85"/>
    <mergeCell ref="B2:T2"/>
  </mergeCells>
  <phoneticPr fontId="22" type="noConversion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T102"/>
  <sheetViews>
    <sheetView showGridLines="0" showWhiteSpace="0" zoomScale="62" zoomScaleNormal="62"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A68" sqref="A68:XFD68"/>
    </sheetView>
  </sheetViews>
  <sheetFormatPr defaultColWidth="9.140625" defaultRowHeight="12" x14ac:dyDescent="0.2"/>
  <cols>
    <col min="1" max="1" width="8.85546875" style="2" customWidth="1"/>
    <col min="2" max="2" width="30.28515625" style="2" customWidth="1"/>
    <col min="3" max="3" width="23.85546875" style="4" customWidth="1"/>
    <col min="4" max="4" width="17.28515625" style="4" hidden="1" customWidth="1"/>
    <col min="5" max="5" width="15.140625" style="4" hidden="1" customWidth="1"/>
    <col min="6" max="6" width="15.42578125" style="4" hidden="1" customWidth="1"/>
    <col min="7" max="7" width="15.85546875" style="2" customWidth="1"/>
    <col min="8" max="8" width="15.140625" style="2" customWidth="1"/>
    <col min="9" max="9" width="15.85546875" style="2" bestFit="1" customWidth="1"/>
    <col min="10" max="10" width="15.7109375" style="2" customWidth="1"/>
    <col min="11" max="11" width="14.85546875" style="2" bestFit="1" customWidth="1"/>
    <col min="12" max="12" width="16.28515625" style="2" customWidth="1"/>
    <col min="13" max="15" width="15" style="2" customWidth="1"/>
    <col min="16" max="17" width="15.85546875" style="2" customWidth="1"/>
    <col min="18" max="18" width="14.42578125" style="2" bestFit="1" customWidth="1"/>
    <col min="19" max="19" width="14.42578125" style="2" customWidth="1"/>
    <col min="20" max="20" width="15.28515625" style="2" bestFit="1" customWidth="1"/>
    <col min="21" max="16384" width="9.140625" style="2"/>
  </cols>
  <sheetData>
    <row r="2" spans="2:20" ht="23.25" thickBot="1" x14ac:dyDescent="0.35">
      <c r="B2" s="481" t="s">
        <v>112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12"/>
    </row>
    <row r="3" spans="2:20" s="1" customFormat="1" ht="18" hidden="1" thickBot="1" x14ac:dyDescent="0.35">
      <c r="B3" s="163" t="s">
        <v>34</v>
      </c>
      <c r="C3" s="139" t="s">
        <v>35</v>
      </c>
      <c r="D3" s="194" t="s">
        <v>47</v>
      </c>
      <c r="E3" s="161" t="s">
        <v>48</v>
      </c>
      <c r="F3" s="194" t="s">
        <v>107</v>
      </c>
      <c r="G3" s="161" t="s">
        <v>49</v>
      </c>
      <c r="H3" s="174" t="s">
        <v>50</v>
      </c>
      <c r="I3" s="175" t="s">
        <v>51</v>
      </c>
      <c r="J3" s="174" t="s">
        <v>52</v>
      </c>
      <c r="K3" s="174" t="s">
        <v>53</v>
      </c>
      <c r="L3" s="174" t="s">
        <v>54</v>
      </c>
      <c r="M3" s="174" t="s">
        <v>55</v>
      </c>
      <c r="N3" s="269" t="s">
        <v>56</v>
      </c>
      <c r="O3" s="269" t="s">
        <v>57</v>
      </c>
      <c r="P3" s="221" t="s">
        <v>58</v>
      </c>
      <c r="Q3" s="221" t="s">
        <v>59</v>
      </c>
      <c r="R3" s="358" t="s">
        <v>60</v>
      </c>
      <c r="S3" s="302" t="s">
        <v>61</v>
      </c>
      <c r="T3" s="363" t="s">
        <v>62</v>
      </c>
    </row>
    <row r="4" spans="2:20" ht="15" hidden="1" x14ac:dyDescent="0.25">
      <c r="B4" s="95">
        <v>44</v>
      </c>
      <c r="C4" s="129" t="s">
        <v>113</v>
      </c>
      <c r="D4" s="20">
        <v>22000</v>
      </c>
      <c r="E4" s="22">
        <v>11000</v>
      </c>
      <c r="F4" s="21">
        <v>44000</v>
      </c>
      <c r="G4" s="49">
        <v>27000</v>
      </c>
      <c r="H4" s="18">
        <v>53181</v>
      </c>
      <c r="I4" s="151">
        <v>17466</v>
      </c>
      <c r="J4" s="146">
        <v>28346</v>
      </c>
      <c r="K4" s="149">
        <v>29898</v>
      </c>
      <c r="L4" s="149">
        <v>36209</v>
      </c>
      <c r="M4" s="149">
        <v>13326</v>
      </c>
      <c r="N4" s="149">
        <v>11452</v>
      </c>
      <c r="O4" s="149">
        <v>13109</v>
      </c>
      <c r="P4" s="323">
        <v>17003</v>
      </c>
      <c r="Q4" s="323">
        <v>26790</v>
      </c>
      <c r="R4" s="357"/>
      <c r="S4" s="413"/>
      <c r="T4" s="288">
        <f>AVERAGE(K4:R4)</f>
        <v>21112.428571428572</v>
      </c>
    </row>
    <row r="5" spans="2:20" s="1" customFormat="1" ht="15" hidden="1" x14ac:dyDescent="0.25">
      <c r="B5" s="19">
        <v>45</v>
      </c>
      <c r="C5" s="129" t="s">
        <v>114</v>
      </c>
      <c r="D5" s="20">
        <v>39000</v>
      </c>
      <c r="E5" s="22">
        <v>25000</v>
      </c>
      <c r="F5" s="21">
        <v>12000</v>
      </c>
      <c r="G5" s="49">
        <v>42000</v>
      </c>
      <c r="H5" s="18">
        <v>58073</v>
      </c>
      <c r="I5" s="151">
        <v>16832</v>
      </c>
      <c r="J5" s="146">
        <v>36727</v>
      </c>
      <c r="K5" s="149">
        <v>44640</v>
      </c>
      <c r="L5" s="149">
        <v>77684</v>
      </c>
      <c r="M5" s="149">
        <v>17827</v>
      </c>
      <c r="N5" s="149">
        <v>6612</v>
      </c>
      <c r="O5" s="149">
        <v>11130</v>
      </c>
      <c r="P5" s="323">
        <v>27911</v>
      </c>
      <c r="Q5" s="323">
        <v>22165</v>
      </c>
      <c r="R5" s="354"/>
      <c r="S5" s="413"/>
      <c r="T5" s="288">
        <f>AVERAGE(K5:R5)</f>
        <v>29709.857142857141</v>
      </c>
    </row>
    <row r="6" spans="2:20" s="1" customFormat="1" ht="15" hidden="1" x14ac:dyDescent="0.25">
      <c r="B6" s="19">
        <v>46</v>
      </c>
      <c r="C6" s="129" t="s">
        <v>115</v>
      </c>
      <c r="D6" s="20">
        <v>28000</v>
      </c>
      <c r="E6" s="22">
        <v>14000</v>
      </c>
      <c r="F6" s="21">
        <v>13000</v>
      </c>
      <c r="G6" s="49">
        <v>40000</v>
      </c>
      <c r="H6" s="18">
        <v>92058</v>
      </c>
      <c r="I6" s="151">
        <v>30836</v>
      </c>
      <c r="J6" s="146">
        <v>34682</v>
      </c>
      <c r="K6" s="149">
        <v>38794</v>
      </c>
      <c r="L6" s="149">
        <v>76354</v>
      </c>
      <c r="M6" s="149">
        <v>8388</v>
      </c>
      <c r="N6" s="149">
        <v>9861</v>
      </c>
      <c r="O6" s="149">
        <v>15400</v>
      </c>
      <c r="P6" s="323">
        <v>28463</v>
      </c>
      <c r="Q6" s="323">
        <v>121296</v>
      </c>
      <c r="R6" s="354"/>
      <c r="S6" s="413"/>
      <c r="T6" s="288">
        <f t="shared" ref="T6:T11" si="0">AVERAGE(K6:R6)</f>
        <v>42650.857142857145</v>
      </c>
    </row>
    <row r="7" spans="2:20" s="1" customFormat="1" ht="15" hidden="1" x14ac:dyDescent="0.25">
      <c r="B7" s="19">
        <v>47</v>
      </c>
      <c r="C7" s="129" t="s">
        <v>116</v>
      </c>
      <c r="D7" s="20">
        <v>28000</v>
      </c>
      <c r="E7" s="22">
        <v>8000</v>
      </c>
      <c r="F7" s="21">
        <v>15000</v>
      </c>
      <c r="G7" s="49">
        <v>52000</v>
      </c>
      <c r="H7" s="18">
        <v>44272</v>
      </c>
      <c r="I7" s="151">
        <v>87845</v>
      </c>
      <c r="J7" s="146">
        <v>100063</v>
      </c>
      <c r="K7" s="149">
        <v>134526</v>
      </c>
      <c r="L7" s="149">
        <v>174620</v>
      </c>
      <c r="M7" s="149">
        <v>58012</v>
      </c>
      <c r="N7" s="149">
        <v>45854</v>
      </c>
      <c r="O7" s="149">
        <v>41465</v>
      </c>
      <c r="P7" s="323">
        <v>121384</v>
      </c>
      <c r="Q7" s="323">
        <v>5950</v>
      </c>
      <c r="R7" s="354"/>
      <c r="S7" s="413"/>
      <c r="T7" s="288">
        <f t="shared" si="0"/>
        <v>83115.857142857145</v>
      </c>
    </row>
    <row r="8" spans="2:20" s="1" customFormat="1" ht="15" hidden="1" x14ac:dyDescent="0.25">
      <c r="B8" s="19">
        <v>48</v>
      </c>
      <c r="C8" s="129" t="s">
        <v>117</v>
      </c>
      <c r="D8" s="20">
        <v>-9000</v>
      </c>
      <c r="E8" s="22">
        <v>59000</v>
      </c>
      <c r="F8" s="21">
        <v>14000</v>
      </c>
      <c r="G8" s="49">
        <v>35000</v>
      </c>
      <c r="H8" s="18">
        <v>40598</v>
      </c>
      <c r="I8" s="151">
        <v>34657</v>
      </c>
      <c r="J8" s="146">
        <v>27403</v>
      </c>
      <c r="K8" s="149">
        <v>22890</v>
      </c>
      <c r="L8" s="149">
        <v>90941</v>
      </c>
      <c r="M8" s="149">
        <v>7089</v>
      </c>
      <c r="N8" s="149">
        <v>28612</v>
      </c>
      <c r="O8" s="149">
        <v>12880</v>
      </c>
      <c r="P8" s="323">
        <v>6626</v>
      </c>
      <c r="Q8" s="323">
        <v>46493</v>
      </c>
      <c r="R8" s="354"/>
      <c r="S8" s="413"/>
      <c r="T8" s="288">
        <f t="shared" si="0"/>
        <v>30790.142857142859</v>
      </c>
    </row>
    <row r="9" spans="2:20" s="1" customFormat="1" ht="15" hidden="1" x14ac:dyDescent="0.25">
      <c r="B9" s="19">
        <v>49</v>
      </c>
      <c r="C9" s="129" t="s">
        <v>118</v>
      </c>
      <c r="D9" s="20">
        <v>48000</v>
      </c>
      <c r="E9" s="22">
        <v>35000</v>
      </c>
      <c r="F9" s="21">
        <v>37500</v>
      </c>
      <c r="G9" s="49">
        <v>93000</v>
      </c>
      <c r="H9" s="18">
        <v>94097</v>
      </c>
      <c r="I9" s="151">
        <v>51986</v>
      </c>
      <c r="J9" s="146">
        <v>33877</v>
      </c>
      <c r="K9" s="149">
        <v>70188</v>
      </c>
      <c r="L9" s="149">
        <v>46810</v>
      </c>
      <c r="M9" s="149">
        <v>17603</v>
      </c>
      <c r="N9" s="149">
        <v>28612</v>
      </c>
      <c r="O9" s="149">
        <v>0</v>
      </c>
      <c r="P9" s="323">
        <v>44772</v>
      </c>
      <c r="Q9" s="323">
        <v>19428</v>
      </c>
      <c r="R9" s="354"/>
      <c r="S9" s="413"/>
      <c r="T9" s="288">
        <f t="shared" si="0"/>
        <v>32487.571428571428</v>
      </c>
    </row>
    <row r="10" spans="2:20" ht="15" hidden="1" x14ac:dyDescent="0.25">
      <c r="B10" s="19">
        <v>50</v>
      </c>
      <c r="C10" s="129" t="s">
        <v>119</v>
      </c>
      <c r="D10" s="20">
        <v>62000</v>
      </c>
      <c r="E10" s="22">
        <v>55000</v>
      </c>
      <c r="F10" s="21">
        <v>29000</v>
      </c>
      <c r="G10" s="49">
        <v>144000</v>
      </c>
      <c r="H10" s="18">
        <v>181300</v>
      </c>
      <c r="I10" s="151">
        <v>47621</v>
      </c>
      <c r="J10" s="146">
        <v>72371</v>
      </c>
      <c r="K10" s="149">
        <v>95688</v>
      </c>
      <c r="L10" s="149">
        <v>89128</v>
      </c>
      <c r="M10" s="149">
        <v>22826</v>
      </c>
      <c r="N10" s="149">
        <v>28612</v>
      </c>
      <c r="O10" s="149">
        <v>0</v>
      </c>
      <c r="P10" s="323">
        <v>92961</v>
      </c>
      <c r="Q10" s="323">
        <v>24786</v>
      </c>
      <c r="R10" s="354"/>
      <c r="S10" s="413"/>
      <c r="T10" s="288">
        <f t="shared" si="0"/>
        <v>50571.571428571428</v>
      </c>
    </row>
    <row r="11" spans="2:20" ht="15" hidden="1" x14ac:dyDescent="0.25">
      <c r="B11" s="19">
        <v>51</v>
      </c>
      <c r="C11" s="129" t="s">
        <v>120</v>
      </c>
      <c r="D11" s="20">
        <v>0</v>
      </c>
      <c r="E11" s="22">
        <v>47000</v>
      </c>
      <c r="F11" s="21">
        <v>10500</v>
      </c>
      <c r="G11" s="49">
        <v>92000</v>
      </c>
      <c r="H11" s="18">
        <v>349127</v>
      </c>
      <c r="I11" s="151">
        <v>209597</v>
      </c>
      <c r="J11" s="146">
        <v>76631</v>
      </c>
      <c r="K11" s="149">
        <v>98505</v>
      </c>
      <c r="L11" s="149">
        <v>129651</v>
      </c>
      <c r="M11" s="149">
        <v>24557</v>
      </c>
      <c r="N11" s="149">
        <v>28612</v>
      </c>
      <c r="O11" s="149">
        <v>0</v>
      </c>
      <c r="P11" s="323">
        <v>188076</v>
      </c>
      <c r="Q11" s="323">
        <v>43714</v>
      </c>
      <c r="R11" s="354"/>
      <c r="S11" s="413"/>
      <c r="T11" s="288">
        <f t="shared" si="0"/>
        <v>73302.142857142855</v>
      </c>
    </row>
    <row r="12" spans="2:20" ht="15" hidden="1" x14ac:dyDescent="0.25">
      <c r="B12" s="96">
        <v>52</v>
      </c>
      <c r="C12" s="203"/>
      <c r="D12" s="21"/>
      <c r="E12" s="21"/>
      <c r="F12" s="21"/>
      <c r="G12" s="21"/>
      <c r="H12" s="21"/>
      <c r="I12" s="149"/>
      <c r="J12" s="149"/>
      <c r="K12" s="149"/>
      <c r="L12" s="149"/>
      <c r="M12" s="149" t="e">
        <f>'Mielies-Maize'!#REF!</f>
        <v>#REF!</v>
      </c>
      <c r="N12" s="149"/>
      <c r="O12" s="149">
        <v>0</v>
      </c>
      <c r="P12" s="323">
        <v>301664</v>
      </c>
      <c r="Q12" s="323"/>
      <c r="R12" s="359" t="e">
        <f>'Mielies-Maize'!#REF!</f>
        <v>#REF!</v>
      </c>
      <c r="S12" s="359"/>
      <c r="T12" s="420"/>
    </row>
    <row r="13" spans="2:20" ht="15" x14ac:dyDescent="0.25">
      <c r="B13" s="180" t="s">
        <v>108</v>
      </c>
      <c r="C13" s="105"/>
      <c r="D13" s="12"/>
      <c r="E13" s="12"/>
      <c r="F13" s="12"/>
      <c r="G13" s="12"/>
      <c r="H13" s="12"/>
      <c r="I13" s="12"/>
      <c r="J13" s="12"/>
      <c r="K13" s="12"/>
      <c r="L13" s="49">
        <v>82997</v>
      </c>
      <c r="M13" s="21"/>
      <c r="N13" s="21"/>
      <c r="O13" s="21"/>
      <c r="P13" s="21"/>
      <c r="Q13" s="353"/>
      <c r="R13" s="287"/>
      <c r="S13" s="373"/>
      <c r="T13" s="373"/>
    </row>
    <row r="14" spans="2:20" x14ac:dyDescent="0.2">
      <c r="B14" s="180" t="s">
        <v>109</v>
      </c>
      <c r="C14" s="94"/>
      <c r="D14" s="79">
        <v>183432</v>
      </c>
      <c r="E14" s="79">
        <v>125545</v>
      </c>
      <c r="F14" s="79">
        <f>SUM(F4:F8)</f>
        <v>98000</v>
      </c>
      <c r="G14" s="79">
        <v>89240</v>
      </c>
      <c r="H14" s="79">
        <f>'Summary -White maize'!G14+'Summary -Yellow maize'!H14</f>
        <v>271841</v>
      </c>
      <c r="I14" s="79">
        <f>'Summary -White maize'!H14+'Summary -Yellow maize'!I14</f>
        <v>180062</v>
      </c>
      <c r="J14" s="79">
        <f>'Summary -White maize'!I14+'Summary -Yellow maize'!J14</f>
        <v>219790</v>
      </c>
      <c r="K14" s="79">
        <f>'Summary -White maize'!J14+'Summary -Yellow maize'!K14</f>
        <v>251838</v>
      </c>
      <c r="L14" s="366">
        <f>'Summary -White maize'!K14+'Summary -Yellow maize'!L14</f>
        <v>249761</v>
      </c>
      <c r="M14" s="367">
        <f>'Summary -White maize'!L14+'Summary -Yellow maize'!M14</f>
        <v>384702</v>
      </c>
      <c r="N14" s="367">
        <f>'Summary -White maize'!M14+'Summary -Yellow maize'!N14</f>
        <v>103393</v>
      </c>
      <c r="O14" s="367">
        <f>'Summary -White maize'!N14+'Summary -Yellow maize'!O14</f>
        <v>99506</v>
      </c>
      <c r="P14" s="367">
        <f>'Summary -White maize'!O14+'Summary -Yellow maize'!P14</f>
        <v>130740</v>
      </c>
      <c r="Q14" s="364">
        <f>'Summary -White maize'!P14+'Summary -Yellow maize'!Q14</f>
        <v>198103</v>
      </c>
      <c r="R14" s="364">
        <f>'Summary -White maize'!Q14+'Summary -Yellow maize'!R14</f>
        <v>184907</v>
      </c>
      <c r="S14" s="421">
        <f>'Summary -White maize'!R14+'Summary -Yellow maize'!S14</f>
        <v>68189</v>
      </c>
      <c r="T14" s="285">
        <f>AVERAGE(N14:S14)</f>
        <v>130806.33333333333</v>
      </c>
    </row>
    <row r="15" spans="2:20" x14ac:dyDescent="0.2">
      <c r="B15" s="180" t="s">
        <v>110</v>
      </c>
      <c r="C15" s="94"/>
      <c r="D15" s="79">
        <v>485601</v>
      </c>
      <c r="E15" s="79">
        <v>226174</v>
      </c>
      <c r="F15" s="79">
        <f>SUM(F9)</f>
        <v>37500</v>
      </c>
      <c r="G15" s="79">
        <f>SUM(G9)</f>
        <v>93000</v>
      </c>
      <c r="H15" s="79">
        <f>'Summary -White maize'!G15+'Summary -Yellow maize'!H15</f>
        <v>154187</v>
      </c>
      <c r="I15" s="79">
        <f>'Summary -White maize'!H15+'Summary -Yellow maize'!I15</f>
        <v>66765</v>
      </c>
      <c r="J15" s="79">
        <f>'Summary -White maize'!I15+'Summary -Yellow maize'!J15</f>
        <v>55116</v>
      </c>
      <c r="K15" s="79">
        <f>'Summary -White maize'!J15+'Summary -Yellow maize'!K15</f>
        <v>287413</v>
      </c>
      <c r="L15" s="366">
        <f>'Summary -White maize'!K15+'Summary -Yellow maize'!L15</f>
        <v>488250</v>
      </c>
      <c r="M15" s="367">
        <f>'Summary -White maize'!L15+'Summary -Yellow maize'!M15</f>
        <v>419491</v>
      </c>
      <c r="N15" s="367">
        <f>'Summary -White maize'!M15+'Summary -Yellow maize'!N15</f>
        <v>136524</v>
      </c>
      <c r="O15" s="367">
        <f>'Summary -White maize'!N15+'Summary -Yellow maize'!O15</f>
        <v>167437</v>
      </c>
      <c r="P15" s="367">
        <f>'Summary -White maize'!O15+'Summary -Yellow maize'!P15</f>
        <v>216992</v>
      </c>
      <c r="Q15" s="364">
        <f>'Summary -White maize'!P15+'Summary -Yellow maize'!Q15</f>
        <v>759204</v>
      </c>
      <c r="R15" s="364">
        <f>'Summary -White maize'!Q15+'Summary -Yellow maize'!R15</f>
        <v>229141</v>
      </c>
      <c r="S15" s="421">
        <f>'Summary -White maize'!R15+'Summary -Yellow maize'!S15</f>
        <v>72999</v>
      </c>
      <c r="T15" s="285">
        <f t="shared" ref="T15:T16" si="1">AVERAGE(N15:S15)</f>
        <v>263716.16666666669</v>
      </c>
    </row>
    <row r="16" spans="2:20" ht="15" x14ac:dyDescent="0.25">
      <c r="B16" s="121" t="s">
        <v>76</v>
      </c>
      <c r="C16" s="170"/>
      <c r="D16" s="144">
        <f t="shared" ref="D16:J16" si="2">SUM(D14:D15)</f>
        <v>669033</v>
      </c>
      <c r="E16" s="144">
        <f t="shared" si="2"/>
        <v>351719</v>
      </c>
      <c r="F16" s="144">
        <f t="shared" si="2"/>
        <v>135500</v>
      </c>
      <c r="G16" s="144">
        <f t="shared" si="2"/>
        <v>182240</v>
      </c>
      <c r="H16" s="144">
        <f t="shared" si="2"/>
        <v>426028</v>
      </c>
      <c r="I16" s="144">
        <f t="shared" si="2"/>
        <v>246827</v>
      </c>
      <c r="J16" s="144">
        <f t="shared" si="2"/>
        <v>274906</v>
      </c>
      <c r="K16" s="144">
        <v>541956</v>
      </c>
      <c r="L16" s="164">
        <f>L13+L14+L15</f>
        <v>821008</v>
      </c>
      <c r="M16" s="176">
        <f>M13+M14+M15</f>
        <v>804193</v>
      </c>
      <c r="N16" s="176">
        <f>N13+N14+N15</f>
        <v>239917</v>
      </c>
      <c r="O16" s="176">
        <v>266943</v>
      </c>
      <c r="P16" s="368">
        <f>P13+P14+P15</f>
        <v>347732</v>
      </c>
      <c r="Q16" s="365">
        <f>Q13+Q14+Q15</f>
        <v>957307</v>
      </c>
      <c r="R16" s="365">
        <f>R13+R14+R15</f>
        <v>414048</v>
      </c>
      <c r="S16" s="422">
        <f>S13+S14+S15</f>
        <v>141188</v>
      </c>
      <c r="T16" s="425">
        <f t="shared" si="1"/>
        <v>394522.5</v>
      </c>
    </row>
    <row r="17" spans="2:20" ht="18" thickBot="1" x14ac:dyDescent="0.35">
      <c r="B17" s="136" t="s">
        <v>34</v>
      </c>
      <c r="C17" s="120" t="s">
        <v>35</v>
      </c>
      <c r="D17" s="122" t="s">
        <v>47</v>
      </c>
      <c r="E17" s="119" t="s">
        <v>48</v>
      </c>
      <c r="F17" s="123" t="s">
        <v>107</v>
      </c>
      <c r="G17" s="119" t="str">
        <f>G3</f>
        <v>2011/12</v>
      </c>
      <c r="H17" s="122" t="str">
        <f>H3</f>
        <v>2012/13</v>
      </c>
      <c r="I17" s="119" t="str">
        <f>I3</f>
        <v>2013/14</v>
      </c>
      <c r="J17" s="177" t="s">
        <v>52</v>
      </c>
      <c r="K17" s="177" t="s">
        <v>53</v>
      </c>
      <c r="L17" s="177" t="s">
        <v>54</v>
      </c>
      <c r="M17" s="177" t="s">
        <v>55</v>
      </c>
      <c r="N17" s="122" t="s">
        <v>56</v>
      </c>
      <c r="O17" s="269" t="str">
        <f>O3</f>
        <v>2019/20</v>
      </c>
      <c r="P17" s="269" t="str">
        <f t="shared" ref="P17:R17" si="3">P3</f>
        <v>2020/21</v>
      </c>
      <c r="Q17" s="269" t="str">
        <f t="shared" si="3"/>
        <v>2021/22</v>
      </c>
      <c r="R17" s="269" t="str">
        <f t="shared" si="3"/>
        <v>2022/23*</v>
      </c>
      <c r="S17" s="423" t="s">
        <v>61</v>
      </c>
      <c r="T17" s="424" t="s">
        <v>62</v>
      </c>
    </row>
    <row r="18" spans="2:20" ht="15" x14ac:dyDescent="0.25">
      <c r="B18" s="78" t="s">
        <v>77</v>
      </c>
      <c r="C18" s="48" t="s">
        <v>121</v>
      </c>
      <c r="D18" s="13">
        <f t="shared" ref="D18:L18" si="4">D16</f>
        <v>669033</v>
      </c>
      <c r="E18" s="24">
        <f t="shared" si="4"/>
        <v>351719</v>
      </c>
      <c r="F18" s="13">
        <f t="shared" si="4"/>
        <v>135500</v>
      </c>
      <c r="G18" s="24">
        <f t="shared" si="4"/>
        <v>182240</v>
      </c>
      <c r="H18" s="24">
        <f t="shared" si="4"/>
        <v>426028</v>
      </c>
      <c r="I18" s="24">
        <f t="shared" si="4"/>
        <v>246827</v>
      </c>
      <c r="J18" s="24">
        <f t="shared" si="4"/>
        <v>274906</v>
      </c>
      <c r="K18" s="24">
        <f t="shared" si="4"/>
        <v>541956</v>
      </c>
      <c r="L18" s="24">
        <f t="shared" si="4"/>
        <v>821008</v>
      </c>
      <c r="M18" s="24">
        <f>M16</f>
        <v>804193</v>
      </c>
      <c r="N18" s="24">
        <f>N16</f>
        <v>239917</v>
      </c>
      <c r="O18" s="24">
        <v>266943</v>
      </c>
      <c r="P18" s="322">
        <v>347732</v>
      </c>
      <c r="Q18" s="277">
        <f>Q16</f>
        <v>957307</v>
      </c>
      <c r="R18" s="277">
        <f>R16</f>
        <v>414048</v>
      </c>
      <c r="S18" s="277">
        <f>S16</f>
        <v>141188</v>
      </c>
      <c r="T18" s="288">
        <f>T16</f>
        <v>394522.5</v>
      </c>
    </row>
    <row r="19" spans="2:20" ht="15" x14ac:dyDescent="0.25">
      <c r="B19" s="19">
        <v>1</v>
      </c>
      <c r="C19" s="129" t="s">
        <v>78</v>
      </c>
      <c r="D19" s="11">
        <v>183000</v>
      </c>
      <c r="E19" s="22">
        <v>114000</v>
      </c>
      <c r="F19" s="12">
        <v>63000</v>
      </c>
      <c r="G19" s="21">
        <v>26000</v>
      </c>
      <c r="H19" s="18">
        <v>178088</v>
      </c>
      <c r="I19" s="151">
        <v>240174</v>
      </c>
      <c r="J19" s="146">
        <v>85572</v>
      </c>
      <c r="K19" s="149">
        <v>23074</v>
      </c>
      <c r="L19" s="149">
        <v>156766</v>
      </c>
      <c r="M19" s="149">
        <v>168068</v>
      </c>
      <c r="N19" s="149">
        <v>34325</v>
      </c>
      <c r="O19" s="149">
        <v>35696</v>
      </c>
      <c r="P19" s="323">
        <v>6244</v>
      </c>
      <c r="Q19" s="323">
        <v>466755</v>
      </c>
      <c r="R19" s="323">
        <f>'Summary -White maize'!Q19+'Summary -Yellow maize'!R19</f>
        <v>60451</v>
      </c>
      <c r="S19" s="413">
        <f>'Summary -White maize'!R19+'Summary -Yellow maize'!S19</f>
        <v>220024</v>
      </c>
      <c r="T19" s="285">
        <f>AVERAGE(N19:S19)</f>
        <v>137249.16666666666</v>
      </c>
    </row>
    <row r="20" spans="2:20" ht="15" x14ac:dyDescent="0.25">
      <c r="B20" s="19">
        <v>2</v>
      </c>
      <c r="C20" s="129" t="s">
        <v>79</v>
      </c>
      <c r="D20" s="11">
        <v>372000</v>
      </c>
      <c r="E20" s="22">
        <v>176000</v>
      </c>
      <c r="F20" s="12">
        <v>184000</v>
      </c>
      <c r="G20" s="21">
        <v>45000</v>
      </c>
      <c r="H20" s="18">
        <v>408805</v>
      </c>
      <c r="I20" s="151">
        <v>473735</v>
      </c>
      <c r="J20" s="146">
        <v>167878</v>
      </c>
      <c r="K20" s="149">
        <v>214667</v>
      </c>
      <c r="L20" s="149">
        <v>234124</v>
      </c>
      <c r="M20" s="149">
        <v>341357</v>
      </c>
      <c r="N20" s="149">
        <v>126775</v>
      </c>
      <c r="O20" s="149">
        <v>89636</v>
      </c>
      <c r="P20" s="323">
        <v>91174</v>
      </c>
      <c r="Q20" s="323">
        <v>776938</v>
      </c>
      <c r="R20" s="323">
        <f>'Summary -White maize'!Q20+'Summary -Yellow maize'!R20</f>
        <v>124529</v>
      </c>
      <c r="S20" s="413">
        <f>'Summary -White maize'!R20+'Summary -Yellow maize'!S20</f>
        <v>446127</v>
      </c>
      <c r="T20" s="285">
        <f t="shared" ref="T20:T21" si="5">AVERAGE(N20:S20)</f>
        <v>275863.16666666669</v>
      </c>
    </row>
    <row r="21" spans="2:20" ht="15" x14ac:dyDescent="0.25">
      <c r="B21" s="19">
        <v>3</v>
      </c>
      <c r="C21" s="129" t="s">
        <v>80</v>
      </c>
      <c r="D21" s="11">
        <v>590000</v>
      </c>
      <c r="E21" s="22">
        <v>340000</v>
      </c>
      <c r="F21" s="12">
        <v>214000</v>
      </c>
      <c r="G21" s="21">
        <v>65000</v>
      </c>
      <c r="H21" s="18">
        <v>564639</v>
      </c>
      <c r="I21" s="151">
        <v>420829</v>
      </c>
      <c r="J21" s="146">
        <v>356538</v>
      </c>
      <c r="K21" s="149">
        <v>352169</v>
      </c>
      <c r="L21" s="149">
        <v>185344</v>
      </c>
      <c r="M21" s="149">
        <v>317183</v>
      </c>
      <c r="N21" s="149">
        <v>144795</v>
      </c>
      <c r="O21" s="149">
        <v>217769</v>
      </c>
      <c r="P21" s="323">
        <v>180919</v>
      </c>
      <c r="Q21" s="323">
        <v>1100483</v>
      </c>
      <c r="R21" s="323">
        <f>'Summary -White maize'!Q21+'Summary -Yellow maize'!R21</f>
        <v>215422</v>
      </c>
      <c r="S21" s="413">
        <f>'Summary -White maize'!R21+'Summary -Yellow maize'!S21</f>
        <v>687155</v>
      </c>
      <c r="T21" s="285">
        <f t="shared" si="5"/>
        <v>424423.83333333331</v>
      </c>
    </row>
    <row r="22" spans="2:20" ht="15" x14ac:dyDescent="0.25">
      <c r="B22" s="19">
        <v>4</v>
      </c>
      <c r="C22" s="129" t="s">
        <v>81</v>
      </c>
      <c r="D22" s="11">
        <v>365000</v>
      </c>
      <c r="E22" s="22">
        <v>504000</v>
      </c>
      <c r="F22" s="12">
        <v>483000</v>
      </c>
      <c r="G22" s="21">
        <v>202000</v>
      </c>
      <c r="H22" s="18">
        <v>762180</v>
      </c>
      <c r="I22" s="151">
        <v>692760</v>
      </c>
      <c r="J22" s="146">
        <v>485417</v>
      </c>
      <c r="K22" s="149">
        <v>624450</v>
      </c>
      <c r="L22" s="149">
        <v>529960</v>
      </c>
      <c r="M22" s="149">
        <v>1582136</v>
      </c>
      <c r="N22" s="149">
        <v>627550</v>
      </c>
      <c r="O22" s="149">
        <v>408168</v>
      </c>
      <c r="P22" s="323">
        <v>345775</v>
      </c>
      <c r="Q22" s="323">
        <v>1950727</v>
      </c>
      <c r="R22" s="323">
        <f>'Summary -White maize'!Q22+'Summary -Yellow maize'!R22</f>
        <v>526384</v>
      </c>
      <c r="S22" s="413">
        <f>'Summary -White maize'!R22+'Summary -Yellow maize'!S22</f>
        <v>1371556</v>
      </c>
      <c r="T22" s="285">
        <f t="shared" ref="T22" si="6">AVERAGE(N22:S22)</f>
        <v>871693.33333333337</v>
      </c>
    </row>
    <row r="23" spans="2:20" ht="15" x14ac:dyDescent="0.25">
      <c r="B23" s="19">
        <v>5</v>
      </c>
      <c r="C23" s="129" t="s">
        <v>82</v>
      </c>
      <c r="D23" s="11">
        <v>479000</v>
      </c>
      <c r="E23" s="22">
        <v>729000</v>
      </c>
      <c r="F23" s="12">
        <v>662000</v>
      </c>
      <c r="G23" s="21">
        <v>361000</v>
      </c>
      <c r="H23" s="18">
        <v>887960</v>
      </c>
      <c r="I23" s="151">
        <v>1075357</v>
      </c>
      <c r="J23" s="146">
        <v>859721</v>
      </c>
      <c r="K23" s="149">
        <v>928449</v>
      </c>
      <c r="L23" s="149">
        <v>353984</v>
      </c>
      <c r="M23" s="149">
        <v>873543</v>
      </c>
      <c r="N23" s="149">
        <v>46170</v>
      </c>
      <c r="O23" s="149">
        <v>686786</v>
      </c>
      <c r="P23" s="323">
        <v>825810</v>
      </c>
      <c r="Q23" s="323">
        <v>794172</v>
      </c>
      <c r="R23" s="323">
        <f>'Summary -White maize'!Q23+'Summary -Yellow maize'!R23</f>
        <v>274402</v>
      </c>
      <c r="S23" s="413">
        <f>'Summary -White maize'!R23+'Summary -Yellow maize'!S23</f>
        <v>2140281</v>
      </c>
      <c r="T23" s="285">
        <f t="shared" ref="T23:T24" si="7">AVERAGE(N23:S23)</f>
        <v>794603.5</v>
      </c>
    </row>
    <row r="24" spans="2:20" ht="15" x14ac:dyDescent="0.25">
      <c r="B24" s="19">
        <v>6</v>
      </c>
      <c r="C24" s="129" t="s">
        <v>83</v>
      </c>
      <c r="D24" s="11">
        <v>752000</v>
      </c>
      <c r="E24" s="22">
        <v>405000</v>
      </c>
      <c r="F24" s="12">
        <v>1038000</v>
      </c>
      <c r="G24" s="21">
        <v>344000</v>
      </c>
      <c r="H24" s="18">
        <v>902569</v>
      </c>
      <c r="I24" s="151">
        <v>961341</v>
      </c>
      <c r="J24" s="146">
        <v>835609</v>
      </c>
      <c r="K24" s="149">
        <v>739886</v>
      </c>
      <c r="L24" s="149">
        <v>524754</v>
      </c>
      <c r="M24" s="149">
        <v>1028568</v>
      </c>
      <c r="N24" s="149">
        <v>511988</v>
      </c>
      <c r="O24" s="149">
        <v>663571</v>
      </c>
      <c r="P24" s="323">
        <v>625349</v>
      </c>
      <c r="Q24" s="323">
        <v>1114120</v>
      </c>
      <c r="R24" s="323">
        <f>'Summary -White maize'!Q24+'Summary -Yellow maize'!R24</f>
        <v>723424</v>
      </c>
      <c r="S24" s="413">
        <f>'Summary -White maize'!R24+'Summary -Yellow maize'!S24</f>
        <v>3361841</v>
      </c>
      <c r="T24" s="285">
        <f t="shared" si="7"/>
        <v>1166715.5</v>
      </c>
    </row>
    <row r="25" spans="2:20" ht="15" x14ac:dyDescent="0.25">
      <c r="B25" s="19">
        <v>7</v>
      </c>
      <c r="C25" s="129" t="s">
        <v>84</v>
      </c>
      <c r="D25" s="11">
        <v>869000</v>
      </c>
      <c r="E25" s="22">
        <v>589000</v>
      </c>
      <c r="F25" s="12">
        <v>928000</v>
      </c>
      <c r="G25" s="21">
        <v>460000</v>
      </c>
      <c r="H25" s="18">
        <v>939355</v>
      </c>
      <c r="I25" s="151">
        <v>1042900</v>
      </c>
      <c r="J25" s="146">
        <v>1153598</v>
      </c>
      <c r="K25" s="149">
        <v>817476</v>
      </c>
      <c r="L25" s="149">
        <v>279998</v>
      </c>
      <c r="M25" s="149">
        <v>1097136</v>
      </c>
      <c r="N25" s="149">
        <v>768520</v>
      </c>
      <c r="O25" s="149">
        <v>741129</v>
      </c>
      <c r="P25" s="323">
        <v>911395</v>
      </c>
      <c r="Q25" s="323">
        <v>1223888</v>
      </c>
      <c r="R25" s="323">
        <f>'Summary -White maize'!Q25+'Summary -Yellow maize'!R25</f>
        <v>977000</v>
      </c>
      <c r="S25" s="413">
        <f>'Summary -White maize'!R25+'Summary -Yellow maize'!S25</f>
        <v>4787515</v>
      </c>
      <c r="T25" s="285">
        <f t="shared" ref="T25:T26" si="8">AVERAGE(N25:S25)</f>
        <v>1568241.1666666667</v>
      </c>
    </row>
    <row r="26" spans="2:20" ht="15" customHeight="1" x14ac:dyDescent="0.25">
      <c r="B26" s="19">
        <v>8</v>
      </c>
      <c r="C26" s="129" t="s">
        <v>85</v>
      </c>
      <c r="D26" s="25">
        <v>952000</v>
      </c>
      <c r="E26" s="22">
        <v>833000</v>
      </c>
      <c r="F26" s="21">
        <v>1085000</v>
      </c>
      <c r="G26" s="21">
        <v>714000</v>
      </c>
      <c r="H26" s="18">
        <v>890770</v>
      </c>
      <c r="I26" s="151">
        <v>861146</v>
      </c>
      <c r="J26" s="146">
        <v>1152050</v>
      </c>
      <c r="K26" s="149">
        <v>640917</v>
      </c>
      <c r="L26" s="149">
        <v>903668</v>
      </c>
      <c r="M26" s="149">
        <v>1361854</v>
      </c>
      <c r="N26" s="149">
        <v>847682</v>
      </c>
      <c r="O26" s="149">
        <v>641247</v>
      </c>
      <c r="P26" s="323">
        <v>643464</v>
      </c>
      <c r="Q26" s="323">
        <v>2538518</v>
      </c>
      <c r="R26" s="323">
        <f>'Summary -White maize'!Q26+'Summary -Yellow maize'!R26</f>
        <v>1190446</v>
      </c>
      <c r="S26" s="413">
        <f>'Summary -White maize'!R26+'Summary -Yellow maize'!S26</f>
        <v>6363125</v>
      </c>
      <c r="T26" s="285">
        <f t="shared" si="8"/>
        <v>2037413.6666666667</v>
      </c>
    </row>
    <row r="27" spans="2:20" ht="15" customHeight="1" x14ac:dyDescent="0.25">
      <c r="B27" s="19">
        <v>9</v>
      </c>
      <c r="C27" s="129" t="s">
        <v>86</v>
      </c>
      <c r="D27" s="20">
        <v>1822000</v>
      </c>
      <c r="E27" s="22">
        <v>1083000</v>
      </c>
      <c r="F27" s="21">
        <v>1031000</v>
      </c>
      <c r="G27" s="21">
        <v>829000</v>
      </c>
      <c r="H27" s="18">
        <v>469630</v>
      </c>
      <c r="I27" s="151">
        <v>1144150</v>
      </c>
      <c r="J27" s="146">
        <v>1816173</v>
      </c>
      <c r="K27" s="149">
        <v>1341444</v>
      </c>
      <c r="L27" s="149">
        <v>371663</v>
      </c>
      <c r="M27" s="149">
        <v>1642548</v>
      </c>
      <c r="N27" s="149">
        <v>1141738</v>
      </c>
      <c r="O27" s="149">
        <v>927345</v>
      </c>
      <c r="P27" s="323">
        <v>1837364</v>
      </c>
      <c r="Q27" s="323">
        <v>226304</v>
      </c>
      <c r="R27" s="323">
        <f>'Summary -White maize'!Q27+'Summary -Yellow maize'!R27</f>
        <v>734809</v>
      </c>
      <c r="S27" s="413">
        <f>'Summary -White maize'!R27+'Summary -Yellow maize'!S27</f>
        <v>8030007</v>
      </c>
      <c r="T27" s="285">
        <f t="shared" ref="T27" si="9">AVERAGE(N27:S27)</f>
        <v>2149594.5</v>
      </c>
    </row>
    <row r="28" spans="2:20" ht="15" customHeight="1" x14ac:dyDescent="0.25">
      <c r="B28" s="19">
        <v>10</v>
      </c>
      <c r="C28" s="129" t="s">
        <v>87</v>
      </c>
      <c r="D28" s="20">
        <v>1088000</v>
      </c>
      <c r="E28" s="22">
        <v>1331000</v>
      </c>
      <c r="F28" s="21">
        <v>1309000</v>
      </c>
      <c r="G28" s="21">
        <v>770000</v>
      </c>
      <c r="H28" s="18">
        <v>758221</v>
      </c>
      <c r="I28" s="151">
        <v>623266</v>
      </c>
      <c r="J28" s="146">
        <v>1139974</v>
      </c>
      <c r="K28" s="149">
        <v>413705</v>
      </c>
      <c r="L28" s="149">
        <v>356246</v>
      </c>
      <c r="M28" s="149">
        <v>1110309</v>
      </c>
      <c r="N28" s="149">
        <v>896702</v>
      </c>
      <c r="O28" s="149">
        <v>491316</v>
      </c>
      <c r="P28" s="323">
        <v>572931</v>
      </c>
      <c r="Q28" s="323">
        <v>879358</v>
      </c>
      <c r="R28" s="323">
        <f>'Summary -White maize'!Q28+'Summary -Yellow maize'!R28</f>
        <v>1008136</v>
      </c>
      <c r="S28" s="413">
        <f>'Summary -White maize'!R28+'Summary -Yellow maize'!S28</f>
        <v>9487728</v>
      </c>
      <c r="T28" s="285">
        <f t="shared" ref="T28" si="10">AVERAGE(N28:S28)</f>
        <v>2222695.1666666665</v>
      </c>
    </row>
    <row r="29" spans="2:20" ht="15" customHeight="1" x14ac:dyDescent="0.25">
      <c r="B29" s="19">
        <v>11</v>
      </c>
      <c r="C29" s="129" t="s">
        <v>88</v>
      </c>
      <c r="D29" s="20">
        <v>803000</v>
      </c>
      <c r="E29" s="22">
        <v>1070000</v>
      </c>
      <c r="F29" s="21">
        <v>942000</v>
      </c>
      <c r="G29" s="21">
        <v>1102000</v>
      </c>
      <c r="H29" s="18">
        <v>738207</v>
      </c>
      <c r="I29" s="151">
        <v>533619</v>
      </c>
      <c r="J29" s="146">
        <v>1050299</v>
      </c>
      <c r="K29" s="149">
        <v>462585</v>
      </c>
      <c r="L29" s="149">
        <v>398989</v>
      </c>
      <c r="M29" s="149">
        <v>1089664</v>
      </c>
      <c r="N29" s="149">
        <v>781615</v>
      </c>
      <c r="O29" s="149">
        <v>535526</v>
      </c>
      <c r="P29" s="323">
        <v>1056702</v>
      </c>
      <c r="Q29" s="323">
        <v>631956</v>
      </c>
      <c r="R29" s="323">
        <f>'Summary -White maize'!Q29+'Summary -Yellow maize'!R29</f>
        <v>1217835</v>
      </c>
      <c r="S29" s="413">
        <f>'Summary -White maize'!R29+'Summary -Yellow maize'!S29</f>
        <v>10684128</v>
      </c>
      <c r="T29" s="285">
        <f t="shared" ref="T29:T31" si="11">AVERAGE(N29:S29)</f>
        <v>2484627</v>
      </c>
    </row>
    <row r="30" spans="2:20" ht="15" customHeight="1" x14ac:dyDescent="0.25">
      <c r="B30" s="19">
        <v>12</v>
      </c>
      <c r="C30" s="129" t="s">
        <v>89</v>
      </c>
      <c r="D30" s="20">
        <v>650000</v>
      </c>
      <c r="E30" s="22">
        <v>962000</v>
      </c>
      <c r="F30" s="21">
        <v>789000</v>
      </c>
      <c r="G30" s="21">
        <v>882000</v>
      </c>
      <c r="H30" s="18">
        <v>826931</v>
      </c>
      <c r="I30" s="151">
        <v>430147</v>
      </c>
      <c r="J30" s="146">
        <v>953879</v>
      </c>
      <c r="K30" s="149">
        <v>468955</v>
      </c>
      <c r="L30" s="149">
        <v>432805</v>
      </c>
      <c r="M30" s="149">
        <v>967142</v>
      </c>
      <c r="N30" s="149">
        <v>771033</v>
      </c>
      <c r="O30" s="149">
        <v>569265</v>
      </c>
      <c r="P30" s="323">
        <v>1047133</v>
      </c>
      <c r="Q30" s="323">
        <v>494861</v>
      </c>
      <c r="R30" s="323">
        <f>'Summary -White maize'!Q30+'Summary -Yellow maize'!R30</f>
        <v>1362841</v>
      </c>
      <c r="S30" s="413">
        <f>'Summary -White maize'!R30+'Summary -Yellow maize'!S30</f>
        <v>11680940</v>
      </c>
      <c r="T30" s="285">
        <f t="shared" si="11"/>
        <v>2654345.5</v>
      </c>
    </row>
    <row r="31" spans="2:20" ht="15" customHeight="1" x14ac:dyDescent="0.25">
      <c r="B31" s="19">
        <v>13</v>
      </c>
      <c r="C31" s="129" t="s">
        <v>90</v>
      </c>
      <c r="D31" s="20">
        <v>467000</v>
      </c>
      <c r="E31" s="22">
        <v>738000</v>
      </c>
      <c r="F31" s="21">
        <v>637000</v>
      </c>
      <c r="G31" s="21">
        <v>687000</v>
      </c>
      <c r="H31" s="18">
        <v>487471</v>
      </c>
      <c r="I31" s="151">
        <v>755689</v>
      </c>
      <c r="J31" s="146">
        <v>1294925</v>
      </c>
      <c r="K31" s="149">
        <v>311891</v>
      </c>
      <c r="L31" s="149">
        <v>211246</v>
      </c>
      <c r="M31" s="149">
        <v>1290753</v>
      </c>
      <c r="N31" s="149">
        <v>1475101</v>
      </c>
      <c r="O31" s="149">
        <v>1271422</v>
      </c>
      <c r="P31" s="323">
        <v>1072429</v>
      </c>
      <c r="Q31" s="323">
        <v>962657</v>
      </c>
      <c r="R31" s="323">
        <f>'Summary -White maize'!Q31+'Summary -Yellow maize'!R31</f>
        <v>1112913</v>
      </c>
      <c r="S31" s="413">
        <f>'Summary -White maize'!R31+'Summary -Yellow maize'!S31</f>
        <v>12469885</v>
      </c>
      <c r="T31" s="285">
        <f t="shared" si="11"/>
        <v>3060734.5</v>
      </c>
    </row>
    <row r="32" spans="2:20" ht="15" customHeight="1" x14ac:dyDescent="0.25">
      <c r="B32" s="19">
        <v>14</v>
      </c>
      <c r="C32" s="129" t="s">
        <v>91</v>
      </c>
      <c r="D32" s="20">
        <v>476000</v>
      </c>
      <c r="E32" s="22">
        <v>421000</v>
      </c>
      <c r="F32" s="21">
        <v>476000</v>
      </c>
      <c r="G32" s="21">
        <v>591000</v>
      </c>
      <c r="H32" s="18">
        <v>368426</v>
      </c>
      <c r="I32" s="151">
        <v>212992</v>
      </c>
      <c r="J32" s="146">
        <v>504763</v>
      </c>
      <c r="K32" s="149">
        <v>439925</v>
      </c>
      <c r="L32" s="149">
        <v>202635</v>
      </c>
      <c r="M32" s="149">
        <v>424468</v>
      </c>
      <c r="N32" s="149">
        <v>496403</v>
      </c>
      <c r="O32" s="149">
        <v>200700</v>
      </c>
      <c r="P32" s="323">
        <v>1653777</v>
      </c>
      <c r="Q32" s="323">
        <v>178585</v>
      </c>
      <c r="R32" s="323">
        <f>'Summary -White maize'!Q32+'Summary -Yellow maize'!R32</f>
        <v>831443</v>
      </c>
      <c r="S32" s="413">
        <f>'Summary -White maize'!R32+'Summary -Yellow maize'!S32</f>
        <v>12947194</v>
      </c>
      <c r="T32" s="285">
        <f t="shared" ref="T32" si="12">AVERAGE(N32:S32)</f>
        <v>2718017</v>
      </c>
    </row>
    <row r="33" spans="2:20" ht="15" customHeight="1" x14ac:dyDescent="0.25">
      <c r="B33" s="19">
        <v>15</v>
      </c>
      <c r="C33" s="129" t="s">
        <v>92</v>
      </c>
      <c r="D33" s="20">
        <v>494000</v>
      </c>
      <c r="E33" s="22">
        <v>662000</v>
      </c>
      <c r="F33" s="21">
        <v>637000</v>
      </c>
      <c r="G33" s="21">
        <v>739000</v>
      </c>
      <c r="H33" s="18">
        <v>234835</v>
      </c>
      <c r="I33" s="151">
        <v>179734</v>
      </c>
      <c r="J33" s="146">
        <v>362593</v>
      </c>
      <c r="K33" s="149">
        <v>168925</v>
      </c>
      <c r="L33" s="149">
        <v>240817</v>
      </c>
      <c r="M33" s="149">
        <v>373057</v>
      </c>
      <c r="N33" s="149">
        <v>649509</v>
      </c>
      <c r="O33" s="149">
        <v>496840</v>
      </c>
      <c r="P33" s="323">
        <v>724664</v>
      </c>
      <c r="Q33" s="323">
        <v>115994</v>
      </c>
      <c r="R33" s="323">
        <f>'Summary -White maize'!Q33+'Summary -Yellow maize'!R33</f>
        <v>948885</v>
      </c>
      <c r="S33" s="413">
        <f>'Summary -White maize'!R33+'Summary -Yellow maize'!S33</f>
        <v>13312635</v>
      </c>
      <c r="T33" s="285">
        <f t="shared" ref="T33" si="13">AVERAGE(N33:S33)</f>
        <v>2708087.8333333335</v>
      </c>
    </row>
    <row r="34" spans="2:20" ht="15" customHeight="1" x14ac:dyDescent="0.25">
      <c r="B34" s="19">
        <v>16</v>
      </c>
      <c r="C34" s="129" t="s">
        <v>93</v>
      </c>
      <c r="D34" s="20">
        <v>220000</v>
      </c>
      <c r="E34" s="22">
        <v>289000</v>
      </c>
      <c r="F34" s="21">
        <v>181000</v>
      </c>
      <c r="G34" s="21">
        <v>370000</v>
      </c>
      <c r="H34" s="18">
        <v>167767</v>
      </c>
      <c r="I34" s="151">
        <v>114233</v>
      </c>
      <c r="J34" s="146">
        <v>255864</v>
      </c>
      <c r="K34" s="149">
        <v>98053</v>
      </c>
      <c r="L34" s="149">
        <v>210093</v>
      </c>
      <c r="M34" s="149">
        <v>267093</v>
      </c>
      <c r="N34" s="149">
        <v>558736</v>
      </c>
      <c r="O34" s="149">
        <v>493813</v>
      </c>
      <c r="P34" s="323">
        <v>532619</v>
      </c>
      <c r="Q34" s="323">
        <v>74952</v>
      </c>
      <c r="R34" s="323">
        <f>'Summary -White maize'!Q34+'Summary -Yellow maize'!R34</f>
        <v>789359</v>
      </c>
      <c r="S34" s="413">
        <f>'Summary -White maize'!R34+'Summary -Yellow maize'!S34</f>
        <v>13565079</v>
      </c>
      <c r="T34" s="285">
        <f t="shared" ref="T34:T35" si="14">AVERAGE(N34:S34)</f>
        <v>2669093</v>
      </c>
    </row>
    <row r="35" spans="2:20" ht="15" customHeight="1" x14ac:dyDescent="0.25">
      <c r="B35" s="19">
        <v>17</v>
      </c>
      <c r="C35" s="129" t="s">
        <v>169</v>
      </c>
      <c r="D35" s="20">
        <v>141000</v>
      </c>
      <c r="E35" s="22">
        <v>168000</v>
      </c>
      <c r="F35" s="21">
        <v>126000</v>
      </c>
      <c r="G35" s="21">
        <v>287000</v>
      </c>
      <c r="H35" s="18">
        <v>451116</v>
      </c>
      <c r="I35" s="151">
        <v>82164</v>
      </c>
      <c r="J35" s="146">
        <v>157937</v>
      </c>
      <c r="K35" s="149">
        <v>82483</v>
      </c>
      <c r="L35" s="149">
        <v>341856</v>
      </c>
      <c r="M35" s="149">
        <v>532914</v>
      </c>
      <c r="N35" s="149">
        <v>391291</v>
      </c>
      <c r="O35" s="149">
        <v>384192</v>
      </c>
      <c r="P35" s="323">
        <v>369118</v>
      </c>
      <c r="Q35" s="323">
        <v>270361</v>
      </c>
      <c r="R35" s="323">
        <f>'Summary -White maize'!Q35+'Summary -Yellow maize'!R35</f>
        <v>729027</v>
      </c>
      <c r="S35" s="413">
        <f>'Summary -White maize'!R35+'Summary -Yellow maize'!S35</f>
        <v>13805132</v>
      </c>
      <c r="T35" s="285">
        <f t="shared" si="14"/>
        <v>2658186.8333333335</v>
      </c>
    </row>
    <row r="36" spans="2:20" ht="15" customHeight="1" x14ac:dyDescent="0.25">
      <c r="B36" s="19">
        <v>18</v>
      </c>
      <c r="C36" s="129" t="s">
        <v>170</v>
      </c>
      <c r="D36" s="20">
        <v>71000</v>
      </c>
      <c r="E36" s="22">
        <v>92000</v>
      </c>
      <c r="F36" s="21">
        <v>96000</v>
      </c>
      <c r="G36" s="21">
        <v>195000</v>
      </c>
      <c r="H36" s="18">
        <v>89872</v>
      </c>
      <c r="I36" s="151">
        <v>-71193</v>
      </c>
      <c r="J36" s="146">
        <v>-232246</v>
      </c>
      <c r="K36" s="149">
        <v>122267</v>
      </c>
      <c r="L36" s="149">
        <v>64967</v>
      </c>
      <c r="M36" s="149">
        <v>48381</v>
      </c>
      <c r="N36" s="149">
        <v>488848</v>
      </c>
      <c r="O36" s="149">
        <v>651617</v>
      </c>
      <c r="P36" s="323">
        <v>694142</v>
      </c>
      <c r="Q36" s="323">
        <v>18748</v>
      </c>
      <c r="R36" s="323">
        <f>'Summary -White maize'!Q36+'Summary -Yellow maize'!R36</f>
        <v>293483</v>
      </c>
      <c r="S36" s="413">
        <f>'Summary -White maize'!R36+'Summary -Yellow maize'!S36</f>
        <v>13895208</v>
      </c>
      <c r="T36" s="285">
        <f t="shared" ref="T36:T37" si="15">AVERAGE(N36:S36)</f>
        <v>2673674.3333333335</v>
      </c>
    </row>
    <row r="37" spans="2:20" ht="15" customHeight="1" x14ac:dyDescent="0.25">
      <c r="B37" s="19">
        <v>19</v>
      </c>
      <c r="C37" s="129" t="s">
        <v>171</v>
      </c>
      <c r="D37" s="20">
        <v>47000</v>
      </c>
      <c r="E37" s="22">
        <v>223000</v>
      </c>
      <c r="F37" s="21">
        <v>342000</v>
      </c>
      <c r="G37" s="21">
        <v>109000</v>
      </c>
      <c r="H37" s="18">
        <v>59131</v>
      </c>
      <c r="I37" s="151">
        <v>39460</v>
      </c>
      <c r="J37" s="146">
        <v>57937</v>
      </c>
      <c r="K37" s="149">
        <v>34177</v>
      </c>
      <c r="L37" s="149">
        <v>69387</v>
      </c>
      <c r="M37" s="149">
        <v>44994</v>
      </c>
      <c r="N37" s="149">
        <v>139054</v>
      </c>
      <c r="O37" s="149">
        <v>149366</v>
      </c>
      <c r="P37" s="323">
        <v>60863</v>
      </c>
      <c r="Q37" s="323">
        <v>39763</v>
      </c>
      <c r="R37" s="323">
        <f>'Summary -White maize'!Q37+'Summary -Yellow maize'!R37</f>
        <v>165879</v>
      </c>
      <c r="S37" s="413">
        <f>'Summary -White maize'!R37+'Summary -Yellow maize'!S37</f>
        <v>13965239</v>
      </c>
      <c r="T37" s="285">
        <f t="shared" si="15"/>
        <v>2420027.3333333335</v>
      </c>
    </row>
    <row r="38" spans="2:20" ht="15" customHeight="1" x14ac:dyDescent="0.25">
      <c r="B38" s="19">
        <v>20</v>
      </c>
      <c r="C38" s="129" t="s">
        <v>172</v>
      </c>
      <c r="D38" s="125">
        <v>59000</v>
      </c>
      <c r="E38" s="126">
        <v>39000</v>
      </c>
      <c r="F38" s="127">
        <v>49000</v>
      </c>
      <c r="G38" s="127">
        <v>392000</v>
      </c>
      <c r="H38" s="18">
        <v>39818</v>
      </c>
      <c r="I38" s="151">
        <v>37537</v>
      </c>
      <c r="J38" s="146">
        <v>41398</v>
      </c>
      <c r="K38" s="149">
        <v>47685</v>
      </c>
      <c r="L38" s="149">
        <v>50479</v>
      </c>
      <c r="M38" s="149">
        <v>51137</v>
      </c>
      <c r="N38" s="149">
        <v>103657</v>
      </c>
      <c r="O38" s="149">
        <v>94372</v>
      </c>
      <c r="P38" s="323">
        <v>100786</v>
      </c>
      <c r="Q38" s="323">
        <v>36976</v>
      </c>
      <c r="R38" s="323">
        <f>'Summary -White maize'!Q38+'Summary -Yellow maize'!R38</f>
        <v>118028</v>
      </c>
      <c r="S38" s="413">
        <f>'Summary -White maize'!R38+'Summary -Yellow maize'!S38</f>
        <v>14028966</v>
      </c>
      <c r="T38" s="285">
        <f t="shared" ref="T38:T45" si="16">AVERAGE(N38:S38)</f>
        <v>2413797.5</v>
      </c>
    </row>
    <row r="39" spans="2:20" ht="15" customHeight="1" x14ac:dyDescent="0.25">
      <c r="B39" s="19">
        <v>21</v>
      </c>
      <c r="C39" s="129" t="s">
        <v>173</v>
      </c>
      <c r="D39" s="125">
        <v>23000</v>
      </c>
      <c r="E39" s="126">
        <v>28000</v>
      </c>
      <c r="F39" s="127">
        <v>39000</v>
      </c>
      <c r="G39" s="127">
        <v>120000</v>
      </c>
      <c r="H39" s="18">
        <v>156902</v>
      </c>
      <c r="I39" s="151">
        <v>30093</v>
      </c>
      <c r="J39" s="146">
        <v>36189</v>
      </c>
      <c r="K39" s="149">
        <v>31184</v>
      </c>
      <c r="L39" s="149">
        <v>39178</v>
      </c>
      <c r="M39" s="149">
        <v>38075</v>
      </c>
      <c r="N39" s="149">
        <v>63743</v>
      </c>
      <c r="O39" s="149">
        <v>51097</v>
      </c>
      <c r="P39" s="323">
        <v>65008</v>
      </c>
      <c r="Q39" s="323">
        <v>179675</v>
      </c>
      <c r="R39" s="323">
        <f>'Summary -White maize'!Q39+'Summary -Yellow maize'!R39</f>
        <v>74776</v>
      </c>
      <c r="S39" s="413">
        <f>'Summary -White maize'!R39+'Summary -Yellow maize'!S39</f>
        <v>14092163</v>
      </c>
      <c r="T39" s="285">
        <f t="shared" si="16"/>
        <v>2421077</v>
      </c>
    </row>
    <row r="40" spans="2:20" ht="15" customHeight="1" x14ac:dyDescent="0.25">
      <c r="B40" s="19">
        <v>22</v>
      </c>
      <c r="C40" s="129" t="s">
        <v>174</v>
      </c>
      <c r="D40" s="125">
        <v>18000</v>
      </c>
      <c r="E40" s="126">
        <v>23000</v>
      </c>
      <c r="F40" s="127">
        <v>38000</v>
      </c>
      <c r="G40" s="127">
        <v>36000</v>
      </c>
      <c r="H40" s="18">
        <v>30795</v>
      </c>
      <c r="I40" s="151">
        <v>65360</v>
      </c>
      <c r="J40" s="146">
        <v>89673</v>
      </c>
      <c r="K40" s="149">
        <v>63650</v>
      </c>
      <c r="L40" s="149">
        <v>46687</v>
      </c>
      <c r="M40" s="149">
        <v>116821</v>
      </c>
      <c r="N40" s="149">
        <v>156305</v>
      </c>
      <c r="O40" s="149">
        <v>153160</v>
      </c>
      <c r="P40" s="323">
        <v>268891</v>
      </c>
      <c r="Q40" s="323">
        <v>8436</v>
      </c>
      <c r="R40" s="323">
        <f>'Summary -White maize'!Q40+'Summary -Yellow maize'!R40</f>
        <v>146431</v>
      </c>
      <c r="S40" s="413">
        <f>'Summary -White maize'!R40+'Summary -Yellow maize'!S40</f>
        <v>14183688</v>
      </c>
      <c r="T40" s="285">
        <f t="shared" si="16"/>
        <v>2486151.8333333335</v>
      </c>
    </row>
    <row r="41" spans="2:20" ht="15" customHeight="1" x14ac:dyDescent="0.25">
      <c r="B41" s="19">
        <v>23</v>
      </c>
      <c r="C41" s="129" t="s">
        <v>175</v>
      </c>
      <c r="D41" s="137">
        <v>20000</v>
      </c>
      <c r="E41" s="126">
        <v>123000</v>
      </c>
      <c r="F41" s="127">
        <v>113000</v>
      </c>
      <c r="G41" s="127">
        <v>17000</v>
      </c>
      <c r="H41" s="18">
        <v>26612</v>
      </c>
      <c r="I41" s="151">
        <v>23565</v>
      </c>
      <c r="J41" s="146">
        <v>8545</v>
      </c>
      <c r="K41" s="149">
        <v>23462</v>
      </c>
      <c r="L41" s="149">
        <v>18255</v>
      </c>
      <c r="M41" s="149">
        <v>27298</v>
      </c>
      <c r="N41" s="149">
        <v>24832</v>
      </c>
      <c r="O41" s="149">
        <v>26895</v>
      </c>
      <c r="P41" s="323">
        <v>10826</v>
      </c>
      <c r="Q41" s="323">
        <v>25245</v>
      </c>
      <c r="R41" s="323">
        <f>'Summary -White maize'!Q41+'Summary -Yellow maize'!R41</f>
        <v>62925</v>
      </c>
      <c r="S41" s="413">
        <f>'Summary -White maize'!R41+'Summary -Yellow maize'!S41</f>
        <v>14240245</v>
      </c>
      <c r="T41" s="285">
        <f t="shared" si="16"/>
        <v>2398494.6666666665</v>
      </c>
    </row>
    <row r="42" spans="2:20" ht="15" customHeight="1" x14ac:dyDescent="0.25">
      <c r="B42" s="19">
        <v>24</v>
      </c>
      <c r="C42" s="129" t="s">
        <v>176</v>
      </c>
      <c r="D42" s="20">
        <v>190000</v>
      </c>
      <c r="E42" s="22">
        <v>24000</v>
      </c>
      <c r="F42" s="21">
        <v>38000</v>
      </c>
      <c r="G42" s="21">
        <v>28000</v>
      </c>
      <c r="H42" s="18">
        <v>26031</v>
      </c>
      <c r="I42" s="151">
        <v>28713</v>
      </c>
      <c r="J42" s="146">
        <v>28007</v>
      </c>
      <c r="K42" s="149">
        <v>26319</v>
      </c>
      <c r="L42" s="149">
        <v>18585</v>
      </c>
      <c r="M42" s="149">
        <v>31469</v>
      </c>
      <c r="N42" s="149">
        <v>32147</v>
      </c>
      <c r="O42" s="149">
        <v>26468</v>
      </c>
      <c r="P42" s="323">
        <v>29004</v>
      </c>
      <c r="Q42" s="323">
        <v>29179</v>
      </c>
      <c r="R42" s="323">
        <f>'Summary -White maize'!Q42+'Summary -Yellow maize'!R42</f>
        <v>60714</v>
      </c>
      <c r="S42" s="413">
        <f>'Summary -White maize'!R42+'Summary -Yellow maize'!S42</f>
        <v>14296635</v>
      </c>
      <c r="T42" s="285">
        <f t="shared" si="16"/>
        <v>2412357.8333333335</v>
      </c>
    </row>
    <row r="43" spans="2:20" ht="15" customHeight="1" x14ac:dyDescent="0.25">
      <c r="B43" s="19">
        <v>25</v>
      </c>
      <c r="C43" s="129" t="s">
        <v>177</v>
      </c>
      <c r="D43" s="20">
        <v>22000</v>
      </c>
      <c r="E43" s="22">
        <v>27000</v>
      </c>
      <c r="F43" s="21">
        <v>60000</v>
      </c>
      <c r="G43" s="21">
        <v>32000</v>
      </c>
      <c r="H43" s="18">
        <v>54077</v>
      </c>
      <c r="I43" s="151">
        <v>28012</v>
      </c>
      <c r="J43" s="146">
        <v>19090</v>
      </c>
      <c r="K43" s="149">
        <v>29270</v>
      </c>
      <c r="L43" s="149">
        <v>11610</v>
      </c>
      <c r="M43" s="149">
        <v>29200</v>
      </c>
      <c r="N43" s="149">
        <v>24125</v>
      </c>
      <c r="O43" s="149">
        <v>26578</v>
      </c>
      <c r="P43" s="323">
        <v>25011</v>
      </c>
      <c r="Q43" s="323">
        <v>27351</v>
      </c>
      <c r="R43" s="323">
        <f>'Summary -White maize'!Q43+'Summary -Yellow maize'!R43</f>
        <v>51607</v>
      </c>
      <c r="S43" s="413">
        <f>'Summary -White maize'!R43+'Summary -Yellow maize'!S43</f>
        <v>14345124</v>
      </c>
      <c r="T43" s="285">
        <f t="shared" si="16"/>
        <v>2416632.6666666665</v>
      </c>
    </row>
    <row r="44" spans="2:20" ht="15" customHeight="1" x14ac:dyDescent="0.25">
      <c r="B44" s="19">
        <v>26</v>
      </c>
      <c r="C44" s="129" t="s">
        <v>178</v>
      </c>
      <c r="D44" s="20">
        <v>18000</v>
      </c>
      <c r="E44" s="22">
        <v>27000</v>
      </c>
      <c r="F44" s="49">
        <v>26000</v>
      </c>
      <c r="G44" s="21">
        <v>29000</v>
      </c>
      <c r="H44" s="18">
        <v>23623</v>
      </c>
      <c r="I44" s="151">
        <v>63648</v>
      </c>
      <c r="J44" s="146">
        <v>18634</v>
      </c>
      <c r="K44" s="149">
        <v>27236</v>
      </c>
      <c r="L44" s="149">
        <v>34106</v>
      </c>
      <c r="M44" s="149">
        <v>106412</v>
      </c>
      <c r="N44" s="149">
        <v>107920</v>
      </c>
      <c r="O44" s="149">
        <v>126769</v>
      </c>
      <c r="P44" s="323">
        <v>21112</v>
      </c>
      <c r="Q44" s="323">
        <v>110906</v>
      </c>
      <c r="R44" s="323">
        <f>'Summary -White maize'!Q44+'Summary -Yellow maize'!R44</f>
        <v>73439</v>
      </c>
      <c r="S44" s="413">
        <f>'Summary -White maize'!R44+'Summary -Yellow maize'!S44</f>
        <v>14419857</v>
      </c>
      <c r="T44" s="285">
        <f t="shared" si="16"/>
        <v>2476667.1666666665</v>
      </c>
    </row>
    <row r="45" spans="2:20" ht="15" customHeight="1" x14ac:dyDescent="0.25">
      <c r="B45" s="19">
        <v>27</v>
      </c>
      <c r="C45" s="129" t="s">
        <v>179</v>
      </c>
      <c r="D45" s="20">
        <v>18000</v>
      </c>
      <c r="E45" s="22">
        <v>19000</v>
      </c>
      <c r="F45" s="49">
        <v>26000</v>
      </c>
      <c r="G45" s="49">
        <v>21000</v>
      </c>
      <c r="H45" s="18">
        <v>16866</v>
      </c>
      <c r="I45" s="151">
        <v>22275</v>
      </c>
      <c r="J45" s="146">
        <v>77905</v>
      </c>
      <c r="K45" s="149">
        <v>39533</v>
      </c>
      <c r="L45" s="149">
        <v>7178</v>
      </c>
      <c r="M45" s="149">
        <v>10783</v>
      </c>
      <c r="N45" s="149">
        <v>6765</v>
      </c>
      <c r="O45" s="149">
        <v>4391</v>
      </c>
      <c r="P45" s="323">
        <v>136186</v>
      </c>
      <c r="Q45" s="323">
        <v>15659</v>
      </c>
      <c r="R45" s="323">
        <f>'Summary -White maize'!Q45+'Summary -Yellow maize'!R45</f>
        <v>42383</v>
      </c>
      <c r="S45" s="413">
        <f>'Summary -White maize'!R45+'Summary -Yellow maize'!S45</f>
        <v>14449162</v>
      </c>
      <c r="T45" s="285">
        <f t="shared" si="16"/>
        <v>2442424.3333333335</v>
      </c>
    </row>
    <row r="46" spans="2:20" ht="15" customHeight="1" x14ac:dyDescent="0.25">
      <c r="B46" s="19">
        <v>28</v>
      </c>
      <c r="C46" s="129" t="s">
        <v>180</v>
      </c>
      <c r="D46" s="20">
        <v>17000</v>
      </c>
      <c r="E46" s="22">
        <v>50000</v>
      </c>
      <c r="F46" s="21">
        <v>39000</v>
      </c>
      <c r="G46" s="49">
        <v>12000</v>
      </c>
      <c r="H46" s="18">
        <v>21766</v>
      </c>
      <c r="I46" s="151">
        <v>15295</v>
      </c>
      <c r="J46" s="146">
        <v>16901</v>
      </c>
      <c r="K46" s="149">
        <v>19255</v>
      </c>
      <c r="L46" s="149">
        <v>6845</v>
      </c>
      <c r="M46" s="149">
        <v>17414</v>
      </c>
      <c r="N46" s="149">
        <v>14713</v>
      </c>
      <c r="O46" s="149">
        <v>16139</v>
      </c>
      <c r="P46" s="323">
        <v>13467</v>
      </c>
      <c r="Q46" s="323">
        <v>22049</v>
      </c>
      <c r="R46" s="323">
        <f>'Summary -White maize'!Q46+'Summary -Yellow maize'!R46</f>
        <v>33817</v>
      </c>
      <c r="S46" s="413">
        <f>'Summary -White maize'!R46+'Summary -Yellow maize'!S46</f>
        <v>14478990</v>
      </c>
      <c r="T46" s="285">
        <f t="shared" ref="T46:T56" si="17">AVERAGE(N46:S46)</f>
        <v>2429862.5</v>
      </c>
    </row>
    <row r="47" spans="2:20" ht="15" customHeight="1" x14ac:dyDescent="0.25">
      <c r="B47" s="19">
        <v>29</v>
      </c>
      <c r="C47" s="129" t="s">
        <v>181</v>
      </c>
      <c r="D47" s="20">
        <v>38000</v>
      </c>
      <c r="E47" s="22">
        <v>20000</v>
      </c>
      <c r="F47" s="21">
        <v>24000</v>
      </c>
      <c r="G47" s="49">
        <v>28000</v>
      </c>
      <c r="H47" s="18">
        <v>19043</v>
      </c>
      <c r="I47" s="151">
        <v>-4197</v>
      </c>
      <c r="J47" s="146">
        <v>16145</v>
      </c>
      <c r="K47" s="149">
        <v>20508</v>
      </c>
      <c r="L47" s="149">
        <v>9858</v>
      </c>
      <c r="M47" s="149">
        <v>17344</v>
      </c>
      <c r="N47" s="149">
        <v>14326</v>
      </c>
      <c r="O47" s="149">
        <v>12433</v>
      </c>
      <c r="P47" s="323">
        <v>10988</v>
      </c>
      <c r="Q47" s="323">
        <v>15997</v>
      </c>
      <c r="R47" s="323">
        <f>'Summary -White maize'!Q47+'Summary -Yellow maize'!R47</f>
        <v>38729</v>
      </c>
      <c r="S47" s="413">
        <f>'Summary -White maize'!R47+'Summary -Yellow maize'!S47</f>
        <v>14505589</v>
      </c>
      <c r="T47" s="285">
        <f t="shared" si="17"/>
        <v>2433010.3333333335</v>
      </c>
    </row>
    <row r="48" spans="2:20" ht="15" customHeight="1" x14ac:dyDescent="0.25">
      <c r="B48" s="19">
        <v>30</v>
      </c>
      <c r="C48" s="129" t="s">
        <v>182</v>
      </c>
      <c r="D48" s="20">
        <v>34000</v>
      </c>
      <c r="E48" s="22">
        <v>25000</v>
      </c>
      <c r="F48" s="21">
        <v>27000</v>
      </c>
      <c r="G48" s="49">
        <v>48000</v>
      </c>
      <c r="H48" s="18">
        <v>57876</v>
      </c>
      <c r="I48" s="151">
        <v>15132</v>
      </c>
      <c r="J48" s="146">
        <v>16187</v>
      </c>
      <c r="K48" s="149">
        <v>11077</v>
      </c>
      <c r="L48" s="149">
        <v>58749</v>
      </c>
      <c r="M48" s="149">
        <v>107653</v>
      </c>
      <c r="N48" s="149">
        <v>16251</v>
      </c>
      <c r="O48" s="149">
        <v>7872</v>
      </c>
      <c r="P48" s="323">
        <v>9669</v>
      </c>
      <c r="Q48" s="323">
        <v>98202</v>
      </c>
      <c r="R48" s="323">
        <f>'Summary -White maize'!Q48+'Summary -Yellow maize'!R48</f>
        <v>65276</v>
      </c>
      <c r="S48" s="413">
        <f>'Summary -White maize'!R48+'Summary -Yellow maize'!S48</f>
        <v>14582231</v>
      </c>
      <c r="T48" s="285">
        <f t="shared" si="17"/>
        <v>2463250.1666666665</v>
      </c>
    </row>
    <row r="49" spans="2:20" ht="15" customHeight="1" x14ac:dyDescent="0.25">
      <c r="B49" s="19">
        <v>31</v>
      </c>
      <c r="C49" s="129" t="s">
        <v>183</v>
      </c>
      <c r="D49" s="25">
        <v>-4000</v>
      </c>
      <c r="E49" s="22">
        <v>15000</v>
      </c>
      <c r="F49" s="21">
        <v>17000</v>
      </c>
      <c r="G49" s="49">
        <v>15000</v>
      </c>
      <c r="H49" s="18">
        <v>23769</v>
      </c>
      <c r="I49" s="151">
        <v>43649</v>
      </c>
      <c r="J49" s="146">
        <v>53618</v>
      </c>
      <c r="K49" s="149">
        <v>43075</v>
      </c>
      <c r="L49" s="149">
        <v>6854</v>
      </c>
      <c r="M49" s="149">
        <v>10642</v>
      </c>
      <c r="N49" s="149">
        <v>68407</v>
      </c>
      <c r="O49" s="149">
        <v>66898</v>
      </c>
      <c r="P49" s="323">
        <v>77188</v>
      </c>
      <c r="Q49" s="323">
        <v>6784</v>
      </c>
      <c r="R49" s="323">
        <f>'Summary -White maize'!Q49+'Summary -Yellow maize'!R49</f>
        <v>15382</v>
      </c>
      <c r="S49" s="413">
        <f>'Summary -White maize'!R49+'Summary -Yellow maize'!S49</f>
        <v>14616592</v>
      </c>
      <c r="T49" s="285">
        <f t="shared" si="17"/>
        <v>2475208.5</v>
      </c>
    </row>
    <row r="50" spans="2:20" ht="15" customHeight="1" x14ac:dyDescent="0.25">
      <c r="B50" s="19">
        <v>32</v>
      </c>
      <c r="C50" s="129" t="s">
        <v>184</v>
      </c>
      <c r="D50" s="25">
        <v>26000</v>
      </c>
      <c r="E50" s="22">
        <v>25000</v>
      </c>
      <c r="F50" s="21">
        <v>-13000</v>
      </c>
      <c r="G50" s="49">
        <v>30000</v>
      </c>
      <c r="H50" s="18">
        <v>20991</v>
      </c>
      <c r="I50" s="151">
        <v>13905</v>
      </c>
      <c r="J50" s="146">
        <v>16735</v>
      </c>
      <c r="K50" s="149">
        <v>12352</v>
      </c>
      <c r="L50" s="149">
        <v>0</v>
      </c>
      <c r="M50" s="149">
        <v>9794</v>
      </c>
      <c r="N50" s="149">
        <v>9041</v>
      </c>
      <c r="O50" s="149">
        <v>5070</v>
      </c>
      <c r="P50" s="323">
        <v>8259</v>
      </c>
      <c r="Q50" s="323">
        <v>17651</v>
      </c>
      <c r="R50" s="323">
        <f>'Summary -White maize'!Q50+'Summary -Yellow maize'!R50</f>
        <v>22627</v>
      </c>
      <c r="S50" s="413">
        <f>'Summary -White maize'!R50+'Summary -Yellow maize'!S50</f>
        <v>14650661</v>
      </c>
      <c r="T50" s="285">
        <f t="shared" si="17"/>
        <v>2452218.1666666665</v>
      </c>
    </row>
    <row r="51" spans="2:20" ht="15" customHeight="1" x14ac:dyDescent="0.25">
      <c r="B51" s="19">
        <v>33</v>
      </c>
      <c r="C51" s="129" t="s">
        <v>185</v>
      </c>
      <c r="D51" s="25">
        <v>0</v>
      </c>
      <c r="E51" s="22">
        <v>0</v>
      </c>
      <c r="F51" s="21">
        <v>5000</v>
      </c>
      <c r="G51" s="49">
        <v>0</v>
      </c>
      <c r="H51" s="18">
        <v>0</v>
      </c>
      <c r="I51" s="151">
        <v>0</v>
      </c>
      <c r="J51" s="146">
        <v>0</v>
      </c>
      <c r="K51" s="149">
        <v>0</v>
      </c>
      <c r="L51" s="149">
        <v>0</v>
      </c>
      <c r="M51" s="149">
        <v>0</v>
      </c>
      <c r="N51" s="149">
        <v>9330</v>
      </c>
      <c r="O51" s="149">
        <v>3207</v>
      </c>
      <c r="P51" s="323">
        <v>10284</v>
      </c>
      <c r="Q51" s="323">
        <v>14535</v>
      </c>
      <c r="R51" s="323">
        <f>'Summary -White maize'!Q51+'Summary -Yellow maize'!R51</f>
        <v>15678</v>
      </c>
      <c r="S51" s="413">
        <f>'Summary -White maize'!R51+'Summary -Yellow maize'!S51</f>
        <v>14683071</v>
      </c>
      <c r="T51" s="285">
        <f t="shared" si="17"/>
        <v>2456017.5</v>
      </c>
    </row>
    <row r="52" spans="2:20" ht="15" customHeight="1" x14ac:dyDescent="0.25">
      <c r="B52" s="19">
        <v>34</v>
      </c>
      <c r="C52" s="129" t="s">
        <v>186</v>
      </c>
      <c r="D52" s="25">
        <v>31000</v>
      </c>
      <c r="E52" s="22">
        <v>0</v>
      </c>
      <c r="F52" s="21">
        <v>5000</v>
      </c>
      <c r="G52" s="49">
        <v>0</v>
      </c>
      <c r="H52" s="18">
        <v>0</v>
      </c>
      <c r="I52" s="151">
        <v>0</v>
      </c>
      <c r="J52" s="146">
        <v>0</v>
      </c>
      <c r="K52" s="149">
        <v>0</v>
      </c>
      <c r="L52" s="149">
        <v>0</v>
      </c>
      <c r="M52" s="149">
        <v>0</v>
      </c>
      <c r="N52" s="149">
        <v>11816</v>
      </c>
      <c r="O52" s="149">
        <v>6117</v>
      </c>
      <c r="P52" s="323">
        <v>7758</v>
      </c>
      <c r="Q52" s="323">
        <v>9185</v>
      </c>
      <c r="R52" s="323">
        <f>'Summary -White maize'!Q52+'Summary -Yellow maize'!R52</f>
        <v>13107</v>
      </c>
      <c r="S52" s="413">
        <f>'Summary -White maize'!R52+'Summary -Yellow maize'!S52</f>
        <v>14704189</v>
      </c>
      <c r="T52" s="285">
        <f t="shared" si="17"/>
        <v>2458695.3333333335</v>
      </c>
    </row>
    <row r="53" spans="2:20" ht="15" customHeight="1" x14ac:dyDescent="0.25">
      <c r="B53" s="19">
        <v>35</v>
      </c>
      <c r="C53" s="129" t="s">
        <v>187</v>
      </c>
      <c r="D53" s="25">
        <v>34000</v>
      </c>
      <c r="E53" s="22">
        <v>35000</v>
      </c>
      <c r="F53" s="21">
        <v>5000</v>
      </c>
      <c r="G53" s="49">
        <v>15000</v>
      </c>
      <c r="H53" s="18">
        <v>75763</v>
      </c>
      <c r="I53" s="151">
        <v>46907</v>
      </c>
      <c r="J53" s="146">
        <v>68533</v>
      </c>
      <c r="K53" s="149">
        <v>57507</v>
      </c>
      <c r="L53" s="149">
        <v>40486</v>
      </c>
      <c r="M53" s="149">
        <v>61431</v>
      </c>
      <c r="N53" s="149">
        <v>20993</v>
      </c>
      <c r="O53" s="149">
        <v>31539</v>
      </c>
      <c r="P53" s="323">
        <v>59049</v>
      </c>
      <c r="Q53" s="323">
        <v>66642</v>
      </c>
      <c r="R53" s="323">
        <f>'Summary -White maize'!Q53+'Summary -Yellow maize'!R53</f>
        <v>27494</v>
      </c>
      <c r="S53" s="413">
        <f>'Summary -White maize'!R53+'Summary -Yellow maize'!S53</f>
        <v>14735708</v>
      </c>
      <c r="T53" s="285">
        <f t="shared" si="17"/>
        <v>2490237.5</v>
      </c>
    </row>
    <row r="54" spans="2:20" ht="15" customHeight="1" x14ac:dyDescent="0.25">
      <c r="B54" s="19">
        <v>36</v>
      </c>
      <c r="C54" s="129" t="s">
        <v>190</v>
      </c>
      <c r="D54" s="25">
        <v>13000</v>
      </c>
      <c r="E54" s="22">
        <v>12000</v>
      </c>
      <c r="F54" s="21">
        <v>5000</v>
      </c>
      <c r="G54" s="49">
        <v>10000</v>
      </c>
      <c r="H54" s="18">
        <v>4419</v>
      </c>
      <c r="I54" s="151">
        <v>7173</v>
      </c>
      <c r="J54" s="146">
        <v>5394</v>
      </c>
      <c r="K54" s="149">
        <v>3773</v>
      </c>
      <c r="L54" s="149">
        <v>2678</v>
      </c>
      <c r="M54" s="149">
        <v>6295</v>
      </c>
      <c r="N54" s="149">
        <v>934</v>
      </c>
      <c r="O54" s="149">
        <v>553</v>
      </c>
      <c r="P54" s="323">
        <v>470</v>
      </c>
      <c r="Q54" s="323">
        <v>7762</v>
      </c>
      <c r="R54" s="323">
        <f>'Summary -White maize'!Q54+'Summary -Yellow maize'!R54</f>
        <v>8067</v>
      </c>
      <c r="S54" s="413">
        <f>'Summary -White maize'!R54+'Summary -Yellow maize'!S54</f>
        <v>14750521</v>
      </c>
      <c r="T54" s="285">
        <f t="shared" si="17"/>
        <v>2461384.5</v>
      </c>
    </row>
    <row r="55" spans="2:20" ht="15" customHeight="1" x14ac:dyDescent="0.25">
      <c r="B55" s="19">
        <v>37</v>
      </c>
      <c r="C55" s="129" t="s">
        <v>189</v>
      </c>
      <c r="D55" s="20">
        <v>17000</v>
      </c>
      <c r="E55" s="22">
        <v>4000</v>
      </c>
      <c r="F55" s="21">
        <v>7000</v>
      </c>
      <c r="G55" s="49">
        <v>13000</v>
      </c>
      <c r="H55" s="18">
        <v>11178</v>
      </c>
      <c r="I55" s="151">
        <v>11752</v>
      </c>
      <c r="J55" s="146">
        <v>10088</v>
      </c>
      <c r="K55" s="149">
        <v>6980</v>
      </c>
      <c r="L55" s="149">
        <v>10518</v>
      </c>
      <c r="M55" s="149">
        <v>10667</v>
      </c>
      <c r="N55" s="149">
        <v>5605</v>
      </c>
      <c r="O55" s="149">
        <v>5778</v>
      </c>
      <c r="P55" s="323">
        <v>4739</v>
      </c>
      <c r="Q55" s="323">
        <v>11901</v>
      </c>
      <c r="R55" s="323">
        <f>'Summary -White maize'!Q55+'Summary -Yellow maize'!R55</f>
        <v>20464</v>
      </c>
      <c r="S55" s="413">
        <f>'Summary -White maize'!R55+'Summary -Yellow maize'!S55</f>
        <v>14772885</v>
      </c>
      <c r="T55" s="285">
        <f t="shared" si="17"/>
        <v>2470228.6666666665</v>
      </c>
    </row>
    <row r="56" spans="2:20" ht="15" customHeight="1" x14ac:dyDescent="0.25">
      <c r="B56" s="19">
        <v>38</v>
      </c>
      <c r="C56" s="129" t="s">
        <v>191</v>
      </c>
      <c r="D56" s="20">
        <v>10000</v>
      </c>
      <c r="E56" s="22">
        <v>12000</v>
      </c>
      <c r="F56" s="21">
        <v>3000</v>
      </c>
      <c r="G56" s="49">
        <v>14000</v>
      </c>
      <c r="H56" s="18">
        <v>9457</v>
      </c>
      <c r="I56" s="151">
        <v>12500</v>
      </c>
      <c r="J56" s="146">
        <v>16621</v>
      </c>
      <c r="K56" s="149">
        <v>14135</v>
      </c>
      <c r="L56" s="149">
        <v>16958</v>
      </c>
      <c r="M56" s="149">
        <v>9207</v>
      </c>
      <c r="N56" s="149">
        <v>7482</v>
      </c>
      <c r="O56" s="149">
        <v>12026</v>
      </c>
      <c r="P56" s="323">
        <v>9828</v>
      </c>
      <c r="Q56" s="323">
        <v>14545</v>
      </c>
      <c r="R56" s="323">
        <f>'Summary -White maize'!Q56+'Summary -Yellow maize'!R56</f>
        <v>25145</v>
      </c>
      <c r="S56" s="413">
        <f>'Summary -White maize'!R56+'Summary -Yellow maize'!S56</f>
        <v>14800781</v>
      </c>
      <c r="T56" s="285">
        <f t="shared" si="17"/>
        <v>2478301.1666666665</v>
      </c>
    </row>
    <row r="57" spans="2:20" ht="15" customHeight="1" x14ac:dyDescent="0.25">
      <c r="B57" s="19">
        <v>39</v>
      </c>
      <c r="C57" s="129" t="s">
        <v>192</v>
      </c>
      <c r="D57" s="20">
        <v>20000</v>
      </c>
      <c r="E57" s="22">
        <v>16000</v>
      </c>
      <c r="F57" s="21">
        <v>11000</v>
      </c>
      <c r="G57" s="49">
        <v>14000</v>
      </c>
      <c r="H57" s="18">
        <v>31329</v>
      </c>
      <c r="I57" s="151">
        <v>28954</v>
      </c>
      <c r="J57" s="146">
        <v>18997</v>
      </c>
      <c r="K57" s="149">
        <v>21957</v>
      </c>
      <c r="L57" s="149">
        <v>55917</v>
      </c>
      <c r="M57" s="149">
        <v>67194</v>
      </c>
      <c r="N57" s="149">
        <v>50806</v>
      </c>
      <c r="O57" s="149">
        <v>14618</v>
      </c>
      <c r="P57" s="323">
        <v>13813</v>
      </c>
      <c r="Q57" s="323">
        <v>98301</v>
      </c>
      <c r="R57" s="323">
        <f>'Summary -White maize'!Q57+'Summary -Yellow maize'!R57</f>
        <v>65541</v>
      </c>
      <c r="S57" s="413">
        <f>'Summary -White maize'!R57+'Summary -Yellow maize'!S57</f>
        <v>14861285</v>
      </c>
      <c r="T57" s="285">
        <f t="shared" ref="T57:T58" si="18">AVERAGE(N57:S57)</f>
        <v>2517394</v>
      </c>
    </row>
    <row r="58" spans="2:20" ht="15" customHeight="1" x14ac:dyDescent="0.25">
      <c r="B58" s="19">
        <v>40</v>
      </c>
      <c r="C58" s="129" t="s">
        <v>193</v>
      </c>
      <c r="D58" s="20">
        <v>15000</v>
      </c>
      <c r="E58" s="22">
        <v>15000</v>
      </c>
      <c r="F58" s="21">
        <v>13000</v>
      </c>
      <c r="G58" s="49">
        <v>8000</v>
      </c>
      <c r="H58" s="18">
        <v>14541</v>
      </c>
      <c r="I58" s="151">
        <v>44177</v>
      </c>
      <c r="J58" s="146">
        <v>73924</v>
      </c>
      <c r="K58" s="149">
        <v>70882</v>
      </c>
      <c r="L58" s="149">
        <v>8794</v>
      </c>
      <c r="M58" s="149">
        <v>2672</v>
      </c>
      <c r="N58" s="149">
        <v>2895</v>
      </c>
      <c r="O58" s="149">
        <v>67168</v>
      </c>
      <c r="P58" s="323">
        <v>69925</v>
      </c>
      <c r="Q58" s="323">
        <v>13247</v>
      </c>
      <c r="R58" s="323">
        <f>'Summary -White maize'!Q58+'Summary -Yellow maize'!R58</f>
        <v>46307</v>
      </c>
      <c r="S58" s="413">
        <f>'Summary -White maize'!R58+'Summary -Yellow maize'!S58</f>
        <v>14905966</v>
      </c>
      <c r="T58" s="285">
        <f t="shared" si="18"/>
        <v>2517584.6666666665</v>
      </c>
    </row>
    <row r="59" spans="2:20" ht="15" customHeight="1" x14ac:dyDescent="0.25">
      <c r="B59" s="19">
        <v>41</v>
      </c>
      <c r="C59" s="129" t="s">
        <v>194</v>
      </c>
      <c r="D59" s="20">
        <v>18000</v>
      </c>
      <c r="E59" s="22">
        <v>21000</v>
      </c>
      <c r="F59" s="21">
        <v>16000</v>
      </c>
      <c r="G59" s="49">
        <v>6000</v>
      </c>
      <c r="H59" s="18">
        <v>18083</v>
      </c>
      <c r="I59" s="151">
        <v>24623</v>
      </c>
      <c r="J59" s="146">
        <v>24978</v>
      </c>
      <c r="K59" s="149">
        <v>33366</v>
      </c>
      <c r="L59" s="149">
        <v>27581</v>
      </c>
      <c r="M59" s="149">
        <v>11706</v>
      </c>
      <c r="N59" s="149">
        <v>9659</v>
      </c>
      <c r="O59" s="149">
        <v>16451</v>
      </c>
      <c r="P59" s="323">
        <v>9175</v>
      </c>
      <c r="Q59" s="323">
        <v>30542</v>
      </c>
      <c r="R59" s="323">
        <f>'Summary -White maize'!Q59+'Summary -Yellow maize'!R59</f>
        <v>48127</v>
      </c>
      <c r="S59" s="413">
        <f>'Summary -White maize'!R59+'Summary -Yellow maize'!S59</f>
        <v>14952081</v>
      </c>
      <c r="T59" s="285">
        <f t="shared" ref="T59:T60" si="19">AVERAGE(N59:S59)</f>
        <v>2511005.8333333335</v>
      </c>
    </row>
    <row r="60" spans="2:20" ht="15" customHeight="1" x14ac:dyDescent="0.25">
      <c r="B60" s="19">
        <v>42</v>
      </c>
      <c r="C60" s="129" t="s">
        <v>195</v>
      </c>
      <c r="D60" s="20">
        <v>15000</v>
      </c>
      <c r="E60" s="22">
        <v>11000</v>
      </c>
      <c r="F60" s="21">
        <v>21000</v>
      </c>
      <c r="G60" s="49">
        <v>33000</v>
      </c>
      <c r="H60" s="18">
        <v>24607</v>
      </c>
      <c r="I60" s="151">
        <v>29549</v>
      </c>
      <c r="J60" s="146">
        <v>32476</v>
      </c>
      <c r="K60" s="149">
        <v>45464</v>
      </c>
      <c r="L60" s="149">
        <v>46977</v>
      </c>
      <c r="M60" s="149">
        <v>9435</v>
      </c>
      <c r="N60" s="149">
        <v>6454</v>
      </c>
      <c r="O60" s="149">
        <v>18267</v>
      </c>
      <c r="P60" s="323">
        <v>16189</v>
      </c>
      <c r="Q60" s="323">
        <v>32427</v>
      </c>
      <c r="R60" s="323">
        <f>'Summary -White maize'!Q60+'Summary -Yellow maize'!R60</f>
        <v>39064</v>
      </c>
      <c r="S60" s="413">
        <f>'Summary -White maize'!R60+'Summary -Yellow maize'!S60</f>
        <v>15006290</v>
      </c>
      <c r="T60" s="285">
        <f t="shared" si="19"/>
        <v>2519781.8333333335</v>
      </c>
    </row>
    <row r="61" spans="2:20" ht="15" customHeight="1" x14ac:dyDescent="0.25">
      <c r="B61" s="19">
        <v>43</v>
      </c>
      <c r="C61" s="129" t="s">
        <v>196</v>
      </c>
      <c r="D61" s="67">
        <v>22000</v>
      </c>
      <c r="E61" s="22">
        <v>13000</v>
      </c>
      <c r="F61" s="21">
        <v>13000</v>
      </c>
      <c r="G61" s="49">
        <v>18000</v>
      </c>
      <c r="H61" s="18">
        <v>74611</v>
      </c>
      <c r="I61" s="151">
        <v>37777</v>
      </c>
      <c r="J61" s="146">
        <v>35813</v>
      </c>
      <c r="K61" s="149">
        <v>34233</v>
      </c>
      <c r="L61" s="149">
        <v>75833</v>
      </c>
      <c r="M61" s="149">
        <v>68018</v>
      </c>
      <c r="N61" s="149">
        <v>52292</v>
      </c>
      <c r="O61" s="149">
        <v>24426</v>
      </c>
      <c r="P61" s="323">
        <v>18856</v>
      </c>
      <c r="Q61" s="323">
        <v>98603</v>
      </c>
      <c r="R61" s="323">
        <f>'Summary -White maize'!Q61+'Summary -Yellow maize'!R61</f>
        <v>67349</v>
      </c>
      <c r="S61" s="413">
        <f>'Summary -White maize'!R61+'Summary -Yellow maize'!S61</f>
        <v>15082321</v>
      </c>
      <c r="T61" s="285">
        <f t="shared" ref="T61:T63" si="20">AVERAGE(N61:S61)</f>
        <v>2557307.8333333335</v>
      </c>
    </row>
    <row r="62" spans="2:20" ht="15" customHeight="1" x14ac:dyDescent="0.25">
      <c r="B62" s="19">
        <v>44</v>
      </c>
      <c r="C62" s="129" t="s">
        <v>197</v>
      </c>
      <c r="D62" s="157">
        <v>152000</v>
      </c>
      <c r="E62" s="158">
        <v>12000</v>
      </c>
      <c r="F62" s="158">
        <v>15000</v>
      </c>
      <c r="G62" s="159">
        <v>14000</v>
      </c>
      <c r="H62" s="158">
        <v>48477</v>
      </c>
      <c r="I62" s="151">
        <v>56253</v>
      </c>
      <c r="J62" s="146">
        <v>91654</v>
      </c>
      <c r="K62" s="149">
        <v>89529</v>
      </c>
      <c r="L62" s="149">
        <v>12553</v>
      </c>
      <c r="M62" s="149">
        <v>3373</v>
      </c>
      <c r="N62" s="149">
        <v>2372</v>
      </c>
      <c r="O62" s="149">
        <v>64009</v>
      </c>
      <c r="P62" s="323">
        <v>69157</v>
      </c>
      <c r="Q62" s="323">
        <v>14266</v>
      </c>
      <c r="R62" s="323">
        <f>'Summary -White maize'!Q62+'Summary -Yellow maize'!R62</f>
        <v>38241</v>
      </c>
      <c r="S62" s="413">
        <f>'Summary -White maize'!R62+'Summary -Yellow maize'!S62</f>
        <v>15127221</v>
      </c>
      <c r="T62" s="285">
        <f t="shared" si="20"/>
        <v>2552544.3333333335</v>
      </c>
    </row>
    <row r="63" spans="2:20" ht="15" customHeight="1" x14ac:dyDescent="0.25">
      <c r="B63" s="19">
        <v>45</v>
      </c>
      <c r="C63" s="129" t="s">
        <v>198</v>
      </c>
      <c r="D63" s="20">
        <v>22000</v>
      </c>
      <c r="E63" s="22">
        <v>11000</v>
      </c>
      <c r="F63" s="21">
        <v>44000</v>
      </c>
      <c r="G63" s="49">
        <v>27000</v>
      </c>
      <c r="H63" s="18">
        <v>53181</v>
      </c>
      <c r="I63" s="151">
        <v>17466</v>
      </c>
      <c r="J63" s="146">
        <v>28346</v>
      </c>
      <c r="K63" s="149">
        <v>29898</v>
      </c>
      <c r="L63" s="149">
        <v>36209</v>
      </c>
      <c r="M63" s="149">
        <v>13326</v>
      </c>
      <c r="N63" s="149">
        <v>11452</v>
      </c>
      <c r="O63" s="149">
        <v>13109</v>
      </c>
      <c r="P63" s="323">
        <v>17003</v>
      </c>
      <c r="Q63" s="323">
        <v>26790</v>
      </c>
      <c r="R63" s="323">
        <f>'Summary -White maize'!Q63+'Summary -Yellow maize'!R63</f>
        <v>42554</v>
      </c>
      <c r="S63" s="413">
        <f>'Summary -White maize'!R63+'Summary -Yellow maize'!S63</f>
        <v>15179878</v>
      </c>
      <c r="T63" s="285">
        <f t="shared" si="20"/>
        <v>2548464.3333333335</v>
      </c>
    </row>
    <row r="64" spans="2:20" ht="15" customHeight="1" x14ac:dyDescent="0.25">
      <c r="B64" s="19">
        <v>46</v>
      </c>
      <c r="C64" s="129" t="s">
        <v>199</v>
      </c>
      <c r="D64" s="20">
        <v>39000</v>
      </c>
      <c r="E64" s="22">
        <v>25000</v>
      </c>
      <c r="F64" s="21">
        <v>12000</v>
      </c>
      <c r="G64" s="49">
        <v>42000</v>
      </c>
      <c r="H64" s="18">
        <v>58073</v>
      </c>
      <c r="I64" s="151">
        <v>16832</v>
      </c>
      <c r="J64" s="146">
        <v>36727</v>
      </c>
      <c r="K64" s="149">
        <v>44640</v>
      </c>
      <c r="L64" s="149">
        <v>77684</v>
      </c>
      <c r="M64" s="149">
        <v>17827</v>
      </c>
      <c r="N64" s="149">
        <v>6612</v>
      </c>
      <c r="O64" s="149">
        <v>11130</v>
      </c>
      <c r="P64" s="323">
        <v>27911</v>
      </c>
      <c r="Q64" s="323">
        <v>22165</v>
      </c>
      <c r="R64" s="323">
        <f>'Summary -White maize'!Q64+'Summary -Yellow maize'!R64</f>
        <v>54283</v>
      </c>
      <c r="S64" s="413">
        <f>'Summary -White maize'!R64+'Summary -Yellow maize'!S64</f>
        <v>15251505</v>
      </c>
      <c r="T64" s="285">
        <f t="shared" ref="T64" si="21">AVERAGE(N64:S64)</f>
        <v>2562267.6666666665</v>
      </c>
    </row>
    <row r="65" spans="2:20" ht="15" customHeight="1" x14ac:dyDescent="0.25">
      <c r="B65" s="19">
        <v>47</v>
      </c>
      <c r="C65" s="129" t="s">
        <v>201</v>
      </c>
      <c r="D65" s="20">
        <v>28000</v>
      </c>
      <c r="E65" s="22">
        <v>14000</v>
      </c>
      <c r="F65" s="21">
        <v>13000</v>
      </c>
      <c r="G65" s="49">
        <v>40000</v>
      </c>
      <c r="H65" s="18">
        <v>92058</v>
      </c>
      <c r="I65" s="151">
        <v>30836</v>
      </c>
      <c r="J65" s="146">
        <v>34682</v>
      </c>
      <c r="K65" s="149">
        <v>38794</v>
      </c>
      <c r="L65" s="149">
        <v>76354</v>
      </c>
      <c r="M65" s="149">
        <v>8388</v>
      </c>
      <c r="N65" s="149">
        <v>9861</v>
      </c>
      <c r="O65" s="149">
        <v>15400</v>
      </c>
      <c r="P65" s="323">
        <v>28463</v>
      </c>
      <c r="Q65" s="323">
        <v>121296</v>
      </c>
      <c r="R65" s="323">
        <f>'Summary -White maize'!Q65+'Summary -Yellow maize'!R65</f>
        <v>50945</v>
      </c>
      <c r="S65" s="413">
        <f>'Summary -White maize'!R65+'Summary -Yellow maize'!S65</f>
        <v>15348941</v>
      </c>
      <c r="T65" s="285">
        <f t="shared" ref="T65:T66" si="22">AVERAGE(N65:S65)</f>
        <v>2595817.6666666665</v>
      </c>
    </row>
    <row r="66" spans="2:20" ht="15" customHeight="1" x14ac:dyDescent="0.25">
      <c r="B66" s="19">
        <v>48</v>
      </c>
      <c r="C66" s="129" t="s">
        <v>202</v>
      </c>
      <c r="D66" s="20">
        <v>28000</v>
      </c>
      <c r="E66" s="22">
        <v>8000</v>
      </c>
      <c r="F66" s="21">
        <v>15000</v>
      </c>
      <c r="G66" s="49">
        <v>52000</v>
      </c>
      <c r="H66" s="18">
        <v>44272</v>
      </c>
      <c r="I66" s="151">
        <v>87845</v>
      </c>
      <c r="J66" s="146">
        <v>100063</v>
      </c>
      <c r="K66" s="149">
        <v>134526</v>
      </c>
      <c r="L66" s="149">
        <v>174620</v>
      </c>
      <c r="M66" s="149">
        <v>58012</v>
      </c>
      <c r="N66" s="149">
        <v>45854</v>
      </c>
      <c r="O66" s="149">
        <v>41465</v>
      </c>
      <c r="P66" s="323">
        <v>121384</v>
      </c>
      <c r="Q66" s="323">
        <v>5950</v>
      </c>
      <c r="R66" s="323">
        <f>'Summary -White maize'!Q66+'Summary -Yellow maize'!R66</f>
        <v>113850</v>
      </c>
      <c r="S66" s="413">
        <f>'Summary -White maize'!R66+'Summary -Yellow maize'!S66</f>
        <v>15461160</v>
      </c>
      <c r="T66" s="285">
        <f t="shared" si="22"/>
        <v>2631610.5</v>
      </c>
    </row>
    <row r="67" spans="2:20" ht="15" customHeight="1" x14ac:dyDescent="0.25">
      <c r="B67" s="19">
        <v>49</v>
      </c>
      <c r="C67" s="129" t="s">
        <v>203</v>
      </c>
      <c r="D67" s="20">
        <v>-9000</v>
      </c>
      <c r="E67" s="22">
        <v>59000</v>
      </c>
      <c r="F67" s="21">
        <v>14000</v>
      </c>
      <c r="G67" s="49">
        <v>35000</v>
      </c>
      <c r="H67" s="18">
        <v>40598</v>
      </c>
      <c r="I67" s="151">
        <v>34657</v>
      </c>
      <c r="J67" s="146">
        <v>27403</v>
      </c>
      <c r="K67" s="149">
        <v>22890</v>
      </c>
      <c r="L67" s="149">
        <v>90941</v>
      </c>
      <c r="M67" s="149">
        <v>7089</v>
      </c>
      <c r="N67" s="149">
        <v>28612</v>
      </c>
      <c r="O67" s="149">
        <v>12880</v>
      </c>
      <c r="P67" s="323">
        <v>6626</v>
      </c>
      <c r="Q67" s="323">
        <v>46493</v>
      </c>
      <c r="R67" s="323">
        <f>'Summary -White maize'!Q67+'Summary -Yellow maize'!R67</f>
        <v>50480</v>
      </c>
      <c r="S67" s="413">
        <f>'Summary -White maize'!R67+'Summary -Yellow maize'!S67</f>
        <v>15557278</v>
      </c>
      <c r="T67" s="285">
        <f t="shared" ref="T67" si="23">AVERAGE(N67:S67)</f>
        <v>2617061.5</v>
      </c>
    </row>
    <row r="68" spans="2:20" ht="15" customHeight="1" x14ac:dyDescent="0.25">
      <c r="B68" s="19">
        <v>50</v>
      </c>
      <c r="C68" s="129" t="s">
        <v>204</v>
      </c>
      <c r="D68" s="20">
        <v>48000</v>
      </c>
      <c r="E68" s="22">
        <v>35000</v>
      </c>
      <c r="F68" s="21">
        <v>37500</v>
      </c>
      <c r="G68" s="49">
        <v>93000</v>
      </c>
      <c r="H68" s="18">
        <v>94097</v>
      </c>
      <c r="I68" s="151">
        <v>51986</v>
      </c>
      <c r="J68" s="146">
        <v>33877</v>
      </c>
      <c r="K68" s="149">
        <v>70188</v>
      </c>
      <c r="L68" s="149">
        <v>46810</v>
      </c>
      <c r="M68" s="149">
        <v>17603</v>
      </c>
      <c r="N68" s="149">
        <v>28612</v>
      </c>
      <c r="O68" s="149">
        <v>0</v>
      </c>
      <c r="P68" s="323">
        <v>44772</v>
      </c>
      <c r="Q68" s="323">
        <v>19428</v>
      </c>
      <c r="R68" s="323">
        <f>'Summary -White maize'!Q68+'Summary -Yellow maize'!R68</f>
        <v>64424</v>
      </c>
      <c r="S68" s="413">
        <f>'Summary -White maize'!R68+'Summary -Yellow maize'!S68</f>
        <v>15647424</v>
      </c>
      <c r="T68" s="285">
        <f t="shared" ref="T68:T69" si="24">AVERAGE(N68:S68)</f>
        <v>2634110</v>
      </c>
    </row>
    <row r="69" spans="2:20" ht="15" customHeight="1" x14ac:dyDescent="0.25">
      <c r="B69" s="19">
        <v>51</v>
      </c>
      <c r="C69" s="129"/>
      <c r="D69" s="20">
        <v>62000</v>
      </c>
      <c r="E69" s="22">
        <v>55000</v>
      </c>
      <c r="F69" s="21">
        <v>29000</v>
      </c>
      <c r="G69" s="49">
        <v>144000</v>
      </c>
      <c r="H69" s="18">
        <v>181300</v>
      </c>
      <c r="I69" s="151">
        <v>47621</v>
      </c>
      <c r="J69" s="146">
        <v>72371</v>
      </c>
      <c r="K69" s="149">
        <v>95688</v>
      </c>
      <c r="L69" s="149">
        <v>89128</v>
      </c>
      <c r="M69" s="149">
        <v>22826</v>
      </c>
      <c r="N69" s="149">
        <v>28612</v>
      </c>
      <c r="O69" s="149">
        <v>0</v>
      </c>
      <c r="P69" s="323">
        <v>92961</v>
      </c>
      <c r="Q69" s="323">
        <v>24786</v>
      </c>
      <c r="R69" s="323">
        <f>'Summary -White maize'!Q69+'Summary -Yellow maize'!R69</f>
        <v>116175</v>
      </c>
      <c r="S69" s="413">
        <f>'Summary -White maize'!R69+'Summary -Yellow maize'!S69</f>
        <v>0</v>
      </c>
      <c r="T69" s="285">
        <f t="shared" si="24"/>
        <v>43755.666666666664</v>
      </c>
    </row>
    <row r="70" spans="2:20" ht="15" customHeight="1" x14ac:dyDescent="0.25">
      <c r="B70" s="19">
        <v>52</v>
      </c>
      <c r="C70" s="129"/>
      <c r="D70" s="20">
        <v>0</v>
      </c>
      <c r="E70" s="22">
        <v>47000</v>
      </c>
      <c r="F70" s="21">
        <v>10500</v>
      </c>
      <c r="G70" s="49">
        <v>92000</v>
      </c>
      <c r="H70" s="18">
        <v>349127</v>
      </c>
      <c r="I70" s="151">
        <v>209597</v>
      </c>
      <c r="J70" s="146">
        <v>76631</v>
      </c>
      <c r="K70" s="149">
        <v>98505</v>
      </c>
      <c r="L70" s="149">
        <v>129651</v>
      </c>
      <c r="M70" s="149">
        <v>24557</v>
      </c>
      <c r="N70" s="149">
        <v>28612</v>
      </c>
      <c r="O70" s="149">
        <v>0</v>
      </c>
      <c r="P70" s="323">
        <v>188076</v>
      </c>
      <c r="Q70" s="323">
        <v>43714</v>
      </c>
      <c r="R70" s="323">
        <f>'Summary -White maize'!Q70+'Summary -Yellow maize'!R70</f>
        <v>191549</v>
      </c>
      <c r="S70" s="413">
        <f>'Summary -White maize'!R70+'Summary -Yellow maize'!S70</f>
        <v>0</v>
      </c>
      <c r="T70" s="285"/>
    </row>
    <row r="71" spans="2:20" ht="14.25" customHeight="1" x14ac:dyDescent="0.25">
      <c r="B71" s="19">
        <v>53</v>
      </c>
      <c r="C71" s="203"/>
      <c r="D71" s="21"/>
      <c r="E71" s="21"/>
      <c r="F71" s="21"/>
      <c r="G71" s="21"/>
      <c r="H71" s="21"/>
      <c r="I71" s="149"/>
      <c r="J71" s="149"/>
      <c r="K71" s="149"/>
      <c r="L71" s="149"/>
      <c r="M71" s="149" t="e">
        <f>'Mielies-Maize'!#REF!</f>
        <v>#REF!</v>
      </c>
      <c r="N71" s="149"/>
      <c r="O71" s="149">
        <v>0</v>
      </c>
      <c r="P71" s="277">
        <v>301664</v>
      </c>
      <c r="Q71" s="323"/>
      <c r="R71" s="323"/>
      <c r="S71" s="413">
        <f>'Summary -White maize'!R71+'Summary -Yellow maize'!S71</f>
        <v>0</v>
      </c>
      <c r="T71" s="288"/>
    </row>
    <row r="72" spans="2:20" ht="14.25" customHeight="1" x14ac:dyDescent="0.25">
      <c r="B72" s="19">
        <v>54</v>
      </c>
      <c r="C72" s="129"/>
      <c r="D72" s="28"/>
      <c r="E72" s="28"/>
      <c r="F72" s="28"/>
      <c r="G72" s="28"/>
      <c r="H72" s="28"/>
      <c r="I72" s="195"/>
      <c r="J72" s="195"/>
      <c r="K72" s="195"/>
      <c r="L72" s="195"/>
      <c r="M72" s="195">
        <f>'Mielies-Maize'!F14</f>
        <v>181478</v>
      </c>
      <c r="N72" s="195">
        <f>'Mielies-Maize'!G14</f>
        <v>746275</v>
      </c>
      <c r="O72" s="195">
        <v>0</v>
      </c>
      <c r="P72" s="277" t="e">
        <f>'Mielies-Maize'!#REF!</f>
        <v>#REF!</v>
      </c>
      <c r="Q72" s="323"/>
      <c r="R72" s="323"/>
      <c r="S72" s="413">
        <f>'Summary -White maize'!R72+'Summary -Yellow maize'!S72</f>
        <v>0</v>
      </c>
      <c r="T72" s="288"/>
    </row>
    <row r="73" spans="2:20" ht="15" x14ac:dyDescent="0.25">
      <c r="B73" s="140" t="s">
        <v>94</v>
      </c>
      <c r="C73" s="141"/>
      <c r="D73" s="142">
        <v>12700000</v>
      </c>
      <c r="E73" s="142">
        <v>12050000</v>
      </c>
      <c r="F73" s="142">
        <v>12050000</v>
      </c>
      <c r="G73" s="201">
        <f>'Summary -White maize'!F73+'Summary -Yellow maize'!G73</f>
        <v>10360000</v>
      </c>
      <c r="H73" s="201">
        <f>'Summary -White maize'!G73+'Summary -Yellow maize'!H73</f>
        <v>12120656</v>
      </c>
      <c r="I73" s="154">
        <v>11810600</v>
      </c>
      <c r="J73" s="154">
        <v>14250000</v>
      </c>
      <c r="K73" s="201">
        <v>9955000</v>
      </c>
      <c r="L73" s="201">
        <v>7778500</v>
      </c>
      <c r="M73" s="192">
        <v>16820000</v>
      </c>
      <c r="N73" s="154">
        <v>12510000</v>
      </c>
      <c r="O73" s="154">
        <v>11275000</v>
      </c>
      <c r="P73" s="192">
        <f>'Summary -White maize'!O73+'Summary -Yellow maize'!P73</f>
        <v>15408180</v>
      </c>
      <c r="Q73" s="192">
        <v>16315000</v>
      </c>
      <c r="R73" s="316">
        <v>15329100</v>
      </c>
      <c r="S73" s="316">
        <v>15329100</v>
      </c>
      <c r="T73" s="316">
        <f>AVERAGE(N73:R73)</f>
        <v>14167456</v>
      </c>
    </row>
    <row r="74" spans="2:20" ht="14.25" customHeight="1" x14ac:dyDescent="0.25">
      <c r="B74" s="182" t="s">
        <v>95</v>
      </c>
      <c r="C74" s="152"/>
      <c r="D74" s="88">
        <f>'Summary -White maize'!D74+'Summary -Yellow maize'!D74</f>
        <v>553776</v>
      </c>
      <c r="E74" s="90">
        <f>'Summary -White maize'!E74+'Summary -Yellow maize'!E74</f>
        <v>424556</v>
      </c>
      <c r="F74" s="90">
        <f>'Summary -White maize'!F74+'Summary -Yellow maize'!F74</f>
        <v>508525</v>
      </c>
      <c r="G74" s="90">
        <f>'Summary -White maize'!F74+'Summary -Yellow maize'!G74</f>
        <v>474076</v>
      </c>
      <c r="H74" s="90">
        <f>'Summary -White maize'!G74+'Summary -Yellow maize'!H74</f>
        <v>433528</v>
      </c>
      <c r="I74" s="90">
        <f>'Summary -White maize'!H74+'Summary -Yellow maize'!I74</f>
        <v>457811</v>
      </c>
      <c r="J74" s="90">
        <f>'Summary -White maize'!I74+'Summary -Yellow maize'!J74</f>
        <v>519651</v>
      </c>
      <c r="K74" s="100">
        <v>472530</v>
      </c>
      <c r="L74" s="202">
        <v>327716</v>
      </c>
      <c r="M74" s="185">
        <f>'Summary -White maize'!L74+'Summary -Yellow maize'!M74</f>
        <v>581000</v>
      </c>
      <c r="N74" s="270">
        <v>550000</v>
      </c>
      <c r="O74" s="270">
        <v>510000</v>
      </c>
      <c r="P74" s="192">
        <f>'Summary -White maize'!O74+'Summary -Yellow maize'!P74</f>
        <v>656000</v>
      </c>
      <c r="Q74" s="192">
        <f>'Summary -White maize'!P74+'Summary -Yellow maize'!Q74</f>
        <v>624000</v>
      </c>
      <c r="R74" s="355">
        <f>'Table-SAGIS deliver vs CEC est'!E9</f>
        <v>620000</v>
      </c>
      <c r="S74" s="355">
        <f>'Table-SAGIS deliver vs CEC est'!E9</f>
        <v>620000</v>
      </c>
      <c r="T74" s="316">
        <f>AVERAGE(N74:R74)</f>
        <v>592000</v>
      </c>
    </row>
    <row r="75" spans="2:20" ht="14.25" customHeight="1" x14ac:dyDescent="0.25">
      <c r="B75" s="183" t="s">
        <v>96</v>
      </c>
      <c r="C75" s="155"/>
      <c r="D75" s="91">
        <f t="shared" ref="D75:I75" si="25">D73-D74</f>
        <v>12146224</v>
      </c>
      <c r="E75" s="91">
        <f t="shared" si="25"/>
        <v>11625444</v>
      </c>
      <c r="F75" s="91">
        <f t="shared" si="25"/>
        <v>11541475</v>
      </c>
      <c r="G75" s="91">
        <f t="shared" si="25"/>
        <v>9885924</v>
      </c>
      <c r="H75" s="91">
        <f>H73-H74</f>
        <v>11687128</v>
      </c>
      <c r="I75" s="91">
        <f t="shared" si="25"/>
        <v>11352789</v>
      </c>
      <c r="J75" s="91">
        <f>J73-J74</f>
        <v>13730349</v>
      </c>
      <c r="K75" s="101">
        <v>9482470</v>
      </c>
      <c r="L75" s="101">
        <f>L73-L74</f>
        <v>7450784</v>
      </c>
      <c r="M75" s="186">
        <f>M73-M74</f>
        <v>16239000</v>
      </c>
      <c r="N75" s="271">
        <f>N73-N74</f>
        <v>11960000</v>
      </c>
      <c r="O75" s="271">
        <v>10765000</v>
      </c>
      <c r="P75" s="274">
        <f>P73-P74</f>
        <v>14752180</v>
      </c>
      <c r="Q75" s="274">
        <f>Q73-Q74</f>
        <v>15691000</v>
      </c>
      <c r="R75" s="317">
        <f>R73-R74</f>
        <v>14709100</v>
      </c>
      <c r="S75" s="317">
        <f>S73-S74</f>
        <v>14709100</v>
      </c>
      <c r="T75" s="317">
        <f>T73-T74</f>
        <v>13575456</v>
      </c>
    </row>
    <row r="76" spans="2:20" ht="15.75" thickBot="1" x14ac:dyDescent="0.3">
      <c r="B76" s="87"/>
      <c r="C76" s="47"/>
      <c r="D76" s="70"/>
      <c r="E76" s="70"/>
      <c r="F76" s="70"/>
      <c r="G76" s="70"/>
      <c r="H76" s="70"/>
      <c r="I76" s="70"/>
      <c r="J76" s="70"/>
      <c r="K76" s="169"/>
      <c r="L76" s="169"/>
      <c r="M76" s="169"/>
      <c r="N76" s="272"/>
      <c r="O76" s="272"/>
      <c r="P76" s="275"/>
      <c r="Q76" s="275"/>
      <c r="R76" s="318"/>
      <c r="S76" s="318"/>
      <c r="T76" s="316"/>
    </row>
    <row r="77" spans="2:20" ht="18" thickBot="1" x14ac:dyDescent="0.35">
      <c r="B77" s="138" t="s">
        <v>97</v>
      </c>
      <c r="C77" s="238"/>
      <c r="D77" s="237" t="s">
        <v>47</v>
      </c>
      <c r="E77" s="223" t="s">
        <v>48</v>
      </c>
      <c r="F77" s="223" t="s">
        <v>107</v>
      </c>
      <c r="G77" s="223" t="s">
        <v>49</v>
      </c>
      <c r="H77" s="223" t="s">
        <v>50</v>
      </c>
      <c r="I77" s="223" t="s">
        <v>51</v>
      </c>
      <c r="J77" s="223" t="s">
        <v>52</v>
      </c>
      <c r="K77" s="224" t="s">
        <v>53</v>
      </c>
      <c r="L77" s="224" t="s">
        <v>54</v>
      </c>
      <c r="M77" s="224" t="s">
        <v>55</v>
      </c>
      <c r="N77" s="224" t="s">
        <v>56</v>
      </c>
      <c r="O77" s="224" t="s">
        <v>57</v>
      </c>
      <c r="P77" s="224" t="s">
        <v>58</v>
      </c>
      <c r="Q77" s="224" t="s">
        <v>59</v>
      </c>
      <c r="R77" s="224" t="str">
        <f>R3</f>
        <v>2022/23*</v>
      </c>
      <c r="S77" s="224" t="str">
        <f>S3</f>
        <v>2023/24*</v>
      </c>
      <c r="T77" s="363" t="s">
        <v>62</v>
      </c>
    </row>
    <row r="78" spans="2:20" ht="15" x14ac:dyDescent="0.25">
      <c r="B78" s="16" t="s">
        <v>98</v>
      </c>
      <c r="C78" s="239"/>
      <c r="D78" s="222">
        <f t="shared" ref="D78:K78" si="26">D16</f>
        <v>669033</v>
      </c>
      <c r="E78" s="225">
        <f t="shared" si="26"/>
        <v>351719</v>
      </c>
      <c r="F78" s="225">
        <f t="shared" si="26"/>
        <v>135500</v>
      </c>
      <c r="G78" s="429">
        <f t="shared" si="26"/>
        <v>182240</v>
      </c>
      <c r="H78" s="429">
        <f t="shared" si="26"/>
        <v>426028</v>
      </c>
      <c r="I78" s="430">
        <f t="shared" si="26"/>
        <v>246827</v>
      </c>
      <c r="J78" s="429">
        <f t="shared" si="26"/>
        <v>274906</v>
      </c>
      <c r="K78" s="429">
        <f t="shared" si="26"/>
        <v>541956</v>
      </c>
      <c r="L78" s="429">
        <f t="shared" ref="L78:Q78" si="27">L18</f>
        <v>821008</v>
      </c>
      <c r="M78" s="429">
        <f t="shared" si="27"/>
        <v>804193</v>
      </c>
      <c r="N78" s="429">
        <f t="shared" si="27"/>
        <v>239917</v>
      </c>
      <c r="O78" s="429">
        <f t="shared" si="27"/>
        <v>266943</v>
      </c>
      <c r="P78" s="429">
        <f t="shared" si="27"/>
        <v>347732</v>
      </c>
      <c r="Q78" s="429">
        <f t="shared" si="27"/>
        <v>957307</v>
      </c>
      <c r="R78" s="415">
        <f>R18</f>
        <v>414048</v>
      </c>
      <c r="S78" s="415">
        <f>S18</f>
        <v>141188</v>
      </c>
      <c r="T78" s="431">
        <f>T18</f>
        <v>394522.5</v>
      </c>
    </row>
    <row r="79" spans="2:20" ht="15.75" thickBot="1" x14ac:dyDescent="0.3">
      <c r="B79" s="16" t="s">
        <v>99</v>
      </c>
      <c r="C79" s="239"/>
      <c r="D79" s="356">
        <f>SUM(D19:D25)</f>
        <v>3610000</v>
      </c>
      <c r="E79" s="356">
        <f t="shared" ref="E79:F79" si="28">SUM(E19:E25)</f>
        <v>2857000</v>
      </c>
      <c r="F79" s="356">
        <f t="shared" si="28"/>
        <v>3572000</v>
      </c>
      <c r="G79" s="432">
        <f t="shared" ref="G79:R79" si="29">SUM(G19:G26)</f>
        <v>2217000</v>
      </c>
      <c r="H79" s="432">
        <f t="shared" si="29"/>
        <v>5534366</v>
      </c>
      <c r="I79" s="432">
        <f t="shared" si="29"/>
        <v>5768242</v>
      </c>
      <c r="J79" s="432">
        <f t="shared" si="29"/>
        <v>5096383</v>
      </c>
      <c r="K79" s="432">
        <f t="shared" si="29"/>
        <v>4341088</v>
      </c>
      <c r="L79" s="432">
        <f t="shared" si="29"/>
        <v>3168598</v>
      </c>
      <c r="M79" s="432">
        <f t="shared" si="29"/>
        <v>6769845</v>
      </c>
      <c r="N79" s="432">
        <f t="shared" si="29"/>
        <v>3107805</v>
      </c>
      <c r="O79" s="432">
        <f t="shared" si="29"/>
        <v>3484002</v>
      </c>
      <c r="P79" s="432">
        <f t="shared" si="29"/>
        <v>3630130</v>
      </c>
      <c r="Q79" s="432">
        <f t="shared" si="29"/>
        <v>9965601</v>
      </c>
      <c r="R79" s="432">
        <f t="shared" si="29"/>
        <v>4092058</v>
      </c>
      <c r="S79" s="432">
        <f>SUM(S19:S26)</f>
        <v>19377624</v>
      </c>
      <c r="T79" s="432">
        <f>SUM(T19:T26)</f>
        <v>7276203.333333334</v>
      </c>
    </row>
    <row r="80" spans="2:20" ht="15.75" thickBot="1" x14ac:dyDescent="0.3">
      <c r="B80" s="118" t="s">
        <v>100</v>
      </c>
      <c r="C80" s="240"/>
      <c r="D80" s="167">
        <f t="shared" ref="D80:K80" si="30">D78+D79</f>
        <v>4279033</v>
      </c>
      <c r="E80" s="167">
        <f t="shared" si="30"/>
        <v>3208719</v>
      </c>
      <c r="F80" s="167">
        <f t="shared" si="30"/>
        <v>3707500</v>
      </c>
      <c r="G80" s="167">
        <f t="shared" si="30"/>
        <v>2399240</v>
      </c>
      <c r="H80" s="167">
        <f t="shared" si="30"/>
        <v>5960394</v>
      </c>
      <c r="I80" s="167">
        <f t="shared" si="30"/>
        <v>6015069</v>
      </c>
      <c r="J80" s="167">
        <f t="shared" si="30"/>
        <v>5371289</v>
      </c>
      <c r="K80" s="167">
        <f t="shared" si="30"/>
        <v>4883044</v>
      </c>
      <c r="L80" s="167">
        <f t="shared" ref="L80:Q80" si="31">L78+L79</f>
        <v>3989606</v>
      </c>
      <c r="M80" s="167">
        <f t="shared" si="31"/>
        <v>7574038</v>
      </c>
      <c r="N80" s="167">
        <f t="shared" si="31"/>
        <v>3347722</v>
      </c>
      <c r="O80" s="167">
        <f t="shared" si="31"/>
        <v>3750945</v>
      </c>
      <c r="P80" s="167">
        <f t="shared" si="31"/>
        <v>3977862</v>
      </c>
      <c r="Q80" s="167">
        <f t="shared" si="31"/>
        <v>10922908</v>
      </c>
      <c r="R80" s="227">
        <f>SUM(R78:R79)</f>
        <v>4506106</v>
      </c>
      <c r="S80" s="227">
        <f>SUM(S78:S79)</f>
        <v>19518812</v>
      </c>
      <c r="T80" s="360">
        <f>T78+T79</f>
        <v>7670725.833333334</v>
      </c>
    </row>
    <row r="81" spans="2:20" ht="15.75" thickTop="1" x14ac:dyDescent="0.25">
      <c r="B81" s="254"/>
      <c r="C81" s="252"/>
      <c r="D81" s="253"/>
      <c r="E81" s="253"/>
      <c r="F81" s="253"/>
      <c r="G81" s="253"/>
      <c r="H81" s="298"/>
      <c r="I81" s="298"/>
      <c r="J81" s="298"/>
      <c r="K81" s="298"/>
      <c r="L81" s="298"/>
      <c r="M81" s="298"/>
      <c r="N81" s="293"/>
      <c r="O81" s="294"/>
      <c r="P81" s="295"/>
      <c r="Q81" s="295"/>
      <c r="R81" s="253"/>
      <c r="S81" s="253"/>
      <c r="T81" s="361"/>
    </row>
    <row r="82" spans="2:20" ht="15.75" thickBot="1" x14ac:dyDescent="0.3">
      <c r="B82" s="140" t="s">
        <v>102</v>
      </c>
      <c r="C82" s="232"/>
      <c r="D82" s="168">
        <f>D80/D75</f>
        <v>0.35229327237831282</v>
      </c>
      <c r="E82" s="199">
        <f>E80/E75</f>
        <v>0.27600829697343171</v>
      </c>
      <c r="F82" s="199">
        <f>F80/F75</f>
        <v>0.3212327713745427</v>
      </c>
      <c r="G82" s="199">
        <f>G80/G75</f>
        <v>0.24269253941260321</v>
      </c>
      <c r="H82" s="297">
        <f>H80/H75</f>
        <v>0.50999646790896791</v>
      </c>
      <c r="I82" s="297">
        <f t="shared" ref="I82:L82" si="32">I80/I75</f>
        <v>0.52983183251269794</v>
      </c>
      <c r="J82" s="297">
        <f t="shared" si="32"/>
        <v>0.39119828636548132</v>
      </c>
      <c r="K82" s="301">
        <f t="shared" si="32"/>
        <v>0.5149548588078845</v>
      </c>
      <c r="L82" s="301">
        <f t="shared" si="32"/>
        <v>0.53546123468349105</v>
      </c>
      <c r="M82" s="301">
        <f t="shared" ref="M82:P82" si="33">M80/M75</f>
        <v>0.46641037009668085</v>
      </c>
      <c r="N82" s="301">
        <f t="shared" si="33"/>
        <v>0.27990986622073577</v>
      </c>
      <c r="O82" s="301">
        <f t="shared" si="33"/>
        <v>0.3484389224338133</v>
      </c>
      <c r="P82" s="297">
        <f t="shared" si="33"/>
        <v>0.26964570660065157</v>
      </c>
      <c r="Q82" s="297">
        <f>Q80/Q75</f>
        <v>0.6961256771397617</v>
      </c>
      <c r="R82" s="297">
        <f>R80/R75</f>
        <v>0.30634817901843076</v>
      </c>
      <c r="S82" s="297">
        <f>S80/S75</f>
        <v>1.3269888708350612</v>
      </c>
      <c r="T82" s="362">
        <f>T80/T75</f>
        <v>0.56504369601531867</v>
      </c>
    </row>
    <row r="83" spans="2:20" ht="15" customHeight="1" x14ac:dyDescent="0.25">
      <c r="B83" s="188" t="s">
        <v>103</v>
      </c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273"/>
      <c r="Q83" s="273"/>
      <c r="R83" s="213"/>
      <c r="S83" s="213"/>
      <c r="T83" s="213"/>
    </row>
    <row r="84" spans="2:20" ht="15" customHeight="1" x14ac:dyDescent="0.25">
      <c r="B84" s="474" t="s">
        <v>104</v>
      </c>
      <c r="C84" s="475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P84" s="267"/>
      <c r="Q84" s="267"/>
      <c r="R84" s="17"/>
      <c r="S84" s="17"/>
      <c r="T84" s="17"/>
    </row>
    <row r="85" spans="2:20" ht="15.75" customHeight="1" thickBot="1" x14ac:dyDescent="0.3">
      <c r="B85" s="476" t="s">
        <v>105</v>
      </c>
      <c r="C85" s="477"/>
      <c r="D85" s="477"/>
      <c r="E85" s="477"/>
      <c r="F85" s="477"/>
      <c r="G85" s="477"/>
      <c r="H85" s="477"/>
      <c r="I85" s="477"/>
      <c r="J85" s="477"/>
      <c r="K85" s="477"/>
      <c r="L85" s="477"/>
      <c r="M85" s="477"/>
      <c r="N85" s="103"/>
      <c r="O85" s="103"/>
      <c r="P85" s="276"/>
      <c r="Q85" s="276"/>
      <c r="R85" s="98"/>
      <c r="S85" s="98"/>
      <c r="T85" s="98"/>
    </row>
    <row r="86" spans="2:20" hidden="1" x14ac:dyDescent="0.2"/>
    <row r="87" spans="2:20" ht="12.75" hidden="1" x14ac:dyDescent="0.2">
      <c r="B87" s="2" t="s">
        <v>122</v>
      </c>
      <c r="D87" s="433">
        <f t="shared" ref="D87:J87" si="34">SUM(D48:D62)/D75</f>
        <v>3.3179035723365551E-2</v>
      </c>
      <c r="E87" s="433">
        <f t="shared" si="34"/>
        <v>1.8579935527623718E-2</v>
      </c>
      <c r="F87" s="433">
        <f t="shared" si="34"/>
        <v>1.2996605719806178E-2</v>
      </c>
      <c r="G87" s="433">
        <f t="shared" si="34"/>
        <v>2.4074633792450763E-2</v>
      </c>
      <c r="H87" s="433">
        <f t="shared" si="34"/>
        <v>3.5517793593088057E-2</v>
      </c>
      <c r="I87" s="433">
        <f t="shared" si="34"/>
        <v>3.2798196108462865E-2</v>
      </c>
      <c r="J87" s="433">
        <f t="shared" si="34"/>
        <v>3.3867893671165973E-2</v>
      </c>
      <c r="K87" s="92">
        <f>1-K82</f>
        <v>0.4850451411921155</v>
      </c>
    </row>
    <row r="88" spans="2:20" hidden="1" x14ac:dyDescent="0.2"/>
    <row r="89" spans="2:20" hidden="1" x14ac:dyDescent="0.2">
      <c r="I89" s="2" t="s">
        <v>123</v>
      </c>
      <c r="J89" s="93">
        <f>SUM(AVERAGE(D87:J87))</f>
        <v>2.7287727733709015E-2</v>
      </c>
    </row>
    <row r="90" spans="2:20" hidden="1" x14ac:dyDescent="0.2"/>
    <row r="93" spans="2:20" x14ac:dyDescent="0.2"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9"/>
      <c r="S93" s="299"/>
    </row>
    <row r="94" spans="2:20" x14ac:dyDescent="0.2">
      <c r="R94" s="299">
        <f>R73*U94</f>
        <v>0</v>
      </c>
      <c r="S94" s="299"/>
    </row>
    <row r="95" spans="2:20" x14ac:dyDescent="0.2">
      <c r="R95" s="299"/>
      <c r="S95" s="299"/>
      <c r="T95" s="255"/>
    </row>
    <row r="96" spans="2:20" x14ac:dyDescent="0.2">
      <c r="R96" s="299"/>
      <c r="S96" s="299"/>
    </row>
    <row r="97" spans="17:20" x14ac:dyDescent="0.2">
      <c r="R97" s="299"/>
      <c r="S97" s="299"/>
    </row>
    <row r="98" spans="17:20" x14ac:dyDescent="0.2">
      <c r="Q98" s="299"/>
      <c r="R98" s="299"/>
      <c r="S98" s="299"/>
      <c r="T98" s="296"/>
    </row>
    <row r="99" spans="17:20" x14ac:dyDescent="0.2">
      <c r="R99" s="296"/>
      <c r="S99" s="296"/>
    </row>
    <row r="100" spans="17:20" x14ac:dyDescent="0.2">
      <c r="Q100" s="299"/>
    </row>
    <row r="102" spans="17:20" x14ac:dyDescent="0.2">
      <c r="R102" s="299"/>
      <c r="S102" s="299"/>
    </row>
  </sheetData>
  <mergeCells count="3">
    <mergeCell ref="B84:M84"/>
    <mergeCell ref="B85:M85"/>
    <mergeCell ref="B2:R2"/>
  </mergeCells>
  <phoneticPr fontId="22" type="noConversion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O26"/>
  <sheetViews>
    <sheetView topLeftCell="A17" zoomScale="55" zoomScaleNormal="55" workbookViewId="0">
      <selection activeCell="G40" sqref="G40"/>
    </sheetView>
  </sheetViews>
  <sheetFormatPr defaultColWidth="9.140625" defaultRowHeight="18.75" x14ac:dyDescent="0.3"/>
  <cols>
    <col min="1" max="1" width="1.28515625" style="328" customWidth="1"/>
    <col min="2" max="2" width="22.42578125" style="328" customWidth="1"/>
    <col min="3" max="3" width="22.7109375" style="328" customWidth="1"/>
    <col min="4" max="4" width="17.85546875" style="328" customWidth="1"/>
    <col min="5" max="5" width="26.5703125" style="328" customWidth="1"/>
    <col min="6" max="6" width="42.42578125" style="328" customWidth="1"/>
    <col min="7" max="7" width="44.7109375" style="328" customWidth="1"/>
    <col min="8" max="8" width="11.5703125" style="328" bestFit="1" customWidth="1"/>
    <col min="9" max="9" width="11.140625" style="328" customWidth="1"/>
    <col min="10" max="10" width="10.85546875" style="328" customWidth="1"/>
    <col min="11" max="11" width="10.7109375" style="328" customWidth="1"/>
    <col min="12" max="12" width="10.140625" style="328" customWidth="1"/>
    <col min="13" max="13" width="13.28515625" style="328" bestFit="1" customWidth="1"/>
    <col min="14" max="14" width="13.85546875" style="328" customWidth="1"/>
    <col min="15" max="15" width="12.28515625" style="328" customWidth="1"/>
    <col min="16" max="16" width="7.7109375" style="328" customWidth="1"/>
    <col min="17" max="16384" width="9.140625" style="328"/>
  </cols>
  <sheetData>
    <row r="1" spans="2:15" hidden="1" x14ac:dyDescent="0.3">
      <c r="B1" s="327"/>
      <c r="O1" s="329"/>
    </row>
    <row r="2" spans="2:15" hidden="1" x14ac:dyDescent="0.3">
      <c r="B2" s="330" t="s">
        <v>138</v>
      </c>
      <c r="O2" s="329"/>
    </row>
    <row r="3" spans="2:15" ht="19.5" hidden="1" thickBot="1" x14ac:dyDescent="0.35">
      <c r="B3" s="501" t="s">
        <v>139</v>
      </c>
      <c r="C3" s="502"/>
      <c r="D3" s="503"/>
      <c r="E3" s="501" t="s">
        <v>140</v>
      </c>
      <c r="F3" s="504"/>
      <c r="O3" s="329"/>
    </row>
    <row r="4" spans="2:15" ht="19.5" hidden="1" thickBot="1" x14ac:dyDescent="0.35">
      <c r="B4" s="501" t="s">
        <v>141</v>
      </c>
      <c r="C4" s="511"/>
      <c r="D4" s="503"/>
      <c r="E4" s="501" t="s">
        <v>141</v>
      </c>
      <c r="F4" s="504"/>
      <c r="O4" s="329"/>
    </row>
    <row r="5" spans="2:15" ht="39.75" hidden="1" customHeight="1" thickBot="1" x14ac:dyDescent="0.35">
      <c r="B5" s="509" t="s">
        <v>142</v>
      </c>
      <c r="C5" s="510"/>
      <c r="D5" s="331">
        <v>1578455</v>
      </c>
      <c r="E5" s="509" t="s">
        <v>143</v>
      </c>
      <c r="F5" s="510"/>
      <c r="O5" s="329"/>
    </row>
    <row r="6" spans="2:15" ht="24.75" hidden="1" customHeight="1" x14ac:dyDescent="0.3">
      <c r="B6" s="505" t="s">
        <v>144</v>
      </c>
      <c r="C6" s="506"/>
      <c r="D6" s="332">
        <v>4751</v>
      </c>
      <c r="E6" s="505" t="s">
        <v>144</v>
      </c>
      <c r="F6" s="506"/>
      <c r="O6" s="329"/>
    </row>
    <row r="7" spans="2:15" ht="43.5" hidden="1" customHeight="1" x14ac:dyDescent="0.3">
      <c r="B7" s="507" t="s">
        <v>145</v>
      </c>
      <c r="C7" s="508"/>
      <c r="D7" s="333"/>
      <c r="E7" s="507" t="s">
        <v>145</v>
      </c>
      <c r="F7" s="508"/>
      <c r="O7" s="329"/>
    </row>
    <row r="8" spans="2:15" hidden="1" x14ac:dyDescent="0.3">
      <c r="B8" s="512" t="s">
        <v>146</v>
      </c>
      <c r="C8" s="513"/>
      <c r="D8" s="334">
        <v>380100</v>
      </c>
      <c r="E8" s="496" t="s">
        <v>147</v>
      </c>
      <c r="F8" s="497"/>
      <c r="O8" s="329"/>
    </row>
    <row r="9" spans="2:15" hidden="1" x14ac:dyDescent="0.3">
      <c r="B9" s="494" t="s">
        <v>148</v>
      </c>
      <c r="C9" s="495"/>
      <c r="D9" s="335">
        <v>12257</v>
      </c>
      <c r="E9" s="496" t="s">
        <v>149</v>
      </c>
      <c r="F9" s="497"/>
      <c r="O9" s="329"/>
    </row>
    <row r="10" spans="2:15" hidden="1" x14ac:dyDescent="0.3">
      <c r="B10" s="494" t="s">
        <v>150</v>
      </c>
      <c r="C10" s="495"/>
      <c r="D10" s="335">
        <v>1028</v>
      </c>
      <c r="E10" s="496" t="s">
        <v>151</v>
      </c>
      <c r="F10" s="497"/>
      <c r="O10" s="329"/>
    </row>
    <row r="11" spans="2:15" hidden="1" x14ac:dyDescent="0.3">
      <c r="B11" s="494" t="s">
        <v>152</v>
      </c>
      <c r="C11" s="495"/>
      <c r="D11" s="336">
        <v>69</v>
      </c>
      <c r="E11" s="496" t="s">
        <v>153</v>
      </c>
      <c r="F11" s="497"/>
      <c r="O11" s="329"/>
    </row>
    <row r="12" spans="2:15" hidden="1" x14ac:dyDescent="0.3">
      <c r="B12" s="498" t="s">
        <v>154</v>
      </c>
      <c r="C12" s="500"/>
      <c r="D12" s="337">
        <v>0</v>
      </c>
      <c r="E12" s="498" t="s">
        <v>154</v>
      </c>
      <c r="F12" s="499"/>
      <c r="O12" s="329"/>
    </row>
    <row r="13" spans="2:15" hidden="1" x14ac:dyDescent="0.3">
      <c r="B13" s="490" t="s">
        <v>155</v>
      </c>
      <c r="C13" s="491"/>
      <c r="D13" s="338">
        <v>484624</v>
      </c>
      <c r="E13" s="490" t="s">
        <v>155</v>
      </c>
      <c r="F13" s="491"/>
      <c r="O13" s="329"/>
    </row>
    <row r="14" spans="2:15" ht="19.5" hidden="1" thickBot="1" x14ac:dyDescent="0.35">
      <c r="B14" s="485" t="s">
        <v>4</v>
      </c>
      <c r="C14" s="486"/>
      <c r="D14" s="339">
        <v>2067830</v>
      </c>
      <c r="E14" s="485" t="s">
        <v>4</v>
      </c>
      <c r="F14" s="487"/>
      <c r="G14" s="340"/>
      <c r="H14" s="340"/>
      <c r="I14" s="340"/>
      <c r="J14" s="340"/>
      <c r="K14" s="340"/>
      <c r="L14" s="340"/>
      <c r="M14" s="340"/>
      <c r="N14" s="340"/>
      <c r="O14" s="341"/>
    </row>
    <row r="15" spans="2:15" hidden="1" x14ac:dyDescent="0.3"/>
    <row r="16" spans="2:15" hidden="1" x14ac:dyDescent="0.3"/>
    <row r="17" spans="2:7" x14ac:dyDescent="0.3">
      <c r="B17" s="342" t="s">
        <v>138</v>
      </c>
    </row>
    <row r="18" spans="2:7" ht="24.6" customHeight="1" x14ac:dyDescent="0.3">
      <c r="B18" s="488" t="s">
        <v>156</v>
      </c>
      <c r="C18" s="489"/>
      <c r="D18" s="488" t="s">
        <v>157</v>
      </c>
      <c r="E18" s="489"/>
      <c r="F18" s="351" t="s">
        <v>156</v>
      </c>
      <c r="G18" s="343" t="s">
        <v>157</v>
      </c>
    </row>
    <row r="19" spans="2:7" ht="24.6" customHeight="1" x14ac:dyDescent="0.3">
      <c r="B19" s="492" t="s">
        <v>158</v>
      </c>
      <c r="C19" s="493"/>
      <c r="D19" s="492" t="s">
        <v>158</v>
      </c>
      <c r="E19" s="493"/>
      <c r="F19" s="344" t="s">
        <v>159</v>
      </c>
      <c r="G19" s="345" t="s">
        <v>159</v>
      </c>
    </row>
    <row r="20" spans="2:7" ht="48.6" customHeight="1" x14ac:dyDescent="0.3">
      <c r="B20" s="483" t="s">
        <v>188</v>
      </c>
      <c r="C20" s="484"/>
      <c r="D20" s="483" t="s">
        <v>188</v>
      </c>
      <c r="E20" s="484"/>
      <c r="F20" s="483" t="s">
        <v>188</v>
      </c>
      <c r="G20" s="484"/>
    </row>
    <row r="21" spans="2:7" ht="24.6" customHeight="1" x14ac:dyDescent="0.3">
      <c r="B21" s="346" t="s">
        <v>160</v>
      </c>
      <c r="C21" s="446">
        <v>7642689</v>
      </c>
      <c r="D21" s="347" t="s">
        <v>161</v>
      </c>
      <c r="E21" s="446">
        <v>6665257</v>
      </c>
      <c r="F21" s="348">
        <f>C21/$C$25</f>
        <v>0.96157022516228341</v>
      </c>
      <c r="G21" s="349">
        <f>E21/$E$25</f>
        <v>0.97294087885944491</v>
      </c>
    </row>
    <row r="22" spans="2:7" ht="24.6" customHeight="1" x14ac:dyDescent="0.3">
      <c r="B22" s="346" t="s">
        <v>162</v>
      </c>
      <c r="C22" s="446">
        <v>276227</v>
      </c>
      <c r="D22" s="347" t="s">
        <v>163</v>
      </c>
      <c r="E22" s="446">
        <v>179240</v>
      </c>
      <c r="F22" s="348">
        <f>C22/$C$25</f>
        <v>3.4753691872834558E-2</v>
      </c>
      <c r="G22" s="348">
        <f>E22/$E$25</f>
        <v>2.6164020851224025E-2</v>
      </c>
    </row>
    <row r="23" spans="2:7" ht="24.6" customHeight="1" x14ac:dyDescent="0.3">
      <c r="B23" s="346" t="s">
        <v>164</v>
      </c>
      <c r="C23" s="446">
        <v>25709</v>
      </c>
      <c r="D23" s="347" t="s">
        <v>165</v>
      </c>
      <c r="E23" s="446">
        <v>3484</v>
      </c>
      <c r="F23" s="348">
        <f>C23/$C$25</f>
        <v>3.2345956925235535E-3</v>
      </c>
      <c r="G23" s="348">
        <f>E23/$E$25</f>
        <v>5.0856643966561317E-4</v>
      </c>
    </row>
    <row r="24" spans="2:7" ht="24.6" customHeight="1" x14ac:dyDescent="0.3">
      <c r="B24" s="346" t="s">
        <v>166</v>
      </c>
      <c r="C24" s="446">
        <v>3509</v>
      </c>
      <c r="D24" s="347" t="s">
        <v>167</v>
      </c>
      <c r="E24" s="446">
        <v>2648</v>
      </c>
      <c r="F24" s="348">
        <f>C24/$C$25</f>
        <v>4.4148727235851834E-4</v>
      </c>
      <c r="G24" s="348">
        <f>E24/$E$25</f>
        <v>3.8653384966548326E-4</v>
      </c>
    </row>
    <row r="25" spans="2:7" ht="24.6" customHeight="1" x14ac:dyDescent="0.3">
      <c r="B25" s="346" t="s">
        <v>168</v>
      </c>
      <c r="C25" s="447">
        <v>7948134</v>
      </c>
      <c r="D25" s="347" t="s">
        <v>168</v>
      </c>
      <c r="E25" s="447">
        <v>6850629</v>
      </c>
      <c r="F25" s="350">
        <f>C25/$C$25</f>
        <v>1</v>
      </c>
      <c r="G25" s="350">
        <f>E25/$E$25</f>
        <v>1</v>
      </c>
    </row>
    <row r="26" spans="2:7" x14ac:dyDescent="0.3">
      <c r="C26" s="405"/>
      <c r="E26" s="405"/>
    </row>
  </sheetData>
  <mergeCells count="31">
    <mergeCell ref="B3:D3"/>
    <mergeCell ref="E3:F3"/>
    <mergeCell ref="E6:F6"/>
    <mergeCell ref="E7:F7"/>
    <mergeCell ref="B9:C9"/>
    <mergeCell ref="B5:C5"/>
    <mergeCell ref="B6:C6"/>
    <mergeCell ref="B7:C7"/>
    <mergeCell ref="B4:D4"/>
    <mergeCell ref="B8:C8"/>
    <mergeCell ref="E9:F9"/>
    <mergeCell ref="E4:F4"/>
    <mergeCell ref="E8:F8"/>
    <mergeCell ref="E5:F5"/>
    <mergeCell ref="B10:C10"/>
    <mergeCell ref="E10:F10"/>
    <mergeCell ref="E12:F12"/>
    <mergeCell ref="B18:C18"/>
    <mergeCell ref="B19:C19"/>
    <mergeCell ref="B11:C11"/>
    <mergeCell ref="B12:C12"/>
    <mergeCell ref="E11:F11"/>
    <mergeCell ref="D20:E20"/>
    <mergeCell ref="B14:C14"/>
    <mergeCell ref="E14:F14"/>
    <mergeCell ref="D18:E18"/>
    <mergeCell ref="E13:F13"/>
    <mergeCell ref="B13:C13"/>
    <mergeCell ref="F20:G20"/>
    <mergeCell ref="B20:C20"/>
    <mergeCell ref="D19:E19"/>
  </mergeCells>
  <phoneticPr fontId="8" type="noConversion"/>
  <pageMargins left="0.75" right="0.75" top="1" bottom="1" header="0.5" footer="0.5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24"/>
  <sheetViews>
    <sheetView topLeftCell="B1" zoomScale="98" zoomScaleNormal="85" workbookViewId="0">
      <selection activeCell="T11" sqref="T11"/>
    </sheetView>
  </sheetViews>
  <sheetFormatPr defaultRowHeight="12.75" x14ac:dyDescent="0.2"/>
  <cols>
    <col min="1" max="1" width="12.28515625" style="50" customWidth="1"/>
    <col min="2" max="2" width="15.7109375" customWidth="1"/>
    <col min="3" max="5" width="11.85546875" style="52" hidden="1" customWidth="1"/>
    <col min="6" max="6" width="11.42578125" style="52" customWidth="1"/>
    <col min="7" max="8" width="11.85546875" style="52" bestFit="1" customWidth="1"/>
    <col min="9" max="9" width="11.85546875" style="52" customWidth="1"/>
    <col min="10" max="10" width="13.140625" style="52" customWidth="1"/>
    <col min="11" max="11" width="11.42578125" customWidth="1"/>
    <col min="12" max="12" width="12.42578125" customWidth="1"/>
    <col min="13" max="18" width="12.42578125" style="217" customWidth="1"/>
    <col min="19" max="19" width="11.28515625" bestFit="1" customWidth="1"/>
  </cols>
  <sheetData>
    <row r="1" spans="1:20" ht="18" x14ac:dyDescent="0.25">
      <c r="A1" s="220" t="s">
        <v>124</v>
      </c>
    </row>
    <row r="2" spans="1:20" ht="13.5" thickBot="1" x14ac:dyDescent="0.25">
      <c r="A2" s="434"/>
    </row>
    <row r="3" spans="1:20" ht="13.5" thickBot="1" x14ac:dyDescent="0.25">
      <c r="A3" s="51" t="s">
        <v>46</v>
      </c>
      <c r="B3" s="435"/>
      <c r="C3" s="436"/>
      <c r="D3" s="436"/>
      <c r="E3" s="436"/>
      <c r="F3" s="436"/>
      <c r="G3" s="436"/>
      <c r="H3" s="436"/>
      <c r="I3" s="436"/>
      <c r="J3" s="437"/>
      <c r="K3" s="437"/>
      <c r="L3" s="437"/>
      <c r="M3" s="437"/>
      <c r="N3" s="437"/>
      <c r="O3" s="437"/>
      <c r="P3" s="437"/>
      <c r="Q3" s="437"/>
      <c r="R3" s="437"/>
      <c r="S3" s="437"/>
    </row>
    <row r="4" spans="1:20" ht="13.5" thickBot="1" x14ac:dyDescent="0.25">
      <c r="A4" s="514" t="s">
        <v>97</v>
      </c>
      <c r="B4" s="515"/>
      <c r="C4" s="72" t="str">
        <f>'Summary -White maize'!D77</f>
        <v>2008/09</v>
      </c>
      <c r="D4" s="54" t="str">
        <f>'Summary -White maize'!E77</f>
        <v>2009/10</v>
      </c>
      <c r="E4" s="72" t="e">
        <f>'Summary -White maize'!#REF!</f>
        <v>#REF!</v>
      </c>
      <c r="F4" s="72" t="str">
        <f>'Summary -White maize'!F77</f>
        <v>2011/12</v>
      </c>
      <c r="G4" s="72" t="str">
        <f>'Summary -White maize'!G77</f>
        <v>2012/13</v>
      </c>
      <c r="H4" s="72" t="str">
        <f>'Summary -White maize'!H77</f>
        <v>2013/14</v>
      </c>
      <c r="I4" s="73" t="str">
        <f>'Summary -White maize'!I77</f>
        <v>2014/15</v>
      </c>
      <c r="J4" s="257" t="s">
        <v>53</v>
      </c>
      <c r="K4" s="257" t="s">
        <v>54</v>
      </c>
      <c r="L4" s="257" t="s">
        <v>55</v>
      </c>
      <c r="M4" s="257" t="s">
        <v>56</v>
      </c>
      <c r="N4" s="257" t="s">
        <v>57</v>
      </c>
      <c r="O4" s="257" t="s">
        <v>58</v>
      </c>
      <c r="P4" s="257" t="s">
        <v>59</v>
      </c>
      <c r="Q4" s="257" t="s">
        <v>125</v>
      </c>
      <c r="R4" s="257" t="s">
        <v>126</v>
      </c>
      <c r="S4" s="257" t="s">
        <v>127</v>
      </c>
    </row>
    <row r="5" spans="1:20" ht="13.5" thickBot="1" x14ac:dyDescent="0.25">
      <c r="A5" s="438" t="s">
        <v>128</v>
      </c>
      <c r="B5" s="439"/>
      <c r="C5" s="55">
        <f>'Summary -White maize'!D78</f>
        <v>328341</v>
      </c>
      <c r="D5" s="55">
        <f>'Summary -White maize'!E78</f>
        <v>115703</v>
      </c>
      <c r="E5" s="55" t="e">
        <f>'Summary -White maize'!#REF!</f>
        <v>#REF!</v>
      </c>
      <c r="F5" s="55">
        <f>'Summary -White maize'!F78</f>
        <v>160000</v>
      </c>
      <c r="G5" s="55">
        <f>'Summary -White maize'!G78</f>
        <v>182983</v>
      </c>
      <c r="H5" s="55">
        <f>'Summary -White maize'!H78</f>
        <v>90570</v>
      </c>
      <c r="I5" s="55">
        <f>'Summary -White maize'!I78</f>
        <v>101245</v>
      </c>
      <c r="J5" s="55">
        <f>'Summary -White maize'!J78</f>
        <v>174836</v>
      </c>
      <c r="K5" s="55">
        <f>'Summary -White maize'!K78</f>
        <v>288056</v>
      </c>
      <c r="L5" s="55">
        <f>'Summary -White maize'!L78</f>
        <v>610419</v>
      </c>
      <c r="M5" s="55">
        <f>'Summary -White maize'!M78</f>
        <v>117369</v>
      </c>
      <c r="N5" s="55">
        <f>'Summary -White maize'!N78</f>
        <v>266943</v>
      </c>
      <c r="O5" s="55">
        <f>'Summary -White maize'!O78</f>
        <v>347732</v>
      </c>
      <c r="P5" s="55">
        <f>'Summary -White maize'!P78</f>
        <v>437036</v>
      </c>
      <c r="Q5" s="55">
        <f>'Summary -White maize'!Q78</f>
        <v>141188</v>
      </c>
      <c r="R5" s="55">
        <f>'Summary -White maize'!R78</f>
        <v>141188</v>
      </c>
      <c r="S5" s="55">
        <f>AVERAGE(M5:R5)</f>
        <v>241909.33333333334</v>
      </c>
    </row>
    <row r="6" spans="1:20" ht="13.5" thickBot="1" x14ac:dyDescent="0.25">
      <c r="A6" s="440" t="s">
        <v>129</v>
      </c>
      <c r="B6" s="441"/>
      <c r="C6" s="55">
        <f>'Summary -White maize'!D79</f>
        <v>1960000</v>
      </c>
      <c r="D6" s="55">
        <f>'Summary -White maize'!E79</f>
        <v>1417000</v>
      </c>
      <c r="E6" s="55" t="e">
        <f>'Summary -White maize'!#REF!</f>
        <v>#REF!</v>
      </c>
      <c r="F6" s="55">
        <f>'Summary -White maize'!F79</f>
        <v>2217000</v>
      </c>
      <c r="G6" s="55">
        <f>'Summary -White maize'!G79</f>
        <v>5534366</v>
      </c>
      <c r="H6" s="55">
        <f>'Summary -White maize'!H79</f>
        <v>5768242</v>
      </c>
      <c r="I6" s="55">
        <f>'Summary -White maize'!I79</f>
        <v>5096383</v>
      </c>
      <c r="J6" s="55">
        <f>'Summary -White maize'!J79</f>
        <v>4341088</v>
      </c>
      <c r="K6" s="55">
        <f>'Summary -White maize'!K79</f>
        <v>3168598</v>
      </c>
      <c r="L6" s="55">
        <f>'Summary -White maize'!L79</f>
        <v>6769845</v>
      </c>
      <c r="M6" s="55">
        <f>'Summary -White maize'!M79</f>
        <v>1130931</v>
      </c>
      <c r="N6" s="55">
        <f>'Summary -White maize'!N79</f>
        <v>1023044</v>
      </c>
      <c r="O6" s="55">
        <f>'Summary -White maize'!O79</f>
        <v>1459774</v>
      </c>
      <c r="P6" s="55">
        <f>'Summary -White maize'!P79</f>
        <v>5171708</v>
      </c>
      <c r="Q6" s="55">
        <f>'Summary -White maize'!Q79</f>
        <v>1541947</v>
      </c>
      <c r="R6" s="55">
        <f>'Summary -White maize'!R79</f>
        <v>9409462</v>
      </c>
      <c r="S6" s="55">
        <f t="shared" ref="S6:S7" si="0">AVERAGE(M6:R6)</f>
        <v>3289477.6666666665</v>
      </c>
    </row>
    <row r="7" spans="1:20" ht="13.5" thickBot="1" x14ac:dyDescent="0.25">
      <c r="A7" s="59" t="s">
        <v>130</v>
      </c>
      <c r="B7" s="60"/>
      <c r="C7" s="61">
        <f>'Summary -White maize'!D80</f>
        <v>2288341</v>
      </c>
      <c r="D7" s="61">
        <f>'Summary -White maize'!E80</f>
        <v>1532703</v>
      </c>
      <c r="E7" s="61" t="e">
        <f>'Summary -White maize'!#REF!</f>
        <v>#REF!</v>
      </c>
      <c r="F7" s="62">
        <f>'Summary -White maize'!F80</f>
        <v>2377000</v>
      </c>
      <c r="G7" s="61">
        <f>'Summary -White maize'!G80</f>
        <v>5717349</v>
      </c>
      <c r="H7" s="61">
        <f>'Summary -White maize'!H80</f>
        <v>5858812</v>
      </c>
      <c r="I7" s="61">
        <f>'Summary -White maize'!I80</f>
        <v>5197628</v>
      </c>
      <c r="J7" s="61">
        <f>'Summary -White maize'!J80</f>
        <v>4515924</v>
      </c>
      <c r="K7" s="61">
        <f>'Summary -White maize'!K80</f>
        <v>3456654</v>
      </c>
      <c r="L7" s="61">
        <f>'Summary -White maize'!L80</f>
        <v>7380264</v>
      </c>
      <c r="M7" s="61">
        <f>'Summary -White maize'!M80</f>
        <v>1248300</v>
      </c>
      <c r="N7" s="61">
        <f>'Summary -White maize'!N80</f>
        <v>1289987</v>
      </c>
      <c r="O7" s="61">
        <f>'Summary -White maize'!O80</f>
        <v>1807506</v>
      </c>
      <c r="P7" s="61">
        <f>'Summary -White maize'!P80</f>
        <v>5608744</v>
      </c>
      <c r="Q7" s="61">
        <f>'Summary -White maize'!Q80</f>
        <v>1683135</v>
      </c>
      <c r="R7" s="61">
        <f>'Summary -White maize'!R80</f>
        <v>9550650</v>
      </c>
      <c r="S7" s="61">
        <f t="shared" si="0"/>
        <v>3531387</v>
      </c>
    </row>
    <row r="8" spans="1:20" ht="14.25" thickTop="1" thickBot="1" x14ac:dyDescent="0.25">
      <c r="A8" s="74" t="s">
        <v>131</v>
      </c>
      <c r="B8" s="75"/>
      <c r="C8" s="76">
        <f>'Summary -White maize'!D82</f>
        <v>0.31026917941828047</v>
      </c>
      <c r="D8" s="65">
        <f>'Summary -White maize'!E82</f>
        <v>0.22843082622285965</v>
      </c>
      <c r="E8" s="76" t="e">
        <f>'Summary -White maize'!#REF!</f>
        <v>#REF!</v>
      </c>
      <c r="F8" s="71">
        <f>'Summary -White maize'!F82</f>
        <v>0.39938249451248115</v>
      </c>
      <c r="G8" s="71">
        <f>'Summary -White maize'!G82</f>
        <v>0.84207958131006744</v>
      </c>
      <c r="H8" s="71">
        <f>'Summary -White maize'!H82</f>
        <v>1.066041371520152</v>
      </c>
      <c r="I8" s="71">
        <f>'Summary -White maize'!I82</f>
        <v>0.68635910876797379</v>
      </c>
      <c r="J8" s="71">
        <f>'Summary -White maize'!J82</f>
        <v>0.97643922341936784</v>
      </c>
      <c r="K8" s="71">
        <f>'Summary -White maize'!K82</f>
        <v>1.0264906837462673</v>
      </c>
      <c r="L8" s="71">
        <f>'Summary -White maize'!L82</f>
        <v>0.76187302570455251</v>
      </c>
      <c r="M8" s="71">
        <f>'Summary -White maize'!M82</f>
        <v>0.18909166924181556</v>
      </c>
      <c r="N8" s="71">
        <f>'Summary -White maize'!N82</f>
        <v>0.23955190343546889</v>
      </c>
      <c r="O8" s="71">
        <f>'Summary -White maize'!O82</f>
        <v>0.2148899517435453</v>
      </c>
      <c r="P8" s="71">
        <f>'Summary -White maize'!P82</f>
        <v>0.6671663406414915</v>
      </c>
      <c r="Q8" s="71">
        <f>'Summary -White maize'!Q82</f>
        <v>0.22176422148292105</v>
      </c>
      <c r="R8" s="71">
        <f>'Summary -White maize'!R82</f>
        <v>1.1621693974774732</v>
      </c>
      <c r="S8" s="218">
        <f t="shared" ref="S8:S22" si="1">AVERAGE(M8:Q8)</f>
        <v>0.30649281730904848</v>
      </c>
      <c r="T8" s="406"/>
    </row>
    <row r="9" spans="1:20" ht="13.5" thickBot="1" x14ac:dyDescent="0.25">
      <c r="A9" s="442"/>
      <c r="B9" s="435"/>
      <c r="C9" s="436"/>
      <c r="D9" s="436"/>
      <c r="E9" s="436"/>
      <c r="F9" s="436"/>
      <c r="G9" s="436"/>
      <c r="H9" s="436"/>
      <c r="I9" s="436"/>
      <c r="J9" s="437"/>
      <c r="K9" s="437"/>
      <c r="L9" s="437"/>
      <c r="M9" s="437"/>
      <c r="N9" s="437"/>
      <c r="O9" s="437"/>
      <c r="P9" s="437"/>
      <c r="Q9" s="437"/>
      <c r="R9" s="437"/>
      <c r="S9" s="437"/>
    </row>
    <row r="10" spans="1:20" ht="13.5" thickBot="1" x14ac:dyDescent="0.25">
      <c r="A10" s="77" t="s">
        <v>106</v>
      </c>
      <c r="B10" s="443"/>
      <c r="C10" s="444"/>
      <c r="D10" s="444"/>
      <c r="E10" s="444"/>
      <c r="F10" s="444"/>
      <c r="G10" s="444"/>
      <c r="H10" s="444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</row>
    <row r="11" spans="1:20" ht="13.5" thickBot="1" x14ac:dyDescent="0.25">
      <c r="A11" s="516" t="s">
        <v>97</v>
      </c>
      <c r="B11" s="517"/>
      <c r="C11" s="53" t="str">
        <f>'Summary -Yellow maize'!D77</f>
        <v>2008/09</v>
      </c>
      <c r="D11" s="54" t="str">
        <f>'Summary -Yellow maize'!E77</f>
        <v>2009/10</v>
      </c>
      <c r="E11" s="53" t="str">
        <f>'Summary -Yellow maize'!F77</f>
        <v>2010/11</v>
      </c>
      <c r="F11" s="53" t="str">
        <f>'Summary -Yellow maize'!G77</f>
        <v>2011/12</v>
      </c>
      <c r="G11" s="53" t="str">
        <f>'Summary -Yellow maize'!H77</f>
        <v>2012/13</v>
      </c>
      <c r="H11" s="53" t="str">
        <f>'Summary -Yellow maize'!I77</f>
        <v>2013/14</v>
      </c>
      <c r="I11" s="54" t="str">
        <f>'Summary -Yellow maize'!J77</f>
        <v>2014/15</v>
      </c>
      <c r="J11" s="257" t="s">
        <v>53</v>
      </c>
      <c r="K11" s="257" t="s">
        <v>54</v>
      </c>
      <c r="L11" s="257" t="s">
        <v>55</v>
      </c>
      <c r="M11" s="257" t="s">
        <v>132</v>
      </c>
      <c r="N11" s="257" t="s">
        <v>133</v>
      </c>
      <c r="O11" s="257" t="s">
        <v>134</v>
      </c>
      <c r="P11" s="257" t="s">
        <v>135</v>
      </c>
      <c r="Q11" s="257" t="s">
        <v>60</v>
      </c>
      <c r="R11" s="257" t="s">
        <v>126</v>
      </c>
      <c r="S11" s="257" t="s">
        <v>127</v>
      </c>
    </row>
    <row r="12" spans="1:20" x14ac:dyDescent="0.2">
      <c r="A12" s="438" t="s">
        <v>128</v>
      </c>
      <c r="B12" s="439"/>
      <c r="C12" s="55">
        <f>'Summary -Yellow maize'!D78</f>
        <v>340692</v>
      </c>
      <c r="D12" s="55">
        <f>'Summary -Yellow maize'!E78</f>
        <v>236016</v>
      </c>
      <c r="E12" s="55">
        <f>'Summary -Yellow maize'!F78</f>
        <v>91500</v>
      </c>
      <c r="F12" s="56">
        <f>'Summary -Yellow maize'!G78</f>
        <v>182000</v>
      </c>
      <c r="G12" s="55">
        <f>'Summary -Yellow maize'!H78</f>
        <v>243045</v>
      </c>
      <c r="H12" s="55">
        <f>'Summary -Yellow maize'!I78</f>
        <v>526969</v>
      </c>
      <c r="I12" s="55">
        <f>'Summary -Yellow maize'!J78</f>
        <v>173661</v>
      </c>
      <c r="J12" s="55">
        <f>'Summary -Yellow maize'!K78</f>
        <v>367120</v>
      </c>
      <c r="K12" s="55">
        <f>'Summary -Yellow maize'!L78</f>
        <v>449955</v>
      </c>
      <c r="L12" s="55">
        <f>'Summary -Yellow maize'!M78</f>
        <v>300642</v>
      </c>
      <c r="M12" s="55">
        <f>'Summary -Yellow maize'!N78</f>
        <v>122548</v>
      </c>
      <c r="N12" s="55">
        <f>'Summary -Yellow maize'!O78</f>
        <v>181045</v>
      </c>
      <c r="O12" s="55">
        <f>'Summary -Yellow maize'!P78</f>
        <v>216491</v>
      </c>
      <c r="P12" s="55">
        <f>'Summary -Yellow maize'!Q78</f>
        <v>520271</v>
      </c>
      <c r="Q12" s="55">
        <f>'Summary -Yellow maize'!R78</f>
        <v>272860</v>
      </c>
      <c r="R12" s="55">
        <f>'Summary -Yellow maize'!S78</f>
        <v>272860</v>
      </c>
      <c r="S12" s="55">
        <f>AVERAGE(M12:R12)</f>
        <v>264345.83333333331</v>
      </c>
    </row>
    <row r="13" spans="1:20" ht="13.5" thickBot="1" x14ac:dyDescent="0.25">
      <c r="A13" s="440" t="s">
        <v>129</v>
      </c>
      <c r="B13" s="441"/>
      <c r="C13" s="57">
        <f>'Summary -Yellow maize'!D79</f>
        <v>66000</v>
      </c>
      <c r="D13" s="57">
        <f>'Summary -Yellow maize'!E79</f>
        <v>61000</v>
      </c>
      <c r="E13" s="57">
        <f>'Summary -Yellow maize'!F79</f>
        <v>23000</v>
      </c>
      <c r="F13" s="58">
        <f>'Summary -Yellow maize'!G79</f>
        <v>1221000</v>
      </c>
      <c r="G13" s="57">
        <f>'Summary -Yellow maize'!H79</f>
        <v>2575174</v>
      </c>
      <c r="H13" s="57">
        <f>'Summary -Yellow maize'!I79</f>
        <v>3214045</v>
      </c>
      <c r="I13" s="57">
        <f>'Summary -Yellow maize'!J79</f>
        <v>2679645</v>
      </c>
      <c r="J13" s="57">
        <f>'Summary -Yellow maize'!K79</f>
        <v>2471550</v>
      </c>
      <c r="K13" s="57">
        <f>'Summary -Yellow maize'!L79</f>
        <v>2049503</v>
      </c>
      <c r="L13" s="57">
        <f>'Summary -Yellow maize'!M79</f>
        <v>3173532</v>
      </c>
      <c r="M13" s="57">
        <f>'Summary -Yellow maize'!N79</f>
        <v>1977190</v>
      </c>
      <c r="N13" s="57">
        <f>'Summary -Yellow maize'!O79</f>
        <v>2460958</v>
      </c>
      <c r="O13" s="57">
        <f>'Summary -Yellow maize'!P79</f>
        <v>2170354</v>
      </c>
      <c r="P13" s="57">
        <f>'Summary -Yellow maize'!Q79</f>
        <v>4794612</v>
      </c>
      <c r="Q13" s="57">
        <f>'Summary -Yellow maize'!R79</f>
        <v>2550111</v>
      </c>
      <c r="R13" s="57">
        <f>'Summary -Yellow maize'!S79</f>
        <v>9968162</v>
      </c>
      <c r="S13" s="57">
        <f t="shared" ref="S13:S14" si="2">AVERAGE(M13:R13)</f>
        <v>3986897.8333333335</v>
      </c>
    </row>
    <row r="14" spans="1:20" ht="13.5" thickBot="1" x14ac:dyDescent="0.25">
      <c r="A14" s="59" t="s">
        <v>130</v>
      </c>
      <c r="B14" s="60"/>
      <c r="C14" s="61">
        <f>'Summary -Yellow maize'!D80</f>
        <v>406692</v>
      </c>
      <c r="D14" s="61">
        <f>'Summary -Yellow maize'!E80</f>
        <v>297016</v>
      </c>
      <c r="E14" s="61">
        <f>'Summary -Yellow maize'!F80</f>
        <v>114500</v>
      </c>
      <c r="F14" s="62">
        <f>'Summary -Yellow maize'!G80</f>
        <v>1403000</v>
      </c>
      <c r="G14" s="61">
        <f>'Summary -Yellow maize'!H80</f>
        <v>2818219</v>
      </c>
      <c r="H14" s="61">
        <f>'Summary -Yellow maize'!I80</f>
        <v>3741014</v>
      </c>
      <c r="I14" s="61">
        <f>'Summary -Yellow maize'!J80</f>
        <v>2853306</v>
      </c>
      <c r="J14" s="61">
        <f>'Summary -Yellow maize'!K80</f>
        <v>2838670</v>
      </c>
      <c r="K14" s="61">
        <f>'Summary -Yellow maize'!L80</f>
        <v>2499458</v>
      </c>
      <c r="L14" s="61">
        <f>'Summary -Yellow maize'!M80</f>
        <v>3474174</v>
      </c>
      <c r="M14" s="61">
        <f>'Summary -Yellow maize'!N80</f>
        <v>2099738</v>
      </c>
      <c r="N14" s="61">
        <f>'Summary -Yellow maize'!O80</f>
        <v>2642003</v>
      </c>
      <c r="O14" s="61">
        <f>'Summary -Yellow maize'!P80</f>
        <v>2386845</v>
      </c>
      <c r="P14" s="61">
        <f>'Summary -Yellow maize'!Q80</f>
        <v>5314883</v>
      </c>
      <c r="Q14" s="61">
        <f>'Summary -Yellow maize'!R80</f>
        <v>2822971</v>
      </c>
      <c r="R14" s="61">
        <f>'Summary -Yellow maize'!S80</f>
        <v>10241022</v>
      </c>
      <c r="S14" s="61">
        <f t="shared" si="2"/>
        <v>4251243.666666667</v>
      </c>
    </row>
    <row r="15" spans="1:20" ht="14.25" thickTop="1" thickBot="1" x14ac:dyDescent="0.25">
      <c r="A15" s="74" t="s">
        <v>131</v>
      </c>
      <c r="B15" s="75"/>
      <c r="C15" s="76">
        <f>'Summary -Yellow maize'!D82</f>
        <v>8.4973267473402767E-2</v>
      </c>
      <c r="D15" s="65">
        <f>'Summary -Yellow maize'!E82</f>
        <v>5.981792966998796E-2</v>
      </c>
      <c r="E15" s="76">
        <f>'Summary -Yellow maize'!F82</f>
        <v>2.5017550521796186E-2</v>
      </c>
      <c r="F15" s="71">
        <f>'Summary -Yellow maize'!G82</f>
        <v>0.3566130755755374</v>
      </c>
      <c r="G15" s="71">
        <f>'Summary -Yellow maize'!H82</f>
        <v>0.57543221953585544</v>
      </c>
      <c r="H15" s="71">
        <f>'Summary -Yellow maize'!I82</f>
        <v>0.63873281075020349</v>
      </c>
      <c r="I15" s="71">
        <f>'Summary -Yellow maize'!J82</f>
        <v>0.46337986447957935</v>
      </c>
      <c r="J15" s="71">
        <f>'Summary -Yellow maize'!K82</f>
        <v>0.58437946467170898</v>
      </c>
      <c r="K15" s="71">
        <f>'Summary -Yellow maize'!L82</f>
        <v>0.61211176351884833</v>
      </c>
      <c r="L15" s="71">
        <f>'Summary -Yellow maize'!M82</f>
        <v>0.53024633699633694</v>
      </c>
      <c r="M15" s="71">
        <f>'Summary -Yellow maize'!N82</f>
        <v>0.3736188612099644</v>
      </c>
      <c r="N15" s="71">
        <f>'Summary -Yellow maize'!O82</f>
        <v>0.49107862453531598</v>
      </c>
      <c r="O15" s="71">
        <f>'Summary -Yellow maize'!P82</f>
        <v>0.37642232059638503</v>
      </c>
      <c r="P15" s="71">
        <f>'Summary -Yellow maize'!Q82</f>
        <v>0.73782465346465931</v>
      </c>
      <c r="Q15" s="71">
        <f>'Summary -Yellow maize'!R82</f>
        <v>0.39652089024981213</v>
      </c>
      <c r="R15" s="71">
        <f>'Summary -Yellow maize'!S82</f>
        <v>1.4431800342439209</v>
      </c>
      <c r="S15" s="218">
        <f t="shared" si="1"/>
        <v>0.47509307001122736</v>
      </c>
      <c r="T15" s="406"/>
    </row>
    <row r="16" spans="1:20" ht="13.5" thickBot="1" x14ac:dyDescent="0.25">
      <c r="A16" s="442"/>
      <c r="B16" s="435"/>
      <c r="C16" s="436"/>
      <c r="D16" s="436"/>
      <c r="E16" s="436"/>
      <c r="F16" s="436"/>
      <c r="G16" s="436"/>
      <c r="H16" s="436"/>
      <c r="I16" s="436"/>
      <c r="J16" s="437"/>
      <c r="K16" s="437"/>
      <c r="L16" s="437"/>
      <c r="M16" s="437"/>
      <c r="N16" s="437"/>
      <c r="O16" s="437"/>
      <c r="P16" s="437"/>
      <c r="Q16" s="437"/>
      <c r="R16" s="437"/>
      <c r="S16" s="437"/>
    </row>
    <row r="17" spans="1:20" ht="13.5" thickBot="1" x14ac:dyDescent="0.25">
      <c r="A17" s="77" t="s">
        <v>112</v>
      </c>
      <c r="B17" s="443"/>
      <c r="C17" s="444"/>
      <c r="D17" s="444"/>
      <c r="E17" s="444"/>
      <c r="F17" s="444"/>
      <c r="G17" s="444"/>
      <c r="H17" s="444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</row>
    <row r="18" spans="1:20" ht="13.5" thickBot="1" x14ac:dyDescent="0.25">
      <c r="A18" s="516" t="s">
        <v>97</v>
      </c>
      <c r="B18" s="517"/>
      <c r="C18" s="53" t="str">
        <f>'Summary -Total maize'!D77</f>
        <v>2008/09</v>
      </c>
      <c r="D18" s="54" t="str">
        <f>'Summary -Total maize'!E77</f>
        <v>2009/10</v>
      </c>
      <c r="E18" s="53" t="str">
        <f>'Summary -Total maize'!F77</f>
        <v>2010/11</v>
      </c>
      <c r="F18" s="53" t="str">
        <f>'Summary -Total maize'!G77</f>
        <v>2011/12</v>
      </c>
      <c r="G18" s="53" t="str">
        <f>'Summary -Total maize'!H77</f>
        <v>2012/13</v>
      </c>
      <c r="H18" s="53" t="str">
        <f>'Summary -Total maize'!I77</f>
        <v>2013/14</v>
      </c>
      <c r="I18" s="54" t="str">
        <f>'Summary -Total maize'!J77</f>
        <v>2014/15</v>
      </c>
      <c r="J18" s="257" t="s">
        <v>53</v>
      </c>
      <c r="K18" s="257" t="s">
        <v>54</v>
      </c>
      <c r="L18" s="257" t="s">
        <v>55</v>
      </c>
      <c r="M18" s="257" t="s">
        <v>132</v>
      </c>
      <c r="N18" s="257" t="s">
        <v>133</v>
      </c>
      <c r="O18" s="257" t="s">
        <v>134</v>
      </c>
      <c r="P18" s="257" t="s">
        <v>135</v>
      </c>
      <c r="Q18" s="257" t="s">
        <v>60</v>
      </c>
      <c r="R18" s="257" t="s">
        <v>126</v>
      </c>
      <c r="S18" s="257" t="s">
        <v>127</v>
      </c>
    </row>
    <row r="19" spans="1:20" x14ac:dyDescent="0.2">
      <c r="A19" s="438" t="s">
        <v>128</v>
      </c>
      <c r="B19" s="439"/>
      <c r="C19" s="55">
        <f>'Summary -Total maize'!D78</f>
        <v>669033</v>
      </c>
      <c r="D19" s="55">
        <f>'Summary -Total maize'!E78</f>
        <v>351719</v>
      </c>
      <c r="E19" s="55">
        <f>'Summary -Total maize'!F78</f>
        <v>135500</v>
      </c>
      <c r="F19" s="56">
        <f>'Summary -Total maize'!G78</f>
        <v>182240</v>
      </c>
      <c r="G19" s="55">
        <f>'Summary -Total maize'!H78</f>
        <v>426028</v>
      </c>
      <c r="H19" s="55">
        <f>'Summary -Total maize'!I78</f>
        <v>246827</v>
      </c>
      <c r="I19" s="55">
        <f>'Summary -Total maize'!J78</f>
        <v>274906</v>
      </c>
      <c r="J19" s="55">
        <f>'Summary -Total maize'!K78</f>
        <v>541956</v>
      </c>
      <c r="K19" s="55">
        <f>'Summary -Total maize'!L78</f>
        <v>821008</v>
      </c>
      <c r="L19" s="55">
        <f>'Summary -Total maize'!M78</f>
        <v>804193</v>
      </c>
      <c r="M19" s="55">
        <f>'Summary -Total maize'!N78</f>
        <v>239917</v>
      </c>
      <c r="N19" s="55">
        <f>'Summary -Total maize'!O78</f>
        <v>266943</v>
      </c>
      <c r="O19" s="55">
        <f>'Summary -Total maize'!P78</f>
        <v>347732</v>
      </c>
      <c r="P19" s="55">
        <f>'Summary -Total maize'!Q78</f>
        <v>957307</v>
      </c>
      <c r="Q19" s="55">
        <f>'Summary -Total maize'!R78</f>
        <v>414048</v>
      </c>
      <c r="R19" s="55">
        <f>'Summary -Total maize'!S78</f>
        <v>141188</v>
      </c>
      <c r="S19" s="55">
        <f>AVERAGE(M19:R19)</f>
        <v>394522.5</v>
      </c>
    </row>
    <row r="20" spans="1:20" ht="13.5" thickBot="1" x14ac:dyDescent="0.25">
      <c r="A20" s="440" t="s">
        <v>129</v>
      </c>
      <c r="B20" s="441"/>
      <c r="C20" s="57">
        <f>'Summary -Total maize'!D79</f>
        <v>3610000</v>
      </c>
      <c r="D20" s="57">
        <f>'Summary -Total maize'!E79</f>
        <v>2857000</v>
      </c>
      <c r="E20" s="57">
        <f>'Summary -Total maize'!F79</f>
        <v>3572000</v>
      </c>
      <c r="F20" s="58">
        <f>'Summary -Total maize'!G79</f>
        <v>2217000</v>
      </c>
      <c r="G20" s="57">
        <f>'Summary -Total maize'!H79</f>
        <v>5534366</v>
      </c>
      <c r="H20" s="57">
        <f>'Summary -Total maize'!I79</f>
        <v>5768242</v>
      </c>
      <c r="I20" s="57">
        <f>'Summary -Total maize'!J79</f>
        <v>5096383</v>
      </c>
      <c r="J20" s="57">
        <f>'Summary -Total maize'!K79</f>
        <v>4341088</v>
      </c>
      <c r="K20" s="57">
        <f>'Summary -Total maize'!L79</f>
        <v>3168598</v>
      </c>
      <c r="L20" s="57">
        <f>'Summary -Total maize'!M79</f>
        <v>6769845</v>
      </c>
      <c r="M20" s="57">
        <f>'Summary -Total maize'!N79</f>
        <v>3107805</v>
      </c>
      <c r="N20" s="57">
        <f>'Summary -Total maize'!O79</f>
        <v>3484002</v>
      </c>
      <c r="O20" s="57">
        <f>'Summary -Total maize'!P79</f>
        <v>3630130</v>
      </c>
      <c r="P20" s="57">
        <f>'Summary -Total maize'!Q79</f>
        <v>9965601</v>
      </c>
      <c r="Q20" s="57">
        <f>'Summary -Total maize'!R79</f>
        <v>4092058</v>
      </c>
      <c r="R20" s="57">
        <f>'Summary -Total maize'!S79</f>
        <v>19377624</v>
      </c>
      <c r="S20" s="57">
        <f t="shared" ref="S20:S21" si="3">AVERAGE(M20:R20)</f>
        <v>7276203.333333333</v>
      </c>
    </row>
    <row r="21" spans="1:20" ht="13.5" thickBot="1" x14ac:dyDescent="0.25">
      <c r="A21" s="59" t="s">
        <v>130</v>
      </c>
      <c r="B21" s="60"/>
      <c r="C21" s="61">
        <f>'Summary -Total maize'!D80</f>
        <v>4279033</v>
      </c>
      <c r="D21" s="61">
        <f>'Summary -Total maize'!E80</f>
        <v>3208719</v>
      </c>
      <c r="E21" s="61">
        <f>'Summary -Total maize'!F80</f>
        <v>3707500</v>
      </c>
      <c r="F21" s="62">
        <f>'Summary -Total maize'!G80</f>
        <v>2399240</v>
      </c>
      <c r="G21" s="61">
        <f>'Summary -Total maize'!H80</f>
        <v>5960394</v>
      </c>
      <c r="H21" s="61">
        <f>'Summary -Total maize'!I80</f>
        <v>6015069</v>
      </c>
      <c r="I21" s="61">
        <f>'Summary -Total maize'!J80</f>
        <v>5371289</v>
      </c>
      <c r="J21" s="61">
        <f>'Summary -Total maize'!K80</f>
        <v>4883044</v>
      </c>
      <c r="K21" s="61">
        <f>'Summary -Total maize'!L80</f>
        <v>3989606</v>
      </c>
      <c r="L21" s="61">
        <f>'Summary -Total maize'!M80</f>
        <v>7574038</v>
      </c>
      <c r="M21" s="61">
        <f>'Summary -Total maize'!N80</f>
        <v>3347722</v>
      </c>
      <c r="N21" s="61">
        <f>'Summary -Total maize'!O80</f>
        <v>3750945</v>
      </c>
      <c r="O21" s="61">
        <f>'Summary -Total maize'!P80</f>
        <v>3977862</v>
      </c>
      <c r="P21" s="61">
        <f>'Summary -Total maize'!Q80</f>
        <v>10922908</v>
      </c>
      <c r="Q21" s="61">
        <f>'Summary -Total maize'!R80</f>
        <v>4506106</v>
      </c>
      <c r="R21" s="61">
        <f>'Summary -Total maize'!S80</f>
        <v>19518812</v>
      </c>
      <c r="S21" s="61">
        <f t="shared" si="3"/>
        <v>7670725.833333333</v>
      </c>
    </row>
    <row r="22" spans="1:20" ht="14.25" thickTop="1" thickBot="1" x14ac:dyDescent="0.25">
      <c r="A22" s="63" t="s">
        <v>131</v>
      </c>
      <c r="B22" s="64"/>
      <c r="C22" s="65">
        <f>'Summary -Total maize'!D82</f>
        <v>0.35229327237831282</v>
      </c>
      <c r="D22" s="65">
        <f>'Summary -Total maize'!E82</f>
        <v>0.27600829697343171</v>
      </c>
      <c r="E22" s="65">
        <f>'Summary -Total maize'!F82</f>
        <v>0.3212327713745427</v>
      </c>
      <c r="F22" s="66">
        <f>'Summary -Total maize'!G82</f>
        <v>0.24269253941260321</v>
      </c>
      <c r="G22" s="66">
        <f>'Summary -Total maize'!H82</f>
        <v>0.50999646790896791</v>
      </c>
      <c r="H22" s="66">
        <f>'Summary -Total maize'!I82</f>
        <v>0.52983183251269794</v>
      </c>
      <c r="I22" s="66">
        <f>'Summary -Total maize'!J82</f>
        <v>0.39119828636548132</v>
      </c>
      <c r="J22" s="66">
        <f>'Summary -Total maize'!K82</f>
        <v>0.5149548588078845</v>
      </c>
      <c r="K22" s="66">
        <f>'Summary -Total maize'!L82</f>
        <v>0.53546123468349105</v>
      </c>
      <c r="L22" s="66">
        <f>'Summary -Total maize'!M82</f>
        <v>0.46641037009668085</v>
      </c>
      <c r="M22" s="66">
        <f>'Summary -Total maize'!N82</f>
        <v>0.27990986622073577</v>
      </c>
      <c r="N22" s="66">
        <f>'Summary -Total maize'!O82</f>
        <v>0.3484389224338133</v>
      </c>
      <c r="O22" s="66">
        <f>'Summary -Total maize'!P82</f>
        <v>0.26964570660065157</v>
      </c>
      <c r="P22" s="66">
        <f>'Summary -Total maize'!Q82</f>
        <v>0.6961256771397617</v>
      </c>
      <c r="Q22" s="66">
        <f>'Summary -Total maize'!R82</f>
        <v>0.30634817901843076</v>
      </c>
      <c r="R22" s="66">
        <f>'Summary -Total maize'!S82</f>
        <v>1.3269888708350612</v>
      </c>
      <c r="S22" s="219">
        <f t="shared" si="1"/>
        <v>0.38009367028267865</v>
      </c>
      <c r="T22" s="406"/>
    </row>
    <row r="23" spans="1:20" x14ac:dyDescent="0.2">
      <c r="A23" s="434" t="s">
        <v>136</v>
      </c>
      <c r="L23" s="428"/>
      <c r="M23" s="428"/>
      <c r="N23" s="428"/>
      <c r="O23" s="428"/>
      <c r="P23" s="428"/>
      <c r="Q23" s="428"/>
      <c r="R23" s="428"/>
    </row>
    <row r="24" spans="1:20" x14ac:dyDescent="0.2">
      <c r="A24" s="50" t="s">
        <v>137</v>
      </c>
    </row>
  </sheetData>
  <mergeCells count="3">
    <mergeCell ref="A4:B4"/>
    <mergeCell ref="A11:B11"/>
    <mergeCell ref="A18:B18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6FAEB-9F24-432B-87AB-3A95274C3947}">
  <dimension ref="A1"/>
  <sheetViews>
    <sheetView workbookViewId="0">
      <selection activeCell="P15" sqref="P15"/>
    </sheetView>
  </sheetViews>
  <sheetFormatPr defaultRowHeight="12.7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7b95ce-97cf-4a61-8884-fde260c16070" xsi:nil="true"/>
    <lcf76f155ced4ddcb4097134ff3c332f xmlns="25435354-646d-4f90-a923-d4d04749eaf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EB078C1C8474F8AAD7AD9366D8E54" ma:contentTypeVersion="18" ma:contentTypeDescription="Create a new document." ma:contentTypeScope="" ma:versionID="67044263fe21af9ac3a1d12f29ca5c88">
  <xsd:schema xmlns:xsd="http://www.w3.org/2001/XMLSchema" xmlns:xs="http://www.w3.org/2001/XMLSchema" xmlns:p="http://schemas.microsoft.com/office/2006/metadata/properties" xmlns:ns2="25435354-646d-4f90-a923-d4d04749eaf7" xmlns:ns3="5d7b95ce-97cf-4a61-8884-fde260c16070" targetNamespace="http://schemas.microsoft.com/office/2006/metadata/properties" ma:root="true" ma:fieldsID="271ee2a5c7b3bc834aebdb2261501666" ns2:_="" ns3:_="">
    <xsd:import namespace="25435354-646d-4f90-a923-d4d04749eaf7"/>
    <xsd:import namespace="5d7b95ce-97cf-4a61-8884-fde260c160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35354-646d-4f90-a923-d4d04749e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3362023-a8c1-4b5e-9a31-595cfc7316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b95ce-97cf-4a61-8884-fde260c1607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09ad402-32d3-4889-bd98-4915c3de7cc5}" ma:internalName="TaxCatchAll" ma:showField="CatchAllData" ma:web="5d7b95ce-97cf-4a61-8884-fde260c160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6160AD-FD46-4C0F-B7FB-D6026B0D773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C245AD4-A44E-4D57-9139-6772E57C882F}">
  <ds:schemaRefs>
    <ds:schemaRef ds:uri="http://schemas.microsoft.com/office/2006/metadata/properties"/>
    <ds:schemaRef ds:uri="http://schemas.microsoft.com/office/infopath/2007/PartnerControls"/>
    <ds:schemaRef ds:uri="5d7b95ce-97cf-4a61-8884-fde260c16070"/>
    <ds:schemaRef ds:uri="25435354-646d-4f90-a923-d4d04749eaf7"/>
  </ds:schemaRefs>
</ds:datastoreItem>
</file>

<file path=customXml/itemProps3.xml><?xml version="1.0" encoding="utf-8"?>
<ds:datastoreItem xmlns:ds="http://schemas.openxmlformats.org/officeDocument/2006/customXml" ds:itemID="{FF7CA998-762E-406A-A611-ED362E894FC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1250E48-3AF1-4FB3-ABBE-71638EC0B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35354-646d-4f90-a923-d4d04749eaf7"/>
    <ds:schemaRef ds:uri="5d7b95ce-97cf-4a61-8884-fde260c16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24" baseType="lpstr">
      <vt:lpstr>Table-SAGIS deliver vs CEC est</vt:lpstr>
      <vt:lpstr>Mielies-Maize</vt:lpstr>
      <vt:lpstr>Summary -White maize</vt:lpstr>
      <vt:lpstr>Summary -Yellow maize</vt:lpstr>
      <vt:lpstr>Summary -Total maize</vt:lpstr>
      <vt:lpstr>Table - Grades</vt:lpstr>
      <vt:lpstr>Summary- Producer deliveries</vt:lpstr>
      <vt:lpstr>Producer deliveries</vt:lpstr>
      <vt:lpstr>WM-producer deliveries  </vt:lpstr>
      <vt:lpstr>YM-producer deliveries </vt:lpstr>
      <vt:lpstr>Weeklikse wit- en geellewerings</vt:lpstr>
      <vt:lpstr>Weeklikse totale lewerings</vt:lpstr>
      <vt:lpstr>Weeklikse kumulatiewe lewerings</vt:lpstr>
      <vt:lpstr>Lewerings tot datum </vt:lpstr>
      <vt:lpstr>Lewerings tot datum (WM)</vt:lpstr>
      <vt:lpstr>Lewerings tot datum (YM)</vt:lpstr>
      <vt:lpstr>Chart1</vt:lpstr>
      <vt:lpstr>Lewerings tot datum (TM)</vt:lpstr>
      <vt:lpstr>'Summary- Producer deliveries'!Print_Area</vt:lpstr>
      <vt:lpstr>'Summary -Total maize'!Print_Area</vt:lpstr>
      <vt:lpstr>'Summary -White maize'!Print_Area</vt:lpstr>
      <vt:lpstr>'Summary -Yellow maize'!Print_Area</vt:lpstr>
      <vt:lpstr>'Table - Grades'!Print_Area</vt:lpstr>
      <vt:lpstr>'Table-SAGIS deliver vs CEC est'!Print_Area</vt:lpstr>
    </vt:vector>
  </TitlesOfParts>
  <Manager/>
  <Company>Nampo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revision/>
  <dcterms:created xsi:type="dcterms:W3CDTF">2005-11-02T09:45:58Z</dcterms:created>
  <dcterms:modified xsi:type="dcterms:W3CDTF">2024-04-24T11:27:05Z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0x010100ED8EB078C1C8474F8AAD7AD9366D8E54</vt:lpwstr>
  </property>
  <property fmtid="{D5CDD505-2E9C-101B-9397-08002B2CF9AE}" pid="3" name="display_urn:schemas-microsoft-com:office:office#Editor">
    <vt:lpwstr>Luzelle Botha</vt:lpwstr>
  </property>
  <property fmtid="{D5CDD505-2E9C-101B-9397-08002B2CF9AE}" pid="4" name="Order">
    <vt:lpwstr>11268800.0000000</vt:lpwstr>
  </property>
  <property fmtid="{D5CDD505-2E9C-101B-9397-08002B2CF9AE}" pid="5" name="display_urn:schemas-microsoft-com:office:office#Author">
    <vt:lpwstr>Luzelle Botha</vt:lpwstr>
  </property>
  <property fmtid="{D5CDD505-2E9C-101B-9397-08002B2CF9AE}" pid="6" name="MediaServiceImageTags">
    <vt:lpwstr/>
  </property>
</Properties>
</file>