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EAD485FD-8037-45C3-AF01-DD4484EC709D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9" l="1"/>
  <c r="P90" i="9"/>
  <c r="P61" i="9"/>
  <c r="P60" i="9"/>
  <c r="P59" i="9"/>
  <c r="T11" i="9" s="1"/>
  <c r="P58" i="9"/>
  <c r="P57" i="9"/>
  <c r="T9" i="9" s="1"/>
  <c r="P14" i="9"/>
  <c r="S8" i="9" s="1"/>
  <c r="P13" i="9"/>
  <c r="S10" i="9" s="1"/>
  <c r="P11" i="9"/>
  <c r="P10" i="9"/>
  <c r="P5" i="9"/>
  <c r="P4" i="9"/>
  <c r="P85" i="9"/>
  <c r="P73" i="9"/>
  <c r="T10" i="9"/>
  <c r="P12" i="9"/>
  <c r="S9" i="9"/>
  <c r="P9" i="9"/>
  <c r="S11" i="9" s="1"/>
  <c r="C4" i="9"/>
  <c r="T8" i="9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B4" i="8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B5" i="8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3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T56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7" i="8"/>
  <c r="E16" i="8"/>
  <c r="E9" i="8"/>
  <c r="S17" i="9"/>
  <c r="S19" i="9" s="1"/>
  <c r="U67" i="9"/>
  <c r="U18" i="9"/>
  <c r="U35" i="9"/>
  <c r="T67" i="9"/>
  <c r="U55" i="9"/>
  <c r="S55" i="9"/>
  <c r="B25" i="8"/>
  <c r="E8" i="8"/>
  <c r="U8" i="9"/>
  <c r="T12" i="9"/>
  <c r="U11" i="9"/>
  <c r="T17" i="9"/>
  <c r="L96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10" i="8"/>
  <c r="U3" i="30"/>
  <c r="M5" i="30"/>
  <c r="U4" i="30"/>
  <c r="E18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<sst xmlns="http://schemas.openxmlformats.org/spreadsheetml/2006/main" count="741" uniqueCount="273">
  <si>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</si>
  <si>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</si>
  <si>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</si>
  <si>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</si>
  <si>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</si>
  <si>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</si>
  <si>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</si>
  <si>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</si>
  <si>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</si>
  <si>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</si>
  <si>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</si>
  <si>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</si>
  <si>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</si>
  <si>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</si>
  <si>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</si>
  <si>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</si>
  <si>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</si>
  <si>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</si>
  <si>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</si>
  <si>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</si>
  <si>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</si>
  <si>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</si>
  <si>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</si>
  <si>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</si>
  <si>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</si>
  <si>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</si>
  <si>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</si>
  <si>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</si>
  <si>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</si>
  <si>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</si>
  <si>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</si>
  <si>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</si>
  <si>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</si>
  <si>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</si>
  <si>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</si>
  <si>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</si>
  <si>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</si>
  <si>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</si>
  <si>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</si>
  <si>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</si>
  <si>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</si>
  <si>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</si>
  <si>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</si>
  <si>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</si>
  <si>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</si>
  <si>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</si>
  <si>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</si>
  <si>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</si>
  <si>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</si>
  <si>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</si>
  <si>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</si>
  <si>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</si>
  <si>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</si>
  <si>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</si>
  <si>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</si>
  <si>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</si>
  <si>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</si>
  <si>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</si>
  <si>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</si>
  <si>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</si>
  <si>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</si>
  <si>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</si>
  <si>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</si>
  <si>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</si>
  <si>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</si>
  <si>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</si>
  <si>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</si>
  <si>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</si>
  <si>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</si>
  <si>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</si>
  <si>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</si>
  <si>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</si>
  <si>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</si>
  <si>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</si>
  <si>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</si>
  <si>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</si>
  <si>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</si>
  <si>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</si>
  <si>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</si>
  <si>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</si>
  <si>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</si>
  <si>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</si>
  <si>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</si>
  <si>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</si>
  <si>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</si>
  <si>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</si>
  <si>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</si>
  <si>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</si>
  <si>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</si>
  <si>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</si>
  <si>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</si>
  <si>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</si>
  <si>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</si>
  <si>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</si>
  <si>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</si>
  <si>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</si>
  <si>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</si>
  <si>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</si>
  <si>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</si>
  <si>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</si>
  <si>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</si>
  <si>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</si>
  <si>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</si>
  <si>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</si>
  <si>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</si>
  <si>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</si>
  <si>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</si>
  <si>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</si>
  <si>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</si>
  <si>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</si>
  <si>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</si>
  <si>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</si>
  <si>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</si>
  <si>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</si>
  <si>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</si>
  <si>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</si>
  <si>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</si>
  <si>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</si>
  <si>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</si>
  <si>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</si>
  <si>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</si>
  <si>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</si>
  <si>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</si>
  <si>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 xml:space="preserve">30 April 2022 tot 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</si>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</sst>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237-4D95-B20D-7C0DED10092B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904</c:v>
                </c:pt>
                <c:pt idx="1">
                  <c:v>14894</c:v>
                </c:pt>
                <c:pt idx="2">
                  <c:v>19916</c:v>
                </c:pt>
                <c:pt idx="3">
                  <c:v>10910</c:v>
                </c:pt>
                <c:pt idx="4">
                  <c:v>9114</c:v>
                </c:pt>
                <c:pt idx="16">
                  <c:v>47632</c:v>
                </c:pt>
                <c:pt idx="20">
                  <c:v>0</c:v>
                </c:pt>
                <c:pt idx="26">
                  <c:v>0</c:v>
                </c:pt>
                <c:pt idx="28">
                  <c:v>583</c:v>
                </c:pt>
                <c:pt idx="30">
                  <c:v>0</c:v>
                </c:pt>
                <c:pt idx="33">
                  <c:v>28885</c:v>
                </c:pt>
                <c:pt idx="37">
                  <c:v>109120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10510</c:v>
                </c:pt>
                <c:pt idx="1">
                  <c:v>11248</c:v>
                </c:pt>
                <c:pt idx="2">
                  <c:v>3199</c:v>
                </c:pt>
                <c:pt idx="3">
                  <c:v>31032</c:v>
                </c:pt>
                <c:pt idx="4">
                  <c:v>2063</c:v>
                </c:pt>
                <c:pt idx="5">
                  <c:v>31569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'Weekliks-Weekly'!$T$9:$T$18</c:f>
              <c:numCache>
                <c:formatCode>_ * #\ ##0_ ;_ * \-#\ ##0_ ;_ * "-"??_ ;_ @_ </c:formatCode>
                <c:ptCount val="10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33323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  <c:pt idx="8">
                  <c:v>58841</c:v>
                </c:pt>
                <c:pt idx="9">
                  <c:v>52985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'Weekliks-Weekly'!$M$9:$M$18</c:f>
              <c:numCache>
                <c:formatCode>#,##0</c:formatCode>
                <c:ptCount val="10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52467</c:v>
                </c:pt>
                <c:pt idx="6">
                  <c:v>64487</c:v>
                </c:pt>
                <c:pt idx="7">
                  <c:v>74448</c:v>
                </c:pt>
                <c:pt idx="8">
                  <c:v>84029</c:v>
                </c:pt>
                <c:pt idx="9">
                  <c:v>89621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'Weekliks-Weekly'!$K$9:$K$18</c:f>
              <c:numCache>
                <c:formatCode>General</c:formatCode>
                <c:ptCount val="10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 formatCode="#,##0">
                  <c:v>14737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  <c:pt idx="8" formatCode="#,##0">
                  <c:v>9581</c:v>
                </c:pt>
                <c:pt idx="9" formatCode="#,##0">
                  <c:v>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Weekly'!$V$9:$V$18</c:f>
              <c:numCache>
                <c:formatCode>_ * #\ ##0_ ;_ * \-#\ ##0_ ;_ * "-"??_ ;_ @_ </c:formatCode>
                <c:ptCount val="10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'Weekliks-Weekly'!$N$9:$N$18</c:f>
              <c:numCache>
                <c:formatCode>#,##0</c:formatCode>
                <c:ptCount val="10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52935</c:v>
                </c:pt>
                <c:pt idx="5">
                  <c:v>59159</c:v>
                </c:pt>
                <c:pt idx="6">
                  <c:v>98698</c:v>
                </c:pt>
                <c:pt idx="7">
                  <c:v>145305</c:v>
                </c:pt>
                <c:pt idx="8">
                  <c:v>194565</c:v>
                </c:pt>
                <c:pt idx="9">
                  <c:v>241958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Weekly'!$V$9:$V$18</c:f>
              <c:numCache>
                <c:formatCode>_ * #\ ##0_ ;_ * \-#\ ##0_ ;_ * "-"??_ ;_ @_ </c:formatCode>
                <c:ptCount val="10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'Weekliks-Weekly'!$K$9:$K$18</c:f>
              <c:numCache>
                <c:formatCode>General</c:formatCode>
                <c:ptCount val="10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 formatCode="#,##0">
                  <c:v>14737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  <c:pt idx="8" formatCode="#,##0">
                  <c:v>9581</c:v>
                </c:pt>
                <c:pt idx="9" formatCode="#,##0">
                  <c:v>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'Weekliks-Weekly'!$L$9:$L$18</c:f>
              <c:numCache>
                <c:formatCode>General</c:formatCode>
                <c:ptCount val="10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 formatCode="#,##0">
                  <c:v>18586</c:v>
                </c:pt>
                <c:pt idx="5" formatCode="#,##0">
                  <c:v>6224</c:v>
                </c:pt>
                <c:pt idx="6" formatCode="#,##0">
                  <c:v>39539</c:v>
                </c:pt>
                <c:pt idx="7" formatCode="#,##0">
                  <c:v>46607</c:v>
                </c:pt>
                <c:pt idx="8" formatCode="#,##0">
                  <c:v>49260</c:v>
                </c:pt>
                <c:pt idx="9" formatCode="#,##0">
                  <c:v>47393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'Weekliks-Weekly'!$T$9:$T$18</c:f>
              <c:numCache>
                <c:formatCode>_ * #\ ##0_ ;_ * \-#\ ##0_ ;_ * "-"??_ ;_ @_ </c:formatCode>
                <c:ptCount val="10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33323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  <c:pt idx="8">
                  <c:v>58841</c:v>
                </c:pt>
                <c:pt idx="9">
                  <c:v>52985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3043422408684"/>
          <c:y val="0.17905761779777529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'Weekliks-Weekly'!$M$9:$M$18</c15:sqref>
                  </c15:fullRef>
                </c:ext>
              </c:extLst>
              <c:f>('Weekliks-Weekly'!$M$9,'Weekliks-Weekly'!$M$11:$M$18)</c:f>
              <c:numCache>
                <c:formatCode>#,##0</c:formatCode>
                <c:ptCount val="9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52467</c:v>
                </c:pt>
                <c:pt idx="5">
                  <c:v>64487</c:v>
                </c:pt>
                <c:pt idx="6">
                  <c:v>74448</c:v>
                </c:pt>
                <c:pt idx="7">
                  <c:v>84029</c:v>
                </c:pt>
                <c:pt idx="8">
                  <c:v>89621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'Weekliks-Weekly'!$T$9:$T$18</c15:sqref>
                  </c15:fullRef>
                </c:ext>
              </c:extLst>
              <c:f>('Weekliks-Weekly'!$T$9,'Weekliks-Weekly'!$T$11:$T$18)</c:f>
              <c:numCache>
                <c:formatCode>_ * #\ ##0_ ;_ * \-#\ ##0_ ;_ * "-"??_ ;_ @_ </c:formatCode>
                <c:ptCount val="9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33323</c:v>
                </c:pt>
                <c:pt idx="4">
                  <c:v>14481</c:v>
                </c:pt>
                <c:pt idx="5">
                  <c:v>51559</c:v>
                </c:pt>
                <c:pt idx="6">
                  <c:v>56568</c:v>
                </c:pt>
                <c:pt idx="7">
                  <c:v>58841</c:v>
                </c:pt>
                <c:pt idx="8">
                  <c:v>52985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06910565545267"/>
          <c:y val="0.65561701339056766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446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topLeftCell="A85" zoomScale="141" zoomScaleNormal="141" workbookViewId="0">
      <selection activeCell="P95" sqref="P95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45842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'Weekliks-Weekly'!B18</f>
        <v>45842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52-10</f>
        <v>42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31569</v>
      </c>
      <c r="T8" s="19">
        <f>P61</f>
        <v>9114</v>
      </c>
      <c r="U8" s="26">
        <f>SUM(S8:T8)</f>
        <v>40683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701+1157+1825+1261+1869+1836+1349+512</f>
        <v>10510</v>
      </c>
      <c r="R9" s="25" t="s">
        <v>27</v>
      </c>
      <c r="S9" s="19">
        <f>P10</f>
        <v>11248</v>
      </c>
      <c r="T9" s="19">
        <f>P57</f>
        <v>904</v>
      </c>
      <c r="U9" s="26">
        <f>SUM(S9:T9)</f>
        <v>12152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718+1843+914+1953+1579+2146+1393+178+524</f>
        <v>11248</v>
      </c>
      <c r="R10" s="25" t="s">
        <v>28</v>
      </c>
      <c r="S10" s="19">
        <f>P13</f>
        <v>2063</v>
      </c>
      <c r="T10" s="19">
        <f>P60</f>
        <v>10910</v>
      </c>
      <c r="U10" s="26">
        <f>SUM(S10:T10)</f>
        <v>12973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547+108+37+205+107+823+540+510+322</f>
        <v>3199</v>
      </c>
      <c r="R11" s="25" t="s">
        <v>30</v>
      </c>
      <c r="S11" s="19">
        <f>P9</f>
        <v>10510</v>
      </c>
      <c r="T11" s="19">
        <f>P59</f>
        <v>19916</v>
      </c>
      <c r="U11" s="26">
        <f>SUM(S11:T11)</f>
        <v>30426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2441+4093+3207+1633+7802+5772+2979+2478+627</f>
        <v>31032</v>
      </c>
      <c r="R12" s="27" t="s">
        <v>32</v>
      </c>
      <c r="S12" s="28">
        <f>SUM(S8:S11)</f>
        <v>55390</v>
      </c>
      <c r="T12" s="28">
        <f>SUM(T8:T11)</f>
        <v>40844</v>
      </c>
      <c r="U12" s="29">
        <f>SUM(S12:T12)</f>
        <v>96234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34+175+233+24+707+705+185</f>
        <v>2063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4293+5014+4216+5498+3113+2472+1576+2629+2070+688</f>
        <v>31569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156752</v>
      </c>
      <c r="U18" s="26">
        <f>SUM(S18:T18)</f>
        <v>156752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371144</v>
      </c>
      <c r="U19" s="29">
        <f>SUM(S19:T19)</f>
        <v>904096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8962.1</v>
      </c>
      <c r="T26" s="103">
        <f>P96/(52-S35)</f>
        <v>24195.8</v>
      </c>
      <c r="U26" s="86">
        <f>H97/(52-S35)</f>
        <v>224667.4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466029.2</v>
      </c>
      <c r="T27" s="67">
        <f>T26*52</f>
        <v>1258181.5999999999</v>
      </c>
      <c r="U27" s="68">
        <f>S27+T27</f>
        <v>1724210.7999999998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89621</v>
      </c>
      <c r="T33" s="18">
        <f>P53</f>
        <v>89621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1910379</v>
      </c>
      <c r="T34" s="18">
        <f>T32-T33</f>
        <v>2560379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42</v>
      </c>
      <c r="T35" s="18">
        <f>$S$35</f>
        <v>42</v>
      </c>
      <c r="U35" s="31">
        <f>$S$35</f>
        <v>42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45485.214285714283</v>
      </c>
      <c r="T36" s="22">
        <f>T34/T35</f>
        <v>60961.404761904763</v>
      </c>
      <c r="U36" s="23">
        <f>U34/U35</f>
        <v>45953.023809523809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/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89621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42</v>
      </c>
      <c r="T55" s="18">
        <f>$S$35</f>
        <v>42</v>
      </c>
      <c r="U55" s="31">
        <f>$S$35</f>
        <v>42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-1826.2142857142858</v>
      </c>
      <c r="T56" s="22">
        <f>T54/T55</f>
        <v>2935.6904761904761</v>
      </c>
      <c r="U56" s="23">
        <f>U54/U55</f>
        <v>37838.119047619046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38+243+39+3+287+79+8+207</f>
        <v>904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2286+1281+1758+957+1316+3057+1384+1430+1046+379</f>
        <v>14894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1752+1823+2018+2249+2700+957+2010+2633+1758+2016</f>
        <v>19916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887+984+2355+1622+982+1557+1408+1010+75+30</f>
        <v>10910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948+1512+324+1291+818+2293+1070+308+522+28</f>
        <v>9114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/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42</v>
      </c>
      <c r="T67" s="18">
        <f>$S$35</f>
        <v>42</v>
      </c>
      <c r="U67" s="31">
        <f>$S$35</f>
        <v>42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27460.142857142859</v>
      </c>
      <c r="T68" s="22">
        <f>T66/T67</f>
        <v>47698.238095238092</v>
      </c>
      <c r="U68" s="23">
        <f>U66/U67</f>
        <v>53650.619047619046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30742+16890</f>
        <v>47632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272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583</f>
        <v>583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37+277+1363+121+10060+6552+4304+3883+2288</f>
        <v>28885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41445+12675+22946+32054</f>
        <v>109120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241958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4" sqref="D24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'Vorige Weekliks-Previous Weekly'!B57</f>
        <v>45751</v>
      </c>
    </row>
    <row r="5" spans="1:22" x14ac:dyDescent="0.25">
      <c r="A5" s="98" t="s">
        <v>123</v>
      </c>
      <c r="B5" s="55">
        <f>B4</f>
        <v>45751</v>
      </c>
    </row>
    <row r="6" spans="1:22" ht="15.6" x14ac:dyDescent="0.3">
      <c r="D6" s="53"/>
    </row>
    <row r="7" spans="1:22" ht="15.6" x14ac:dyDescent="0.3">
      <c r="A7" s="53" t="s">
        <v>5</v>
      </c>
      <c r="B7" s="53" t="s">
        <v>95</v>
      </c>
      <c r="E7" s="56"/>
    </row>
    <row r="8" spans="1:22" ht="15.6" x14ac:dyDescent="0.3">
      <c r="A8" s="60" t="s">
        <v>124</v>
      </c>
      <c r="B8" s="72">
        <v>0</v>
      </c>
      <c r="D8" s="58" t="s">
        <v>125</v>
      </c>
      <c r="E8" s="59">
        <f>B13/(52-'Export destin -Uitvoer bestem.'!$P$5)</f>
        <v>0</v>
      </c>
      <c r="F8" s="57"/>
    </row>
    <row r="9" spans="1:22" ht="15.6" x14ac:dyDescent="0.3">
      <c r="A9" s="60" t="s">
        <v>126</v>
      </c>
      <c r="B9" s="72">
        <f>0</f>
        <v>0</v>
      </c>
      <c r="D9" s="60" t="s">
        <v>127</v>
      </c>
      <c r="E9" s="61">
        <f>'Export destin -Uitvoer bestem.'!$P$5</f>
        <v>42</v>
      </c>
      <c r="F9" s="57"/>
    </row>
    <row r="10" spans="1:22" ht="15.6" x14ac:dyDescent="0.3">
      <c r="A10" s="60" t="s">
        <v>58</v>
      </c>
      <c r="B10" s="72">
        <f>0</f>
        <v>0</v>
      </c>
      <c r="D10" s="60" t="s">
        <v>128</v>
      </c>
      <c r="E10" s="61">
        <f>(E8*E9)+B13</f>
        <v>0</v>
      </c>
      <c r="F10" s="57"/>
    </row>
    <row r="11" spans="1:22" ht="15.6" x14ac:dyDescent="0.3">
      <c r="A11" s="60" t="s">
        <v>129</v>
      </c>
      <c r="B11" s="72">
        <f>0</f>
        <v>0</v>
      </c>
      <c r="E11" s="57"/>
      <c r="F11" s="57"/>
    </row>
    <row r="12" spans="1:22" ht="15.6" x14ac:dyDescent="0.3">
      <c r="A12" s="60" t="s">
        <v>130</v>
      </c>
      <c r="B12" s="72">
        <v>0</v>
      </c>
      <c r="E12" s="57"/>
      <c r="F12" s="57"/>
    </row>
    <row r="13" spans="1:22" ht="15.6" x14ac:dyDescent="0.3">
      <c r="A13" s="58" t="s">
        <v>118</v>
      </c>
      <c r="B13" s="66">
        <f>SUM(B8:B12)</f>
        <v>0</v>
      </c>
      <c r="F13" s="57"/>
    </row>
    <row r="14" spans="1:22" x14ac:dyDescent="0.25">
      <c r="B14" s="56"/>
      <c r="F14" s="57"/>
    </row>
    <row r="15" spans="1:22" ht="15.6" x14ac:dyDescent="0.3">
      <c r="A15" s="53" t="s">
        <v>94</v>
      </c>
      <c r="B15" s="54" t="s">
        <v>95</v>
      </c>
      <c r="F15" s="57"/>
    </row>
    <row r="16" spans="1:22" ht="15.6" x14ac:dyDescent="0.3">
      <c r="A16" s="60" t="s">
        <v>131</v>
      </c>
      <c r="B16" s="72">
        <v>0</v>
      </c>
      <c r="D16" s="58" t="s">
        <v>125</v>
      </c>
      <c r="E16" s="59">
        <f>B23/(52-'Export destin -Uitvoer bestem.'!$P$5)</f>
        <v>0</v>
      </c>
      <c r="F16" s="57"/>
    </row>
    <row r="17" spans="1:12" ht="15.6" x14ac:dyDescent="0.3">
      <c r="A17" s="60" t="s">
        <v>38</v>
      </c>
      <c r="B17" s="72">
        <v>0</v>
      </c>
      <c r="D17" s="60" t="s">
        <v>127</v>
      </c>
      <c r="E17" s="61">
        <f>'Export destin -Uitvoer bestem.'!$P$5</f>
        <v>42</v>
      </c>
      <c r="F17" s="57"/>
    </row>
    <row r="18" spans="1:12" ht="15.6" x14ac:dyDescent="0.3">
      <c r="A18" s="60" t="s">
        <v>132</v>
      </c>
      <c r="B18" s="72">
        <f>0</f>
        <v>0</v>
      </c>
      <c r="D18" s="60" t="s">
        <v>128</v>
      </c>
      <c r="E18" s="61">
        <f>(E16*E17)+B23</f>
        <v>0</v>
      </c>
      <c r="F18" s="57"/>
      <c r="L18" s="105"/>
    </row>
    <row r="19" spans="1:12" ht="15.6" x14ac:dyDescent="0.3">
      <c r="A19" s="60" t="s">
        <v>133</v>
      </c>
      <c r="B19" s="72">
        <f>0</f>
        <v>0</v>
      </c>
      <c r="E19" s="57"/>
      <c r="F19" s="57"/>
      <c r="L19" s="105"/>
    </row>
    <row r="20" spans="1:12" ht="15.6" x14ac:dyDescent="0.3">
      <c r="A20" s="60" t="s">
        <v>134</v>
      </c>
      <c r="B20" s="72">
        <v>0</v>
      </c>
      <c r="E20" s="57"/>
      <c r="F20" s="57"/>
      <c r="L20" s="105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60" t="s">
        <v>136</v>
      </c>
      <c r="B22" s="72">
        <f>0</f>
        <v>0</v>
      </c>
      <c r="E22" s="57"/>
      <c r="F22" s="57"/>
    </row>
    <row r="23" spans="1:12" ht="15.6" x14ac:dyDescent="0.3">
      <c r="A23" s="58" t="s">
        <v>118</v>
      </c>
      <c r="B23" s="66">
        <f>SUM(B16:B22)</f>
        <v>0</v>
      </c>
      <c r="E23" s="57"/>
      <c r="F23" s="57"/>
    </row>
    <row r="24" spans="1:12" x14ac:dyDescent="0.25">
      <c r="B24" s="56"/>
      <c r="E24" s="57"/>
      <c r="F24" s="57"/>
    </row>
    <row r="25" spans="1:12" ht="15.6" x14ac:dyDescent="0.3">
      <c r="A25" s="58" t="s">
        <v>119</v>
      </c>
      <c r="B25" s="66">
        <f>B13+B23</f>
        <v>0</v>
      </c>
      <c r="D25" s="56"/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  <row r="29" spans="1:12" x14ac:dyDescent="0.25">
      <c r="E29" s="57"/>
      <c r="F29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opLeftCell="A3"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137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138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topLeftCell="A7" zoomScale="94" zoomScaleNormal="94" workbookViewId="0">
      <selection activeCell="L19" sqref="L1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162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163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14737</v>
      </c>
      <c r="L13" s="73">
        <v>18586</v>
      </c>
      <c r="M13" s="156">
        <f t="shared" si="5"/>
        <v>44210</v>
      </c>
      <c r="N13" s="155">
        <f t="shared" si="5"/>
        <v>52935</v>
      </c>
      <c r="O13" s="36"/>
      <c r="P13" s="15"/>
      <c r="Q13" s="15"/>
      <c r="R13" s="15"/>
      <c r="S13" s="15">
        <f t="shared" si="2"/>
        <v>0</v>
      </c>
      <c r="T13" s="15">
        <f t="shared" si="6"/>
        <v>33323</v>
      </c>
      <c r="U13" s="15">
        <f t="shared" si="3"/>
        <v>0</v>
      </c>
      <c r="V13" s="15">
        <f t="shared" si="7"/>
        <v>97145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8257</v>
      </c>
      <c r="L14" s="73">
        <v>6224</v>
      </c>
      <c r="M14" s="156">
        <f t="shared" si="5"/>
        <v>52467</v>
      </c>
      <c r="N14" s="155">
        <f t="shared" si="5"/>
        <v>59159</v>
      </c>
      <c r="O14" s="36"/>
      <c r="P14" s="15"/>
      <c r="Q14" s="15"/>
      <c r="R14" s="15"/>
      <c r="S14" s="15">
        <f t="shared" si="2"/>
        <v>0</v>
      </c>
      <c r="T14" s="15">
        <f t="shared" si="6"/>
        <v>14481</v>
      </c>
      <c r="U14" s="15">
        <f t="shared" si="3"/>
        <v>0</v>
      </c>
      <c r="V14" s="15">
        <f t="shared" si="7"/>
        <v>111626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12020</v>
      </c>
      <c r="L15" s="73">
        <v>39539</v>
      </c>
      <c r="M15" s="156">
        <f t="shared" si="5"/>
        <v>64487</v>
      </c>
      <c r="N15" s="155">
        <f t="shared" si="5"/>
        <v>98698</v>
      </c>
      <c r="O15" s="36"/>
      <c r="P15" s="15"/>
      <c r="Q15" s="15"/>
      <c r="R15" s="15"/>
      <c r="S15" s="15">
        <f t="shared" si="2"/>
        <v>0</v>
      </c>
      <c r="T15" s="15">
        <f t="shared" si="6"/>
        <v>51559</v>
      </c>
      <c r="U15" s="15">
        <f t="shared" si="3"/>
        <v>0</v>
      </c>
      <c r="V15" s="15">
        <f t="shared" si="7"/>
        <v>163185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9961</v>
      </c>
      <c r="L16" s="73">
        <v>46607</v>
      </c>
      <c r="M16" s="156">
        <f t="shared" si="5"/>
        <v>74448</v>
      </c>
      <c r="N16" s="155">
        <f t="shared" si="5"/>
        <v>145305</v>
      </c>
      <c r="O16" s="36"/>
      <c r="P16" s="15"/>
      <c r="Q16" s="15"/>
      <c r="R16" s="15"/>
      <c r="S16" s="15">
        <f t="shared" si="2"/>
        <v>0</v>
      </c>
      <c r="T16" s="15">
        <f t="shared" si="6"/>
        <v>56568</v>
      </c>
      <c r="U16" s="15">
        <f t="shared" si="3"/>
        <v>0</v>
      </c>
      <c r="V16" s="15">
        <f t="shared" si="7"/>
        <v>219753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9581</v>
      </c>
      <c r="L17" s="73">
        <v>49260</v>
      </c>
      <c r="M17" s="156">
        <f t="shared" si="5"/>
        <v>84029</v>
      </c>
      <c r="N17" s="155">
        <f t="shared" si="5"/>
        <v>194565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58841</v>
      </c>
      <c r="U17" s="15">
        <f t="shared" si="3"/>
        <v>0</v>
      </c>
      <c r="V17" s="15">
        <f t="shared" si="7"/>
        <v>278594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5592</v>
      </c>
      <c r="L18" s="73">
        <v>47393</v>
      </c>
      <c r="M18" s="156">
        <f t="shared" si="5"/>
        <v>89621</v>
      </c>
      <c r="N18" s="155">
        <f t="shared" si="5"/>
        <v>241958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52985</v>
      </c>
      <c r="U18" s="15">
        <f t="shared" si="3"/>
        <v>0</v>
      </c>
      <c r="V18" s="15">
        <f t="shared" si="7"/>
        <v>331579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/>
      <c r="L19" s="73"/>
      <c r="M19" s="156">
        <f t="shared" si="5"/>
        <v>89621</v>
      </c>
      <c r="N19" s="155">
        <f t="shared" si="5"/>
        <v>241958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0</v>
      </c>
      <c r="U19" s="15">
        <f t="shared" si="3"/>
        <v>0</v>
      </c>
      <c r="V19" s="15">
        <f t="shared" si="7"/>
        <v>331579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/>
      <c r="L20" s="73"/>
      <c r="M20" s="156">
        <f t="shared" si="5"/>
        <v>89621</v>
      </c>
      <c r="N20" s="155">
        <f t="shared" si="5"/>
        <v>241958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0</v>
      </c>
      <c r="U20" s="15">
        <f t="shared" si="3"/>
        <v>0</v>
      </c>
      <c r="V20" s="15">
        <f t="shared" si="7"/>
        <v>331579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/>
      <c r="L21" s="73"/>
      <c r="M21" s="156">
        <f t="shared" si="5"/>
        <v>89621</v>
      </c>
      <c r="N21" s="155">
        <f t="shared" si="5"/>
        <v>241958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0</v>
      </c>
      <c r="U21" s="15">
        <f t="shared" si="3"/>
        <v>0</v>
      </c>
      <c r="V21" s="15">
        <f t="shared" si="7"/>
        <v>331579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/>
      <c r="L22" s="73"/>
      <c r="M22" s="156">
        <f t="shared" si="5"/>
        <v>89621</v>
      </c>
      <c r="N22" s="155">
        <f t="shared" si="5"/>
        <v>241958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0</v>
      </c>
      <c r="U22" s="15">
        <f t="shared" si="3"/>
        <v>0</v>
      </c>
      <c r="V22" s="15">
        <f t="shared" si="7"/>
        <v>331579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/>
      <c r="L23" s="73"/>
      <c r="M23" s="156">
        <f t="shared" si="5"/>
        <v>89621</v>
      </c>
      <c r="N23" s="155">
        <f t="shared" si="5"/>
        <v>241958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0</v>
      </c>
      <c r="U23" s="15">
        <f t="shared" si="3"/>
        <v>0</v>
      </c>
      <c r="V23" s="15">
        <f t="shared" si="7"/>
        <v>331579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/>
      <c r="L24" s="73"/>
      <c r="M24" s="156">
        <f t="shared" si="5"/>
        <v>89621</v>
      </c>
      <c r="N24" s="155">
        <f t="shared" si="5"/>
        <v>241958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0</v>
      </c>
      <c r="U24" s="15">
        <f t="shared" si="3"/>
        <v>0</v>
      </c>
      <c r="V24" s="15">
        <f t="shared" si="7"/>
        <v>331579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/>
      <c r="L25" s="73"/>
      <c r="M25" s="156">
        <f t="shared" si="5"/>
        <v>89621</v>
      </c>
      <c r="N25" s="155">
        <f t="shared" si="5"/>
        <v>241958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0</v>
      </c>
      <c r="U25" s="15">
        <f t="shared" si="3"/>
        <v>0</v>
      </c>
      <c r="V25" s="15">
        <f t="shared" si="7"/>
        <v>331579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/>
      <c r="L26" s="73"/>
      <c r="M26" s="156">
        <f t="shared" ref="M26:N41" si="12">M25+K26</f>
        <v>89621</v>
      </c>
      <c r="N26" s="155">
        <f t="shared" si="12"/>
        <v>241958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331579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/>
      <c r="L27" s="73"/>
      <c r="M27" s="156">
        <f t="shared" si="12"/>
        <v>89621</v>
      </c>
      <c r="N27" s="155">
        <f t="shared" si="12"/>
        <v>241958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331579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73"/>
      <c r="M28" s="156">
        <f t="shared" si="12"/>
        <v>89621</v>
      </c>
      <c r="N28" s="155">
        <f t="shared" si="12"/>
        <v>241958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0</v>
      </c>
      <c r="U28" s="15">
        <f t="shared" si="3"/>
        <v>0</v>
      </c>
      <c r="V28" s="15">
        <f t="shared" si="7"/>
        <v>331579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73"/>
      <c r="M29" s="156">
        <f t="shared" si="12"/>
        <v>89621</v>
      </c>
      <c r="N29" s="155">
        <f t="shared" si="12"/>
        <v>241958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331579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89621</v>
      </c>
      <c r="N30" s="155">
        <f t="shared" si="12"/>
        <v>241958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331579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89621</v>
      </c>
      <c r="N31" s="155">
        <f t="shared" si="12"/>
        <v>241958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331579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89621</v>
      </c>
      <c r="N32" s="155">
        <f t="shared" si="12"/>
        <v>241958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331579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89621</v>
      </c>
      <c r="N33" s="155">
        <f t="shared" si="12"/>
        <v>241958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331579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89621</v>
      </c>
      <c r="N34" s="155">
        <f t="shared" si="12"/>
        <v>241958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331579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89621</v>
      </c>
      <c r="N35" s="155">
        <f t="shared" si="12"/>
        <v>241958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331579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89621</v>
      </c>
      <c r="N36" s="155">
        <f t="shared" si="12"/>
        <v>241958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331579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89621</v>
      </c>
      <c r="N37" s="155">
        <f t="shared" si="12"/>
        <v>241958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331579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89621</v>
      </c>
      <c r="N38" s="155">
        <f t="shared" si="12"/>
        <v>241958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331579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89621</v>
      </c>
      <c r="N39" s="155">
        <f t="shared" si="12"/>
        <v>241958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331579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89621</v>
      </c>
      <c r="N40" s="155">
        <f t="shared" si="12"/>
        <v>241958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331579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89621</v>
      </c>
      <c r="N41" s="155">
        <f t="shared" si="12"/>
        <v>241958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331579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89621</v>
      </c>
      <c r="N42" s="155">
        <f t="shared" si="16"/>
        <v>241958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331579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89621</v>
      </c>
      <c r="N43" s="155">
        <f t="shared" si="16"/>
        <v>241958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331579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89621</v>
      </c>
      <c r="N44" s="155">
        <f t="shared" si="16"/>
        <v>241958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331579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89621</v>
      </c>
      <c r="N45" s="155">
        <f t="shared" si="16"/>
        <v>241958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331579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89621</v>
      </c>
      <c r="N46" s="155">
        <f t="shared" si="16"/>
        <v>241958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331579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89621</v>
      </c>
      <c r="N47" s="155">
        <f t="shared" si="16"/>
        <v>241958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331579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89621</v>
      </c>
      <c r="N48" s="155">
        <f t="shared" si="16"/>
        <v>241958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331579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89621</v>
      </c>
      <c r="N49" s="155">
        <f t="shared" si="16"/>
        <v>241958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331579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89621</v>
      </c>
      <c r="N50" s="155">
        <f t="shared" si="16"/>
        <v>241958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331579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89621</v>
      </c>
      <c r="N51" s="155">
        <f t="shared" si="16"/>
        <v>241958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331579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89621</v>
      </c>
      <c r="N52" s="155">
        <f t="shared" si="16"/>
        <v>241958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331579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89621</v>
      </c>
      <c r="N53" s="155">
        <f t="shared" si="16"/>
        <v>241958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331579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89621</v>
      </c>
      <c r="N54" s="155">
        <f t="shared" si="16"/>
        <v>241958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331579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89621</v>
      </c>
      <c r="N55" s="155">
        <f t="shared" si="16"/>
        <v>241958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331579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89621</v>
      </c>
      <c r="N56" s="155">
        <f t="shared" si="16"/>
        <v>241958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331579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89621</v>
      </c>
      <c r="N57" s="155">
        <f t="shared" si="16"/>
        <v>241958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331579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89621</v>
      </c>
      <c r="N58" s="155">
        <f t="shared" si="19"/>
        <v>241958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331579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89621</v>
      </c>
      <c r="N59" s="155">
        <f t="shared" si="19"/>
        <v>241958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331579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89621</v>
      </c>
      <c r="N60" s="155">
        <f t="shared" si="19"/>
        <v>241958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331579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89621</v>
      </c>
      <c r="N61" s="158">
        <f>N60+L61</f>
        <v>241958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331579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172</v>
      </c>
    </row>
    <row r="2" spans="1:2" s="54" customFormat="1" ht="15.6" x14ac:dyDescent="0.3">
      <c r="A2" s="53" t="s">
        <v>173</v>
      </c>
    </row>
    <row r="3" spans="1:2" s="54" customFormat="1" ht="15" x14ac:dyDescent="0.25"/>
    <row r="4" spans="1:2" s="54" customFormat="1" ht="15" x14ac:dyDescent="0.25">
      <c r="A4" s="98" t="s">
        <v>174</v>
      </c>
      <c r="B4" s="75" t="e">
        <f>#REF!</f>
        <v>#REF!</v>
      </c>
    </row>
    <row r="5" spans="1:2" s="54" customFormat="1" ht="15" x14ac:dyDescent="0.25">
      <c r="A5" s="98" t="s">
        <v>175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176</v>
      </c>
    </row>
    <row r="2" spans="1:8" s="54" customFormat="1" ht="15.6" x14ac:dyDescent="0.3">
      <c r="A2" s="53" t="s">
        <v>173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177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178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181</v>
      </c>
      <c r="D10" s="107" t="s">
        <v>182</v>
      </c>
      <c r="E10" s="107" t="s">
        <v>183</v>
      </c>
      <c r="F10" s="107" t="s">
        <v>184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193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200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204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207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210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215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216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220</v>
      </c>
      <c r="B45" s="106" t="s">
        <v>221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179</v>
      </c>
      <c r="B63" s="106" t="s">
        <v>239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240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241</v>
      </c>
    </row>
    <row r="2" spans="1:11" s="54" customFormat="1" ht="15.6" x14ac:dyDescent="0.3">
      <c r="A2" s="53" t="s">
        <v>242</v>
      </c>
    </row>
    <row r="3" spans="1:11" s="54" customFormat="1" ht="15" x14ac:dyDescent="0.25"/>
    <row r="4" spans="1:11" s="54" customFormat="1" ht="15" x14ac:dyDescent="0.25">
      <c r="A4" s="98" t="s">
        <v>174</v>
      </c>
      <c r="B4" s="75" t="e">
        <f>#REF!</f>
        <v>#REF!</v>
      </c>
    </row>
    <row r="5" spans="1:11" s="54" customFormat="1" ht="15" x14ac:dyDescent="0.25">
      <c r="A5" s="98" t="s">
        <v>175</v>
      </c>
      <c r="B5" s="55" t="e">
        <f>B4</f>
        <v>#REF!</v>
      </c>
    </row>
    <row r="7" spans="1:11" ht="15.6" x14ac:dyDescent="0.3">
      <c r="A7" s="206" t="s">
        <v>243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244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180</v>
      </c>
      <c r="C10" s="107" t="s">
        <v>245</v>
      </c>
      <c r="D10" s="107" t="s">
        <v>246</v>
      </c>
      <c r="E10" s="107" t="s">
        <v>247</v>
      </c>
      <c r="F10" s="107" t="s">
        <v>248</v>
      </c>
      <c r="G10" s="107" t="s">
        <v>249</v>
      </c>
      <c r="H10" s="107" t="s">
        <v>250</v>
      </c>
      <c r="I10" s="107" t="s">
        <v>251</v>
      </c>
      <c r="J10" s="107" t="s">
        <v>185</v>
      </c>
      <c r="K10" s="107" t="s">
        <v>185</v>
      </c>
    </row>
    <row r="11" spans="1:11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187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193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196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198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199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200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202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207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211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215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220</v>
      </c>
      <c r="B45" s="106" t="s">
        <v>221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224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225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226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228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229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230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231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232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233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234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235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236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237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238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179</v>
      </c>
      <c r="B63" s="106" t="s">
        <v>239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252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253</v>
      </c>
    </row>
    <row r="2" spans="1:8" s="54" customFormat="1" ht="15.6" x14ac:dyDescent="0.3">
      <c r="A2" s="53" t="s">
        <v>254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255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256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257</v>
      </c>
      <c r="D10" s="107" t="s">
        <v>248</v>
      </c>
      <c r="E10" s="107" t="s">
        <v>249</v>
      </c>
      <c r="F10" s="107" t="s">
        <v>251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193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200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207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215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220</v>
      </c>
      <c r="B45" s="106" t="s">
        <v>221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179</v>
      </c>
      <c r="B63" s="106" t="s">
        <v>239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252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258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174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175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259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260</v>
      </c>
      <c r="B7" s="207"/>
      <c r="C7" s="207"/>
      <c r="D7" s="207"/>
      <c r="E7" s="207"/>
      <c r="F7" s="207"/>
      <c r="G7" s="208"/>
    </row>
    <row r="8" spans="1:7" x14ac:dyDescent="0.25">
      <c r="A8" s="209" t="s">
        <v>179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180</v>
      </c>
      <c r="C9" s="107" t="s">
        <v>261</v>
      </c>
      <c r="D9" s="107" t="s">
        <v>262</v>
      </c>
      <c r="E9" s="107" t="s">
        <v>263</v>
      </c>
      <c r="F9" s="107" t="s">
        <v>264</v>
      </c>
      <c r="G9" s="107" t="s">
        <v>264</v>
      </c>
    </row>
    <row r="10" spans="1:7" x14ac:dyDescent="0.25">
      <c r="A10" s="106">
        <v>1</v>
      </c>
      <c r="B10" s="106" t="s">
        <v>186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187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188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189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190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191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193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194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195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196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197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198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199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200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201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202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203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204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205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206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207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208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209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210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211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212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213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214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215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216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221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222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223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224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225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226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227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228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229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230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231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232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233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234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179</v>
      </c>
      <c r="B62" s="106" t="s">
        <v>239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267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174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175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268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269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179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180</v>
      </c>
      <c r="C9" s="107" t="s">
        <v>270</v>
      </c>
      <c r="D9" s="107" t="s">
        <v>261</v>
      </c>
      <c r="E9" s="107" t="s">
        <v>262</v>
      </c>
      <c r="F9" s="107" t="s">
        <v>271</v>
      </c>
      <c r="G9" s="107" t="s">
        <v>264</v>
      </c>
      <c r="H9" s="107" t="s">
        <v>264</v>
      </c>
    </row>
    <row r="10" spans="1:8" x14ac:dyDescent="0.25">
      <c r="A10" s="106">
        <v>1</v>
      </c>
      <c r="B10" s="106" t="s">
        <v>186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187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188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189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190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191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193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194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195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196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197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198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199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200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201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202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203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204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205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206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207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208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209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210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211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212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213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214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215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216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221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222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223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224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225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226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227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228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229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230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231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232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233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234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179</v>
      </c>
      <c r="B62" s="106" t="s">
        <v>239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2025-07-11T06:55:54Z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