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227C91BF-D749-402A-8687-644FFB17F028}" xr6:coauthVersionLast="47" xr6:coauthVersionMax="47" xr10:uidLastSave="{00000000-0000-0000-0000-000000000000}"/>
  <bookViews>
    <workbookView xWindow="-28920" yWindow="-120" windowWidth="29040" windowHeight="15720" tabRatio="865" activeTab="10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state="hidden" r:id="rId8"/>
    <sheet name="Sunflower 2023_2024" sheetId="19" state="hidden" r:id="rId9"/>
    <sheet name="Sunflower 2024_2025" sheetId="20" state="hidden" r:id="rId10"/>
    <sheet name="Sunflower 2025_2026" sheetId="21" r:id="rId11"/>
    <sheet name="Sonneblom - Sunflower" sheetId="6" r:id="rId12"/>
  </sheets>
  <definedNames>
    <definedName name="_xlnm.Print_Area" localSheetId="4">' Sunflower 2019_20'!$I$13:$M$14</definedName>
    <definedName name="_xlnm.Print_Area" localSheetId="11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6" l="1"/>
  <c r="K6" i="6"/>
  <c r="K7" i="6"/>
  <c r="K8" i="6"/>
  <c r="K9" i="6"/>
  <c r="K10" i="6"/>
  <c r="K11" i="6"/>
  <c r="K12" i="6"/>
  <c r="K13" i="6"/>
  <c r="K4" i="6"/>
  <c r="G16" i="21"/>
  <c r="C12" i="4"/>
  <c r="L11" i="6"/>
  <c r="L12" i="6"/>
  <c r="L13" i="6"/>
  <c r="K14" i="6"/>
  <c r="L10" i="6"/>
  <c r="L5" i="6"/>
  <c r="L6" i="6"/>
  <c r="L7" i="6"/>
  <c r="L8" i="6"/>
  <c r="L9" i="6"/>
  <c r="L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K61" i="6"/>
  <c r="K59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F7" i="21"/>
  <c r="G7" i="21"/>
  <c r="F59" i="20"/>
  <c r="J56" i="6"/>
  <c r="C59" i="20"/>
  <c r="K62" i="6"/>
  <c r="K64" i="6"/>
  <c r="G8" i="21"/>
  <c r="G9" i="21"/>
  <c r="G10" i="21"/>
  <c r="G11" i="21"/>
  <c r="G12" i="21"/>
  <c r="L61" i="6"/>
  <c r="F27" i="20"/>
  <c r="J24" i="6"/>
  <c r="F28" i="20"/>
  <c r="J25" i="6"/>
  <c r="C9" i="4"/>
  <c r="I5" i="6"/>
  <c r="I62" i="6"/>
  <c r="I6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62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/>
  <c r="F14" i="20"/>
  <c r="J11" i="6"/>
  <c r="F15" i="20"/>
  <c r="J12" i="6"/>
  <c r="F16" i="20"/>
  <c r="J13" i="6"/>
  <c r="F17" i="20"/>
  <c r="J14" i="6"/>
  <c r="F18" i="20"/>
  <c r="J15" i="6"/>
  <c r="J61" i="6"/>
  <c r="J59" i="6"/>
  <c r="F58" i="20"/>
  <c r="J55" i="6"/>
  <c r="F57" i="20"/>
  <c r="J54" i="6"/>
  <c r="F56" i="20"/>
  <c r="J53" i="6"/>
  <c r="F55" i="20"/>
  <c r="J52" i="6"/>
  <c r="F54" i="20"/>
  <c r="J51" i="6"/>
  <c r="F53" i="20"/>
  <c r="J50" i="6"/>
  <c r="F52" i="20"/>
  <c r="J49" i="6"/>
  <c r="F51" i="20"/>
  <c r="J48" i="6"/>
  <c r="F50" i="20"/>
  <c r="J47" i="6"/>
  <c r="F49" i="20"/>
  <c r="J46" i="6"/>
  <c r="F48" i="20"/>
  <c r="J45" i="6"/>
  <c r="F47" i="20"/>
  <c r="J44" i="6"/>
  <c r="F46" i="20"/>
  <c r="J43" i="6"/>
  <c r="F45" i="20"/>
  <c r="J42" i="6"/>
  <c r="F44" i="20"/>
  <c r="J41" i="6"/>
  <c r="F43" i="20"/>
  <c r="J40" i="6"/>
  <c r="F42" i="20"/>
  <c r="J39" i="6"/>
  <c r="F41" i="20"/>
  <c r="J38" i="6"/>
  <c r="F40" i="20"/>
  <c r="J37" i="6"/>
  <c r="F39" i="20"/>
  <c r="J36" i="6"/>
  <c r="F38" i="20"/>
  <c r="J35" i="6"/>
  <c r="F37" i="20"/>
  <c r="J34" i="6"/>
  <c r="F36" i="20"/>
  <c r="J33" i="6"/>
  <c r="F35" i="20"/>
  <c r="J32" i="6"/>
  <c r="F34" i="20"/>
  <c r="J31" i="6"/>
  <c r="F33" i="20"/>
  <c r="J30" i="6"/>
  <c r="F32" i="20"/>
  <c r="J29" i="6"/>
  <c r="F31" i="20"/>
  <c r="J28" i="6"/>
  <c r="F30" i="20"/>
  <c r="J27" i="6"/>
  <c r="F29" i="20"/>
  <c r="J26" i="6"/>
  <c r="F26" i="20"/>
  <c r="J23" i="6"/>
  <c r="F25" i="20"/>
  <c r="J22" i="6"/>
  <c r="F24" i="20"/>
  <c r="J21" i="6"/>
  <c r="F23" i="20"/>
  <c r="J20" i="6"/>
  <c r="F22" i="20"/>
  <c r="J19" i="6"/>
  <c r="F21" i="20"/>
  <c r="J18" i="6"/>
  <c r="F20" i="20"/>
  <c r="J17" i="6"/>
  <c r="F19" i="20"/>
  <c r="J16" i="6"/>
  <c r="F12" i="20"/>
  <c r="J9" i="6"/>
  <c r="F11" i="20"/>
  <c r="J8" i="6"/>
  <c r="F10" i="20"/>
  <c r="J7" i="6"/>
  <c r="F9" i="20"/>
  <c r="J6" i="6"/>
  <c r="F8" i="20"/>
  <c r="J5" i="6"/>
  <c r="C8" i="20"/>
  <c r="C9" i="20"/>
  <c r="F7" i="20"/>
  <c r="G7" i="20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C30" i="18"/>
  <c r="C29" i="18"/>
  <c r="C28" i="18"/>
  <c r="C27" i="18"/>
  <c r="C26" i="18"/>
  <c r="C25" i="18"/>
  <c r="C24" i="18"/>
  <c r="C23" i="18"/>
  <c r="D62" i="6"/>
  <c r="D64" i="6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G59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62" i="6"/>
  <c r="F8" i="16"/>
  <c r="F5" i="6"/>
  <c r="F58" i="6"/>
  <c r="F59" i="6"/>
  <c r="F7" i="16"/>
  <c r="F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G13" i="21"/>
  <c r="G14" i="21"/>
  <c r="G15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H59" i="6"/>
  <c r="H64" i="6"/>
  <c r="L57" i="6"/>
  <c r="L59" i="6"/>
  <c r="L62" i="6"/>
  <c r="F64" i="6"/>
  <c r="E62" i="6"/>
  <c r="E64" i="6"/>
  <c r="G62" i="6"/>
  <c r="G64" i="6"/>
  <c r="J4" i="6"/>
  <c r="J62" i="6"/>
  <c r="J64" i="6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C5" i="4"/>
  <c r="C10" i="4"/>
  <c r="L64" i="6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C11" i="4"/>
  <c r="C16" i="4"/>
</calcChain>
</file>

<file path=xl/sharedStrings.xml><?xml version="1.0" encoding="utf-8"?>
<sst xmlns="http://schemas.openxmlformats.org/spreadsheetml/2006/main" count="151" uniqueCount="64">
  <si>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</si>
  <si>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</si>
  <si>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</si>
  <si>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</si>
  <si>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</si>
  <si>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</si>
  <si>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</si>
  <si>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</si>
  <si>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</si>
  <si>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</si>
  <si>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</si>
  <si>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</si>
  <si>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</si>
  <si>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</si>
  <si>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</si>
  <si>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</si>
  <si>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</si>
  <si>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</si>
  <si>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</si>
  <si>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</si>
  <si>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</si>
  <si>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</si>
  <si>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</si>
  <si>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</si>
  <si>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</si>
  <si>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</si>
  <si>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</si>
  <si>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</si>
  <si>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</si>
  <si>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</si>
  <si>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</si>
  <si>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</si>
  <si>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</si>
  <si>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</si>
  <si>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</si>
  <si>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</si>
  <si>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</si>
  <si>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</si>
  <si>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</si>
  <si>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</si>
  <si>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</si>
  <si>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</si>
  <si>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</si>
  <si>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</si>
  <si>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</si>
  <si>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</si>
  <si>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</si>
  <si>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</si>
  <si>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</si>
  <si>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</si>
  <si>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</si>
  <si>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</si>
  <si>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</si>
  <si>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</si>
  <si>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</si>
  <si>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</si>
  <si>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</si>
  <si>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</si>
  <si>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5-year average</t>
  </si>
  <si>
    <t>2025/26*</t>
  </si>
  <si>
    <t>2025/26 bemarkingsjaar</t>
  </si>
  <si>
    <t xml:space="preserve">Beraamde lewering vs NOK skatting / Delivery Estimate vs CEC Estimate </t>
  </si>
  <si>
    <t>CEC production estimate (tons)</t>
  </si>
  <si>
    <t>NOK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</si>
</sst>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8" fillId="2" borderId="0" applyNumberFormat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34" applyNumberFormat="0" applyAlignment="0" applyProtection="0"/>
    <xf numFmtId="0" fontId="9" fillId="0" borderId="0"/>
    <xf numFmtId="0" fontId="16" fillId="0" borderId="0">
      <alignment vertical="top"/>
    </xf>
    <xf numFmtId="0" fontId="9" fillId="0" borderId="0"/>
    <xf numFmtId="0" fontId="24" fillId="0" borderId="0"/>
    <xf numFmtId="0" fontId="18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3" borderId="38" applyNumberFormat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9" applyNumberFormat="0" applyFill="0" applyAlignment="0" applyProtection="0"/>
  </cellStyleXfs>
  <cellXfs count="1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166" fontId="4" fillId="0" borderId="0" xfId="2" applyNumberFormat="1" applyFont="1"/>
    <xf numFmtId="166" fontId="6" fillId="0" borderId="0" xfId="2" applyNumberFormat="1" applyFont="1"/>
    <xf numFmtId="0" fontId="6" fillId="0" borderId="0" xfId="0" applyFont="1"/>
    <xf numFmtId="166" fontId="7" fillId="0" borderId="0" xfId="2" applyNumberFormat="1" applyFont="1"/>
    <xf numFmtId="0" fontId="7" fillId="0" borderId="0" xfId="0" applyFont="1"/>
    <xf numFmtId="166" fontId="0" fillId="0" borderId="0" xfId="0" applyNumberFormat="1"/>
    <xf numFmtId="0" fontId="29" fillId="0" borderId="0" xfId="0" applyFont="1"/>
    <xf numFmtId="15" fontId="30" fillId="0" borderId="0" xfId="0" applyNumberFormat="1" applyFont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1" xfId="0" applyFont="1" applyBorder="1"/>
    <xf numFmtId="166" fontId="4" fillId="0" borderId="3" xfId="2" applyNumberFormat="1" applyFont="1" applyBorder="1" applyAlignment="1">
      <alignment horizontal="center"/>
    </xf>
    <xf numFmtId="0" fontId="4" fillId="0" borderId="3" xfId="0" applyFont="1" applyBorder="1"/>
    <xf numFmtId="0" fontId="9" fillId="0" borderId="3" xfId="0" applyFont="1" applyBorder="1"/>
    <xf numFmtId="0" fontId="28" fillId="0" borderId="40" xfId="38" applyBorder="1" applyAlignment="1">
      <alignment horizontal="right"/>
    </xf>
    <xf numFmtId="0" fontId="28" fillId="0" borderId="41" xfId="38" applyBorder="1"/>
    <xf numFmtId="0" fontId="4" fillId="0" borderId="2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0" fillId="0" borderId="4" xfId="0" applyFont="1" applyBorder="1"/>
    <xf numFmtId="0" fontId="22" fillId="0" borderId="37" xfId="18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166" fontId="12" fillId="0" borderId="5" xfId="2" applyNumberFormat="1" applyFont="1" applyBorder="1"/>
    <xf numFmtId="0" fontId="11" fillId="0" borderId="6" xfId="0" applyFont="1" applyBorder="1" applyAlignment="1">
      <alignment horizontal="center"/>
    </xf>
    <xf numFmtId="166" fontId="13" fillId="0" borderId="7" xfId="9" applyNumberFormat="1" applyFont="1" applyBorder="1"/>
    <xf numFmtId="0" fontId="11" fillId="0" borderId="8" xfId="0" applyFont="1" applyBorder="1" applyAlignment="1">
      <alignment horizontal="center"/>
    </xf>
    <xf numFmtId="166" fontId="13" fillId="0" borderId="5" xfId="9" applyNumberFormat="1" applyFont="1" applyBorder="1"/>
    <xf numFmtId="166" fontId="11" fillId="0" borderId="0" xfId="2" applyNumberFormat="1" applyFont="1"/>
    <xf numFmtId="166" fontId="12" fillId="0" borderId="0" xfId="2" applyNumberFormat="1" applyFont="1"/>
    <xf numFmtId="166" fontId="13" fillId="0" borderId="0" xfId="2" applyNumberFormat="1" applyFont="1"/>
    <xf numFmtId="0" fontId="4" fillId="0" borderId="9" xfId="0" applyFont="1" applyBorder="1"/>
    <xf numFmtId="49" fontId="4" fillId="0" borderId="10" xfId="0" applyNumberFormat="1" applyFont="1" applyBorder="1"/>
    <xf numFmtId="166" fontId="23" fillId="4" borderId="5" xfId="20" applyNumberFormat="1" applyBorder="1"/>
    <xf numFmtId="0" fontId="4" fillId="0" borderId="10" xfId="0" applyFont="1" applyBorder="1"/>
    <xf numFmtId="1" fontId="11" fillId="0" borderId="0" xfId="0" applyNumberFormat="1" applyFont="1"/>
    <xf numFmtId="1" fontId="22" fillId="0" borderId="37" xfId="18" applyNumberFormat="1" applyAlignment="1">
      <alignment horizontal="center" vertical="center" wrapText="1"/>
    </xf>
    <xf numFmtId="1" fontId="23" fillId="4" borderId="5" xfId="20" applyNumberFormat="1" applyBorder="1"/>
    <xf numFmtId="1" fontId="4" fillId="0" borderId="0" xfId="0" applyNumberFormat="1" applyFont="1"/>
    <xf numFmtId="1" fontId="11" fillId="0" borderId="0" xfId="2" applyNumberFormat="1" applyFont="1"/>
    <xf numFmtId="1" fontId="4" fillId="0" borderId="0" xfId="2" applyNumberFormat="1" applyFont="1"/>
    <xf numFmtId="9" fontId="0" fillId="0" borderId="0" xfId="33" applyFont="1"/>
    <xf numFmtId="0" fontId="28" fillId="0" borderId="42" xfId="38" applyBorder="1"/>
    <xf numFmtId="0" fontId="21" fillId="5" borderId="11" xfId="17" applyFill="1" applyBorder="1" applyAlignment="1">
      <alignment horizontal="center"/>
    </xf>
    <xf numFmtId="0" fontId="21" fillId="5" borderId="12" xfId="17" applyFill="1" applyBorder="1" applyAlignment="1">
      <alignment horizontal="center"/>
    </xf>
    <xf numFmtId="49" fontId="21" fillId="5" borderId="6" xfId="17" applyNumberFormat="1" applyFill="1" applyBorder="1" applyAlignment="1">
      <alignment horizontal="center"/>
    </xf>
    <xf numFmtId="0" fontId="26" fillId="3" borderId="43" xfId="32" applyBorder="1"/>
    <xf numFmtId="49" fontId="26" fillId="3" borderId="13" xfId="32" applyNumberFormat="1" applyBorder="1"/>
    <xf numFmtId="166" fontId="26" fillId="3" borderId="14" xfId="32" applyNumberFormat="1" applyBorder="1"/>
    <xf numFmtId="49" fontId="26" fillId="5" borderId="15" xfId="32" applyNumberFormat="1" applyFill="1" applyBorder="1"/>
    <xf numFmtId="0" fontId="21" fillId="5" borderId="16" xfId="17" applyFill="1" applyBorder="1" applyAlignment="1">
      <alignment horizontal="center"/>
    </xf>
    <xf numFmtId="43" fontId="0" fillId="0" borderId="0" xfId="0" applyNumberFormat="1"/>
    <xf numFmtId="0" fontId="31" fillId="3" borderId="2" xfId="32" applyFont="1" applyBorder="1" applyAlignment="1">
      <alignment horizontal="right"/>
    </xf>
    <xf numFmtId="0" fontId="31" fillId="3" borderId="1" xfId="32" applyFont="1" applyBorder="1" applyAlignment="1">
      <alignment wrapText="1"/>
    </xf>
    <xf numFmtId="0" fontId="31" fillId="3" borderId="44" xfId="32" applyFont="1" applyBorder="1" applyAlignment="1">
      <alignment horizontal="right"/>
    </xf>
    <xf numFmtId="0" fontId="31" fillId="3" borderId="45" xfId="32" applyFont="1" applyBorder="1"/>
    <xf numFmtId="166" fontId="31" fillId="0" borderId="46" xfId="38" applyNumberFormat="1" applyFont="1" applyBorder="1" applyAlignment="1">
      <alignment horizontal="center"/>
    </xf>
    <xf numFmtId="0" fontId="26" fillId="3" borderId="17" xfId="32" applyBorder="1"/>
    <xf numFmtId="0" fontId="26" fillId="5" borderId="18" xfId="32" applyFill="1" applyBorder="1"/>
    <xf numFmtId="0" fontId="19" fillId="0" borderId="19" xfId="15" applyBorder="1" applyAlignment="1">
      <alignment wrapText="1"/>
    </xf>
    <xf numFmtId="0" fontId="19" fillId="0" borderId="20" xfId="15" applyBorder="1" applyAlignment="1">
      <alignment wrapText="1"/>
    </xf>
    <xf numFmtId="166" fontId="26" fillId="3" borderId="21" xfId="32" applyNumberFormat="1" applyBorder="1"/>
    <xf numFmtId="0" fontId="9" fillId="0" borderId="0" xfId="0" applyFont="1"/>
    <xf numFmtId="0" fontId="21" fillId="5" borderId="22" xfId="17" applyFill="1" applyBorder="1" applyAlignment="1">
      <alignment horizontal="center"/>
    </xf>
    <xf numFmtId="166" fontId="26" fillId="3" borderId="21" xfId="7" applyNumberFormat="1" applyFont="1" applyFill="1" applyBorder="1" applyAlignment="1">
      <alignment horizontal="center"/>
    </xf>
    <xf numFmtId="49" fontId="26" fillId="3" borderId="47" xfId="32" applyNumberFormat="1" applyBorder="1"/>
    <xf numFmtId="0" fontId="21" fillId="5" borderId="23" xfId="17" applyFill="1" applyBorder="1" applyAlignment="1"/>
    <xf numFmtId="49" fontId="28" fillId="0" borderId="48" xfId="38" applyNumberFormat="1" applyBorder="1"/>
    <xf numFmtId="166" fontId="23" fillId="4" borderId="5" xfId="2" applyNumberFormat="1" applyFont="1" applyFill="1" applyBorder="1"/>
    <xf numFmtId="166" fontId="31" fillId="3" borderId="49" xfId="2" applyNumberFormat="1" applyFont="1" applyFill="1" applyBorder="1"/>
    <xf numFmtId="164" fontId="23" fillId="4" borderId="5" xfId="20" applyNumberFormat="1" applyBorder="1"/>
    <xf numFmtId="49" fontId="28" fillId="0" borderId="0" xfId="38" applyNumberFormat="1" applyBorder="1"/>
    <xf numFmtId="0" fontId="32" fillId="0" borderId="2" xfId="38" applyFont="1" applyBorder="1"/>
    <xf numFmtId="168" fontId="11" fillId="0" borderId="0" xfId="0" applyNumberFormat="1" applyFont="1"/>
    <xf numFmtId="168" fontId="10" fillId="0" borderId="24" xfId="0" applyNumberFormat="1" applyFont="1" applyBorder="1"/>
    <xf numFmtId="168" fontId="22" fillId="0" borderId="37" xfId="18" applyNumberFormat="1" applyAlignment="1">
      <alignment horizontal="center" vertical="center" wrapText="1"/>
    </xf>
    <xf numFmtId="168" fontId="11" fillId="0" borderId="6" xfId="0" applyNumberFormat="1" applyFont="1" applyBorder="1" applyAlignment="1">
      <alignment horizontal="center"/>
    </xf>
    <xf numFmtId="168" fontId="4" fillId="0" borderId="0" xfId="0" applyNumberFormat="1" applyFont="1"/>
    <xf numFmtId="0" fontId="4" fillId="0" borderId="25" xfId="0" applyFont="1" applyBorder="1"/>
    <xf numFmtId="0" fontId="21" fillId="5" borderId="26" xfId="17" applyFill="1" applyBorder="1" applyAlignment="1">
      <alignment horizontal="center"/>
    </xf>
    <xf numFmtId="166" fontId="26" fillId="3" borderId="13" xfId="7" applyNumberFormat="1" applyFont="1" applyFill="1" applyBorder="1" applyAlignment="1">
      <alignment horizontal="center"/>
    </xf>
    <xf numFmtId="166" fontId="26" fillId="5" borderId="15" xfId="7" applyNumberFormat="1" applyFont="1" applyFill="1" applyBorder="1" applyAlignment="1">
      <alignment horizontal="center"/>
    </xf>
    <xf numFmtId="0" fontId="3" fillId="0" borderId="10" xfId="21" applyFont="1" applyBorder="1"/>
    <xf numFmtId="166" fontId="32" fillId="0" borderId="2" xfId="38" applyNumberFormat="1" applyFont="1" applyBorder="1"/>
    <xf numFmtId="0" fontId="4" fillId="0" borderId="27" xfId="0" applyFont="1" applyBorder="1"/>
    <xf numFmtId="166" fontId="23" fillId="4" borderId="50" xfId="20" applyNumberFormat="1" applyBorder="1"/>
    <xf numFmtId="166" fontId="26" fillId="5" borderId="28" xfId="7" applyNumberFormat="1" applyFont="1" applyFill="1" applyBorder="1" applyAlignment="1">
      <alignment horizontal="center"/>
    </xf>
    <xf numFmtId="0" fontId="3" fillId="0" borderId="22" xfId="21" applyFont="1" applyBorder="1"/>
    <xf numFmtId="166" fontId="28" fillId="0" borderId="51" xfId="38" applyNumberFormat="1" applyBorder="1"/>
    <xf numFmtId="166" fontId="32" fillId="0" borderId="25" xfId="38" applyNumberFormat="1" applyFont="1" applyBorder="1"/>
    <xf numFmtId="0" fontId="4" fillId="0" borderId="22" xfId="0" applyFont="1" applyBorder="1"/>
    <xf numFmtId="166" fontId="33" fillId="0" borderId="52" xfId="20" applyNumberFormat="1" applyFont="1" applyFill="1" applyBorder="1"/>
    <xf numFmtId="167" fontId="31" fillId="3" borderId="3" xfId="33" applyNumberFormat="1" applyFont="1" applyFill="1" applyBorder="1" applyAlignment="1">
      <alignment horizontal="center"/>
    </xf>
    <xf numFmtId="0" fontId="18" fillId="0" borderId="2" xfId="1" applyFill="1" applyBorder="1" applyAlignment="1">
      <alignment horizontal="center"/>
    </xf>
    <xf numFmtId="15" fontId="23" fillId="4" borderId="5" xfId="20" applyNumberFormat="1" applyBorder="1" applyAlignment="1">
      <alignment horizontal="center"/>
    </xf>
    <xf numFmtId="166" fontId="33" fillId="0" borderId="0" xfId="20" applyNumberFormat="1" applyFont="1" applyFill="1" applyBorder="1"/>
    <xf numFmtId="166" fontId="23" fillId="4" borderId="25" xfId="20" applyNumberFormat="1" applyBorder="1"/>
    <xf numFmtId="49" fontId="26" fillId="3" borderId="53" xfId="32" applyNumberFormat="1" applyBorder="1"/>
    <xf numFmtId="166" fontId="13" fillId="0" borderId="6" xfId="9" applyNumberFormat="1" applyFont="1" applyBorder="1"/>
    <xf numFmtId="9" fontId="26" fillId="3" borderId="54" xfId="32" applyNumberFormat="1" applyBorder="1" applyAlignment="1">
      <alignment horizontal="center"/>
    </xf>
    <xf numFmtId="166" fontId="4" fillId="0" borderId="0" xfId="0" applyNumberFormat="1" applyFont="1"/>
    <xf numFmtId="0" fontId="34" fillId="0" borderId="55" xfId="0" applyFont="1" applyBorder="1" applyAlignment="1">
      <alignment horizontal="right" vertical="center" wrapText="1"/>
    </xf>
    <xf numFmtId="0" fontId="34" fillId="0" borderId="56" xfId="0" applyFont="1" applyBorder="1" applyAlignment="1">
      <alignment horizontal="left" vertical="center"/>
    </xf>
    <xf numFmtId="0" fontId="34" fillId="0" borderId="2" xfId="0" applyFont="1" applyBorder="1" applyAlignment="1">
      <alignment horizontal="right" wrapText="1"/>
    </xf>
    <xf numFmtId="0" fontId="34" fillId="0" borderId="1" xfId="0" applyFont="1" applyBorder="1" applyAlignment="1">
      <alignment horizontal="left" wrapText="1"/>
    </xf>
    <xf numFmtId="166" fontId="18" fillId="6" borderId="5" xfId="2" applyNumberFormat="1" applyFont="1" applyFill="1" applyBorder="1" applyAlignment="1">
      <alignment horizontal="center" vertical="center"/>
    </xf>
    <xf numFmtId="166" fontId="18" fillId="6" borderId="5" xfId="20" applyNumberFormat="1" applyFont="1" applyFill="1" applyBorder="1" applyAlignment="1">
      <alignment horizontal="center" vertical="center" wrapText="1"/>
    </xf>
    <xf numFmtId="166" fontId="28" fillId="6" borderId="5" xfId="20" applyNumberFormat="1" applyFont="1" applyFill="1" applyBorder="1" applyAlignment="1">
      <alignment horizontal="center" vertical="center" wrapText="1"/>
    </xf>
    <xf numFmtId="166" fontId="28" fillId="6" borderId="29" xfId="20" applyNumberFormat="1" applyFont="1" applyFill="1" applyBorder="1" applyAlignment="1">
      <alignment horizontal="right" vertical="center" wrapText="1"/>
    </xf>
    <xf numFmtId="166" fontId="28" fillId="6" borderId="28" xfId="20" applyNumberFormat="1" applyFont="1" applyFill="1" applyBorder="1" applyAlignment="1">
      <alignment horizontal="left" vertical="center" wrapText="1"/>
    </xf>
    <xf numFmtId="0" fontId="35" fillId="0" borderId="2" xfId="0" applyFont="1" applyBorder="1"/>
    <xf numFmtId="0" fontId="36" fillId="0" borderId="6" xfId="18" applyFont="1" applyBorder="1" applyAlignment="1">
      <alignment horizontal="center"/>
    </xf>
    <xf numFmtId="0" fontId="35" fillId="0" borderId="1" xfId="0" applyFont="1" applyBorder="1"/>
    <xf numFmtId="0" fontId="1" fillId="6" borderId="57" xfId="20" applyFont="1" applyFill="1" applyBorder="1" applyAlignment="1">
      <alignment horizontal="right"/>
    </xf>
    <xf numFmtId="0" fontId="1" fillId="6" borderId="58" xfId="20" applyFont="1" applyFill="1" applyBorder="1"/>
    <xf numFmtId="0" fontId="22" fillId="0" borderId="9" xfId="19" applyBorder="1" applyAlignment="1">
      <alignment horizontal="center"/>
    </xf>
    <xf numFmtId="0" fontId="22" fillId="0" borderId="10" xfId="19" applyBorder="1" applyAlignment="1">
      <alignment horizontal="center"/>
    </xf>
    <xf numFmtId="0" fontId="22" fillId="0" borderId="30" xfId="19" applyBorder="1" applyAlignment="1">
      <alignment horizontal="center"/>
    </xf>
    <xf numFmtId="0" fontId="37" fillId="0" borderId="19" xfId="37" applyFont="1" applyBorder="1" applyAlignment="1">
      <alignment horizontal="center"/>
    </xf>
    <xf numFmtId="0" fontId="37" fillId="0" borderId="20" xfId="37" applyFont="1" applyBorder="1" applyAlignment="1">
      <alignment horizontal="center"/>
    </xf>
    <xf numFmtId="0" fontId="37" fillId="0" borderId="31" xfId="37" applyFont="1" applyBorder="1" applyAlignment="1">
      <alignment horizontal="center"/>
    </xf>
    <xf numFmtId="0" fontId="38" fillId="0" borderId="9" xfId="16" applyFont="1" applyBorder="1" applyAlignment="1">
      <alignment horizontal="center"/>
    </xf>
    <xf numFmtId="0" fontId="38" fillId="0" borderId="10" xfId="16" applyFont="1" applyBorder="1" applyAlignment="1">
      <alignment horizontal="center"/>
    </xf>
    <xf numFmtId="0" fontId="38" fillId="0" borderId="30" xfId="16" applyFont="1" applyBorder="1" applyAlignment="1">
      <alignment horizontal="center"/>
    </xf>
    <xf numFmtId="0" fontId="22" fillId="0" borderId="35" xfId="16" applyFont="1" applyAlignment="1">
      <alignment horizontal="center"/>
    </xf>
    <xf numFmtId="0" fontId="39" fillId="0" borderId="35" xfId="37" applyFont="1" applyBorder="1" applyAlignment="1">
      <alignment horizontal="center"/>
    </xf>
    <xf numFmtId="0" fontId="22" fillId="0" borderId="32" xfId="16" applyFont="1" applyBorder="1" applyAlignment="1">
      <alignment horizontal="center"/>
    </xf>
    <xf numFmtId="0" fontId="22" fillId="0" borderId="33" xfId="16" applyFont="1" applyBorder="1" applyAlignment="1">
      <alignment horizontal="center"/>
    </xf>
    <xf numFmtId="0" fontId="22" fillId="0" borderId="59" xfId="16" applyFont="1" applyBorder="1" applyAlignment="1">
      <alignment horizontal="center"/>
    </xf>
    <xf numFmtId="0" fontId="22" fillId="0" borderId="60" xfId="16" applyFont="1" applyBorder="1" applyAlignment="1">
      <alignment horizontal="center"/>
    </xf>
    <xf numFmtId="49" fontId="19" fillId="0" borderId="2" xfId="15" applyNumberFormat="1" applyBorder="1" applyAlignment="1">
      <alignment horizontal="center" wrapText="1"/>
    </xf>
    <xf numFmtId="49" fontId="19" fillId="0" borderId="0" xfId="15" applyNumberFormat="1" applyBorder="1" applyAlignment="1">
      <alignment horizontal="center" wrapText="1"/>
    </xf>
    <xf numFmtId="49" fontId="19" fillId="0" borderId="9" xfId="15" applyNumberFormat="1" applyBorder="1" applyAlignment="1">
      <alignment horizontal="center" wrapText="1"/>
    </xf>
    <xf numFmtId="49" fontId="19" fillId="0" borderId="10" xfId="15" applyNumberFormat="1" applyBorder="1" applyAlignment="1">
      <alignment horizontal="center" wrapText="1"/>
    </xf>
    <xf numFmtId="0" fontId="40" fillId="0" borderId="19" xfId="37" applyFont="1" applyBorder="1" applyAlignment="1">
      <alignment horizontal="center"/>
    </xf>
    <xf numFmtId="0" fontId="40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1" defaultTableStyle="TableStyleMedium9" defaultPivotStyle="PivotStyleLight16">
    <tableStyle name="Invisible" pivot="0" table="0" count="0" xr9:uid="{0CD36EEA-E87F-4910-879D-0356C2C6FB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2025 tot Februarie 2026)/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2025 to February 2026)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101</c:v>
                </c:pt>
                <c:pt idx="48">
                  <c:v>230</c:v>
                </c:pt>
                <c:pt idx="49">
                  <c:v>219</c:v>
                </c:pt>
                <c:pt idx="50">
                  <c:v>287</c:v>
                </c:pt>
                <c:pt idx="51">
                  <c:v>424</c:v>
                </c:pt>
                <c:pt idx="52">
                  <c:v>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ser>
          <c:idx val="6"/>
          <c:order val="6"/>
          <c:tx>
            <c:strRef>
              <c:f>'Sonneblom - Sunflower'!$K$3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Sunflower'!$K$4:$K$13</c:f>
              <c:numCache>
                <c:formatCode>_ * #\ ##0_ ;_ * \-#\ ##0_ ;_ * "-"??_ ;_ @_ </c:formatCode>
                <c:ptCount val="10"/>
                <c:pt idx="0">
                  <c:v>3267</c:v>
                </c:pt>
                <c:pt idx="1">
                  <c:v>18767</c:v>
                </c:pt>
                <c:pt idx="2">
                  <c:v>12714</c:v>
                </c:pt>
                <c:pt idx="3">
                  <c:v>31240</c:v>
                </c:pt>
                <c:pt idx="4">
                  <c:v>21452</c:v>
                </c:pt>
                <c:pt idx="5">
                  <c:v>12464</c:v>
                </c:pt>
                <c:pt idx="6">
                  <c:v>44706</c:v>
                </c:pt>
                <c:pt idx="7">
                  <c:v>19688</c:v>
                </c:pt>
                <c:pt idx="8">
                  <c:v>45518</c:v>
                </c:pt>
                <c:pt idx="9">
                  <c:v>69249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300-B83F-4C444368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2025 tot Februarie 2026)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4220337842"/>
          <c:y val="8.23417355849386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2025_2026'!$D$3:$G$3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2025_2026'!$B$7:$B$59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2025_2026'!$G$7:$G$16</c:f>
              <c:numCache>
                <c:formatCode>_ * #\ ##0_ ;_ * \-#\ ##0_ ;_ * "-"??_ ;_ @_ </c:formatCode>
                <c:ptCount val="10"/>
                <c:pt idx="0">
                  <c:v>3267</c:v>
                </c:pt>
                <c:pt idx="1">
                  <c:v>22034</c:v>
                </c:pt>
                <c:pt idx="2">
                  <c:v>34748</c:v>
                </c:pt>
                <c:pt idx="3">
                  <c:v>65988</c:v>
                </c:pt>
                <c:pt idx="4">
                  <c:v>87440</c:v>
                </c:pt>
                <c:pt idx="5">
                  <c:v>99904</c:v>
                </c:pt>
                <c:pt idx="6">
                  <c:v>144610</c:v>
                </c:pt>
                <c:pt idx="7">
                  <c:v>164298</c:v>
                </c:pt>
                <c:pt idx="8">
                  <c:v>209816</c:v>
                </c:pt>
                <c:pt idx="9">
                  <c:v>279065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924339174379E-2"/>
          <c:y val="8.6510764517871333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Sunflower'!$D$62:$K$62</c:f>
              <c:numCache>
                <c:formatCode>_ * #\ ##0_ ;_ * \-#\ ##0_ ;_ * "-"??_ ;_ @_ </c:formatCode>
                <c:ptCount val="8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634330</c:v>
                </c:pt>
                <c:pt idx="7">
                  <c:v>279065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Sunflower'!$D$64:$K$64</c:f>
              <c:numCache>
                <c:formatCode>0%</c:formatCode>
                <c:ptCount val="8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1.1344695745826603</c:v>
                </c:pt>
                <c:pt idx="5">
                  <c:v>1.0007208333333333</c:v>
                </c:pt>
                <c:pt idx="6">
                  <c:v>0.99776641761698781</c:v>
                </c:pt>
                <c:pt idx="7">
                  <c:v>0.37569332256327409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06893" cy="75791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B22" sqref="B22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5" t="s">
        <v>61</v>
      </c>
      <c r="C2" s="126"/>
      <c r="D2" s="127"/>
      <c r="E2" s="69"/>
    </row>
    <row r="3" spans="2:6" ht="20.399999999999999" thickBot="1" x14ac:dyDescent="0.45">
      <c r="B3" s="128" t="s">
        <v>60</v>
      </c>
      <c r="C3" s="129"/>
      <c r="D3" s="130"/>
    </row>
    <row r="4" spans="2:6" ht="14.4" x14ac:dyDescent="0.3">
      <c r="B4" s="117"/>
      <c r="C4" s="118" t="s">
        <v>43</v>
      </c>
      <c r="D4" s="119"/>
    </row>
    <row r="5" spans="2:6" ht="15" thickBot="1" x14ac:dyDescent="0.35">
      <c r="B5" s="20" t="s">
        <v>36</v>
      </c>
      <c r="C5" s="63">
        <f>MAX('Sunflower 2025_2026'!G7:G59)</f>
        <v>279065</v>
      </c>
      <c r="D5" s="21" t="s">
        <v>37</v>
      </c>
    </row>
    <row r="6" spans="2:6" ht="15" thickTop="1" x14ac:dyDescent="0.3">
      <c r="B6" s="120" t="s">
        <v>62</v>
      </c>
      <c r="C6" s="112">
        <v>742800</v>
      </c>
      <c r="D6" s="121" t="s">
        <v>63</v>
      </c>
      <c r="E6" s="10"/>
      <c r="F6" s="10"/>
    </row>
    <row r="7" spans="2:6" ht="13.2" customHeight="1" x14ac:dyDescent="0.25">
      <c r="B7" s="108" t="s">
        <v>40</v>
      </c>
      <c r="C7" s="112">
        <v>0</v>
      </c>
      <c r="D7" s="109" t="s">
        <v>41</v>
      </c>
    </row>
    <row r="8" spans="2:6" ht="14.4" x14ac:dyDescent="0.25">
      <c r="B8" s="110" t="s">
        <v>26</v>
      </c>
      <c r="C8" s="113"/>
      <c r="D8" s="111" t="s">
        <v>27</v>
      </c>
      <c r="E8" s="11"/>
    </row>
    <row r="9" spans="2:6" ht="25.5" customHeight="1" x14ac:dyDescent="0.25">
      <c r="B9" s="115" t="s">
        <v>28</v>
      </c>
      <c r="C9" s="114">
        <f>C6-C7-C8</f>
        <v>742800</v>
      </c>
      <c r="D9" s="116" t="s">
        <v>29</v>
      </c>
      <c r="E9" s="11"/>
    </row>
    <row r="10" spans="2:6" ht="15" customHeight="1" x14ac:dyDescent="0.3">
      <c r="B10" s="59" t="s">
        <v>31</v>
      </c>
      <c r="C10" s="99">
        <f>C5/C9</f>
        <v>0.37569332256327409</v>
      </c>
      <c r="D10" s="60" t="s">
        <v>32</v>
      </c>
    </row>
    <row r="11" spans="2:6" x14ac:dyDescent="0.25">
      <c r="B11" s="14" t="s">
        <v>10</v>
      </c>
      <c r="C11" s="17">
        <f>C9-C5</f>
        <v>463735</v>
      </c>
      <c r="D11" s="13" t="s">
        <v>11</v>
      </c>
    </row>
    <row r="12" spans="2:6" x14ac:dyDescent="0.25">
      <c r="B12" s="14" t="s">
        <v>38</v>
      </c>
      <c r="C12" s="18">
        <f>52-'Sunflower 2025_2026'!B16</f>
        <v>42</v>
      </c>
      <c r="D12" s="13" t="s">
        <v>39</v>
      </c>
    </row>
    <row r="13" spans="2:6" ht="13.2" hidden="1" customHeight="1" x14ac:dyDescent="0.25">
      <c r="B13" s="15" t="s">
        <v>14</v>
      </c>
      <c r="C13" s="19"/>
      <c r="D13" s="16"/>
    </row>
    <row r="14" spans="2:6" ht="13.2" hidden="1" customHeight="1" x14ac:dyDescent="0.25">
      <c r="B14" s="15" t="s">
        <v>15</v>
      </c>
      <c r="C14" s="19"/>
      <c r="D14" s="16"/>
    </row>
    <row r="15" spans="2:6" ht="13.2" hidden="1" customHeight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>
        <f>C11/C12</f>
        <v>11041.309523809523</v>
      </c>
      <c r="D16" s="62" t="s">
        <v>18</v>
      </c>
    </row>
    <row r="17" spans="2:4" ht="15" thickBot="1" x14ac:dyDescent="0.35">
      <c r="B17" s="122"/>
      <c r="C17" s="123"/>
      <c r="D17" s="124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8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46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48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47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53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54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topLeftCell="A9" zoomScale="118" zoomScaleNormal="118" workbookViewId="0">
      <selection activeCell="H16" sqref="H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-60</v>
      </c>
      <c r="F54" s="30">
        <f t="shared" ref="F54:F59" si="3">D54+E54</f>
        <v>101</v>
      </c>
      <c r="G54" s="105">
        <f t="shared" si="2"/>
        <v>630787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54</v>
      </c>
      <c r="F55" s="30">
        <f t="shared" si="3"/>
        <v>230</v>
      </c>
      <c r="G55" s="105">
        <f t="shared" si="2"/>
        <v>631017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65</v>
      </c>
      <c r="F56" s="30">
        <f t="shared" si="3"/>
        <v>219</v>
      </c>
      <c r="G56" s="105">
        <f t="shared" si="2"/>
        <v>631236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36</v>
      </c>
      <c r="F57" s="30">
        <f t="shared" si="3"/>
        <v>287</v>
      </c>
      <c r="G57" s="105">
        <f t="shared" si="2"/>
        <v>631523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 t="shared" si="3"/>
        <v>424</v>
      </c>
      <c r="G58" s="105">
        <f t="shared" si="2"/>
        <v>631947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352</v>
      </c>
      <c r="F59" s="30">
        <f t="shared" si="3"/>
        <v>2383</v>
      </c>
      <c r="G59" s="105">
        <f t="shared" ref="G59" si="4">G58+F59</f>
        <v>634330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AEF4-F2AA-46D0-9496-67A7EEB62BAD}">
  <dimension ref="A1:H89"/>
  <sheetViews>
    <sheetView tabSelected="1" zoomScale="118" zoomScaleNormal="118" workbookViewId="0">
      <selection activeCell="G16" sqref="G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45723</v>
      </c>
      <c r="D7" s="75">
        <v>2990</v>
      </c>
      <c r="E7" s="75">
        <v>277</v>
      </c>
      <c r="F7" s="30">
        <f t="shared" ref="F7:F59" si="0">D7+E7</f>
        <v>3267</v>
      </c>
      <c r="G7" s="32">
        <f>F7</f>
        <v>3267</v>
      </c>
    </row>
    <row r="8" spans="1:7" ht="14.4" x14ac:dyDescent="0.3">
      <c r="A8" s="23"/>
      <c r="B8" s="33">
        <v>2</v>
      </c>
      <c r="C8" s="83">
        <f t="shared" ref="C8:C59" si="1">C7+7</f>
        <v>45730</v>
      </c>
      <c r="D8" s="75">
        <v>16128</v>
      </c>
      <c r="E8" s="75">
        <v>2639</v>
      </c>
      <c r="F8" s="30">
        <f t="shared" si="0"/>
        <v>18767</v>
      </c>
      <c r="G8" s="105">
        <f t="shared" ref="G8:G59" si="2">G7+F8</f>
        <v>22034</v>
      </c>
    </row>
    <row r="9" spans="1:7" ht="14.4" x14ac:dyDescent="0.3">
      <c r="A9" s="23"/>
      <c r="B9" s="29">
        <v>3</v>
      </c>
      <c r="C9" s="83">
        <f t="shared" si="1"/>
        <v>45737</v>
      </c>
      <c r="D9" s="75">
        <v>11411</v>
      </c>
      <c r="E9" s="75">
        <v>1303</v>
      </c>
      <c r="F9" s="30">
        <f t="shared" si="0"/>
        <v>12714</v>
      </c>
      <c r="G9" s="105">
        <f t="shared" si="2"/>
        <v>34748</v>
      </c>
    </row>
    <row r="10" spans="1:7" ht="14.4" x14ac:dyDescent="0.3">
      <c r="A10" s="23"/>
      <c r="B10" s="31">
        <v>4</v>
      </c>
      <c r="C10" s="83">
        <f t="shared" si="1"/>
        <v>45744</v>
      </c>
      <c r="D10" s="75">
        <v>26976</v>
      </c>
      <c r="E10" s="75">
        <v>4264</v>
      </c>
      <c r="F10" s="30">
        <f t="shared" si="0"/>
        <v>31240</v>
      </c>
      <c r="G10" s="105">
        <f t="shared" si="2"/>
        <v>65988</v>
      </c>
    </row>
    <row r="11" spans="1:7" ht="14.4" x14ac:dyDescent="0.3">
      <c r="A11" s="23"/>
      <c r="B11" s="31">
        <v>5</v>
      </c>
      <c r="C11" s="83">
        <f t="shared" si="1"/>
        <v>45751</v>
      </c>
      <c r="D11" s="75">
        <v>20196</v>
      </c>
      <c r="E11" s="75">
        <v>1256</v>
      </c>
      <c r="F11" s="30">
        <f t="shared" si="0"/>
        <v>21452</v>
      </c>
      <c r="G11" s="105">
        <f t="shared" si="2"/>
        <v>87440</v>
      </c>
    </row>
    <row r="12" spans="1:7" ht="14.4" x14ac:dyDescent="0.3">
      <c r="A12" s="23"/>
      <c r="B12" s="33">
        <v>6</v>
      </c>
      <c r="C12" s="83">
        <f t="shared" si="1"/>
        <v>45758</v>
      </c>
      <c r="D12" s="75">
        <v>11442</v>
      </c>
      <c r="E12" s="75">
        <v>1022</v>
      </c>
      <c r="F12" s="30">
        <f t="shared" si="0"/>
        <v>12464</v>
      </c>
      <c r="G12" s="105">
        <f t="shared" si="2"/>
        <v>99904</v>
      </c>
    </row>
    <row r="13" spans="1:7" ht="14.4" x14ac:dyDescent="0.3">
      <c r="A13" s="23"/>
      <c r="B13" s="29">
        <v>7</v>
      </c>
      <c r="C13" s="83">
        <f t="shared" si="1"/>
        <v>45765</v>
      </c>
      <c r="D13" s="75">
        <v>43458</v>
      </c>
      <c r="E13" s="75">
        <v>1248</v>
      </c>
      <c r="F13" s="30">
        <f t="shared" si="0"/>
        <v>44706</v>
      </c>
      <c r="G13" s="105">
        <f t="shared" si="2"/>
        <v>144610</v>
      </c>
    </row>
    <row r="14" spans="1:7" ht="14.4" x14ac:dyDescent="0.3">
      <c r="A14" s="23"/>
      <c r="B14" s="31">
        <v>8</v>
      </c>
      <c r="C14" s="83">
        <f t="shared" si="1"/>
        <v>45772</v>
      </c>
      <c r="D14" s="75">
        <v>19583</v>
      </c>
      <c r="E14" s="75">
        <v>105</v>
      </c>
      <c r="F14" s="30">
        <f t="shared" si="0"/>
        <v>19688</v>
      </c>
      <c r="G14" s="105">
        <f t="shared" si="2"/>
        <v>164298</v>
      </c>
    </row>
    <row r="15" spans="1:7" ht="13.5" customHeight="1" x14ac:dyDescent="0.3">
      <c r="A15" s="23"/>
      <c r="B15" s="31">
        <v>9</v>
      </c>
      <c r="C15" s="83">
        <f t="shared" si="1"/>
        <v>45779</v>
      </c>
      <c r="D15" s="75">
        <v>45095</v>
      </c>
      <c r="E15" s="75">
        <v>423</v>
      </c>
      <c r="F15" s="30">
        <f t="shared" si="0"/>
        <v>45518</v>
      </c>
      <c r="G15" s="105">
        <f t="shared" si="2"/>
        <v>209816</v>
      </c>
    </row>
    <row r="16" spans="1:7" ht="14.4" x14ac:dyDescent="0.3">
      <c r="A16" s="23"/>
      <c r="B16" s="33">
        <v>10</v>
      </c>
      <c r="C16" s="83">
        <f t="shared" si="1"/>
        <v>45786</v>
      </c>
      <c r="D16" s="75">
        <v>69249</v>
      </c>
      <c r="E16" s="75">
        <v>0</v>
      </c>
      <c r="F16" s="30">
        <f t="shared" si="0"/>
        <v>69249</v>
      </c>
      <c r="G16" s="105">
        <f>G15+F16</f>
        <v>279065</v>
      </c>
    </row>
    <row r="17" spans="1:8" ht="14.4" x14ac:dyDescent="0.3">
      <c r="A17" s="23"/>
      <c r="B17" s="29">
        <v>11</v>
      </c>
      <c r="C17" s="83">
        <f t="shared" si="1"/>
        <v>45793</v>
      </c>
      <c r="D17" s="75"/>
      <c r="E17" s="75"/>
      <c r="F17" s="30">
        <f t="shared" si="0"/>
        <v>0</v>
      </c>
      <c r="G17" s="105">
        <f t="shared" si="2"/>
        <v>279065</v>
      </c>
    </row>
    <row r="18" spans="1:8" ht="14.4" x14ac:dyDescent="0.3">
      <c r="A18" s="23"/>
      <c r="B18" s="31">
        <v>12</v>
      </c>
      <c r="C18" s="83">
        <f t="shared" si="1"/>
        <v>45800</v>
      </c>
      <c r="D18" s="75"/>
      <c r="E18" s="75"/>
      <c r="F18" s="30">
        <f t="shared" si="0"/>
        <v>0</v>
      </c>
      <c r="G18" s="105">
        <f t="shared" si="2"/>
        <v>279065</v>
      </c>
    </row>
    <row r="19" spans="1:8" ht="14.4" x14ac:dyDescent="0.3">
      <c r="A19" s="23"/>
      <c r="B19" s="31">
        <v>13</v>
      </c>
      <c r="C19" s="83">
        <f t="shared" si="1"/>
        <v>45807</v>
      </c>
      <c r="D19" s="75"/>
      <c r="E19" s="75"/>
      <c r="F19" s="30">
        <f t="shared" si="0"/>
        <v>0</v>
      </c>
      <c r="G19" s="105">
        <f t="shared" si="2"/>
        <v>279065</v>
      </c>
    </row>
    <row r="20" spans="1:8" ht="14.4" x14ac:dyDescent="0.3">
      <c r="A20" s="23"/>
      <c r="B20" s="33">
        <v>14</v>
      </c>
      <c r="C20" s="83">
        <f t="shared" si="1"/>
        <v>45814</v>
      </c>
      <c r="D20" s="75"/>
      <c r="E20" s="75"/>
      <c r="F20" s="30">
        <f t="shared" si="0"/>
        <v>0</v>
      </c>
      <c r="G20" s="105">
        <f t="shared" si="2"/>
        <v>279065</v>
      </c>
    </row>
    <row r="21" spans="1:8" ht="14.4" x14ac:dyDescent="0.3">
      <c r="A21" s="23"/>
      <c r="B21" s="29">
        <v>15</v>
      </c>
      <c r="C21" s="83">
        <f t="shared" si="1"/>
        <v>45821</v>
      </c>
      <c r="D21" s="75"/>
      <c r="E21" s="75"/>
      <c r="F21" s="30">
        <f t="shared" si="0"/>
        <v>0</v>
      </c>
      <c r="G21" s="105">
        <f t="shared" si="2"/>
        <v>279065</v>
      </c>
    </row>
    <row r="22" spans="1:8" ht="14.4" x14ac:dyDescent="0.3">
      <c r="A22" s="23"/>
      <c r="B22" s="31">
        <v>16</v>
      </c>
      <c r="C22" s="83">
        <f t="shared" si="1"/>
        <v>45828</v>
      </c>
      <c r="D22" s="75"/>
      <c r="E22" s="75"/>
      <c r="F22" s="30">
        <f t="shared" si="0"/>
        <v>0</v>
      </c>
      <c r="G22" s="105">
        <f t="shared" si="2"/>
        <v>279065</v>
      </c>
    </row>
    <row r="23" spans="1:8" ht="14.4" x14ac:dyDescent="0.3">
      <c r="A23" s="23"/>
      <c r="B23" s="31">
        <v>17</v>
      </c>
      <c r="C23" s="83">
        <f t="shared" si="1"/>
        <v>45835</v>
      </c>
      <c r="D23" s="75"/>
      <c r="E23" s="75"/>
      <c r="F23" s="30">
        <f t="shared" si="0"/>
        <v>0</v>
      </c>
      <c r="G23" s="105">
        <f t="shared" si="2"/>
        <v>279065</v>
      </c>
    </row>
    <row r="24" spans="1:8" ht="15" customHeight="1" x14ac:dyDescent="0.3">
      <c r="A24" s="23"/>
      <c r="B24" s="33">
        <v>18</v>
      </c>
      <c r="C24" s="83">
        <f t="shared" si="1"/>
        <v>45842</v>
      </c>
      <c r="D24" s="75"/>
      <c r="E24" s="75"/>
      <c r="F24" s="30">
        <f t="shared" si="0"/>
        <v>0</v>
      </c>
      <c r="G24" s="105">
        <f t="shared" si="2"/>
        <v>279065</v>
      </c>
    </row>
    <row r="25" spans="1:8" ht="15" customHeight="1" x14ac:dyDescent="0.3">
      <c r="A25" s="23"/>
      <c r="B25" s="29">
        <v>19</v>
      </c>
      <c r="C25" s="83">
        <f t="shared" si="1"/>
        <v>45849</v>
      </c>
      <c r="D25" s="75"/>
      <c r="E25" s="75"/>
      <c r="F25" s="30">
        <f t="shared" si="0"/>
        <v>0</v>
      </c>
      <c r="G25" s="105">
        <f t="shared" si="2"/>
        <v>279065</v>
      </c>
    </row>
    <row r="26" spans="1:8" ht="15" customHeight="1" x14ac:dyDescent="0.3">
      <c r="A26" s="23"/>
      <c r="B26" s="31">
        <v>20</v>
      </c>
      <c r="C26" s="83">
        <f t="shared" si="1"/>
        <v>45856</v>
      </c>
      <c r="D26" s="75"/>
      <c r="E26" s="75"/>
      <c r="F26" s="30">
        <f t="shared" si="0"/>
        <v>0</v>
      </c>
      <c r="G26" s="105">
        <f t="shared" si="2"/>
        <v>279065</v>
      </c>
    </row>
    <row r="27" spans="1:8" ht="15" customHeight="1" x14ac:dyDescent="0.3">
      <c r="A27" s="23"/>
      <c r="B27" s="31">
        <v>21</v>
      </c>
      <c r="C27" s="83">
        <f t="shared" si="1"/>
        <v>45863</v>
      </c>
      <c r="D27" s="75"/>
      <c r="E27" s="75"/>
      <c r="F27" s="30">
        <f t="shared" si="0"/>
        <v>0</v>
      </c>
      <c r="G27" s="105">
        <f t="shared" si="2"/>
        <v>279065</v>
      </c>
    </row>
    <row r="28" spans="1:8" ht="15" customHeight="1" x14ac:dyDescent="0.3">
      <c r="A28" s="23"/>
      <c r="B28" s="33">
        <v>22</v>
      </c>
      <c r="C28" s="83">
        <f t="shared" si="1"/>
        <v>45870</v>
      </c>
      <c r="D28" s="75"/>
      <c r="E28" s="75"/>
      <c r="F28" s="30">
        <f t="shared" si="0"/>
        <v>0</v>
      </c>
      <c r="G28" s="105">
        <f t="shared" si="2"/>
        <v>279065</v>
      </c>
      <c r="H28" s="45"/>
    </row>
    <row r="29" spans="1:8" ht="15" customHeight="1" x14ac:dyDescent="0.3">
      <c r="A29" s="23"/>
      <c r="B29" s="29">
        <v>23</v>
      </c>
      <c r="C29" s="83">
        <f t="shared" si="1"/>
        <v>45877</v>
      </c>
      <c r="D29" s="75"/>
      <c r="E29" s="75"/>
      <c r="F29" s="30">
        <f t="shared" si="0"/>
        <v>0</v>
      </c>
      <c r="G29" s="105">
        <f t="shared" si="2"/>
        <v>279065</v>
      </c>
    </row>
    <row r="30" spans="1:8" ht="15" customHeight="1" x14ac:dyDescent="0.3">
      <c r="A30" s="23"/>
      <c r="B30" s="31">
        <v>24</v>
      </c>
      <c r="C30" s="83">
        <f t="shared" si="1"/>
        <v>45884</v>
      </c>
      <c r="D30" s="75"/>
      <c r="E30" s="75"/>
      <c r="F30" s="30">
        <f t="shared" si="0"/>
        <v>0</v>
      </c>
      <c r="G30" s="105">
        <f t="shared" si="2"/>
        <v>279065</v>
      </c>
    </row>
    <row r="31" spans="1:8" ht="15" customHeight="1" x14ac:dyDescent="0.3">
      <c r="A31" s="23"/>
      <c r="B31" s="31">
        <v>25</v>
      </c>
      <c r="C31" s="83">
        <f t="shared" si="1"/>
        <v>45891</v>
      </c>
      <c r="D31" s="75"/>
      <c r="E31" s="75"/>
      <c r="F31" s="30">
        <f t="shared" si="0"/>
        <v>0</v>
      </c>
      <c r="G31" s="105">
        <f t="shared" si="2"/>
        <v>279065</v>
      </c>
    </row>
    <row r="32" spans="1:8" ht="15" customHeight="1" x14ac:dyDescent="0.3">
      <c r="A32" s="23"/>
      <c r="B32" s="33">
        <v>26</v>
      </c>
      <c r="C32" s="83">
        <f t="shared" si="1"/>
        <v>45898</v>
      </c>
      <c r="D32" s="75"/>
      <c r="E32" s="75"/>
      <c r="F32" s="30">
        <f t="shared" si="0"/>
        <v>0</v>
      </c>
      <c r="G32" s="105">
        <f t="shared" si="2"/>
        <v>279065</v>
      </c>
    </row>
    <row r="33" spans="1:7" ht="15" customHeight="1" x14ac:dyDescent="0.3">
      <c r="A33" s="23"/>
      <c r="B33" s="29">
        <v>27</v>
      </c>
      <c r="C33" s="83">
        <f t="shared" si="1"/>
        <v>45905</v>
      </c>
      <c r="D33" s="75"/>
      <c r="E33" s="75"/>
      <c r="F33" s="30">
        <f t="shared" si="0"/>
        <v>0</v>
      </c>
      <c r="G33" s="105">
        <f t="shared" si="2"/>
        <v>279065</v>
      </c>
    </row>
    <row r="34" spans="1:7" ht="15" customHeight="1" x14ac:dyDescent="0.3">
      <c r="A34" s="23"/>
      <c r="B34" s="31">
        <v>28</v>
      </c>
      <c r="C34" s="83">
        <f t="shared" si="1"/>
        <v>45912</v>
      </c>
      <c r="D34" s="75"/>
      <c r="E34" s="75"/>
      <c r="F34" s="30">
        <f t="shared" si="0"/>
        <v>0</v>
      </c>
      <c r="G34" s="105">
        <f t="shared" si="2"/>
        <v>279065</v>
      </c>
    </row>
    <row r="35" spans="1:7" ht="16.5" customHeight="1" x14ac:dyDescent="0.3">
      <c r="A35" s="23"/>
      <c r="B35" s="31">
        <v>29</v>
      </c>
      <c r="C35" s="83">
        <f t="shared" si="1"/>
        <v>45919</v>
      </c>
      <c r="D35" s="75"/>
      <c r="E35" s="75"/>
      <c r="F35" s="30">
        <f t="shared" si="0"/>
        <v>0</v>
      </c>
      <c r="G35" s="105">
        <f t="shared" si="2"/>
        <v>279065</v>
      </c>
    </row>
    <row r="36" spans="1:7" ht="17.25" customHeight="1" x14ac:dyDescent="0.3">
      <c r="A36" s="23"/>
      <c r="B36" s="33">
        <v>30</v>
      </c>
      <c r="C36" s="83">
        <f t="shared" si="1"/>
        <v>45926</v>
      </c>
      <c r="D36" s="75"/>
      <c r="E36" s="75"/>
      <c r="F36" s="30">
        <f t="shared" si="0"/>
        <v>0</v>
      </c>
      <c r="G36" s="105">
        <f t="shared" si="2"/>
        <v>279065</v>
      </c>
    </row>
    <row r="37" spans="1:7" ht="15" customHeight="1" x14ac:dyDescent="0.3">
      <c r="A37" s="23"/>
      <c r="B37" s="29">
        <v>31</v>
      </c>
      <c r="C37" s="83">
        <f t="shared" si="1"/>
        <v>45933</v>
      </c>
      <c r="D37" s="75"/>
      <c r="E37" s="75"/>
      <c r="F37" s="30">
        <f t="shared" si="0"/>
        <v>0</v>
      </c>
      <c r="G37" s="105">
        <f t="shared" si="2"/>
        <v>279065</v>
      </c>
    </row>
    <row r="38" spans="1:7" ht="15" customHeight="1" x14ac:dyDescent="0.3">
      <c r="A38" s="23"/>
      <c r="B38" s="31">
        <v>32</v>
      </c>
      <c r="C38" s="83">
        <f t="shared" si="1"/>
        <v>45940</v>
      </c>
      <c r="D38" s="75"/>
      <c r="E38" s="75"/>
      <c r="F38" s="30">
        <f t="shared" si="0"/>
        <v>0</v>
      </c>
      <c r="G38" s="105">
        <f t="shared" si="2"/>
        <v>279065</v>
      </c>
    </row>
    <row r="39" spans="1:7" ht="15" customHeight="1" x14ac:dyDescent="0.3">
      <c r="A39" s="23"/>
      <c r="B39" s="31">
        <v>33</v>
      </c>
      <c r="C39" s="83">
        <f t="shared" si="1"/>
        <v>45947</v>
      </c>
      <c r="D39" s="75"/>
      <c r="E39" s="75"/>
      <c r="F39" s="30">
        <f t="shared" si="0"/>
        <v>0</v>
      </c>
      <c r="G39" s="105">
        <f t="shared" si="2"/>
        <v>279065</v>
      </c>
    </row>
    <row r="40" spans="1:7" ht="15" customHeight="1" x14ac:dyDescent="0.3">
      <c r="A40" s="23"/>
      <c r="B40" s="33">
        <v>34</v>
      </c>
      <c r="C40" s="83">
        <f t="shared" si="1"/>
        <v>45954</v>
      </c>
      <c r="D40" s="75"/>
      <c r="E40" s="75"/>
      <c r="F40" s="30">
        <f t="shared" si="0"/>
        <v>0</v>
      </c>
      <c r="G40" s="105">
        <f t="shared" si="2"/>
        <v>279065</v>
      </c>
    </row>
    <row r="41" spans="1:7" ht="15" customHeight="1" x14ac:dyDescent="0.3">
      <c r="A41" s="23"/>
      <c r="B41" s="29">
        <v>35</v>
      </c>
      <c r="C41" s="83">
        <f t="shared" si="1"/>
        <v>45961</v>
      </c>
      <c r="D41" s="75"/>
      <c r="E41" s="75"/>
      <c r="F41" s="30">
        <f t="shared" si="0"/>
        <v>0</v>
      </c>
      <c r="G41" s="105">
        <f t="shared" si="2"/>
        <v>279065</v>
      </c>
    </row>
    <row r="42" spans="1:7" ht="15" customHeight="1" x14ac:dyDescent="0.3">
      <c r="A42" s="23"/>
      <c r="B42" s="31">
        <v>36</v>
      </c>
      <c r="C42" s="83">
        <f t="shared" si="1"/>
        <v>45968</v>
      </c>
      <c r="D42" s="75"/>
      <c r="E42" s="75"/>
      <c r="F42" s="30">
        <f t="shared" si="0"/>
        <v>0</v>
      </c>
      <c r="G42" s="105">
        <f t="shared" si="2"/>
        <v>279065</v>
      </c>
    </row>
    <row r="43" spans="1:7" ht="15" customHeight="1" x14ac:dyDescent="0.3">
      <c r="A43" s="23"/>
      <c r="B43" s="31">
        <v>37</v>
      </c>
      <c r="C43" s="83">
        <f t="shared" si="1"/>
        <v>45975</v>
      </c>
      <c r="D43" s="75"/>
      <c r="E43" s="75"/>
      <c r="F43" s="30">
        <f t="shared" si="0"/>
        <v>0</v>
      </c>
      <c r="G43" s="105">
        <f t="shared" si="2"/>
        <v>279065</v>
      </c>
    </row>
    <row r="44" spans="1:7" ht="15" customHeight="1" x14ac:dyDescent="0.3">
      <c r="A44" s="23"/>
      <c r="B44" s="33">
        <v>38</v>
      </c>
      <c r="C44" s="83">
        <f t="shared" si="1"/>
        <v>45982</v>
      </c>
      <c r="D44" s="75"/>
      <c r="E44" s="75"/>
      <c r="F44" s="30">
        <f t="shared" si="0"/>
        <v>0</v>
      </c>
      <c r="G44" s="105">
        <f t="shared" si="2"/>
        <v>279065</v>
      </c>
    </row>
    <row r="45" spans="1:7" ht="15" customHeight="1" x14ac:dyDescent="0.3">
      <c r="A45" s="23"/>
      <c r="B45" s="29">
        <v>39</v>
      </c>
      <c r="C45" s="83">
        <f t="shared" si="1"/>
        <v>45989</v>
      </c>
      <c r="D45" s="75"/>
      <c r="E45" s="75"/>
      <c r="F45" s="30">
        <f t="shared" si="0"/>
        <v>0</v>
      </c>
      <c r="G45" s="105">
        <f t="shared" si="2"/>
        <v>279065</v>
      </c>
    </row>
    <row r="46" spans="1:7" ht="15" customHeight="1" x14ac:dyDescent="0.3">
      <c r="A46" s="23"/>
      <c r="B46" s="31">
        <v>40</v>
      </c>
      <c r="C46" s="83">
        <f t="shared" si="1"/>
        <v>45996</v>
      </c>
      <c r="D46" s="75"/>
      <c r="E46" s="75"/>
      <c r="F46" s="30">
        <f t="shared" si="0"/>
        <v>0</v>
      </c>
      <c r="G46" s="105">
        <f t="shared" si="2"/>
        <v>279065</v>
      </c>
    </row>
    <row r="47" spans="1:7" ht="15" customHeight="1" x14ac:dyDescent="0.3">
      <c r="A47" s="23"/>
      <c r="B47" s="31">
        <v>41</v>
      </c>
      <c r="C47" s="83">
        <f t="shared" si="1"/>
        <v>46003</v>
      </c>
      <c r="D47" s="75"/>
      <c r="E47" s="75"/>
      <c r="F47" s="30">
        <f t="shared" si="0"/>
        <v>0</v>
      </c>
      <c r="G47" s="105">
        <f t="shared" si="2"/>
        <v>279065</v>
      </c>
    </row>
    <row r="48" spans="1:7" ht="15" customHeight="1" x14ac:dyDescent="0.3">
      <c r="A48" s="23"/>
      <c r="B48" s="33">
        <v>42</v>
      </c>
      <c r="C48" s="83">
        <f t="shared" si="1"/>
        <v>46010</v>
      </c>
      <c r="D48" s="75"/>
      <c r="E48" s="75"/>
      <c r="F48" s="30">
        <f t="shared" si="0"/>
        <v>0</v>
      </c>
      <c r="G48" s="105">
        <f t="shared" si="2"/>
        <v>279065</v>
      </c>
    </row>
    <row r="49" spans="1:7" ht="14.4" x14ac:dyDescent="0.3">
      <c r="A49" s="23"/>
      <c r="B49" s="29">
        <v>43</v>
      </c>
      <c r="C49" s="83">
        <f t="shared" si="1"/>
        <v>46017</v>
      </c>
      <c r="D49" s="75"/>
      <c r="E49" s="75"/>
      <c r="F49" s="30">
        <f t="shared" si="0"/>
        <v>0</v>
      </c>
      <c r="G49" s="105">
        <f t="shared" si="2"/>
        <v>279065</v>
      </c>
    </row>
    <row r="50" spans="1:7" ht="15" customHeight="1" x14ac:dyDescent="0.3">
      <c r="A50" s="23"/>
      <c r="B50" s="31">
        <v>44</v>
      </c>
      <c r="C50" s="83">
        <f t="shared" si="1"/>
        <v>46024</v>
      </c>
      <c r="D50" s="75"/>
      <c r="E50" s="75"/>
      <c r="F50" s="30">
        <f t="shared" si="0"/>
        <v>0</v>
      </c>
      <c r="G50" s="105">
        <f t="shared" si="2"/>
        <v>279065</v>
      </c>
    </row>
    <row r="51" spans="1:7" ht="15" customHeight="1" x14ac:dyDescent="0.3">
      <c r="A51" s="23"/>
      <c r="B51" s="31">
        <v>45</v>
      </c>
      <c r="C51" s="83">
        <f t="shared" si="1"/>
        <v>46031</v>
      </c>
      <c r="D51" s="75"/>
      <c r="E51" s="75"/>
      <c r="F51" s="30">
        <f t="shared" si="0"/>
        <v>0</v>
      </c>
      <c r="G51" s="105">
        <f t="shared" si="2"/>
        <v>279065</v>
      </c>
    </row>
    <row r="52" spans="1:7" ht="15" customHeight="1" x14ac:dyDescent="0.3">
      <c r="A52" s="23"/>
      <c r="B52" s="33">
        <v>46</v>
      </c>
      <c r="C52" s="83">
        <f t="shared" si="1"/>
        <v>46038</v>
      </c>
      <c r="D52" s="75"/>
      <c r="E52" s="75"/>
      <c r="F52" s="30">
        <f t="shared" si="0"/>
        <v>0</v>
      </c>
      <c r="G52" s="105">
        <f t="shared" si="2"/>
        <v>279065</v>
      </c>
    </row>
    <row r="53" spans="1:7" ht="15" customHeight="1" x14ac:dyDescent="0.3">
      <c r="A53" s="23"/>
      <c r="B53" s="29">
        <v>47</v>
      </c>
      <c r="C53" s="83">
        <f t="shared" si="1"/>
        <v>46045</v>
      </c>
      <c r="D53" s="75"/>
      <c r="E53" s="75"/>
      <c r="F53" s="30">
        <f t="shared" si="0"/>
        <v>0</v>
      </c>
      <c r="G53" s="105">
        <f t="shared" si="2"/>
        <v>279065</v>
      </c>
    </row>
    <row r="54" spans="1:7" ht="15" customHeight="1" x14ac:dyDescent="0.3">
      <c r="A54" s="23"/>
      <c r="B54" s="31">
        <v>48</v>
      </c>
      <c r="C54" s="83">
        <f t="shared" si="1"/>
        <v>46052</v>
      </c>
      <c r="D54" s="75"/>
      <c r="E54" s="75"/>
      <c r="F54" s="30">
        <f t="shared" si="0"/>
        <v>0</v>
      </c>
      <c r="G54" s="105">
        <f t="shared" si="2"/>
        <v>279065</v>
      </c>
    </row>
    <row r="55" spans="1:7" s="1" customFormat="1" ht="15" customHeight="1" x14ac:dyDescent="0.3">
      <c r="A55" s="26"/>
      <c r="B55" s="31">
        <v>49</v>
      </c>
      <c r="C55" s="83">
        <f t="shared" si="1"/>
        <v>46059</v>
      </c>
      <c r="D55" s="75"/>
      <c r="E55" s="75"/>
      <c r="F55" s="30">
        <f t="shared" si="0"/>
        <v>0</v>
      </c>
      <c r="G55" s="105">
        <f t="shared" si="2"/>
        <v>279065</v>
      </c>
    </row>
    <row r="56" spans="1:7" ht="15" customHeight="1" x14ac:dyDescent="0.3">
      <c r="A56" s="23"/>
      <c r="B56" s="33">
        <v>50</v>
      </c>
      <c r="C56" s="83">
        <f t="shared" si="1"/>
        <v>46066</v>
      </c>
      <c r="D56" s="75"/>
      <c r="E56" s="75"/>
      <c r="F56" s="30">
        <f t="shared" si="0"/>
        <v>0</v>
      </c>
      <c r="G56" s="105">
        <f t="shared" si="2"/>
        <v>279065</v>
      </c>
    </row>
    <row r="57" spans="1:7" ht="15" customHeight="1" x14ac:dyDescent="0.3">
      <c r="A57" s="23"/>
      <c r="B57" s="29">
        <v>51</v>
      </c>
      <c r="C57" s="83">
        <f t="shared" si="1"/>
        <v>46073</v>
      </c>
      <c r="D57" s="75"/>
      <c r="E57" s="75"/>
      <c r="F57" s="30">
        <f t="shared" si="0"/>
        <v>0</v>
      </c>
      <c r="G57" s="105">
        <f t="shared" si="2"/>
        <v>279065</v>
      </c>
    </row>
    <row r="58" spans="1:7" ht="15" customHeight="1" x14ac:dyDescent="0.3">
      <c r="A58" s="23"/>
      <c r="B58" s="31">
        <v>52</v>
      </c>
      <c r="C58" s="83">
        <f t="shared" si="1"/>
        <v>46080</v>
      </c>
      <c r="D58" s="75"/>
      <c r="E58" s="75"/>
      <c r="F58" s="30">
        <f t="shared" si="0"/>
        <v>0</v>
      </c>
      <c r="G58" s="105">
        <f t="shared" si="2"/>
        <v>279065</v>
      </c>
    </row>
    <row r="59" spans="1:7" ht="14.4" x14ac:dyDescent="0.3">
      <c r="A59" s="23"/>
      <c r="B59" s="31">
        <v>53</v>
      </c>
      <c r="C59" s="83">
        <f t="shared" si="1"/>
        <v>46087</v>
      </c>
      <c r="D59" s="75"/>
      <c r="E59" s="75"/>
      <c r="F59" s="30">
        <f t="shared" si="0"/>
        <v>0</v>
      </c>
      <c r="G59" s="105">
        <f t="shared" si="2"/>
        <v>279065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R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4" sqref="K14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1" width="15.88671875" style="2" customWidth="1"/>
    <col min="12" max="12" width="16.109375" style="2" bestFit="1" customWidth="1"/>
    <col min="13" max="16384" width="9.109375" style="2"/>
  </cols>
  <sheetData>
    <row r="1" spans="2:12" ht="12" thickBot="1" x14ac:dyDescent="0.25"/>
    <row r="2" spans="2:12" ht="15" x14ac:dyDescent="0.25">
      <c r="B2" s="141" t="s">
        <v>42</v>
      </c>
      <c r="C2" s="142"/>
      <c r="D2" s="142"/>
      <c r="E2" s="142"/>
      <c r="F2" s="91"/>
      <c r="G2" s="91"/>
      <c r="H2" s="91"/>
      <c r="I2" s="91"/>
      <c r="J2" s="91"/>
      <c r="K2" s="91"/>
      <c r="L2" s="91"/>
    </row>
    <row r="3" spans="2:12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56</v>
      </c>
      <c r="I3" s="70" t="s">
        <v>57</v>
      </c>
      <c r="J3" s="70" t="s">
        <v>55</v>
      </c>
      <c r="K3" s="70" t="s">
        <v>59</v>
      </c>
      <c r="L3" s="70" t="s">
        <v>58</v>
      </c>
    </row>
    <row r="4" spans="2:12" ht="14.4" x14ac:dyDescent="0.3">
      <c r="B4" s="22">
        <v>1</v>
      </c>
      <c r="C4" s="101">
        <f>'Sunflower 2025_2026'!C7</f>
        <v>45723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'Sunflower 2025_2026'!F7</f>
        <v>3267</v>
      </c>
      <c r="L4" s="92">
        <f>AVERAGE(G4:K4)</f>
        <v>1733.8</v>
      </c>
    </row>
    <row r="5" spans="2:12" ht="14.4" x14ac:dyDescent="0.3">
      <c r="B5" s="22">
        <v>2</v>
      </c>
      <c r="C5" s="101">
        <f>'Sunflower 2025_2026'!C8</f>
        <v>45730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>'Sunflower 2025_2026'!F8</f>
        <v>18767</v>
      </c>
      <c r="L5" s="92">
        <f t="shared" ref="L5:L9" si="0">AVERAGE(G5:K5)</f>
        <v>7436.4</v>
      </c>
    </row>
    <row r="6" spans="2:12" ht="14.4" x14ac:dyDescent="0.3">
      <c r="B6" s="22">
        <v>3</v>
      </c>
      <c r="C6" s="101">
        <f>'Sunflower 2025_2026'!C9</f>
        <v>45737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>'Sunflower 2025_2026'!F9</f>
        <v>12714</v>
      </c>
      <c r="L6" s="92">
        <f t="shared" si="0"/>
        <v>11013.6</v>
      </c>
    </row>
    <row r="7" spans="2:12" ht="14.4" x14ac:dyDescent="0.3">
      <c r="B7" s="22">
        <v>4</v>
      </c>
      <c r="C7" s="101">
        <f>'Sunflower 2025_2026'!C10</f>
        <v>45744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>
        <f>'Sunflower 2025_2026'!F10</f>
        <v>31240</v>
      </c>
      <c r="L7" s="92">
        <f t="shared" si="0"/>
        <v>31400</v>
      </c>
    </row>
    <row r="8" spans="2:12" ht="14.4" x14ac:dyDescent="0.3">
      <c r="B8" s="22">
        <v>5</v>
      </c>
      <c r="C8" s="101">
        <f>'Sunflower 2025_2026'!C11</f>
        <v>45751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>
        <f>'Sunflower 2025_2026'!F11</f>
        <v>21452</v>
      </c>
      <c r="L8" s="92">
        <f t="shared" si="0"/>
        <v>13036.6</v>
      </c>
    </row>
    <row r="9" spans="2:12" ht="14.4" x14ac:dyDescent="0.3">
      <c r="B9" s="22">
        <v>6</v>
      </c>
      <c r="C9" s="101">
        <f>'Sunflower 2025_2026'!C12</f>
        <v>45758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>
        <f>'Sunflower 2025_2026'!F12</f>
        <v>12464</v>
      </c>
      <c r="L9" s="92">
        <f t="shared" si="0"/>
        <v>20651.2</v>
      </c>
    </row>
    <row r="10" spans="2:12" ht="14.4" x14ac:dyDescent="0.3">
      <c r="B10" s="22">
        <v>7</v>
      </c>
      <c r="C10" s="101">
        <f>'Sunflower 2025_2026'!C13</f>
        <v>45765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>
        <f>'Sunflower 2025_2026'!F13</f>
        <v>44706</v>
      </c>
      <c r="L10" s="92">
        <f t="shared" ref="L10:L13" si="1">AVERAGE(G10:K10)</f>
        <v>32776.6</v>
      </c>
    </row>
    <row r="11" spans="2:12" ht="15" customHeight="1" x14ac:dyDescent="0.3">
      <c r="B11" s="22">
        <v>8</v>
      </c>
      <c r="C11" s="101">
        <f>'Sunflower 2025_2026'!C14</f>
        <v>45772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>
        <f>'Sunflower 2025_2026'!F14</f>
        <v>19688</v>
      </c>
      <c r="L11" s="92">
        <f t="shared" si="1"/>
        <v>39402.800000000003</v>
      </c>
    </row>
    <row r="12" spans="2:12" ht="15" customHeight="1" x14ac:dyDescent="0.3">
      <c r="B12" s="22">
        <v>9</v>
      </c>
      <c r="C12" s="101">
        <f>'Sunflower 2025_2026'!C15</f>
        <v>45779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>
        <f>'Sunflower 2025_2026'!F15</f>
        <v>45518</v>
      </c>
      <c r="L12" s="92">
        <f t="shared" si="1"/>
        <v>65592</v>
      </c>
    </row>
    <row r="13" spans="2:12" ht="15" customHeight="1" x14ac:dyDescent="0.3">
      <c r="B13" s="22">
        <v>10</v>
      </c>
      <c r="C13" s="101">
        <f>'Sunflower 2025_2026'!C16</f>
        <v>45786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>
        <f>'Sunflower 2025_2026'!F16</f>
        <v>69249</v>
      </c>
      <c r="L13" s="92">
        <f t="shared" si="1"/>
        <v>47481.599999999999</v>
      </c>
    </row>
    <row r="14" spans="2:12" ht="15" customHeight="1" x14ac:dyDescent="0.3">
      <c r="B14" s="22">
        <v>11</v>
      </c>
      <c r="C14" s="101">
        <f>'Sunflower 2025_2026'!C17</f>
        <v>45793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>
        <f>'Sunflower 2025_2026'!D17</f>
        <v>0</v>
      </c>
      <c r="L14" s="92"/>
    </row>
    <row r="15" spans="2:12" ht="15" customHeight="1" x14ac:dyDescent="0.3">
      <c r="B15" s="22">
        <v>12</v>
      </c>
      <c r="C15" s="101">
        <f>'Sunflower 2025_2026'!C18</f>
        <v>45800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/>
      <c r="L15" s="92"/>
    </row>
    <row r="16" spans="2:12" ht="15" customHeight="1" x14ac:dyDescent="0.3">
      <c r="B16" s="22">
        <v>13</v>
      </c>
      <c r="C16" s="101">
        <f>'Sunflower 2025_2026'!C19</f>
        <v>45807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/>
      <c r="L16" s="92"/>
    </row>
    <row r="17" spans="2:18" ht="15" customHeight="1" x14ac:dyDescent="0.3">
      <c r="B17" s="22">
        <v>14</v>
      </c>
      <c r="C17" s="101">
        <f>'Sunflower 2025_2026'!C20</f>
        <v>45814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/>
      <c r="L17" s="92"/>
    </row>
    <row r="18" spans="2:18" ht="15" customHeight="1" x14ac:dyDescent="0.3">
      <c r="B18" s="22">
        <v>15</v>
      </c>
      <c r="C18" s="101">
        <f>'Sunflower 2025_2026'!C21</f>
        <v>45821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/>
      <c r="L18" s="92"/>
    </row>
    <row r="19" spans="2:18" ht="15" customHeight="1" x14ac:dyDescent="0.3">
      <c r="B19" s="22">
        <v>16</v>
      </c>
      <c r="C19" s="101">
        <f>'Sunflower 2025_2026'!C22</f>
        <v>45828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/>
      <c r="L19" s="92"/>
    </row>
    <row r="20" spans="2:18" ht="15" customHeight="1" x14ac:dyDescent="0.3">
      <c r="B20" s="22">
        <v>17</v>
      </c>
      <c r="C20" s="101">
        <f>'Sunflower 2025_2026'!C23</f>
        <v>45835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/>
      <c r="L20" s="92"/>
    </row>
    <row r="21" spans="2:18" ht="15" customHeight="1" x14ac:dyDescent="0.3">
      <c r="B21" s="22">
        <f>' Sunflower 2019_20'!B24</f>
        <v>18</v>
      </c>
      <c r="C21" s="101">
        <f>'Sunflower 2025_2026'!C24</f>
        <v>45842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/>
      <c r="L21" s="92"/>
    </row>
    <row r="22" spans="2:18" ht="15" customHeight="1" x14ac:dyDescent="0.3">
      <c r="B22" s="22">
        <f>' Sunflower 2019_20'!B25</f>
        <v>19</v>
      </c>
      <c r="C22" s="101">
        <f>'Sunflower 2025_2026'!C25</f>
        <v>45849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/>
      <c r="L22" s="92"/>
    </row>
    <row r="23" spans="2:18" ht="15" customHeight="1" x14ac:dyDescent="0.3">
      <c r="B23" s="22">
        <f>' Sunflower 2019_20'!B26</f>
        <v>20</v>
      </c>
      <c r="C23" s="101">
        <f>'Sunflower 2025_2026'!C26</f>
        <v>45856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/>
      <c r="L23" s="92"/>
    </row>
    <row r="24" spans="2:18" ht="15" customHeight="1" x14ac:dyDescent="0.3">
      <c r="B24" s="22">
        <f>' Sunflower 2019_20'!B27</f>
        <v>21</v>
      </c>
      <c r="C24" s="101">
        <f>'Sunflower 2025_2026'!C27</f>
        <v>45863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/>
      <c r="L24" s="92"/>
    </row>
    <row r="25" spans="2:18" ht="15" customHeight="1" x14ac:dyDescent="0.3">
      <c r="B25" s="22">
        <f>' Sunflower 2019_20'!B28</f>
        <v>22</v>
      </c>
      <c r="C25" s="101">
        <f>'Sunflower 2025_2026'!C28</f>
        <v>45870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/>
      <c r="L25" s="92"/>
    </row>
    <row r="26" spans="2:18" ht="15" customHeight="1" x14ac:dyDescent="0.3">
      <c r="B26" s="22">
        <f>' Sunflower 2019_20'!B29</f>
        <v>23</v>
      </c>
      <c r="C26" s="101">
        <f>'Sunflower 2025_2026'!C29</f>
        <v>45877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/>
      <c r="L26" s="92"/>
    </row>
    <row r="27" spans="2:18" ht="15" customHeight="1" x14ac:dyDescent="0.3">
      <c r="B27" s="22">
        <f>' Sunflower 2019_20'!B30</f>
        <v>24</v>
      </c>
      <c r="C27" s="101">
        <f>'Sunflower 2025_2026'!C30</f>
        <v>45884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/>
      <c r="L27" s="92"/>
      <c r="M27" s="107"/>
      <c r="N27" s="107"/>
      <c r="O27" s="107"/>
      <c r="P27" s="107"/>
      <c r="Q27" s="107"/>
      <c r="R27" s="107"/>
    </row>
    <row r="28" spans="2:18" ht="15" customHeight="1" x14ac:dyDescent="0.3">
      <c r="B28" s="22">
        <f>' Sunflower 2019_20'!B31</f>
        <v>25</v>
      </c>
      <c r="C28" s="101">
        <f>'Sunflower 2025_2026'!C31</f>
        <v>45891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/>
      <c r="L28" s="92"/>
    </row>
    <row r="29" spans="2:18" ht="15" customHeight="1" x14ac:dyDescent="0.3">
      <c r="B29" s="22">
        <f>' Sunflower 2019_20'!B32</f>
        <v>26</v>
      </c>
      <c r="C29" s="101">
        <f>'Sunflower 2025_2026'!C32</f>
        <v>45898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/>
      <c r="L29" s="92"/>
    </row>
    <row r="30" spans="2:18" ht="15" customHeight="1" x14ac:dyDescent="0.3">
      <c r="B30" s="22">
        <f>' Sunflower 2019_20'!B33</f>
        <v>27</v>
      </c>
      <c r="C30" s="101">
        <f>'Sunflower 2025_2026'!C33</f>
        <v>45905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/>
      <c r="L30" s="92"/>
    </row>
    <row r="31" spans="2:18" ht="15" customHeight="1" x14ac:dyDescent="0.3">
      <c r="B31" s="22">
        <f>' Sunflower 2019_20'!B34</f>
        <v>28</v>
      </c>
      <c r="C31" s="101">
        <f>'Sunflower 2025_2026'!C34</f>
        <v>45912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/>
      <c r="L31" s="92"/>
    </row>
    <row r="32" spans="2:18" ht="15" customHeight="1" x14ac:dyDescent="0.3">
      <c r="B32" s="22">
        <f>' Sunflower 2019_20'!B35</f>
        <v>29</v>
      </c>
      <c r="C32" s="101">
        <f>'Sunflower 2025_2026'!C35</f>
        <v>45919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/>
      <c r="L32" s="92"/>
    </row>
    <row r="33" spans="2:12" ht="15" customHeight="1" x14ac:dyDescent="0.3">
      <c r="B33" s="22">
        <f>' Sunflower 2019_20'!B36</f>
        <v>30</v>
      </c>
      <c r="C33" s="101">
        <f>'Sunflower 2025_2026'!C36</f>
        <v>45926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/>
      <c r="L33" s="92"/>
    </row>
    <row r="34" spans="2:12" ht="15" customHeight="1" x14ac:dyDescent="0.3">
      <c r="B34" s="22">
        <f>' Sunflower 2019_20'!B37</f>
        <v>31</v>
      </c>
      <c r="C34" s="101">
        <f>'Sunflower 2025_2026'!C37</f>
        <v>45933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/>
      <c r="L34" s="92"/>
    </row>
    <row r="35" spans="2:12" ht="15" customHeight="1" x14ac:dyDescent="0.3">
      <c r="B35" s="22">
        <f>' Sunflower 2019_20'!B38</f>
        <v>32</v>
      </c>
      <c r="C35" s="101">
        <f>'Sunflower 2025_2026'!C38</f>
        <v>45940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/>
      <c r="L35" s="92"/>
    </row>
    <row r="36" spans="2:12" ht="15" customHeight="1" x14ac:dyDescent="0.3">
      <c r="B36" s="22">
        <v>33</v>
      </c>
      <c r="C36" s="101">
        <f>'Sunflower 2025_2026'!C39</f>
        <v>45947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/>
      <c r="L36" s="92"/>
    </row>
    <row r="37" spans="2:12" ht="15" customHeight="1" x14ac:dyDescent="0.3">
      <c r="B37" s="22">
        <v>34</v>
      </c>
      <c r="C37" s="101">
        <f>'Sunflower 2025_2026'!C40</f>
        <v>45954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/>
      <c r="L37" s="92"/>
    </row>
    <row r="38" spans="2:12" ht="15" customHeight="1" x14ac:dyDescent="0.3">
      <c r="B38" s="22">
        <f>' Sunflower 2019_20'!B41</f>
        <v>35</v>
      </c>
      <c r="C38" s="101">
        <f>'Sunflower 2025_2026'!C41</f>
        <v>45961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/>
      <c r="L38" s="92"/>
    </row>
    <row r="39" spans="2:12" ht="15" customHeight="1" x14ac:dyDescent="0.3">
      <c r="B39" s="22">
        <f>' Sunflower 2019_20'!B42</f>
        <v>36</v>
      </c>
      <c r="C39" s="101">
        <f>'Sunflower 2025_2026'!C42</f>
        <v>45968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/>
      <c r="L39" s="92"/>
    </row>
    <row r="40" spans="2:12" ht="15" customHeight="1" x14ac:dyDescent="0.3">
      <c r="B40" s="22">
        <f>' Sunflower 2019_20'!B43</f>
        <v>37</v>
      </c>
      <c r="C40" s="101">
        <f>'Sunflower 2025_2026'!C43</f>
        <v>45975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/>
      <c r="L40" s="92"/>
    </row>
    <row r="41" spans="2:12" ht="15" customHeight="1" x14ac:dyDescent="0.3">
      <c r="B41" s="22">
        <f>' Sunflower 2019_20'!B44</f>
        <v>38</v>
      </c>
      <c r="C41" s="101">
        <f>'Sunflower 2025_2026'!C44</f>
        <v>45982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/>
      <c r="L41" s="92"/>
    </row>
    <row r="42" spans="2:12" ht="15" customHeight="1" x14ac:dyDescent="0.3">
      <c r="B42" s="22">
        <f>' Sunflower 2019_20'!B45</f>
        <v>39</v>
      </c>
      <c r="C42" s="101">
        <f>'Sunflower 2025_2026'!C45</f>
        <v>45989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/>
      <c r="L42" s="92"/>
    </row>
    <row r="43" spans="2:12" ht="15" customHeight="1" x14ac:dyDescent="0.3">
      <c r="B43" s="22">
        <f>' Sunflower 2019_20'!B46</f>
        <v>40</v>
      </c>
      <c r="C43" s="101">
        <f>'Sunflower 2025_2026'!C46</f>
        <v>45996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/>
      <c r="L43" s="92"/>
    </row>
    <row r="44" spans="2:12" ht="15" customHeight="1" x14ac:dyDescent="0.3">
      <c r="B44" s="22">
        <f>' Sunflower 2019_20'!B47</f>
        <v>41</v>
      </c>
      <c r="C44" s="101">
        <f>'Sunflower 2025_2026'!C47</f>
        <v>46003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/>
      <c r="L44" s="92"/>
    </row>
    <row r="45" spans="2:12" ht="15" customHeight="1" x14ac:dyDescent="0.3">
      <c r="B45" s="22">
        <f>' Sunflower 2019_20'!B48</f>
        <v>42</v>
      </c>
      <c r="C45" s="101">
        <f>'Sunflower 2025_2026'!C48</f>
        <v>46010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/>
      <c r="L45" s="92"/>
    </row>
    <row r="46" spans="2:12" ht="15" customHeight="1" x14ac:dyDescent="0.3">
      <c r="B46" s="22">
        <f>' Sunflower 2019_20'!B49</f>
        <v>43</v>
      </c>
      <c r="C46" s="101">
        <f>'Sunflower 2025_2026'!C49</f>
        <v>46017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/>
      <c r="L46" s="92"/>
    </row>
    <row r="47" spans="2:12" ht="15" customHeight="1" x14ac:dyDescent="0.3">
      <c r="B47" s="100">
        <f>' Sunflower 2019_20'!B50</f>
        <v>44</v>
      </c>
      <c r="C47" s="101">
        <f>'Sunflower 2025_2026'!C50</f>
        <v>46024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/>
      <c r="L47" s="92"/>
    </row>
    <row r="48" spans="2:12" ht="15" customHeight="1" x14ac:dyDescent="0.3">
      <c r="B48" s="22">
        <f>' Sunflower 2019_20'!B51</f>
        <v>45</v>
      </c>
      <c r="C48" s="101">
        <f>'Sunflower 2025_2026'!C51</f>
        <v>46031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/>
      <c r="L48" s="92"/>
    </row>
    <row r="49" spans="2:12" ht="15" customHeight="1" x14ac:dyDescent="0.3">
      <c r="B49" s="22">
        <f>' Sunflower 2019_20'!B52</f>
        <v>46</v>
      </c>
      <c r="C49" s="101">
        <f>'Sunflower 2025_2026'!C52</f>
        <v>46038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/>
      <c r="L49" s="92"/>
    </row>
    <row r="50" spans="2:12" ht="15" customHeight="1" x14ac:dyDescent="0.3">
      <c r="B50" s="22">
        <f>' Sunflower 2019_20'!B53</f>
        <v>47</v>
      </c>
      <c r="C50" s="101">
        <f>'Sunflower 2025_2026'!C53</f>
        <v>46045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/>
      <c r="L50" s="92"/>
    </row>
    <row r="51" spans="2:12" ht="15" customHeight="1" x14ac:dyDescent="0.3">
      <c r="B51" s="22">
        <f>' Sunflower 2019_20'!B54</f>
        <v>48</v>
      </c>
      <c r="C51" s="101">
        <f>'Sunflower 2025_2026'!C54</f>
        <v>46052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101</v>
      </c>
      <c r="K51" s="92"/>
      <c r="L51" s="92"/>
    </row>
    <row r="52" spans="2:12" ht="15" customHeight="1" x14ac:dyDescent="0.3">
      <c r="B52" s="22">
        <f>' Sunflower 2019_20'!B55</f>
        <v>49</v>
      </c>
      <c r="C52" s="101">
        <f>'Sunflower 2025_2026'!C55</f>
        <v>46059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230</v>
      </c>
      <c r="K52" s="92"/>
      <c r="L52" s="92"/>
    </row>
    <row r="53" spans="2:12" ht="15" customHeight="1" x14ac:dyDescent="0.3">
      <c r="B53" s="22">
        <f>' Sunflower 2019_20'!B56</f>
        <v>50</v>
      </c>
      <c r="C53" s="101">
        <f>'Sunflower 2025_2026'!C56</f>
        <v>46066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219</v>
      </c>
      <c r="K53" s="92"/>
      <c r="L53" s="92"/>
    </row>
    <row r="54" spans="2:12" ht="15" customHeight="1" x14ac:dyDescent="0.3">
      <c r="B54" s="22">
        <f>' Sunflower 2019_20'!B57</f>
        <v>51</v>
      </c>
      <c r="C54" s="101">
        <f>'Sunflower 2025_2026'!C57</f>
        <v>46073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287</v>
      </c>
      <c r="K54" s="92"/>
      <c r="L54" s="92"/>
    </row>
    <row r="55" spans="2:12" ht="15" customHeight="1" x14ac:dyDescent="0.3">
      <c r="B55" s="22">
        <f>' Sunflower 2019_20'!B58</f>
        <v>52</v>
      </c>
      <c r="C55" s="101">
        <f>'Sunflower 2025_2026'!C58</f>
        <v>46080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/>
      <c r="L55" s="92"/>
    </row>
    <row r="56" spans="2:12" ht="15" customHeight="1" x14ac:dyDescent="0.3">
      <c r="B56" s="22">
        <f>' Sunflower 2019_20'!B59</f>
        <v>53</v>
      </c>
      <c r="C56" s="101">
        <f>'Sunflower 2025_2026'!C59</f>
        <v>46087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2383</v>
      </c>
      <c r="K56" s="92"/>
      <c r="L56" s="92"/>
    </row>
    <row r="57" spans="2:12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742800</v>
      </c>
      <c r="I57" s="68">
        <v>720000</v>
      </c>
      <c r="J57" s="68">
        <v>635750</v>
      </c>
      <c r="K57" s="68">
        <v>742800</v>
      </c>
      <c r="L57" s="68">
        <f>AVERAGE(G57:K57)</f>
        <v>703870</v>
      </c>
    </row>
    <row r="58" spans="2:12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  <c r="L58" s="71"/>
    </row>
    <row r="59" spans="2:12" ht="14.25" customHeight="1" x14ac:dyDescent="0.3">
      <c r="B59" s="65" t="s">
        <v>24</v>
      </c>
      <c r="C59" s="56"/>
      <c r="D59" s="88">
        <f t="shared" ref="D59:I59" si="2">D57-D58</f>
        <v>862000</v>
      </c>
      <c r="E59" s="93">
        <f t="shared" si="2"/>
        <v>678000</v>
      </c>
      <c r="F59" s="93">
        <f t="shared" si="2"/>
        <v>788500</v>
      </c>
      <c r="G59" s="93">
        <f t="shared" si="2"/>
        <v>678000</v>
      </c>
      <c r="H59" s="93">
        <f t="shared" si="2"/>
        <v>742800</v>
      </c>
      <c r="I59" s="93">
        <f t="shared" si="2"/>
        <v>720000</v>
      </c>
      <c r="J59" s="93">
        <f>J57-J58</f>
        <v>635750</v>
      </c>
      <c r="K59" s="93">
        <f>K57-K58</f>
        <v>742800</v>
      </c>
      <c r="L59" s="93">
        <f>L57-L58</f>
        <v>703870</v>
      </c>
    </row>
    <row r="60" spans="2:12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  <c r="L60" s="94"/>
    </row>
    <row r="61" spans="2:12" ht="17.399999999999999" x14ac:dyDescent="0.35">
      <c r="B61" s="51" t="s">
        <v>23</v>
      </c>
      <c r="C61" s="73"/>
      <c r="D61" s="50" t="str">
        <f t="shared" ref="D61:I61" si="3">D3</f>
        <v>2018/19</v>
      </c>
      <c r="E61" s="50" t="str">
        <f t="shared" si="3"/>
        <v>2019/20</v>
      </c>
      <c r="F61" s="50" t="str">
        <f t="shared" si="3"/>
        <v>2020/21</v>
      </c>
      <c r="G61" s="50" t="str">
        <f t="shared" si="3"/>
        <v>2021/22</v>
      </c>
      <c r="H61" s="50" t="str">
        <f t="shared" si="3"/>
        <v>2022/23</v>
      </c>
      <c r="I61" s="50" t="str">
        <f t="shared" si="3"/>
        <v>2023/24</v>
      </c>
      <c r="J61" s="50" t="str">
        <f>J3</f>
        <v>2024/25*</v>
      </c>
      <c r="K61" s="50" t="str">
        <f>K3</f>
        <v>2025/26*</v>
      </c>
      <c r="L61" s="50" t="str">
        <f>L3</f>
        <v>5-year average</v>
      </c>
    </row>
    <row r="62" spans="2:12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634330</v>
      </c>
      <c r="K62" s="95">
        <f>SUM(K4:K56)</f>
        <v>279065</v>
      </c>
      <c r="L62" s="95">
        <f>SUM(L4:L27)</f>
        <v>270524.59999999998</v>
      </c>
    </row>
    <row r="63" spans="2:12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  <c r="L63" s="96"/>
    </row>
    <row r="64" spans="2:12" ht="15" thickBot="1" x14ac:dyDescent="0.35">
      <c r="B64" s="53" t="s">
        <v>35</v>
      </c>
      <c r="C64" s="72"/>
      <c r="D64" s="106">
        <f t="shared" ref="D64:I64" si="4">D62/D59</f>
        <v>0.50761368909512761</v>
      </c>
      <c r="E64" s="106">
        <f t="shared" si="4"/>
        <v>0.44361209439528021</v>
      </c>
      <c r="F64" s="106">
        <f t="shared" si="4"/>
        <v>0.71529232720355107</v>
      </c>
      <c r="G64" s="106">
        <f t="shared" si="4"/>
        <v>0.73162536873156347</v>
      </c>
      <c r="H64" s="106">
        <f t="shared" si="4"/>
        <v>1.1344695745826603</v>
      </c>
      <c r="I64" s="106">
        <f t="shared" si="4"/>
        <v>1.0007208333333333</v>
      </c>
      <c r="J64" s="106">
        <f>J62/J59</f>
        <v>0.99776641761698781</v>
      </c>
      <c r="K64" s="106">
        <f>K62/K59</f>
        <v>0.37569332256327409</v>
      </c>
      <c r="L64" s="106">
        <f>L62/L59</f>
        <v>0.38433886939349593</v>
      </c>
    </row>
    <row r="65" spans="2:12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  <c r="L65" s="91"/>
    </row>
    <row r="66" spans="2:12" ht="15" customHeight="1" x14ac:dyDescent="0.3">
      <c r="B66" s="137" t="s">
        <v>21</v>
      </c>
      <c r="C66" s="138"/>
      <c r="E66" s="85"/>
      <c r="F66" s="85"/>
      <c r="G66" s="85"/>
      <c r="H66" s="85"/>
      <c r="I66" s="85"/>
      <c r="J66" s="85"/>
      <c r="K66" s="85"/>
      <c r="L66" s="85"/>
    </row>
    <row r="67" spans="2:12" ht="15.75" customHeight="1" thickBot="1" x14ac:dyDescent="0.35">
      <c r="B67" s="139" t="s">
        <v>22</v>
      </c>
      <c r="C67" s="140"/>
      <c r="D67" s="41"/>
      <c r="E67" s="97"/>
      <c r="F67" s="97"/>
      <c r="G67" s="97"/>
      <c r="H67" s="97"/>
      <c r="I67" s="97"/>
      <c r="J67" s="97"/>
      <c r="K67" s="97"/>
      <c r="L67" s="97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3C77A93A-199C-43F7-A31A-C13FD325D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Sunflower 2025_2026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2025-05-21T08:21:07Z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