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DA30C815-ED18-4744-917F-9939B8B92D12}" xr6:coauthVersionLast="47" xr6:coauthVersionMax="47" xr10:uidLastSave="{00000000-0000-0000-0000-000000000000}"/>
  <bookViews>
    <workbookView xWindow="-108" yWindow="-108" windowWidth="23256" windowHeight="12576" tabRatio="836" firstSheet="4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Weeklikse kumulatiewe lewerings" sheetId="15" r:id="rId5"/>
    <sheet name="Lewerings tot datum " sheetId="13" state="hidden" r:id="rId6"/>
    <sheet name="Lewerings tot datum (WM)" sheetId="24" r:id="rId7"/>
    <sheet name="Lewerings tot datum (YM)" sheetId="25" r:id="rId8"/>
    <sheet name="Chart1" sheetId="27" state="hidden" r:id="rId9"/>
    <sheet name="Lewerings tot datum (TM)" sheetId="26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Table - Grades" sheetId="5" r:id="rId16"/>
    <sheet name="Summary- Producer deliveries" sheetId="21" r:id="rId17"/>
    <sheet name="Producer deliveries" sheetId="28" r:id="rId18"/>
  </sheets>
  <definedNames>
    <definedName name="_xlnm.Print_Area" localSheetId="11">'Mielies-Maize'!#REF!</definedName>
    <definedName name="_xlnm.Print_Area" localSheetId="16">'Summary- Producer deliveries'!$A$1:$J$24</definedName>
    <definedName name="_xlnm.Print_Area" localSheetId="14">'Summary -Total maize'!$B$2:$J$85</definedName>
    <definedName name="_xlnm.Print_Area" localSheetId="12">'Summary -White maize'!$B$2:$I$85</definedName>
    <definedName name="_xlnm.Print_Area" localSheetId="13">'Summary -Yellow maize'!$B$2:$J$85</definedName>
    <definedName name="_xlnm.Print_Area" localSheetId="15">'Table - Grades'!$A$1:$P$1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T41" i="6"/>
  <c r="T42" i="6"/>
  <c r="T43" i="6"/>
  <c r="T44" i="6"/>
  <c r="T45" i="6"/>
  <c r="S41" i="17"/>
  <c r="T41" i="17"/>
  <c r="S42" i="17"/>
  <c r="T42" i="17"/>
  <c r="S43" i="17"/>
  <c r="T43" i="17"/>
  <c r="S44" i="17"/>
  <c r="T44" i="17"/>
  <c r="S45" i="17"/>
  <c r="T45" i="17"/>
  <c r="S46" i="17"/>
  <c r="T46" i="17"/>
  <c r="R39" i="16"/>
  <c r="S39" i="16"/>
  <c r="R40" i="16"/>
  <c r="S40" i="16"/>
  <c r="R41" i="16"/>
  <c r="S41" i="16"/>
  <c r="R42" i="16"/>
  <c r="S42" i="16"/>
  <c r="R43" i="16"/>
  <c r="S43" i="16"/>
  <c r="R44" i="16"/>
  <c r="S44" i="16"/>
  <c r="R45" i="16"/>
  <c r="S45" i="16"/>
  <c r="M38" i="1"/>
  <c r="N38" i="1" s="1"/>
  <c r="O38" i="1" s="1"/>
  <c r="O39" i="1" s="1"/>
  <c r="O40" i="1" s="1"/>
  <c r="O41" i="1" s="1"/>
  <c r="O42" i="1" s="1"/>
  <c r="M39" i="1"/>
  <c r="N39" i="1"/>
  <c r="M40" i="1"/>
  <c r="N40" i="1"/>
  <c r="M41" i="1"/>
  <c r="N41" i="1"/>
  <c r="M42" i="1"/>
  <c r="N42" i="1" s="1"/>
  <c r="J38" i="1"/>
  <c r="K38" i="1"/>
  <c r="K39" i="1" s="1"/>
  <c r="K40" i="1" s="1"/>
  <c r="K41" i="1" s="1"/>
  <c r="K42" i="1" s="1"/>
  <c r="J39" i="1"/>
  <c r="J40" i="1"/>
  <c r="J41" i="1"/>
  <c r="J42" i="1"/>
  <c r="L42" i="1"/>
  <c r="L41" i="1"/>
  <c r="L40" i="1"/>
  <c r="L39" i="1"/>
  <c r="L38" i="1"/>
  <c r="F38" i="1"/>
  <c r="F39" i="1"/>
  <c r="F40" i="1"/>
  <c r="F41" i="1"/>
  <c r="F42" i="1"/>
  <c r="J37" i="1"/>
  <c r="L37" i="1"/>
  <c r="M37" i="1"/>
  <c r="F37" i="1"/>
  <c r="M35" i="1"/>
  <c r="N35" i="1" s="1"/>
  <c r="M36" i="1"/>
  <c r="N36" i="1" s="1"/>
  <c r="J36" i="1"/>
  <c r="L36" i="1"/>
  <c r="F36" i="1"/>
  <c r="M18" i="1"/>
  <c r="M19" i="1"/>
  <c r="M20" i="1"/>
  <c r="M21" i="1"/>
  <c r="N21" i="1" s="1"/>
  <c r="M22" i="1"/>
  <c r="N22" i="1" s="1"/>
  <c r="M23" i="1"/>
  <c r="N23" i="1" s="1"/>
  <c r="M24" i="1"/>
  <c r="M25" i="1"/>
  <c r="M26" i="1"/>
  <c r="N26" i="1" s="1"/>
  <c r="M27" i="1"/>
  <c r="M28" i="1"/>
  <c r="M29" i="1"/>
  <c r="N29" i="1" s="1"/>
  <c r="M30" i="1"/>
  <c r="N30" i="1" s="1"/>
  <c r="M31" i="1"/>
  <c r="N31" i="1" s="1"/>
  <c r="M32" i="1"/>
  <c r="M33" i="1"/>
  <c r="N33" i="1" s="1"/>
  <c r="M34" i="1"/>
  <c r="N34" i="1" s="1"/>
  <c r="M17" i="1"/>
  <c r="M16" i="1"/>
  <c r="J34" i="1"/>
  <c r="J35" i="1"/>
  <c r="L35" i="1"/>
  <c r="L34" i="1"/>
  <c r="F34" i="1"/>
  <c r="F35" i="1"/>
  <c r="J33" i="1"/>
  <c r="L33" i="1"/>
  <c r="F33" i="1"/>
  <c r="J32" i="1"/>
  <c r="L32" i="1"/>
  <c r="F32" i="1"/>
  <c r="J31" i="1"/>
  <c r="F31" i="1"/>
  <c r="L31" i="1"/>
  <c r="L30" i="1"/>
  <c r="J30" i="1"/>
  <c r="F30" i="1"/>
  <c r="F29" i="1"/>
  <c r="J29" i="1"/>
  <c r="L29" i="1"/>
  <c r="J17" i="1"/>
  <c r="J18" i="1"/>
  <c r="J19" i="1"/>
  <c r="J20" i="1"/>
  <c r="J21" i="1"/>
  <c r="J22" i="1"/>
  <c r="J23" i="1"/>
  <c r="J24" i="1"/>
  <c r="J25" i="1"/>
  <c r="J26" i="1"/>
  <c r="J27" i="1"/>
  <c r="J28" i="1"/>
  <c r="J16" i="1"/>
  <c r="K16" i="1" s="1"/>
  <c r="L28" i="1"/>
  <c r="F28" i="1"/>
  <c r="L27" i="1"/>
  <c r="F27" i="1"/>
  <c r="L26" i="1"/>
  <c r="F26" i="1"/>
  <c r="L25" i="1"/>
  <c r="F25" i="1"/>
  <c r="L24" i="1"/>
  <c r="F24" i="1"/>
  <c r="L23" i="1"/>
  <c r="F23" i="1"/>
  <c r="Q79" i="17"/>
  <c r="G79" i="6"/>
  <c r="H79" i="6"/>
  <c r="I79" i="6"/>
  <c r="J79" i="6"/>
  <c r="K79" i="6"/>
  <c r="L79" i="6"/>
  <c r="M79" i="6"/>
  <c r="N79" i="6"/>
  <c r="O79" i="6"/>
  <c r="P79" i="6"/>
  <c r="Q79" i="6"/>
  <c r="R79" i="6"/>
  <c r="G79" i="17"/>
  <c r="H79" i="17"/>
  <c r="I79" i="17"/>
  <c r="J79" i="17"/>
  <c r="K79" i="17"/>
  <c r="L79" i="17"/>
  <c r="M79" i="17"/>
  <c r="N79" i="17"/>
  <c r="O79" i="17"/>
  <c r="P79" i="17"/>
  <c r="R79" i="17"/>
  <c r="F79" i="16"/>
  <c r="G79" i="16"/>
  <c r="H79" i="16"/>
  <c r="I79" i="16"/>
  <c r="J79" i="16"/>
  <c r="K79" i="16"/>
  <c r="L79" i="16"/>
  <c r="M79" i="16"/>
  <c r="N79" i="16"/>
  <c r="O79" i="16"/>
  <c r="P79" i="16"/>
  <c r="Q79" i="1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L20" i="1"/>
  <c r="L21" i="1"/>
  <c r="L22" i="1"/>
  <c r="F21" i="1"/>
  <c r="F22" i="1"/>
  <c r="F20" i="1"/>
  <c r="L19" i="1"/>
  <c r="F19" i="1"/>
  <c r="L17" i="1"/>
  <c r="L18" i="1"/>
  <c r="F18" i="1"/>
  <c r="F17" i="1"/>
  <c r="S74" i="6"/>
  <c r="S75" i="6" s="1"/>
  <c r="S77" i="6"/>
  <c r="S78" i="17"/>
  <c r="R12" i="21"/>
  <c r="S12" i="21" s="1"/>
  <c r="T15" i="6"/>
  <c r="T14" i="6"/>
  <c r="S16" i="6"/>
  <c r="S18" i="6" s="1"/>
  <c r="S78" i="6" s="1"/>
  <c r="S15" i="6"/>
  <c r="S14" i="6"/>
  <c r="S77" i="17"/>
  <c r="S74" i="17"/>
  <c r="S75" i="17" s="1"/>
  <c r="R78" i="16"/>
  <c r="R77" i="16"/>
  <c r="R75" i="16"/>
  <c r="R74" i="16"/>
  <c r="Q18" i="16"/>
  <c r="P18" i="16"/>
  <c r="M18" i="16"/>
  <c r="L18" i="16"/>
  <c r="K18" i="16"/>
  <c r="J18" i="16"/>
  <c r="I18" i="16"/>
  <c r="H18" i="16"/>
  <c r="G18" i="16"/>
  <c r="F18" i="16"/>
  <c r="R18" i="16"/>
  <c r="S18" i="16"/>
  <c r="R5" i="21"/>
  <c r="N37" i="1" l="1"/>
  <c r="N32" i="1"/>
  <c r="N28" i="1"/>
  <c r="N27" i="1"/>
  <c r="N24" i="1"/>
  <c r="N25" i="1"/>
  <c r="N20" i="1"/>
  <c r="N18" i="1"/>
  <c r="N19" i="1"/>
  <c r="N17" i="1"/>
  <c r="T16" i="6"/>
  <c r="R19" i="21"/>
  <c r="S17" i="17" l="1"/>
  <c r="T4" i="17"/>
  <c r="T5" i="17"/>
  <c r="T6" i="17"/>
  <c r="T7" i="17"/>
  <c r="T8" i="17"/>
  <c r="T9" i="17"/>
  <c r="T11" i="17"/>
  <c r="T10" i="17"/>
  <c r="L13" i="16"/>
  <c r="F14" i="16"/>
  <c r="G14" i="16"/>
  <c r="H14" i="16"/>
  <c r="I14" i="16"/>
  <c r="J14" i="16"/>
  <c r="S14" i="16"/>
  <c r="S11" i="16"/>
  <c r="S10" i="16"/>
  <c r="S9" i="16"/>
  <c r="S8" i="16"/>
  <c r="S7" i="16"/>
  <c r="S6" i="16"/>
  <c r="S5" i="16"/>
  <c r="S4" i="16"/>
  <c r="R17" i="16"/>
  <c r="L16" i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17" i="1"/>
  <c r="A18" i="1" s="1"/>
  <c r="A19" i="1" s="1"/>
  <c r="S19" i="17"/>
  <c r="F16" i="1"/>
  <c r="G16" i="1" s="1"/>
  <c r="R19" i="16" s="1"/>
  <c r="S19" i="6" l="1"/>
  <c r="D6" i="4"/>
  <c r="K17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S19" i="16"/>
  <c r="C6" i="4"/>
  <c r="G17" i="1"/>
  <c r="N16" i="1"/>
  <c r="T19" i="17" s="1"/>
  <c r="O16" i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K18" i="1" l="1"/>
  <c r="S20" i="17"/>
  <c r="T20" i="17" s="1"/>
  <c r="G18" i="1"/>
  <c r="R20" i="16"/>
  <c r="M12" i="1"/>
  <c r="M13" i="1"/>
  <c r="L13" i="1"/>
  <c r="L12" i="1"/>
  <c r="N12" i="1" s="1"/>
  <c r="S73" i="16"/>
  <c r="T73" i="17"/>
  <c r="E14" i="1"/>
  <c r="H14" i="1"/>
  <c r="I14" i="1"/>
  <c r="D14" i="1"/>
  <c r="E8" i="4"/>
  <c r="E10" i="4" s="1"/>
  <c r="E9" i="4"/>
  <c r="Q74" i="16"/>
  <c r="K19" i="1" l="1"/>
  <c r="S21" i="17"/>
  <c r="T21" i="17" s="1"/>
  <c r="S20" i="6"/>
  <c r="S20" i="16"/>
  <c r="G19" i="1"/>
  <c r="R21" i="16"/>
  <c r="N13" i="1"/>
  <c r="D4" i="21"/>
  <c r="E4" i="21"/>
  <c r="F4" i="21"/>
  <c r="G4" i="21"/>
  <c r="H4" i="21"/>
  <c r="I4" i="21"/>
  <c r="E5" i="21"/>
  <c r="E6" i="21"/>
  <c r="F6" i="21"/>
  <c r="G6" i="21"/>
  <c r="H6" i="21"/>
  <c r="I6" i="21"/>
  <c r="J6" i="21"/>
  <c r="K6" i="21"/>
  <c r="L6" i="21"/>
  <c r="M6" i="21"/>
  <c r="N6" i="21"/>
  <c r="P6" i="21"/>
  <c r="E7" i="21"/>
  <c r="E8" i="21"/>
  <c r="F74" i="6"/>
  <c r="D79" i="16"/>
  <c r="E79" i="16"/>
  <c r="D6" i="21" s="1"/>
  <c r="R74" i="6"/>
  <c r="R75" i="6" s="1"/>
  <c r="Q74" i="6"/>
  <c r="P73" i="6"/>
  <c r="T73" i="6" s="1"/>
  <c r="D79" i="6"/>
  <c r="E79" i="6"/>
  <c r="F79" i="6"/>
  <c r="D79" i="17"/>
  <c r="E79" i="17"/>
  <c r="F79" i="17"/>
  <c r="R74" i="17"/>
  <c r="T74" i="17" s="1"/>
  <c r="T75" i="17" s="1"/>
  <c r="O17" i="17"/>
  <c r="P17" i="17"/>
  <c r="Q17" i="17"/>
  <c r="R17" i="17"/>
  <c r="N17" i="17"/>
  <c r="P17" i="6"/>
  <c r="Q17" i="6"/>
  <c r="R17" i="6"/>
  <c r="O17" i="6"/>
  <c r="T15" i="17"/>
  <c r="T14" i="17"/>
  <c r="S15" i="16"/>
  <c r="O17" i="16"/>
  <c r="P17" i="16"/>
  <c r="Q17" i="16"/>
  <c r="N17" i="16"/>
  <c r="D10" i="4"/>
  <c r="C10" i="4"/>
  <c r="R14" i="6"/>
  <c r="R15" i="6"/>
  <c r="P16" i="16"/>
  <c r="P78" i="16" s="1"/>
  <c r="P5" i="21" s="1"/>
  <c r="T11" i="6"/>
  <c r="T10" i="6"/>
  <c r="T9" i="6"/>
  <c r="T8" i="6"/>
  <c r="T7" i="6"/>
  <c r="T6" i="6"/>
  <c r="T5" i="6"/>
  <c r="T4" i="6"/>
  <c r="R77" i="6"/>
  <c r="R12" i="6"/>
  <c r="R77" i="17"/>
  <c r="R16" i="17"/>
  <c r="R78" i="17" s="1"/>
  <c r="K20" i="1" l="1"/>
  <c r="S22" i="17"/>
  <c r="T22" i="17" s="1"/>
  <c r="S21" i="16"/>
  <c r="S21" i="6"/>
  <c r="G20" i="1"/>
  <c r="R22" i="16"/>
  <c r="R20" i="6"/>
  <c r="T20" i="6" s="1"/>
  <c r="R19" i="6"/>
  <c r="T19" i="6" s="1"/>
  <c r="S16" i="16"/>
  <c r="T16" i="17"/>
  <c r="D5" i="4"/>
  <c r="R16" i="6"/>
  <c r="R18" i="6" s="1"/>
  <c r="R78" i="6" s="1"/>
  <c r="Q12" i="21"/>
  <c r="K21" i="1" l="1"/>
  <c r="S23" i="17"/>
  <c r="T23" i="17" s="1"/>
  <c r="S22" i="16"/>
  <c r="S22" i="6"/>
  <c r="G21" i="1"/>
  <c r="R23" i="16"/>
  <c r="Q19" i="21"/>
  <c r="S19" i="21" s="1"/>
  <c r="K22" i="1" l="1"/>
  <c r="S24" i="17"/>
  <c r="T24" i="17" s="1"/>
  <c r="S23" i="16"/>
  <c r="S23" i="6"/>
  <c r="G22" i="1"/>
  <c r="R24" i="16"/>
  <c r="Q77" i="16"/>
  <c r="Q75" i="16"/>
  <c r="M12" i="6"/>
  <c r="K23" i="1" l="1"/>
  <c r="S25" i="17"/>
  <c r="S24" i="6"/>
  <c r="S24" i="16"/>
  <c r="G23" i="1"/>
  <c r="R25" i="16"/>
  <c r="C5" i="4"/>
  <c r="E5" i="4" s="1"/>
  <c r="T25" i="17" l="1"/>
  <c r="K24" i="1"/>
  <c r="S26" i="17"/>
  <c r="T26" i="17" s="1"/>
  <c r="S25" i="16"/>
  <c r="S25" i="6"/>
  <c r="G24" i="1"/>
  <c r="R26" i="16"/>
  <c r="Q78" i="16"/>
  <c r="Q5" i="21" s="1"/>
  <c r="H20" i="21"/>
  <c r="I20" i="21"/>
  <c r="H13" i="21"/>
  <c r="I13" i="21"/>
  <c r="M13" i="21"/>
  <c r="F24" i="5"/>
  <c r="F20" i="21"/>
  <c r="J20" i="21"/>
  <c r="F13" i="21"/>
  <c r="M20" i="21"/>
  <c r="L20" i="21"/>
  <c r="O20" i="21"/>
  <c r="D13" i="21"/>
  <c r="E13" i="21"/>
  <c r="J13" i="21"/>
  <c r="K13" i="21"/>
  <c r="O77" i="16"/>
  <c r="P77" i="16"/>
  <c r="M14" i="6"/>
  <c r="L14" i="6"/>
  <c r="N14" i="6"/>
  <c r="O14" i="6"/>
  <c r="P14" i="6"/>
  <c r="L15" i="6"/>
  <c r="N15" i="6"/>
  <c r="O15" i="6"/>
  <c r="P15" i="6"/>
  <c r="P78" i="6"/>
  <c r="O19" i="21" s="1"/>
  <c r="P80" i="6"/>
  <c r="O21" i="21" s="1"/>
  <c r="O78" i="6"/>
  <c r="O80" i="6" s="1"/>
  <c r="N21" i="21" s="1"/>
  <c r="M15" i="6"/>
  <c r="C20" i="21"/>
  <c r="D20" i="21"/>
  <c r="E20" i="21"/>
  <c r="P74" i="6"/>
  <c r="T74" i="6" s="1"/>
  <c r="L75" i="17"/>
  <c r="Q15" i="6"/>
  <c r="Q16" i="17"/>
  <c r="K16" i="16"/>
  <c r="K20" i="21"/>
  <c r="G20" i="21"/>
  <c r="O78" i="17"/>
  <c r="N12" i="21" s="1"/>
  <c r="N78" i="16"/>
  <c r="N5" i="21" s="1"/>
  <c r="G13" i="21"/>
  <c r="L6" i="1"/>
  <c r="L7" i="1"/>
  <c r="L8" i="1"/>
  <c r="L9" i="1"/>
  <c r="L10" i="1"/>
  <c r="L11" i="1"/>
  <c r="M6" i="1"/>
  <c r="M7" i="1"/>
  <c r="M8" i="1"/>
  <c r="M9" i="1"/>
  <c r="M10" i="1"/>
  <c r="M11" i="1"/>
  <c r="H73" i="6"/>
  <c r="N75" i="6"/>
  <c r="K18" i="6"/>
  <c r="F15" i="6"/>
  <c r="G15" i="6"/>
  <c r="G16" i="6" s="1"/>
  <c r="G14" i="17"/>
  <c r="H14" i="17"/>
  <c r="I14" i="17"/>
  <c r="J14" i="17"/>
  <c r="L16" i="17"/>
  <c r="L18" i="17" s="1"/>
  <c r="L78" i="17" s="1"/>
  <c r="G15" i="17"/>
  <c r="H15" i="17"/>
  <c r="H16" i="17" s="1"/>
  <c r="I15" i="17"/>
  <c r="J15" i="17"/>
  <c r="K16" i="17"/>
  <c r="M16" i="17"/>
  <c r="M18" i="17"/>
  <c r="M78" i="17" s="1"/>
  <c r="F15" i="17"/>
  <c r="F14" i="17"/>
  <c r="F15" i="16"/>
  <c r="G15" i="16"/>
  <c r="H15" i="16"/>
  <c r="I15" i="16"/>
  <c r="J15" i="16"/>
  <c r="K15" i="6" s="1"/>
  <c r="H14" i="6"/>
  <c r="K14" i="6"/>
  <c r="L74" i="16"/>
  <c r="S74" i="16" s="1"/>
  <c r="S75" i="16" s="1"/>
  <c r="P16" i="17"/>
  <c r="O78" i="16"/>
  <c r="O5" i="21" s="1"/>
  <c r="C6" i="21"/>
  <c r="D16" i="16"/>
  <c r="D78" i="16" s="1"/>
  <c r="D80" i="16" s="1"/>
  <c r="C7" i="21" s="1"/>
  <c r="M74" i="17"/>
  <c r="M75" i="16"/>
  <c r="M77" i="16"/>
  <c r="M78" i="16"/>
  <c r="M5" i="21" s="1"/>
  <c r="M71" i="6"/>
  <c r="R32" i="6"/>
  <c r="R36" i="6"/>
  <c r="R30" i="6"/>
  <c r="J13" i="1"/>
  <c r="F13" i="1"/>
  <c r="J12" i="1"/>
  <c r="F12" i="1"/>
  <c r="J11" i="1"/>
  <c r="J10" i="1"/>
  <c r="F10" i="1"/>
  <c r="F11" i="1"/>
  <c r="J9" i="1"/>
  <c r="F9" i="1"/>
  <c r="J8" i="1"/>
  <c r="F8" i="1"/>
  <c r="J7" i="1"/>
  <c r="F7" i="1"/>
  <c r="J6" i="1"/>
  <c r="K6" i="1" s="1"/>
  <c r="F6" i="1"/>
  <c r="K75" i="17"/>
  <c r="K78" i="6"/>
  <c r="K80" i="6" s="1"/>
  <c r="J74" i="6"/>
  <c r="J75" i="6" s="1"/>
  <c r="J87" i="6" s="1"/>
  <c r="D75" i="16"/>
  <c r="D75" i="17"/>
  <c r="E75" i="17"/>
  <c r="F75" i="17"/>
  <c r="G75" i="17"/>
  <c r="H75" i="17"/>
  <c r="I75" i="17"/>
  <c r="J75" i="17"/>
  <c r="E75" i="16"/>
  <c r="F75" i="16"/>
  <c r="G75" i="16"/>
  <c r="H75" i="16"/>
  <c r="I75" i="16"/>
  <c r="D74" i="6"/>
  <c r="D75" i="6" s="1"/>
  <c r="E74" i="6"/>
  <c r="E75" i="6" s="1"/>
  <c r="E87" i="6" s="1"/>
  <c r="I74" i="6"/>
  <c r="I75" i="6" s="1"/>
  <c r="I87" i="6" s="1"/>
  <c r="H18" i="21"/>
  <c r="H11" i="21"/>
  <c r="H12" i="21"/>
  <c r="H17" i="16"/>
  <c r="I17" i="6"/>
  <c r="I17" i="17"/>
  <c r="G73" i="6"/>
  <c r="D16" i="6"/>
  <c r="D78" i="6" s="1"/>
  <c r="E16" i="6"/>
  <c r="E18" i="6" s="1"/>
  <c r="E16" i="17"/>
  <c r="E18" i="17" s="1"/>
  <c r="D16" i="17"/>
  <c r="D18" i="17" s="1"/>
  <c r="E16" i="16"/>
  <c r="E78" i="16" s="1"/>
  <c r="C4" i="21"/>
  <c r="C11" i="21"/>
  <c r="D11" i="21"/>
  <c r="E11" i="21"/>
  <c r="F11" i="21"/>
  <c r="G11" i="21"/>
  <c r="I11" i="21"/>
  <c r="C18" i="21"/>
  <c r="D18" i="21"/>
  <c r="E18" i="21"/>
  <c r="F18" i="21"/>
  <c r="G18" i="21"/>
  <c r="I18" i="21"/>
  <c r="G17" i="6"/>
  <c r="H17" i="6"/>
  <c r="G17" i="17"/>
  <c r="H17" i="17"/>
  <c r="F17" i="16"/>
  <c r="G17" i="16"/>
  <c r="H74" i="6"/>
  <c r="G74" i="6"/>
  <c r="L75" i="6"/>
  <c r="C13" i="21"/>
  <c r="N16" i="17"/>
  <c r="N18" i="17" s="1"/>
  <c r="N78" i="17" s="1"/>
  <c r="F14" i="6"/>
  <c r="L13" i="21"/>
  <c r="N19" i="21"/>
  <c r="K18" i="17"/>
  <c r="P75" i="17"/>
  <c r="O13" i="21"/>
  <c r="O75" i="16"/>
  <c r="F23" i="5"/>
  <c r="M75" i="17"/>
  <c r="N20" i="21"/>
  <c r="E18" i="16"/>
  <c r="E81" i="16" s="1"/>
  <c r="L72" i="16"/>
  <c r="K78" i="17"/>
  <c r="K80" i="17" s="1"/>
  <c r="J14" i="21" s="1"/>
  <c r="D18" i="6"/>
  <c r="G25" i="5"/>
  <c r="G22" i="5"/>
  <c r="G23" i="5"/>
  <c r="G21" i="5"/>
  <c r="G24" i="5"/>
  <c r="N13" i="21"/>
  <c r="F25" i="5"/>
  <c r="F21" i="5"/>
  <c r="F22" i="5"/>
  <c r="T79" i="17" l="1"/>
  <c r="K25" i="1"/>
  <c r="S27" i="17"/>
  <c r="T27" i="17" s="1"/>
  <c r="S79" i="17"/>
  <c r="S26" i="6"/>
  <c r="T26" i="6" s="1"/>
  <c r="S26" i="16"/>
  <c r="G25" i="1"/>
  <c r="R27" i="16"/>
  <c r="R79" i="16"/>
  <c r="N8" i="1"/>
  <c r="S5" i="21"/>
  <c r="C19" i="21"/>
  <c r="D80" i="6"/>
  <c r="C21" i="21" s="1"/>
  <c r="E78" i="6"/>
  <c r="E80" i="6" s="1"/>
  <c r="D21" i="21" s="1"/>
  <c r="F16" i="6"/>
  <c r="J12" i="21"/>
  <c r="M74" i="6"/>
  <c r="M75" i="6" s="1"/>
  <c r="D18" i="16"/>
  <c r="D81" i="16" s="1"/>
  <c r="D82" i="16" s="1"/>
  <c r="G16" i="16"/>
  <c r="G78" i="16" s="1"/>
  <c r="G5" i="21" s="1"/>
  <c r="G6" i="1"/>
  <c r="R70" i="6"/>
  <c r="R69" i="6"/>
  <c r="R68" i="6"/>
  <c r="R67" i="6"/>
  <c r="P72" i="6"/>
  <c r="R66" i="6"/>
  <c r="R65" i="6"/>
  <c r="R64" i="6"/>
  <c r="R61" i="6"/>
  <c r="R62" i="6"/>
  <c r="R60" i="6"/>
  <c r="A7" i="1"/>
  <c r="A8" i="1" s="1"/>
  <c r="A9" i="1" s="1"/>
  <c r="A10" i="1" s="1"/>
  <c r="A11" i="1" s="1"/>
  <c r="A12" i="1" s="1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Q80" i="16"/>
  <c r="Q82" i="16" s="1"/>
  <c r="Q8" i="21" s="1"/>
  <c r="R45" i="6"/>
  <c r="R21" i="6"/>
  <c r="T21" i="6" s="1"/>
  <c r="R35" i="6"/>
  <c r="R37" i="6"/>
  <c r="R38" i="6"/>
  <c r="R39" i="6"/>
  <c r="R40" i="6"/>
  <c r="R41" i="6"/>
  <c r="M14" i="1"/>
  <c r="L14" i="1"/>
  <c r="K78" i="16"/>
  <c r="K81" i="16"/>
  <c r="R28" i="6"/>
  <c r="L75" i="16"/>
  <c r="R29" i="6"/>
  <c r="R27" i="6"/>
  <c r="O6" i="21"/>
  <c r="R33" i="6"/>
  <c r="E80" i="16"/>
  <c r="D7" i="21" s="1"/>
  <c r="D5" i="21"/>
  <c r="R26" i="6"/>
  <c r="J14" i="1"/>
  <c r="F14" i="1"/>
  <c r="M72" i="6" s="1"/>
  <c r="R31" i="6"/>
  <c r="R34" i="6"/>
  <c r="R23" i="6"/>
  <c r="T23" i="6" s="1"/>
  <c r="C5" i="21"/>
  <c r="J81" i="16"/>
  <c r="J78" i="16"/>
  <c r="J5" i="21" s="1"/>
  <c r="I16" i="16"/>
  <c r="I78" i="16" s="1"/>
  <c r="I5" i="21" s="1"/>
  <c r="O80" i="17"/>
  <c r="H75" i="6"/>
  <c r="H87" i="6" s="1"/>
  <c r="Q75" i="17"/>
  <c r="P75" i="16"/>
  <c r="M16" i="6"/>
  <c r="M18" i="6" s="1"/>
  <c r="M78" i="6" s="1"/>
  <c r="M80" i="6" s="1"/>
  <c r="I16" i="17"/>
  <c r="I18" i="17" s="1"/>
  <c r="F16" i="17"/>
  <c r="F78" i="17" s="1"/>
  <c r="G16" i="17"/>
  <c r="J16" i="17"/>
  <c r="J78" i="17" s="1"/>
  <c r="Q78" i="17"/>
  <c r="J21" i="21"/>
  <c r="K82" i="6"/>
  <c r="J22" i="21" s="1"/>
  <c r="F78" i="6"/>
  <c r="F80" i="6" s="1"/>
  <c r="E21" i="21" s="1"/>
  <c r="F18" i="6"/>
  <c r="O82" i="6"/>
  <c r="N22" i="21" s="1"/>
  <c r="D19" i="21"/>
  <c r="P75" i="6"/>
  <c r="P82" i="6" s="1"/>
  <c r="O22" i="21" s="1"/>
  <c r="N16" i="6"/>
  <c r="N18" i="6" s="1"/>
  <c r="N78" i="6" s="1"/>
  <c r="N80" i="6" s="1"/>
  <c r="P16" i="6"/>
  <c r="J19" i="21"/>
  <c r="G78" i="6"/>
  <c r="G18" i="6"/>
  <c r="I15" i="6"/>
  <c r="G78" i="17"/>
  <c r="G18" i="17"/>
  <c r="K12" i="21"/>
  <c r="L80" i="17"/>
  <c r="K14" i="21" s="1"/>
  <c r="F18" i="17"/>
  <c r="M80" i="17"/>
  <c r="L12" i="21"/>
  <c r="D87" i="6"/>
  <c r="D82" i="6"/>
  <c r="C22" i="21" s="1"/>
  <c r="M12" i="21"/>
  <c r="N80" i="17"/>
  <c r="H78" i="17"/>
  <c r="H18" i="17"/>
  <c r="E78" i="17"/>
  <c r="D12" i="21" s="1"/>
  <c r="Q14" i="6"/>
  <c r="K82" i="17"/>
  <c r="J15" i="21" s="1"/>
  <c r="I80" i="17"/>
  <c r="J14" i="6"/>
  <c r="H15" i="6"/>
  <c r="H16" i="6" s="1"/>
  <c r="D78" i="17"/>
  <c r="G75" i="6"/>
  <c r="G87" i="6" s="1"/>
  <c r="I14" i="6"/>
  <c r="F75" i="6"/>
  <c r="F87" i="6" s="1"/>
  <c r="M80" i="16"/>
  <c r="M7" i="21" s="1"/>
  <c r="E82" i="16"/>
  <c r="D8" i="21" s="1"/>
  <c r="N80" i="16"/>
  <c r="E82" i="6"/>
  <c r="D22" i="21" s="1"/>
  <c r="L16" i="6"/>
  <c r="L18" i="6" s="1"/>
  <c r="L78" i="6" s="1"/>
  <c r="S78" i="16"/>
  <c r="J15" i="6"/>
  <c r="F16" i="16"/>
  <c r="F78" i="16" s="1"/>
  <c r="F5" i="21" s="1"/>
  <c r="G80" i="16"/>
  <c r="G7" i="21" s="1"/>
  <c r="H16" i="16"/>
  <c r="G81" i="16"/>
  <c r="N10" i="1"/>
  <c r="N11" i="1"/>
  <c r="O80" i="16"/>
  <c r="O7" i="21" s="1"/>
  <c r="P78" i="17"/>
  <c r="N9" i="1"/>
  <c r="N7" i="1"/>
  <c r="N6" i="1"/>
  <c r="O6" i="1" s="1"/>
  <c r="S79" i="6" l="1"/>
  <c r="R20" i="21" s="1"/>
  <c r="S80" i="17"/>
  <c r="R13" i="21"/>
  <c r="S28" i="17"/>
  <c r="T28" i="17" s="1"/>
  <c r="K26" i="1"/>
  <c r="R80" i="16"/>
  <c r="R6" i="21"/>
  <c r="S80" i="6"/>
  <c r="S27" i="16"/>
  <c r="S27" i="6"/>
  <c r="T27" i="6" s="1"/>
  <c r="R28" i="16"/>
  <c r="G26" i="1"/>
  <c r="R63" i="6"/>
  <c r="A13" i="1"/>
  <c r="P12" i="21"/>
  <c r="Q80" i="17"/>
  <c r="Q82" i="17" s="1"/>
  <c r="P15" i="21" s="1"/>
  <c r="R80" i="17"/>
  <c r="R22" i="6"/>
  <c r="T22" i="6" s="1"/>
  <c r="R24" i="6"/>
  <c r="T24" i="6" s="1"/>
  <c r="R25" i="6"/>
  <c r="T25" i="6" s="1"/>
  <c r="I81" i="16"/>
  <c r="F81" i="16"/>
  <c r="I16" i="6"/>
  <c r="I18" i="6" s="1"/>
  <c r="K80" i="16"/>
  <c r="K5" i="21"/>
  <c r="L19" i="21"/>
  <c r="N14" i="1"/>
  <c r="Q6" i="21"/>
  <c r="N7" i="21"/>
  <c r="N82" i="16"/>
  <c r="N8" i="21" s="1"/>
  <c r="T18" i="6"/>
  <c r="T78" i="6" s="1"/>
  <c r="T75" i="6"/>
  <c r="L78" i="16"/>
  <c r="L5" i="21" s="1"/>
  <c r="L81" i="16"/>
  <c r="J80" i="16"/>
  <c r="J7" i="21" s="1"/>
  <c r="J16" i="6"/>
  <c r="J18" i="6" s="1"/>
  <c r="N14" i="21"/>
  <c r="O82" i="17"/>
  <c r="N15" i="21" s="1"/>
  <c r="L82" i="17"/>
  <c r="K15" i="21" s="1"/>
  <c r="M82" i="16"/>
  <c r="M8" i="21" s="1"/>
  <c r="Q75" i="6"/>
  <c r="R75" i="17"/>
  <c r="R94" i="6"/>
  <c r="M19" i="21"/>
  <c r="E19" i="21"/>
  <c r="O82" i="16"/>
  <c r="O8" i="21" s="1"/>
  <c r="T18" i="17"/>
  <c r="T78" i="17" s="1"/>
  <c r="Q16" i="6"/>
  <c r="J89" i="6"/>
  <c r="K87" i="6"/>
  <c r="F82" i="6"/>
  <c r="E22" i="21" s="1"/>
  <c r="F19" i="21"/>
  <c r="G80" i="6"/>
  <c r="G82" i="6" s="1"/>
  <c r="F22" i="21" s="1"/>
  <c r="H78" i="6"/>
  <c r="H80" i="6" s="1"/>
  <c r="H18" i="6"/>
  <c r="E80" i="17"/>
  <c r="E82" i="17" s="1"/>
  <c r="F12" i="21"/>
  <c r="G80" i="17"/>
  <c r="G82" i="17" s="1"/>
  <c r="F15" i="21" s="1"/>
  <c r="I82" i="17"/>
  <c r="H15" i="21" s="1"/>
  <c r="H14" i="21"/>
  <c r="D80" i="17"/>
  <c r="D82" i="17" s="1"/>
  <c r="C12" i="21"/>
  <c r="F80" i="17"/>
  <c r="F82" i="17" s="1"/>
  <c r="E12" i="21"/>
  <c r="G12" i="21"/>
  <c r="H80" i="17"/>
  <c r="H82" i="17" s="1"/>
  <c r="G15" i="21" s="1"/>
  <c r="M82" i="17"/>
  <c r="L15" i="21" s="1"/>
  <c r="L14" i="21"/>
  <c r="M82" i="6"/>
  <c r="L22" i="21" s="1"/>
  <c r="L21" i="21"/>
  <c r="I12" i="21"/>
  <c r="J80" i="17"/>
  <c r="J18" i="17"/>
  <c r="N82" i="17"/>
  <c r="M15" i="21" s="1"/>
  <c r="M14" i="21"/>
  <c r="N82" i="6"/>
  <c r="M22" i="21" s="1"/>
  <c r="M21" i="21"/>
  <c r="I80" i="16"/>
  <c r="I7" i="21" s="1"/>
  <c r="L80" i="6"/>
  <c r="K19" i="21"/>
  <c r="C8" i="21"/>
  <c r="G82" i="16"/>
  <c r="G8" i="21" s="1"/>
  <c r="H81" i="16"/>
  <c r="H78" i="16"/>
  <c r="H5" i="21" s="1"/>
  <c r="F80" i="16"/>
  <c r="F82" i="16" s="1"/>
  <c r="F8" i="21" s="1"/>
  <c r="P80" i="16"/>
  <c r="P7" i="21" s="1"/>
  <c r="O12" i="21"/>
  <c r="P80" i="17"/>
  <c r="P20" i="21"/>
  <c r="S29" i="17" l="1"/>
  <c r="T29" i="17" s="1"/>
  <c r="K27" i="1"/>
  <c r="R29" i="16"/>
  <c r="G27" i="1"/>
  <c r="S6" i="21"/>
  <c r="R14" i="21"/>
  <c r="S82" i="17"/>
  <c r="R15" i="21" s="1"/>
  <c r="S28" i="16"/>
  <c r="S28" i="6"/>
  <c r="T28" i="6" s="1"/>
  <c r="S82" i="6"/>
  <c r="R22" i="21" s="1"/>
  <c r="R21" i="21"/>
  <c r="R82" i="16"/>
  <c r="R8" i="21" s="1"/>
  <c r="R7" i="21"/>
  <c r="T79" i="6"/>
  <c r="I78" i="6"/>
  <c r="R80" i="6"/>
  <c r="R82" i="6" s="1"/>
  <c r="Q22" i="21" s="1"/>
  <c r="Q13" i="21"/>
  <c r="T80" i="17"/>
  <c r="T82" i="17" s="1"/>
  <c r="L80" i="16"/>
  <c r="L7" i="21" s="1"/>
  <c r="K7" i="21"/>
  <c r="K82" i="16"/>
  <c r="K8" i="21" s="1"/>
  <c r="J78" i="6"/>
  <c r="J80" i="6" s="1"/>
  <c r="K7" i="1"/>
  <c r="K8" i="1" s="1"/>
  <c r="K9" i="1" s="1"/>
  <c r="K10" i="1" s="1"/>
  <c r="K11" i="1" s="1"/>
  <c r="K12" i="1" s="1"/>
  <c r="K13" i="1" s="1"/>
  <c r="G7" i="1"/>
  <c r="G8" i="1" s="1"/>
  <c r="G9" i="1" s="1"/>
  <c r="G10" i="1" s="1"/>
  <c r="G11" i="1" s="1"/>
  <c r="G12" i="1" s="1"/>
  <c r="G13" i="1" s="1"/>
  <c r="Q14" i="21"/>
  <c r="Q7" i="21"/>
  <c r="F7" i="21"/>
  <c r="J82" i="16"/>
  <c r="J8" i="21" s="1"/>
  <c r="P82" i="16"/>
  <c r="Q18" i="6"/>
  <c r="Q78" i="6" s="1"/>
  <c r="P19" i="21" s="1"/>
  <c r="F21" i="21"/>
  <c r="G19" i="21"/>
  <c r="G14" i="21"/>
  <c r="F14" i="21"/>
  <c r="C14" i="21"/>
  <c r="C15" i="21"/>
  <c r="I14" i="21"/>
  <c r="J82" i="17"/>
  <c r="I15" i="21" s="1"/>
  <c r="D14" i="21"/>
  <c r="D15" i="21"/>
  <c r="E15" i="21"/>
  <c r="E14" i="21"/>
  <c r="I82" i="16"/>
  <c r="I8" i="21" s="1"/>
  <c r="K21" i="21"/>
  <c r="L82" i="6"/>
  <c r="K22" i="21" s="1"/>
  <c r="H19" i="21"/>
  <c r="I80" i="6"/>
  <c r="H80" i="16"/>
  <c r="H7" i="21" s="1"/>
  <c r="H82" i="6"/>
  <c r="G22" i="21" s="1"/>
  <c r="G21" i="21"/>
  <c r="O14" i="21"/>
  <c r="P82" i="17"/>
  <c r="O15" i="21" s="1"/>
  <c r="P13" i="21"/>
  <c r="P14" i="21"/>
  <c r="S29" i="6" l="1"/>
  <c r="T29" i="6" s="1"/>
  <c r="S29" i="16"/>
  <c r="S30" i="17"/>
  <c r="T30" i="17" s="1"/>
  <c r="K28" i="1"/>
  <c r="S14" i="21"/>
  <c r="S7" i="21"/>
  <c r="R30" i="16"/>
  <c r="G28" i="1"/>
  <c r="P8" i="21"/>
  <c r="S8" i="21" s="1"/>
  <c r="S13" i="21"/>
  <c r="I19" i="21"/>
  <c r="L82" i="16"/>
  <c r="L8" i="21" s="1"/>
  <c r="K14" i="1"/>
  <c r="G14" i="1"/>
  <c r="N72" i="6" s="1"/>
  <c r="R82" i="17"/>
  <c r="Q15" i="21" s="1"/>
  <c r="E6" i="4"/>
  <c r="E7" i="4" s="1"/>
  <c r="E11" i="4" s="1"/>
  <c r="D7" i="4"/>
  <c r="Q80" i="6"/>
  <c r="Q82" i="6" s="1"/>
  <c r="P22" i="21" s="1"/>
  <c r="I21" i="21"/>
  <c r="J82" i="6"/>
  <c r="I22" i="21" s="1"/>
  <c r="H82" i="16"/>
  <c r="H8" i="21" s="1"/>
  <c r="I82" i="6"/>
  <c r="H22" i="21" s="1"/>
  <c r="H21" i="21"/>
  <c r="S30" i="6" l="1"/>
  <c r="T30" i="6" s="1"/>
  <c r="S31" i="17"/>
  <c r="T31" i="17" s="1"/>
  <c r="K29" i="1"/>
  <c r="R31" i="16"/>
  <c r="S31" i="6" s="1"/>
  <c r="G29" i="1"/>
  <c r="S30" i="16"/>
  <c r="S15" i="21"/>
  <c r="C7" i="4"/>
  <c r="D12" i="4"/>
  <c r="D14" i="4" s="1"/>
  <c r="D11" i="4"/>
  <c r="E12" i="4"/>
  <c r="E14" i="4" s="1"/>
  <c r="P21" i="21"/>
  <c r="S32" i="17" l="1"/>
  <c r="T32" i="17" s="1"/>
  <c r="K30" i="1"/>
  <c r="R32" i="16"/>
  <c r="G30" i="1"/>
  <c r="T31" i="6"/>
  <c r="S32" i="16"/>
  <c r="S31" i="16"/>
  <c r="C11" i="4"/>
  <c r="C12" i="4"/>
  <c r="C14" i="4" s="1"/>
  <c r="S32" i="6" l="1"/>
  <c r="T32" i="6" s="1"/>
  <c r="S33" i="17"/>
  <c r="T33" i="17" s="1"/>
  <c r="K31" i="1"/>
  <c r="R33" i="16"/>
  <c r="S33" i="6" s="1"/>
  <c r="T33" i="6" s="1"/>
  <c r="G31" i="1"/>
  <c r="S33" i="16"/>
  <c r="T80" i="6"/>
  <c r="T82" i="6" s="1"/>
  <c r="S34" i="17" l="1"/>
  <c r="T34" i="17" s="1"/>
  <c r="K32" i="1"/>
  <c r="R34" i="16"/>
  <c r="S34" i="16" s="1"/>
  <c r="G32" i="1"/>
  <c r="O7" i="1"/>
  <c r="O8" i="1" s="1"/>
  <c r="O9" i="1" s="1"/>
  <c r="O10" i="1" s="1"/>
  <c r="Q20" i="21"/>
  <c r="S20" i="21" s="1"/>
  <c r="S34" i="6" l="1"/>
  <c r="T34" i="6" s="1"/>
  <c r="S35" i="17"/>
  <c r="T35" i="17" s="1"/>
  <c r="K33" i="1"/>
  <c r="R35" i="16"/>
  <c r="S35" i="16" s="1"/>
  <c r="G33" i="1"/>
  <c r="O11" i="1"/>
  <c r="O12" i="1" s="1"/>
  <c r="O13" i="1" s="1"/>
  <c r="S22" i="21"/>
  <c r="Q21" i="21"/>
  <c r="S21" i="21" s="1"/>
  <c r="S35" i="6" l="1"/>
  <c r="T35" i="6" s="1"/>
  <c r="R36" i="16"/>
  <c r="G34" i="1"/>
  <c r="S36" i="17"/>
  <c r="T36" i="17" s="1"/>
  <c r="K34" i="1"/>
  <c r="O14" i="1"/>
  <c r="K35" i="1" l="1"/>
  <c r="S37" i="17"/>
  <c r="T37" i="17" s="1"/>
  <c r="S36" i="6"/>
  <c r="T36" i="6" s="1"/>
  <c r="G35" i="1"/>
  <c r="R37" i="16"/>
  <c r="S36" i="16"/>
  <c r="S38" i="17" l="1"/>
  <c r="T38" i="17" s="1"/>
  <c r="K36" i="1"/>
  <c r="R38" i="16"/>
  <c r="G36" i="1"/>
  <c r="S38" i="16"/>
  <c r="S37" i="16"/>
  <c r="S37" i="6"/>
  <c r="T37" i="6" s="1"/>
  <c r="S38" i="6" l="1"/>
  <c r="T38" i="6" s="1"/>
  <c r="S39" i="6"/>
  <c r="T39" i="6" s="1"/>
  <c r="G37" i="1"/>
  <c r="S39" i="17"/>
  <c r="T39" i="17" s="1"/>
  <c r="K37" i="1"/>
  <c r="S40" i="17" s="1"/>
  <c r="G38" i="1" l="1"/>
  <c r="G39" i="1" s="1"/>
  <c r="G40" i="1" s="1"/>
  <c r="G41" i="1" s="1"/>
  <c r="G42" i="1" s="1"/>
  <c r="S79" i="16"/>
  <c r="S80" i="16" s="1"/>
  <c r="S82" i="16" s="1"/>
  <c r="T40" i="17"/>
  <c r="S40" i="6"/>
  <c r="T40" i="6" s="1"/>
</calcChain>
</file>

<file path=xl/sharedStrings.xml><?xml version="1.0" encoding="utf-8"?>
<sst xmlns="http://schemas.openxmlformats.org/spreadsheetml/2006/main" count="457" uniqueCount="182">
  <si>
    <t>Delivery Estimate versus CEC Estimate / Braamde lewering versus NOK skatting</t>
  </si>
  <si>
    <t>2022/23 bemarkingsjaar</t>
  </si>
  <si>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</si>
  <si>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</si>
  <si>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</si>
  <si>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</si>
  <si>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</si>
  <si>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</si>
  <si>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</si>
  <si>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</si>
  <si>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</si>
  <si>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CEC 7de production estimate (tons)</t>
  </si>
  <si>
    <t>NOK 6de produksieskatting (ton)</t>
  </si>
  <si>
    <t>Adjustment for on farm consumption &amp; storage (tons) (Note: 4)</t>
  </si>
  <si>
    <t>Aanpassing vir op plaas vebruik en stoor</t>
  </si>
  <si>
    <t>Crop estimate MINUS farm consumption, storage, seed retention etc</t>
  </si>
  <si>
    <t>Produksieskatting MIN plaasverbruik, stoor, saad terughouding ens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</si>
  <si>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</si>
  <si>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</si>
  <si>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</si>
  <si>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</si>
  <si>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</si>
  <si>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</si>
  <si>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</si>
  <si>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</si>
  <si>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</si>
  <si>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1:  Maart en April 2022 se lewerings word geneem as vroeë lewerings.  Ouseisoenlewerings is moontlik maar waarskynlik minimaal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</si>
  <si>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</si>
  <si>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</si>
  <si>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</si>
  <si>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</si>
  <si>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</si>
  <si>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</si>
  <si>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</si>
  <si>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</si>
  <si>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</si>
  <si>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</si>
  <si>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</si>
  <si>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</si>
  <si>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</si>
  <si>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</si>
  <si>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</si>
  <si>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</si>
  <si>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</si>
  <si>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</si>
  <si>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</si>
  <si>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</si>
  <si>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</si>
  <si>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</si>
  <si>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</si>
  <si>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</si>
  <si>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</si>
  <si>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</si>
  <si>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</si>
  <si>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</si>
  <si>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</si>
  <si>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</si>
  <si>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</si>
  <si>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</si>
  <si>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</si>
  <si>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</si>
  <si>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</si>
  <si>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</si>
  <si>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</si>
  <si>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</si>
  <si>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</si>
  <si>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</si>
  <si>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</si>
  <si>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</si>
  <si>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</si>
  <si>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</si>
  <si>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</si>
  <si>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</si>
  <si>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</si>
  <si>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Jan &amp; Feb 2022</t>
  </si>
  <si>
    <t>Mar 22</t>
  </si>
  <si>
    <t>Apr 22</t>
  </si>
  <si>
    <t>Totale vroee lewerings</t>
  </si>
  <si>
    <t>Early Deliveries</t>
  </si>
  <si>
    <t>5 May 2023</t>
  </si>
  <si>
    <t>12 May 2023</t>
  </si>
  <si>
    <t>19 May 2023</t>
  </si>
  <si>
    <t>26 May 2023</t>
  </si>
  <si>
    <t>02 Jun 2023</t>
  </si>
  <si>
    <t>09 Jun 2023</t>
  </si>
  <si>
    <t>16 Jun 2023</t>
  </si>
  <si>
    <t>23 Jun 2023</t>
  </si>
  <si>
    <t>30 Jun 2023</t>
  </si>
  <si>
    <t>07 Jul 2023</t>
  </si>
  <si>
    <t>14 Jul 2023</t>
  </si>
  <si>
    <t>21 Jul 2023</t>
  </si>
  <si>
    <t>28 Jul 2023</t>
  </si>
  <si>
    <t>04 Aug 2023</t>
  </si>
  <si>
    <t>11 Aug 2023</t>
  </si>
  <si>
    <t>18 Aug 2023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</si>
  <si>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</si>
  <si>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</si>
  <si>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</si>
  <si>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</si>
  <si>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</si>
  <si>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</si>
  <si>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</si>
  <si>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</si>
  <si>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</si>
  <si>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</si>
  <si>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</si>
  <si>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</si>
  <si>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</si>
  <si>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</si>
  <si>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Jan &amp; Feb 2023</t>
  </si>
  <si>
    <t>Mar 23</t>
  </si>
  <si>
    <t>Apr 23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</si>
  <si>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</si>
  <si>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</si>
  <si>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</si>
  <si>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</si>
  <si>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</si>
  <si>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</si>
  <si>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</si>
  <si>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</si>
  <si>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</si>
  <si>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</si>
  <si>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</si>
  <si>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</si>
  <si>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</si>
  <si>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</si>
  <si>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</si>
  <si>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</si>
  <si>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</si>
  <si>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</si>
  <si>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</si>
  <si>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</si>
  <si>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</si>
  <si>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</si>
  <si>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</si>
  <si>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</si>
  <si>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</si>
  <si>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</si>
  <si>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2016/17*: It should be noted that early deliveries during the month of January &amp; February 2016 is included</t>
  </si>
  <si>
    <t>Grade / Graad:</t>
  </si>
  <si>
    <t>White Maize / Witmielies</t>
  </si>
  <si>
    <t>Yellow Maize / Geelmielies</t>
  </si>
  <si>
    <t xml:space="preserve"> Ton</t>
  </si>
  <si>
    <t>Progressive / Progressief: 2013/04/27 - 2013/06/14</t>
  </si>
  <si>
    <t>Progressive / Progressief: 2013/04/27 - 2013/06/07</t>
  </si>
  <si>
    <t>Adjustments / Aanpassings:</t>
  </si>
  <si>
    <t>Week 2013/06/01 - 2013/06/21:</t>
  </si>
  <si>
    <t>WM1</t>
  </si>
  <si>
    <t>YM1</t>
  </si>
  <si>
    <t>WM2</t>
  </si>
  <si>
    <t>YM2</t>
  </si>
  <si>
    <t>WM3</t>
  </si>
  <si>
    <t>YM3</t>
  </si>
  <si>
    <t>WMU/WMO</t>
  </si>
  <si>
    <t>YMU/YMO</t>
  </si>
  <si>
    <t>Unknown/Onbekend</t>
  </si>
  <si>
    <t>Week Total / Totaal:</t>
  </si>
  <si>
    <r>
      <rPr>
        <b/>
        <sz val="14"/>
        <rFont val="Calibri"/>
        <family val="2"/>
      </rPr>
      <t>Maize White/Witmielies</t>
    </r>
  </si>
  <si>
    <r>
      <rPr>
        <b/>
        <sz val="14"/>
        <rFont val="Calibri"/>
        <family val="2"/>
      </rPr>
      <t>Maize Yellow/Geelmielies</t>
    </r>
  </si>
  <si>
    <r>
      <rPr>
        <b/>
        <sz val="14"/>
        <rFont val="Calibri"/>
        <family val="2"/>
      </rPr>
      <t>Ton</t>
    </r>
  </si>
  <si>
    <t>%</t>
  </si>
  <si>
    <r>
      <rPr>
        <b/>
        <sz val="14"/>
        <rFont val="Calibri"/>
        <family val="2"/>
      </rPr>
      <t>WM1</t>
    </r>
  </si>
  <si>
    <r>
      <rPr>
        <b/>
        <sz val="14"/>
        <rFont val="Calibri"/>
        <family val="2"/>
      </rPr>
      <t>YM1</t>
    </r>
  </si>
  <si>
    <r>
      <rPr>
        <b/>
        <sz val="14"/>
        <rFont val="Calibri"/>
        <family val="2"/>
      </rPr>
      <t>WM2</t>
    </r>
  </si>
  <si>
    <r>
      <rPr>
        <b/>
        <sz val="14"/>
        <rFont val="Calibri"/>
        <family val="2"/>
      </rPr>
      <t>YM2</t>
    </r>
  </si>
  <si>
    <r>
      <rPr>
        <b/>
        <sz val="14"/>
        <rFont val="Calibri"/>
        <family val="2"/>
      </rPr>
      <t>WM3</t>
    </r>
  </si>
  <si>
    <r>
      <rPr>
        <b/>
        <sz val="14"/>
        <rFont val="Calibri"/>
        <family val="2"/>
      </rPr>
      <t>YM3</t>
    </r>
  </si>
  <si>
    <r>
      <rPr>
        <b/>
        <sz val="14"/>
        <rFont val="Calibri"/>
        <family val="2"/>
      </rPr>
      <t>WMO</t>
    </r>
  </si>
  <si>
    <r>
      <rPr>
        <b/>
        <sz val="14"/>
        <rFont val="Calibri"/>
        <family val="2"/>
      </rPr>
      <t>YMO</t>
    </r>
  </si>
  <si>
    <r>
      <rPr>
        <b/>
        <sz val="14"/>
        <rFont val="Calibri"/>
        <family val="2"/>
      </rPr>
      <t>Total/Totaal</t>
    </r>
  </si>
  <si>
    <t>25 Aug 2023</t>
  </si>
  <si>
    <t>01 Sep 2023</t>
  </si>
  <si>
    <t>08 Sep 2023</t>
  </si>
  <si>
    <t>15 Sep 2023</t>
  </si>
  <si>
    <t>22 Sep 2023</t>
  </si>
  <si>
    <t>29 Sep 2023</t>
  </si>
  <si>
    <t>06 Oct 2023</t>
  </si>
  <si>
    <t>13 Oct 2023</t>
  </si>
  <si>
    <t>20 Oct 2023</t>
  </si>
  <si>
    <t>27 Oct 2023</t>
  </si>
  <si>
    <t>03 Nov 2023</t>
  </si>
  <si>
    <t>Progressive / Progressief
2022/04/30 - 2023/11/03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</si>
</sst>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#,##0,##0"/>
    <numFmt numFmtId="169" formatCode="##\ ###\ ###"/>
    <numFmt numFmtId="170" formatCode="[$-409]d\-mmm\-yy;@"/>
    <numFmt numFmtId="171" formatCode="_-* #,##0_-;\-* #,##0_-;_-* &quot;-&quot;??_-;_-@_-"/>
  </numFmts>
  <fonts count="68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theme="3"/>
      <name val="Cambria"/>
      <family val="2"/>
      <scheme val="major"/>
    </font>
    <font>
      <sz val="14"/>
      <name val="Calibri"/>
      <family val="2"/>
      <scheme val="minor"/>
    </font>
    <font>
      <sz val="11"/>
      <color theme="1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25" fillId="2" borderId="0" applyNumberFormat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8" applyNumberFormat="0" applyFill="0" applyAlignment="0" applyProtection="0"/>
    <xf numFmtId="0" fontId="28" fillId="0" borderId="79" applyNumberFormat="0" applyFill="0" applyAlignment="0" applyProtection="0"/>
    <xf numFmtId="0" fontId="29" fillId="0" borderId="80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77" applyNumberFormat="0" applyAlignment="0" applyProtection="0"/>
    <xf numFmtId="0" fontId="9" fillId="0" borderId="0"/>
    <xf numFmtId="0" fontId="9" fillId="0" borderId="0"/>
    <xf numFmtId="0" fontId="19" fillId="0" borderId="0">
      <alignment vertical="top"/>
    </xf>
    <xf numFmtId="0" fontId="9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81" applyNumberFormat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82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31" fillId="0" borderId="0"/>
    <xf numFmtId="0" fontId="1" fillId="0" borderId="0"/>
  </cellStyleXfs>
  <cellXfs count="5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166" fontId="4" fillId="0" borderId="0" xfId="2" applyNumberFormat="1" applyFont="1"/>
    <xf numFmtId="0" fontId="6" fillId="0" borderId="0" xfId="0" applyFont="1"/>
    <xf numFmtId="0" fontId="7" fillId="0" borderId="0" xfId="0" applyFont="1"/>
    <xf numFmtId="166" fontId="0" fillId="0" borderId="0" xfId="0" applyNumberFormat="1"/>
    <xf numFmtId="166" fontId="4" fillId="0" borderId="0" xfId="2" applyNumberFormat="1" applyFont="1" applyBorder="1"/>
    <xf numFmtId="49" fontId="4" fillId="0" borderId="0" xfId="0" applyNumberFormat="1" applyFont="1" applyAlignment="1">
      <alignment horizontal="center"/>
    </xf>
    <xf numFmtId="166" fontId="4" fillId="0" borderId="0" xfId="13" applyNumberFormat="1" applyFont="1" applyBorder="1"/>
    <xf numFmtId="166" fontId="4" fillId="0" borderId="0" xfId="10" applyNumberFormat="1" applyFont="1" applyBorder="1"/>
    <xf numFmtId="166" fontId="4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166" fontId="4" fillId="0" borderId="3" xfId="2" applyNumberFormat="1" applyFont="1" applyBorder="1"/>
    <xf numFmtId="0" fontId="4" fillId="0" borderId="1" xfId="0" applyFont="1" applyBorder="1" applyAlignment="1">
      <alignment horizontal="center"/>
    </xf>
    <xf numFmtId="166" fontId="4" fillId="0" borderId="3" xfId="13" applyNumberFormat="1" applyFont="1" applyBorder="1"/>
    <xf numFmtId="166" fontId="4" fillId="0" borderId="3" xfId="10" applyNumberFormat="1" applyFont="1" applyBorder="1"/>
    <xf numFmtId="166" fontId="4" fillId="0" borderId="3" xfId="16" applyNumberFormat="1" applyFont="1" applyBorder="1"/>
    <xf numFmtId="166" fontId="4" fillId="0" borderId="7" xfId="24" applyNumberFormat="1" applyFont="1" applyBorder="1"/>
    <xf numFmtId="166" fontId="4" fillId="0" borderId="3" xfId="2" applyNumberFormat="1" applyFont="1" applyBorder="1" applyAlignment="1">
      <alignment horizontal="right"/>
    </xf>
    <xf numFmtId="166" fontId="4" fillId="0" borderId="9" xfId="13" applyNumberFormat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6" fontId="4" fillId="0" borderId="4" xfId="10" applyNumberFormat="1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/>
    <xf numFmtId="0" fontId="11" fillId="0" borderId="12" xfId="0" applyFont="1" applyBorder="1"/>
    <xf numFmtId="0" fontId="29" fillId="0" borderId="80" xfId="2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166" fontId="13" fillId="0" borderId="13" xfId="2" applyNumberFormat="1" applyFont="1" applyBorder="1"/>
    <xf numFmtId="0" fontId="12" fillId="0" borderId="4" xfId="0" applyFont="1" applyBorder="1" applyAlignment="1">
      <alignment horizontal="center"/>
    </xf>
    <xf numFmtId="166" fontId="14" fillId="0" borderId="4" xfId="9" applyNumberFormat="1" applyFont="1" applyBorder="1"/>
    <xf numFmtId="0" fontId="12" fillId="0" borderId="7" xfId="0" applyFont="1" applyBorder="1" applyAlignment="1">
      <alignment horizontal="center"/>
    </xf>
    <xf numFmtId="166" fontId="14" fillId="0" borderId="13" xfId="9" applyNumberFormat="1" applyFont="1" applyBorder="1"/>
    <xf numFmtId="166" fontId="12" fillId="0" borderId="0" xfId="2" applyNumberFormat="1" applyFont="1"/>
    <xf numFmtId="166" fontId="13" fillId="0" borderId="0" xfId="2" applyNumberFormat="1" applyFont="1"/>
    <xf numFmtId="166" fontId="14" fillId="0" borderId="0" xfId="2" applyNumberFormat="1" applyFont="1"/>
    <xf numFmtId="166" fontId="4" fillId="0" borderId="15" xfId="10" applyNumberFormat="1" applyFont="1" applyBorder="1"/>
    <xf numFmtId="49" fontId="4" fillId="0" borderId="16" xfId="0" applyNumberFormat="1" applyFont="1" applyBorder="1"/>
    <xf numFmtId="166" fontId="4" fillId="0" borderId="17" xfId="24" applyNumberFormat="1" applyFont="1" applyBorder="1"/>
    <xf numFmtId="49" fontId="4" fillId="0" borderId="18" xfId="0" applyNumberFormat="1" applyFont="1" applyBorder="1"/>
    <xf numFmtId="49" fontId="4" fillId="0" borderId="13" xfId="0" applyNumberFormat="1" applyFont="1" applyBorder="1" applyAlignment="1">
      <alignment horizontal="center"/>
    </xf>
    <xf numFmtId="166" fontId="4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6" fontId="9" fillId="0" borderId="21" xfId="24" applyNumberFormat="1" applyBorder="1" applyAlignment="1">
      <alignment horizontal="center"/>
    </xf>
    <xf numFmtId="166" fontId="9" fillId="0" borderId="16" xfId="24" applyNumberFormat="1" applyBorder="1" applyAlignment="1">
      <alignment horizontal="center"/>
    </xf>
    <xf numFmtId="166" fontId="9" fillId="0" borderId="23" xfId="24" applyNumberFormat="1" applyBorder="1" applyAlignment="1">
      <alignment horizontal="center"/>
    </xf>
    <xf numFmtId="166" fontId="9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49" fontId="39" fillId="0" borderId="25" xfId="42" applyNumberFormat="1" applyFont="1" applyBorder="1"/>
    <xf numFmtId="166" fontId="9" fillId="0" borderId="26" xfId="24" applyNumberFormat="1" applyBorder="1" applyAlignment="1">
      <alignment horizontal="center"/>
    </xf>
    <xf numFmtId="166" fontId="9" fillId="0" borderId="25" xfId="24" applyNumberFormat="1" applyBorder="1" applyAlignment="1">
      <alignment horizontal="center"/>
    </xf>
    <xf numFmtId="0" fontId="40" fillId="3" borderId="84" xfId="36" applyFont="1" applyBorder="1" applyAlignment="1">
      <alignment horizontal="left"/>
    </xf>
    <xf numFmtId="49" fontId="40" fillId="3" borderId="85" xfId="36" applyNumberFormat="1" applyFont="1" applyBorder="1"/>
    <xf numFmtId="167" fontId="40" fillId="3" borderId="23" xfId="36" applyNumberFormat="1" applyFont="1" applyBorder="1" applyAlignment="1">
      <alignment horizontal="center"/>
    </xf>
    <xf numFmtId="167" fontId="40" fillId="3" borderId="18" xfId="36" applyNumberFormat="1" applyFont="1" applyBorder="1" applyAlignment="1">
      <alignment horizontal="center"/>
    </xf>
    <xf numFmtId="166" fontId="4" fillId="0" borderId="15" xfId="13" applyNumberFormat="1" applyFont="1" applyBorder="1"/>
    <xf numFmtId="166" fontId="33" fillId="3" borderId="86" xfId="2" applyNumberFormat="1" applyFont="1" applyFill="1" applyBorder="1" applyAlignment="1">
      <alignment horizontal="center"/>
    </xf>
    <xf numFmtId="166" fontId="33" fillId="3" borderId="87" xfId="2" applyNumberFormat="1" applyFont="1" applyFill="1" applyBorder="1" applyAlignment="1">
      <alignment horizontal="center"/>
    </xf>
    <xf numFmtId="0" fontId="3" fillId="0" borderId="18" xfId="24" applyFont="1" applyBorder="1"/>
    <xf numFmtId="167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88" xfId="36" applyFont="1" applyBorder="1" applyAlignment="1">
      <alignment horizontal="left"/>
    </xf>
    <xf numFmtId="49" fontId="40" fillId="3" borderId="89" xfId="36" applyNumberFormat="1" applyFont="1" applyBorder="1"/>
    <xf numFmtId="167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4" fillId="0" borderId="31" xfId="0" applyNumberFormat="1" applyFont="1" applyBorder="1" applyAlignment="1">
      <alignment horizontal="center"/>
    </xf>
    <xf numFmtId="166" fontId="3" fillId="0" borderId="0" xfId="10" applyNumberFormat="1" applyFont="1" applyBorder="1"/>
    <xf numFmtId="0" fontId="4" fillId="0" borderId="15" xfId="0" applyFont="1" applyBorder="1"/>
    <xf numFmtId="166" fontId="33" fillId="3" borderId="89" xfId="2" applyNumberFormat="1" applyFont="1" applyFill="1" applyBorder="1"/>
    <xf numFmtId="0" fontId="3" fillId="0" borderId="18" xfId="24" applyFont="1" applyBorder="1" applyAlignment="1">
      <alignment horizontal="center"/>
    </xf>
    <xf numFmtId="166" fontId="4" fillId="0" borderId="7" xfId="2" applyNumberFormat="1" applyFont="1" applyBorder="1" applyAlignment="1">
      <alignment horizontal="right"/>
    </xf>
    <xf numFmtId="0" fontId="3" fillId="0" borderId="0" xfId="24" applyFont="1"/>
    <xf numFmtId="0" fontId="3" fillId="0" borderId="5" xfId="24" applyFont="1" applyBorder="1"/>
    <xf numFmtId="0" fontId="3" fillId="0" borderId="32" xfId="24" applyFont="1" applyBorder="1"/>
    <xf numFmtId="0" fontId="4" fillId="0" borderId="22" xfId="0" applyFont="1" applyBorder="1"/>
    <xf numFmtId="166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6" fontId="33" fillId="3" borderId="33" xfId="2" applyNumberFormat="1" applyFont="1" applyFill="1" applyBorder="1" applyAlignment="1">
      <alignment horizontal="center"/>
    </xf>
    <xf numFmtId="166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4" fillId="0" borderId="0" xfId="0" applyNumberFormat="1" applyFont="1"/>
    <xf numFmtId="49" fontId="4" fillId="0" borderId="3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17" xfId="0" applyFont="1" applyBorder="1"/>
    <xf numFmtId="0" fontId="4" fillId="0" borderId="30" xfId="0" applyFont="1" applyBorder="1"/>
    <xf numFmtId="166" fontId="33" fillId="3" borderId="7" xfId="7" applyNumberFormat="1" applyFont="1" applyFill="1" applyBorder="1" applyAlignment="1">
      <alignment horizontal="center"/>
    </xf>
    <xf numFmtId="166" fontId="33" fillId="3" borderId="33" xfId="7" applyNumberFormat="1" applyFont="1" applyFill="1" applyBorder="1" applyAlignment="1">
      <alignment horizontal="center"/>
    </xf>
    <xf numFmtId="166" fontId="33" fillId="5" borderId="34" xfId="7" applyNumberFormat="1" applyFont="1" applyFill="1" applyBorder="1" applyAlignment="1">
      <alignment horizontal="center"/>
    </xf>
    <xf numFmtId="0" fontId="4" fillId="0" borderId="16" xfId="0" applyFont="1" applyBorder="1"/>
    <xf numFmtId="0" fontId="4" fillId="0" borderId="18" xfId="0" applyFont="1" applyBorder="1"/>
    <xf numFmtId="14" fontId="12" fillId="0" borderId="0" xfId="0" applyNumberFormat="1" applyFont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3" fontId="12" fillId="0" borderId="0" xfId="0" applyNumberFormat="1" applyFont="1"/>
    <xf numFmtId="3" fontId="29" fillId="0" borderId="80" xfId="21" applyNumberFormat="1" applyAlignment="1">
      <alignment horizontal="center" vertical="center" wrapText="1"/>
    </xf>
    <xf numFmtId="1" fontId="12" fillId="0" borderId="0" xfId="0" applyNumberFormat="1" applyFont="1"/>
    <xf numFmtId="1" fontId="29" fillId="0" borderId="80" xfId="21" applyNumberFormat="1" applyAlignment="1">
      <alignment horizontal="center" vertical="center" wrapText="1"/>
    </xf>
    <xf numFmtId="1" fontId="30" fillId="4" borderId="13" xfId="23" applyNumberFormat="1" applyBorder="1"/>
    <xf numFmtId="1" fontId="4" fillId="0" borderId="0" xfId="0" applyNumberFormat="1" applyFont="1"/>
    <xf numFmtId="1" fontId="12" fillId="0" borderId="0" xfId="2" applyNumberFormat="1" applyFont="1"/>
    <xf numFmtId="166" fontId="33" fillId="3" borderId="3" xfId="9" applyNumberFormat="1" applyFont="1" applyFill="1" applyBorder="1"/>
    <xf numFmtId="166" fontId="33" fillId="3" borderId="91" xfId="2" applyNumberFormat="1" applyFont="1" applyFill="1" applyBorder="1"/>
    <xf numFmtId="166" fontId="33" fillId="3" borderId="92" xfId="2" applyNumberFormat="1" applyFont="1" applyFill="1" applyBorder="1"/>
    <xf numFmtId="166" fontId="33" fillId="3" borderId="3" xfId="2" applyNumberFormat="1" applyFont="1" applyFill="1" applyBorder="1"/>
    <xf numFmtId="9" fontId="0" fillId="0" borderId="0" xfId="37" applyFont="1"/>
    <xf numFmtId="0" fontId="35" fillId="0" borderId="93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6" fontId="4" fillId="0" borderId="3" xfId="14" applyNumberFormat="1" applyFont="1" applyBorder="1"/>
    <xf numFmtId="166" fontId="4" fillId="0" borderId="3" xfId="17" applyNumberFormat="1" applyFont="1" applyBorder="1"/>
    <xf numFmtId="166" fontId="4" fillId="0" borderId="3" xfId="11" applyNumberFormat="1" applyFont="1" applyBorder="1"/>
    <xf numFmtId="166" fontId="4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6" fontId="4" fillId="0" borderId="15" xfId="11" applyNumberFormat="1" applyFont="1" applyBorder="1"/>
    <xf numFmtId="166" fontId="4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94" xfId="42" applyNumberFormat="1" applyBorder="1"/>
    <xf numFmtId="0" fontId="28" fillId="5" borderId="40" xfId="20" applyFill="1" applyBorder="1" applyAlignment="1">
      <alignment horizontal="center"/>
    </xf>
    <xf numFmtId="166" fontId="4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95" xfId="36" applyBorder="1"/>
    <xf numFmtId="49" fontId="33" fillId="3" borderId="86" xfId="36" applyNumberFormat="1" applyBorder="1"/>
    <xf numFmtId="166" fontId="33" fillId="3" borderId="86" xfId="36" applyNumberFormat="1" applyBorder="1"/>
    <xf numFmtId="166" fontId="3" fillId="0" borderId="0" xfId="9" applyNumberFormat="1" applyFont="1" applyBorder="1"/>
    <xf numFmtId="166" fontId="46" fillId="0" borderId="0" xfId="42" applyNumberFormat="1" applyFont="1" applyBorder="1"/>
    <xf numFmtId="166" fontId="4" fillId="7" borderId="7" xfId="23" applyNumberFormat="1" applyFont="1" applyFill="1" applyBorder="1" applyAlignment="1">
      <alignment horizontal="right"/>
    </xf>
    <xf numFmtId="166" fontId="44" fillId="7" borderId="3" xfId="23" applyNumberFormat="1" applyFont="1" applyFill="1" applyBorder="1"/>
    <xf numFmtId="166" fontId="4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6" fontId="4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6" fontId="4" fillId="7" borderId="0" xfId="23" applyNumberFormat="1" applyFont="1" applyFill="1" applyBorder="1"/>
    <xf numFmtId="49" fontId="33" fillId="3" borderId="36" xfId="36" applyNumberFormat="1" applyBorder="1"/>
    <xf numFmtId="166" fontId="33" fillId="3" borderId="41" xfId="9" applyNumberFormat="1" applyFont="1" applyFill="1" applyBorder="1" applyAlignment="1">
      <alignment horizontal="center"/>
    </xf>
    <xf numFmtId="166" fontId="33" fillId="3" borderId="41" xfId="36" applyNumberFormat="1" applyBorder="1"/>
    <xf numFmtId="49" fontId="33" fillId="5" borderId="39" xfId="36" applyNumberFormat="1" applyFill="1" applyBorder="1"/>
    <xf numFmtId="49" fontId="33" fillId="3" borderId="87" xfId="36" applyNumberFormat="1" applyBorder="1"/>
    <xf numFmtId="166" fontId="47" fillId="7" borderId="0" xfId="1" applyNumberFormat="1" applyFont="1" applyFill="1" applyBorder="1"/>
    <xf numFmtId="166" fontId="47" fillId="7" borderId="3" xfId="1" applyNumberFormat="1" applyFont="1" applyFill="1" applyBorder="1"/>
    <xf numFmtId="166" fontId="47" fillId="7" borderId="9" xfId="1" applyNumberFormat="1" applyFont="1" applyFill="1" applyBorder="1"/>
    <xf numFmtId="166" fontId="3" fillId="0" borderId="3" xfId="9" applyNumberFormat="1" applyFont="1" applyBorder="1"/>
    <xf numFmtId="0" fontId="28" fillId="5" borderId="5" xfId="20" applyFill="1" applyBorder="1" applyAlignment="1">
      <alignment horizontal="center"/>
    </xf>
    <xf numFmtId="166" fontId="48" fillId="0" borderId="4" xfId="42" applyNumberFormat="1" applyFont="1" applyBorder="1"/>
    <xf numFmtId="0" fontId="28" fillId="5" borderId="37" xfId="20" applyFill="1" applyBorder="1" applyAlignment="1">
      <alignment horizontal="center"/>
    </xf>
    <xf numFmtId="166" fontId="46" fillId="0" borderId="42" xfId="42" applyNumberFormat="1" applyFont="1" applyBorder="1"/>
    <xf numFmtId="0" fontId="3" fillId="0" borderId="42" xfId="25" applyFont="1" applyBorder="1"/>
    <xf numFmtId="0" fontId="3" fillId="0" borderId="30" xfId="25" applyFont="1" applyBorder="1" applyAlignment="1">
      <alignment horizontal="center"/>
    </xf>
    <xf numFmtId="166" fontId="35" fillId="0" borderId="96" xfId="42" applyNumberFormat="1" applyBorder="1"/>
    <xf numFmtId="167" fontId="33" fillId="3" borderId="90" xfId="36" applyNumberFormat="1" applyBorder="1" applyAlignment="1">
      <alignment horizontal="center"/>
    </xf>
    <xf numFmtId="0" fontId="3" fillId="0" borderId="30" xfId="25" applyFont="1" applyBorder="1"/>
    <xf numFmtId="0" fontId="35" fillId="0" borderId="4" xfId="42" applyFill="1" applyBorder="1" applyAlignment="1">
      <alignment horizontal="center"/>
    </xf>
    <xf numFmtId="166" fontId="35" fillId="0" borderId="97" xfId="42" applyNumberFormat="1" applyBorder="1"/>
    <xf numFmtId="166" fontId="4" fillId="0" borderId="0" xfId="9" applyNumberFormat="1" applyFont="1" applyBorder="1"/>
    <xf numFmtId="166" fontId="4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6" fontId="46" fillId="0" borderId="4" xfId="42" applyNumberFormat="1" applyFont="1" applyBorder="1"/>
    <xf numFmtId="0" fontId="28" fillId="5" borderId="13" xfId="20" quotePrefix="1" applyFill="1" applyBorder="1" applyAlignment="1">
      <alignment horizontal="center"/>
    </xf>
    <xf numFmtId="1" fontId="0" fillId="0" borderId="0" xfId="0" applyNumberFormat="1"/>
    <xf numFmtId="43" fontId="0" fillId="0" borderId="0" xfId="0" applyNumberFormat="1"/>
    <xf numFmtId="0" fontId="4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3" fillId="0" borderId="44" xfId="24" applyFont="1" applyBorder="1"/>
    <xf numFmtId="166" fontId="33" fillId="3" borderId="45" xfId="7" applyNumberFormat="1" applyFont="1" applyFill="1" applyBorder="1" applyAlignment="1">
      <alignment horizontal="center"/>
    </xf>
    <xf numFmtId="166" fontId="33" fillId="5" borderId="46" xfId="7" applyNumberFormat="1" applyFont="1" applyFill="1" applyBorder="1" applyAlignment="1">
      <alignment horizontal="center"/>
    </xf>
    <xf numFmtId="166" fontId="4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6" fontId="33" fillId="3" borderId="6" xfId="36" applyNumberFormat="1" applyBorder="1"/>
    <xf numFmtId="166" fontId="3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6" fontId="4" fillId="7" borderId="4" xfId="23" applyNumberFormat="1" applyFont="1" applyFill="1" applyBorder="1"/>
    <xf numFmtId="166" fontId="4" fillId="7" borderId="7" xfId="23" applyNumberFormat="1" applyFont="1" applyFill="1" applyBorder="1"/>
    <xf numFmtId="166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7" fontId="33" fillId="3" borderId="98" xfId="36" applyNumberFormat="1" applyBorder="1" applyAlignment="1">
      <alignment horizontal="center"/>
    </xf>
    <xf numFmtId="166" fontId="35" fillId="0" borderId="83" xfId="42" applyNumberFormat="1" applyBorder="1"/>
    <xf numFmtId="166" fontId="33" fillId="3" borderId="7" xfId="36" applyNumberFormat="1" applyBorder="1"/>
    <xf numFmtId="166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89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6" fontId="49" fillId="7" borderId="9" xfId="23" applyNumberFormat="1" applyFont="1" applyFill="1" applyBorder="1"/>
    <xf numFmtId="166" fontId="45" fillId="3" borderId="33" xfId="2" applyNumberFormat="1" applyFont="1" applyFill="1" applyBorder="1" applyAlignment="1">
      <alignment horizontal="center"/>
    </xf>
    <xf numFmtId="0" fontId="50" fillId="0" borderId="17" xfId="0" applyFont="1" applyBorder="1"/>
    <xf numFmtId="166" fontId="4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6" fontId="33" fillId="3" borderId="32" xfId="2" applyNumberFormat="1" applyFont="1" applyFill="1" applyBorder="1"/>
    <xf numFmtId="0" fontId="42" fillId="0" borderId="0" xfId="0" applyFont="1"/>
    <xf numFmtId="167" fontId="51" fillId="3" borderId="29" xfId="36" applyNumberFormat="1" applyFont="1" applyBorder="1" applyAlignment="1">
      <alignment horizontal="center"/>
    </xf>
    <xf numFmtId="167" fontId="51" fillId="3" borderId="23" xfId="36" applyNumberFormat="1" applyFont="1" applyBorder="1" applyAlignment="1">
      <alignment horizontal="center"/>
    </xf>
    <xf numFmtId="0" fontId="52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6" fontId="4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6" fontId="4" fillId="0" borderId="51" xfId="24" applyNumberFormat="1" applyFont="1" applyBorder="1"/>
    <xf numFmtId="166" fontId="4" fillId="0" borderId="21" xfId="24" applyNumberFormat="1" applyFont="1" applyBorder="1"/>
    <xf numFmtId="166" fontId="35" fillId="0" borderId="99" xfId="42" applyNumberFormat="1" applyBorder="1"/>
    <xf numFmtId="0" fontId="28" fillId="5" borderId="17" xfId="20" applyFill="1" applyBorder="1" applyAlignment="1"/>
    <xf numFmtId="49" fontId="4" fillId="0" borderId="17" xfId="0" applyNumberFormat="1" applyFont="1" applyBorder="1"/>
    <xf numFmtId="49" fontId="4" fillId="0" borderId="30" xfId="0" applyNumberFormat="1" applyFont="1" applyBorder="1"/>
    <xf numFmtId="49" fontId="35" fillId="0" borderId="83" xfId="42" applyNumberFormat="1" applyBorder="1"/>
    <xf numFmtId="49" fontId="33" fillId="3" borderId="100" xfId="36" applyNumberFormat="1" applyBorder="1"/>
    <xf numFmtId="0" fontId="28" fillId="5" borderId="51" xfId="20" applyFill="1" applyBorder="1" applyAlignment="1">
      <alignment horizontal="center"/>
    </xf>
    <xf numFmtId="0" fontId="53" fillId="5" borderId="51" xfId="20" applyFont="1" applyFill="1" applyBorder="1" applyAlignment="1">
      <alignment horizontal="center"/>
    </xf>
    <xf numFmtId="166" fontId="47" fillId="0" borderId="21" xfId="24" applyNumberFormat="1" applyFont="1" applyBorder="1"/>
    <xf numFmtId="167" fontId="35" fillId="3" borderId="101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4" fillId="0" borderId="2" xfId="0" applyNumberFormat="1" applyFont="1" applyBorder="1"/>
    <xf numFmtId="49" fontId="35" fillId="0" borderId="96" xfId="42" applyNumberFormat="1" applyBorder="1"/>
    <xf numFmtId="0" fontId="28" fillId="5" borderId="41" xfId="20" applyFill="1" applyBorder="1" applyAlignment="1">
      <alignment horizontal="center"/>
    </xf>
    <xf numFmtId="166" fontId="4" fillId="0" borderId="16" xfId="24" applyNumberFormat="1" applyFont="1" applyBorder="1"/>
    <xf numFmtId="166" fontId="35" fillId="0" borderId="94" xfId="42" applyNumberFormat="1" applyBorder="1"/>
    <xf numFmtId="166" fontId="35" fillId="3" borderId="102" xfId="2" applyNumberFormat="1" applyFont="1" applyFill="1" applyBorder="1"/>
    <xf numFmtId="166" fontId="35" fillId="3" borderId="103" xfId="2" applyNumberFormat="1" applyFont="1" applyFill="1" applyBorder="1" applyAlignment="1">
      <alignment horizontal="center"/>
    </xf>
    <xf numFmtId="166" fontId="35" fillId="5" borderId="104" xfId="2" applyNumberFormat="1" applyFont="1" applyFill="1" applyBorder="1" applyAlignment="1">
      <alignment horizontal="center"/>
    </xf>
    <xf numFmtId="0" fontId="41" fillId="0" borderId="105" xfId="24" applyFont="1" applyBorder="1"/>
    <xf numFmtId="0" fontId="53" fillId="5" borderId="106" xfId="20" applyFont="1" applyFill="1" applyBorder="1" applyAlignment="1">
      <alignment horizontal="center"/>
    </xf>
    <xf numFmtId="166" fontId="47" fillId="0" borderId="107" xfId="24" applyNumberFormat="1" applyFont="1" applyBorder="1"/>
    <xf numFmtId="166" fontId="30" fillId="4" borderId="13" xfId="2" applyNumberFormat="1" applyFont="1" applyFill="1" applyBorder="1"/>
    <xf numFmtId="49" fontId="4" fillId="0" borderId="3" xfId="23" applyNumberFormat="1" applyFont="1" applyFill="1" applyBorder="1" applyAlignment="1">
      <alignment horizontal="right"/>
    </xf>
    <xf numFmtId="164" fontId="30" fillId="4" borderId="13" xfId="23" applyNumberFormat="1" applyBorder="1"/>
    <xf numFmtId="49" fontId="35" fillId="0" borderId="0" xfId="42" applyNumberFormat="1" applyBorder="1"/>
    <xf numFmtId="166" fontId="54" fillId="0" borderId="29" xfId="42" applyNumberFormat="1" applyFont="1" applyBorder="1"/>
    <xf numFmtId="0" fontId="54" fillId="0" borderId="1" xfId="42" applyFont="1" applyBorder="1"/>
    <xf numFmtId="166" fontId="4" fillId="0" borderId="0" xfId="0" applyNumberFormat="1" applyFont="1"/>
    <xf numFmtId="169" fontId="55" fillId="0" borderId="13" xfId="0" applyNumberFormat="1" applyFont="1" applyBorder="1"/>
    <xf numFmtId="0" fontId="56" fillId="0" borderId="29" xfId="41" applyFont="1" applyBorder="1" applyAlignment="1">
      <alignment horizontal="center"/>
    </xf>
    <xf numFmtId="170" fontId="12" fillId="0" borderId="0" xfId="0" applyNumberFormat="1" applyFont="1"/>
    <xf numFmtId="170" fontId="11" fillId="0" borderId="53" xfId="0" applyNumberFormat="1" applyFont="1" applyBorder="1"/>
    <xf numFmtId="170" fontId="29" fillId="0" borderId="80" xfId="21" applyNumberFormat="1" applyAlignment="1">
      <alignment horizontal="center" vertical="center" wrapText="1"/>
    </xf>
    <xf numFmtId="170" fontId="12" fillId="0" borderId="4" xfId="0" applyNumberFormat="1" applyFont="1" applyBorder="1" applyAlignment="1">
      <alignment horizontal="center"/>
    </xf>
    <xf numFmtId="170" fontId="4" fillId="0" borderId="0" xfId="0" applyNumberFormat="1" applyFont="1"/>
    <xf numFmtId="166" fontId="3" fillId="7" borderId="15" xfId="23" applyNumberFormat="1" applyFont="1" applyFill="1" applyBorder="1"/>
    <xf numFmtId="166" fontId="46" fillId="0" borderId="5" xfId="42" applyNumberFormat="1" applyFont="1" applyBorder="1"/>
    <xf numFmtId="166" fontId="44" fillId="0" borderId="15" xfId="23" applyNumberFormat="1" applyFont="1" applyFill="1" applyBorder="1"/>
    <xf numFmtId="166" fontId="44" fillId="0" borderId="0" xfId="23" applyNumberFormat="1" applyFont="1" applyFill="1" applyBorder="1"/>
    <xf numFmtId="0" fontId="4" fillId="0" borderId="54" xfId="0" applyFont="1" applyBorder="1"/>
    <xf numFmtId="0" fontId="50" fillId="0" borderId="16" xfId="0" applyFont="1" applyBorder="1"/>
    <xf numFmtId="0" fontId="28" fillId="5" borderId="55" xfId="20" applyFill="1" applyBorder="1" applyAlignment="1">
      <alignment horizontal="center"/>
    </xf>
    <xf numFmtId="166" fontId="33" fillId="3" borderId="36" xfId="7" applyNumberFormat="1" applyFont="1" applyFill="1" applyBorder="1" applyAlignment="1">
      <alignment horizontal="center"/>
    </xf>
    <xf numFmtId="166" fontId="33" fillId="5" borderId="39" xfId="7" applyNumberFormat="1" applyFont="1" applyFill="1" applyBorder="1" applyAlignment="1">
      <alignment horizontal="center"/>
    </xf>
    <xf numFmtId="0" fontId="3" fillId="0" borderId="18" xfId="25" applyFont="1" applyBorder="1"/>
    <xf numFmtId="0" fontId="4" fillId="0" borderId="47" xfId="0" applyFont="1" applyBorder="1"/>
    <xf numFmtId="166" fontId="33" fillId="5" borderId="35" xfId="7" applyNumberFormat="1" applyFont="1" applyFill="1" applyBorder="1" applyAlignment="1">
      <alignment horizontal="center"/>
    </xf>
    <xf numFmtId="0" fontId="3" fillId="0" borderId="49" xfId="25" applyFont="1" applyBorder="1"/>
    <xf numFmtId="0" fontId="4" fillId="0" borderId="49" xfId="0" applyFont="1" applyBorder="1"/>
    <xf numFmtId="166" fontId="44" fillId="0" borderId="108" xfId="23" applyNumberFormat="1" applyFont="1" applyFill="1" applyBorder="1" applyAlignment="1">
      <alignment horizontal="right"/>
    </xf>
    <xf numFmtId="166" fontId="44" fillId="0" borderId="3" xfId="23" applyNumberFormat="1" applyFont="1" applyFill="1" applyBorder="1"/>
    <xf numFmtId="166" fontId="44" fillId="0" borderId="4" xfId="23" applyNumberFormat="1" applyFont="1" applyFill="1" applyBorder="1"/>
    <xf numFmtId="9" fontId="57" fillId="3" borderId="98" xfId="36" applyNumberFormat="1" applyFont="1" applyBorder="1" applyAlignment="1">
      <alignment horizontal="center"/>
    </xf>
    <xf numFmtId="166" fontId="30" fillId="4" borderId="109" xfId="23" applyNumberFormat="1" applyBorder="1"/>
    <xf numFmtId="166" fontId="3" fillId="7" borderId="51" xfId="23" applyNumberFormat="1" applyFont="1" applyFill="1" applyBorder="1"/>
    <xf numFmtId="166" fontId="3" fillId="0" borderId="29" xfId="9" applyNumberFormat="1" applyFont="1" applyBorder="1"/>
    <xf numFmtId="0" fontId="28" fillId="5" borderId="56" xfId="20" applyFill="1" applyBorder="1" applyAlignment="1">
      <alignment horizontal="center"/>
    </xf>
    <xf numFmtId="166" fontId="4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4" fillId="0" borderId="29" xfId="0" applyFont="1" applyBorder="1"/>
    <xf numFmtId="166" fontId="4" fillId="0" borderId="29" xfId="0" applyNumberFormat="1" applyFont="1" applyBorder="1"/>
    <xf numFmtId="166" fontId="3" fillId="0" borderId="15" xfId="9" applyNumberFormat="1" applyFont="1" applyBorder="1"/>
    <xf numFmtId="0" fontId="58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4" fillId="0" borderId="1" xfId="37" applyFont="1" applyBorder="1"/>
    <xf numFmtId="9" fontId="54" fillId="0" borderId="0" xfId="37" applyFont="1" applyBorder="1"/>
    <xf numFmtId="9" fontId="54" fillId="0" borderId="54" xfId="37" applyFont="1" applyBorder="1"/>
    <xf numFmtId="9" fontId="4" fillId="0" borderId="0" xfId="37" applyFont="1"/>
    <xf numFmtId="9" fontId="33" fillId="3" borderId="98" xfId="37" applyFont="1" applyFill="1" applyBorder="1" applyAlignment="1">
      <alignment horizontal="center"/>
    </xf>
    <xf numFmtId="166" fontId="54" fillId="0" borderId="29" xfId="2" applyNumberFormat="1" applyFont="1" applyBorder="1"/>
    <xf numFmtId="43" fontId="4" fillId="0" borderId="0" xfId="0" applyNumberFormat="1" applyFont="1"/>
    <xf numFmtId="167" fontId="57" fillId="3" borderId="98" xfId="36" applyNumberFormat="1" applyFont="1" applyBorder="1" applyAlignment="1">
      <alignment horizontal="center"/>
    </xf>
    <xf numFmtId="167" fontId="33" fillId="3" borderId="98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6" fontId="3" fillId="0" borderId="15" xfId="2" applyNumberFormat="1" applyFont="1" applyBorder="1"/>
    <xf numFmtId="166" fontId="59" fillId="0" borderId="32" xfId="2" applyNumberFormat="1" applyFont="1" applyBorder="1"/>
    <xf numFmtId="166" fontId="30" fillId="4" borderId="110" xfId="2" applyNumberFormat="1" applyFont="1" applyFill="1" applyBorder="1"/>
    <xf numFmtId="166" fontId="35" fillId="3" borderId="111" xfId="2" applyNumberFormat="1" applyFont="1" applyFill="1" applyBorder="1"/>
    <xf numFmtId="166" fontId="35" fillId="3" borderId="36" xfId="2" applyNumberFormat="1" applyFont="1" applyFill="1" applyBorder="1" applyAlignment="1">
      <alignment horizontal="center"/>
    </xf>
    <xf numFmtId="166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3" fillId="5" borderId="55" xfId="20" applyFont="1" applyFill="1" applyBorder="1" applyAlignment="1">
      <alignment horizontal="center"/>
    </xf>
    <xf numFmtId="166" fontId="47" fillId="0" borderId="16" xfId="24" applyNumberFormat="1" applyFont="1" applyBorder="1"/>
    <xf numFmtId="166" fontId="4" fillId="0" borderId="55" xfId="24" applyNumberFormat="1" applyFont="1" applyBorder="1"/>
    <xf numFmtId="166" fontId="54" fillId="0" borderId="1" xfId="42" applyNumberFormat="1" applyFont="1" applyBorder="1"/>
    <xf numFmtId="9" fontId="57" fillId="3" borderId="87" xfId="36" applyNumberFormat="1" applyFont="1" applyBorder="1" applyAlignment="1">
      <alignment horizontal="center"/>
    </xf>
    <xf numFmtId="166" fontId="30" fillId="4" borderId="113" xfId="23" applyNumberFormat="1" applyBorder="1"/>
    <xf numFmtId="166" fontId="35" fillId="3" borderId="58" xfId="2" applyNumberFormat="1" applyFont="1" applyFill="1" applyBorder="1"/>
    <xf numFmtId="166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7" fontId="50" fillId="0" borderId="17" xfId="0" applyNumberFormat="1" applyFont="1" applyBorder="1"/>
    <xf numFmtId="166" fontId="59" fillId="0" borderId="0" xfId="42" applyNumberFormat="1" applyFont="1" applyBorder="1"/>
    <xf numFmtId="166" fontId="44" fillId="0" borderId="3" xfId="23" applyNumberFormat="1" applyFont="1" applyFill="1" applyBorder="1" applyAlignment="1">
      <alignment horizontal="right"/>
    </xf>
    <xf numFmtId="166" fontId="44" fillId="0" borderId="47" xfId="23" applyNumberFormat="1" applyFont="1" applyFill="1" applyBorder="1" applyAlignment="1">
      <alignment horizontal="right"/>
    </xf>
    <xf numFmtId="166" fontId="44" fillId="0" borderId="54" xfId="23" applyNumberFormat="1" applyFont="1" applyFill="1" applyBorder="1" applyAlignment="1">
      <alignment horizontal="right"/>
    </xf>
    <xf numFmtId="166" fontId="4" fillId="0" borderId="5" xfId="2" applyNumberFormat="1" applyFont="1" applyBorder="1"/>
    <xf numFmtId="166" fontId="4" fillId="0" borderId="4" xfId="2" applyNumberFormat="1" applyFont="1" applyBorder="1"/>
    <xf numFmtId="0" fontId="28" fillId="5" borderId="14" xfId="20" applyFill="1" applyBorder="1" applyAlignment="1">
      <alignment horizontal="center"/>
    </xf>
    <xf numFmtId="0" fontId="60" fillId="0" borderId="1" xfId="0" applyFont="1" applyBorder="1"/>
    <xf numFmtId="0" fontId="23" fillId="0" borderId="0" xfId="0" applyFont="1"/>
    <xf numFmtId="0" fontId="23" fillId="0" borderId="2" xfId="0" applyFont="1" applyBorder="1"/>
    <xf numFmtId="0" fontId="24" fillId="0" borderId="1" xfId="0" applyFont="1" applyBorder="1"/>
    <xf numFmtId="3" fontId="24" fillId="0" borderId="27" xfId="0" applyNumberFormat="1" applyFont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4" fillId="0" borderId="59" xfId="0" applyFont="1" applyBorder="1" applyAlignment="1">
      <alignment horizontal="center"/>
    </xf>
    <xf numFmtId="168" fontId="24" fillId="0" borderId="60" xfId="0" applyNumberFormat="1" applyFont="1" applyBorder="1" applyAlignment="1">
      <alignment horizontal="right"/>
    </xf>
    <xf numFmtId="3" fontId="24" fillId="0" borderId="61" xfId="0" applyNumberFormat="1" applyFont="1" applyBorder="1" applyAlignment="1">
      <alignment horizontal="right"/>
    </xf>
    <xf numFmtId="1" fontId="24" fillId="0" borderId="61" xfId="0" applyNumberFormat="1" applyFont="1" applyBorder="1" applyAlignment="1">
      <alignment horizontal="right"/>
    </xf>
    <xf numFmtId="1" fontId="24" fillId="0" borderId="62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68" fontId="24" fillId="0" borderId="55" xfId="0" applyNumberFormat="1" applyFont="1" applyBorder="1" applyAlignment="1">
      <alignment horizontal="right"/>
    </xf>
    <xf numFmtId="0" fontId="23" fillId="0" borderId="18" xfId="0" applyFont="1" applyBorder="1"/>
    <xf numFmtId="0" fontId="23" fillId="0" borderId="30" xfId="0" applyFont="1" applyBorder="1"/>
    <xf numFmtId="0" fontId="24" fillId="0" borderId="0" xfId="0" applyFont="1"/>
    <xf numFmtId="9" fontId="61" fillId="0" borderId="114" xfId="37" applyFont="1" applyFill="1" applyBorder="1" applyAlignment="1">
      <alignment horizontal="center" vertical="top" wrapText="1"/>
    </xf>
    <xf numFmtId="0" fontId="24" fillId="8" borderId="115" xfId="0" applyFont="1" applyFill="1" applyBorder="1" applyAlignment="1">
      <alignment horizontal="center" vertical="top" wrapText="1"/>
    </xf>
    <xf numFmtId="9" fontId="61" fillId="8" borderId="116" xfId="37" applyFont="1" applyFill="1" applyBorder="1" applyAlignment="1">
      <alignment horizontal="center" vertical="top" wrapText="1"/>
    </xf>
    <xf numFmtId="0" fontId="62" fillId="0" borderId="117" xfId="0" applyFont="1" applyBorder="1" applyAlignment="1">
      <alignment vertical="top" wrapText="1"/>
    </xf>
    <xf numFmtId="0" fontId="62" fillId="0" borderId="115" xfId="0" applyFont="1" applyBorder="1" applyAlignment="1">
      <alignment vertical="top" wrapText="1"/>
    </xf>
    <xf numFmtId="10" fontId="61" fillId="0" borderId="118" xfId="37" applyNumberFormat="1" applyFont="1" applyFill="1" applyBorder="1" applyAlignment="1">
      <alignment horizontal="center" vertical="top" wrapText="1"/>
    </xf>
    <xf numFmtId="10" fontId="61" fillId="0" borderId="119" xfId="37" applyNumberFormat="1" applyFont="1" applyFill="1" applyBorder="1" applyAlignment="1">
      <alignment horizontal="center" vertical="top" wrapText="1"/>
    </xf>
    <xf numFmtId="9" fontId="61" fillId="0" borderId="118" xfId="37" applyFont="1" applyFill="1" applyBorder="1" applyAlignment="1">
      <alignment horizontal="center" vertical="top" wrapText="1"/>
    </xf>
    <xf numFmtId="0" fontId="62" fillId="0" borderId="115" xfId="0" applyFont="1" applyBorder="1" applyAlignment="1">
      <alignment horizontal="center" vertical="top" wrapText="1"/>
    </xf>
    <xf numFmtId="167" fontId="57" fillId="3" borderId="87" xfId="36" applyNumberFormat="1" applyFont="1" applyBorder="1" applyAlignment="1">
      <alignment horizontal="center"/>
    </xf>
    <xf numFmtId="166" fontId="44" fillId="0" borderId="2" xfId="23" applyNumberFormat="1" applyFont="1" applyFill="1" applyBorder="1" applyAlignment="1">
      <alignment horizontal="right"/>
    </xf>
    <xf numFmtId="166" fontId="30" fillId="4" borderId="112" xfId="2" applyNumberFormat="1" applyFont="1" applyFill="1" applyBorder="1"/>
    <xf numFmtId="166" fontId="35" fillId="3" borderId="51" xfId="2" applyNumberFormat="1" applyFont="1" applyFill="1" applyBorder="1" applyAlignment="1">
      <alignment horizontal="center"/>
    </xf>
    <xf numFmtId="166" fontId="4" fillId="0" borderId="23" xfId="24" applyNumberFormat="1" applyFont="1" applyBorder="1"/>
    <xf numFmtId="166" fontId="30" fillId="4" borderId="121" xfId="2" applyNumberFormat="1" applyFont="1" applyFill="1" applyBorder="1"/>
    <xf numFmtId="0" fontId="28" fillId="5" borderId="120" xfId="20" quotePrefix="1" applyFill="1" applyBorder="1" applyAlignment="1">
      <alignment horizontal="center"/>
    </xf>
    <xf numFmtId="166" fontId="4" fillId="0" borderId="122" xfId="2" applyNumberFormat="1" applyFont="1" applyBorder="1"/>
    <xf numFmtId="166" fontId="35" fillId="0" borderId="123" xfId="42" applyNumberFormat="1" applyBorder="1"/>
    <xf numFmtId="9" fontId="4" fillId="0" borderId="29" xfId="37" applyFont="1" applyBorder="1"/>
    <xf numFmtId="9" fontId="33" fillId="3" borderId="124" xfId="37" applyFont="1" applyFill="1" applyBorder="1" applyAlignment="1">
      <alignment horizontal="center"/>
    </xf>
    <xf numFmtId="0" fontId="28" fillId="5" borderId="120" xfId="20" applyFill="1" applyBorder="1" applyAlignment="1">
      <alignment horizontal="center"/>
    </xf>
    <xf numFmtId="166" fontId="3" fillId="0" borderId="2" xfId="10" applyNumberFormat="1" applyFont="1" applyBorder="1"/>
    <xf numFmtId="166" fontId="35" fillId="0" borderId="44" xfId="42" applyNumberFormat="1" applyBorder="1"/>
    <xf numFmtId="166" fontId="3" fillId="0" borderId="9" xfId="10" applyNumberFormat="1" applyFont="1" applyBorder="1"/>
    <xf numFmtId="166" fontId="3" fillId="0" borderId="3" xfId="10" applyNumberFormat="1" applyFont="1" applyBorder="1"/>
    <xf numFmtId="166" fontId="35" fillId="0" borderId="4" xfId="42" applyNumberFormat="1" applyBorder="1"/>
    <xf numFmtId="166" fontId="12" fillId="0" borderId="0" xfId="2" applyNumberFormat="1" applyFont="1" applyBorder="1" applyAlignment="1">
      <alignment horizontal="right"/>
    </xf>
    <xf numFmtId="9" fontId="45" fillId="3" borderId="0" xfId="37" applyFont="1" applyFill="1" applyBorder="1" applyAlignment="1">
      <alignment horizontal="right"/>
    </xf>
    <xf numFmtId="0" fontId="29" fillId="0" borderId="64" xfId="21" applyBorder="1" applyAlignment="1">
      <alignment horizontal="center"/>
    </xf>
    <xf numFmtId="166" fontId="43" fillId="4" borderId="58" xfId="23" applyNumberFormat="1" applyFont="1" applyBorder="1" applyAlignment="1">
      <alignment horizontal="right" vertical="center" wrapText="1"/>
    </xf>
    <xf numFmtId="0" fontId="4" fillId="0" borderId="21" xfId="0" applyFont="1" applyBorder="1"/>
    <xf numFmtId="0" fontId="12" fillId="0" borderId="51" xfId="0" applyFont="1" applyBorder="1" applyAlignment="1">
      <alignment horizontal="right"/>
    </xf>
    <xf numFmtId="0" fontId="12" fillId="0" borderId="56" xfId="0" applyFont="1" applyBorder="1" applyAlignment="1">
      <alignment horizontal="right"/>
    </xf>
    <xf numFmtId="0" fontId="35" fillId="0" borderId="99" xfId="42" applyBorder="1" applyAlignment="1">
      <alignment horizontal="right"/>
    </xf>
    <xf numFmtId="0" fontId="30" fillId="4" borderId="112" xfId="23" applyBorder="1" applyAlignment="1">
      <alignment horizontal="right"/>
    </xf>
    <xf numFmtId="0" fontId="12" fillId="0" borderId="124" xfId="0" applyFont="1" applyBorder="1" applyAlignment="1">
      <alignment horizontal="right" vertical="center" wrapText="1"/>
    </xf>
    <xf numFmtId="0" fontId="45" fillId="3" borderId="29" xfId="36" applyFont="1" applyBorder="1" applyAlignment="1">
      <alignment horizontal="right"/>
    </xf>
    <xf numFmtId="0" fontId="12" fillId="0" borderId="29" xfId="0" applyFont="1" applyBorder="1" applyAlignment="1">
      <alignment horizontal="right"/>
    </xf>
    <xf numFmtId="0" fontId="45" fillId="3" borderId="101" xfId="36" applyFont="1" applyBorder="1" applyAlignment="1">
      <alignment horizontal="right"/>
    </xf>
    <xf numFmtId="0" fontId="29" fillId="0" borderId="50" xfId="21" applyBorder="1" applyAlignment="1">
      <alignment horizontal="center"/>
    </xf>
    <xf numFmtId="166" fontId="12" fillId="0" borderId="29" xfId="2" applyNumberFormat="1" applyFont="1" applyBorder="1" applyAlignment="1">
      <alignment horizontal="right"/>
    </xf>
    <xf numFmtId="166" fontId="45" fillId="0" borderId="123" xfId="42" applyNumberFormat="1" applyFont="1" applyBorder="1" applyAlignment="1">
      <alignment horizontal="right"/>
    </xf>
    <xf numFmtId="166" fontId="44" fillId="4" borderId="58" xfId="2" applyNumberFormat="1" applyFont="1" applyFill="1" applyBorder="1" applyAlignment="1">
      <alignment horizontal="right" vertical="center"/>
    </xf>
    <xf numFmtId="166" fontId="12" fillId="0" borderId="29" xfId="2" applyNumberFormat="1" applyFont="1" applyBorder="1" applyAlignment="1">
      <alignment horizontal="right" vertical="center"/>
    </xf>
    <xf numFmtId="166" fontId="45" fillId="4" borderId="58" xfId="23" applyNumberFormat="1" applyFont="1" applyBorder="1" applyAlignment="1">
      <alignment horizontal="right" vertical="center" wrapText="1"/>
    </xf>
    <xf numFmtId="9" fontId="45" fillId="3" borderId="29" xfId="37" applyFont="1" applyFill="1" applyBorder="1" applyAlignment="1">
      <alignment horizontal="right"/>
    </xf>
    <xf numFmtId="171" fontId="45" fillId="3" borderId="101" xfId="2" applyNumberFormat="1" applyFont="1" applyFill="1" applyBorder="1" applyAlignment="1">
      <alignment horizontal="right"/>
    </xf>
    <xf numFmtId="166" fontId="45" fillId="0" borderId="82" xfId="42" applyNumberFormat="1" applyFont="1" applyAlignment="1">
      <alignment horizontal="right"/>
    </xf>
    <xf numFmtId="166" fontId="44" fillId="4" borderId="39" xfId="2" applyNumberFormat="1" applyFont="1" applyFill="1" applyBorder="1" applyAlignment="1">
      <alignment horizontal="right" vertical="center"/>
    </xf>
    <xf numFmtId="166" fontId="12" fillId="0" borderId="0" xfId="2" applyNumberFormat="1" applyFont="1" applyBorder="1" applyAlignment="1">
      <alignment horizontal="right" vertical="center"/>
    </xf>
    <xf numFmtId="166" fontId="45" fillId="4" borderId="39" xfId="23" applyNumberFormat="1" applyFont="1" applyBorder="1" applyAlignment="1">
      <alignment horizontal="right" vertical="center" wrapText="1"/>
    </xf>
    <xf numFmtId="171" fontId="45" fillId="3" borderId="125" xfId="2" applyNumberFormat="1" applyFont="1" applyFill="1" applyBorder="1" applyAlignment="1">
      <alignment horizontal="right"/>
    </xf>
    <xf numFmtId="0" fontId="12" fillId="0" borderId="51" xfId="0" applyFont="1" applyBorder="1"/>
    <xf numFmtId="0" fontId="12" fillId="0" borderId="56" xfId="0" applyFont="1" applyBorder="1"/>
    <xf numFmtId="0" fontId="35" fillId="0" borderId="99" xfId="42" applyBorder="1"/>
    <xf numFmtId="0" fontId="30" fillId="4" borderId="112" xfId="23" applyBorder="1"/>
    <xf numFmtId="0" fontId="12" fillId="0" borderId="124" xfId="0" applyFont="1" applyBorder="1" applyAlignment="1">
      <alignment horizontal="left" vertical="center"/>
    </xf>
    <xf numFmtId="166" fontId="43" fillId="4" borderId="58" xfId="23" applyNumberFormat="1" applyFont="1" applyBorder="1" applyAlignment="1">
      <alignment horizontal="left" vertical="center" wrapText="1"/>
    </xf>
    <xf numFmtId="0" fontId="45" fillId="3" borderId="29" xfId="36" applyFont="1" applyBorder="1" applyAlignment="1">
      <alignment wrapText="1"/>
    </xf>
    <xf numFmtId="0" fontId="12" fillId="0" borderId="29" xfId="0" applyFont="1" applyBorder="1"/>
    <xf numFmtId="0" fontId="45" fillId="3" borderId="101" xfId="36" applyFont="1" applyBorder="1"/>
    <xf numFmtId="166" fontId="14" fillId="0" borderId="0" xfId="0" applyNumberFormat="1" applyFont="1"/>
    <xf numFmtId="0" fontId="64" fillId="0" borderId="0" xfId="0" applyFont="1"/>
    <xf numFmtId="167" fontId="0" fillId="0" borderId="0" xfId="0" applyNumberFormat="1"/>
    <xf numFmtId="3" fontId="12" fillId="0" borderId="0" xfId="2" applyNumberFormat="1" applyFont="1"/>
    <xf numFmtId="9" fontId="57" fillId="3" borderId="101" xfId="36" applyNumberFormat="1" applyFont="1" applyBorder="1" applyAlignment="1">
      <alignment horizontal="center"/>
    </xf>
    <xf numFmtId="166" fontId="30" fillId="4" borderId="0" xfId="2" applyNumberFormat="1" applyFont="1" applyFill="1" applyBorder="1"/>
    <xf numFmtId="166" fontId="59" fillId="0" borderId="0" xfId="2" applyNumberFormat="1" applyFont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6" fontId="30" fillId="4" borderId="29" xfId="2" applyNumberFormat="1" applyFont="1" applyFill="1" applyBorder="1"/>
    <xf numFmtId="170" fontId="12" fillId="0" borderId="13" xfId="0" applyNumberFormat="1" applyFont="1" applyBorder="1" applyAlignment="1">
      <alignment horizontal="center"/>
    </xf>
    <xf numFmtId="166" fontId="65" fillId="0" borderId="21" xfId="24" applyNumberFormat="1" applyFont="1" applyBorder="1"/>
    <xf numFmtId="166" fontId="4" fillId="0" borderId="20" xfId="25" applyNumberFormat="1" applyFont="1" applyBorder="1"/>
    <xf numFmtId="166" fontId="4" fillId="0" borderId="126" xfId="24" applyNumberFormat="1" applyFont="1" applyBorder="1"/>
    <xf numFmtId="166" fontId="47" fillId="0" borderId="126" xfId="24" applyNumberFormat="1" applyFont="1" applyBorder="1"/>
    <xf numFmtId="166" fontId="4" fillId="0" borderId="43" xfId="24" applyNumberFormat="1" applyFont="1" applyBorder="1"/>
    <xf numFmtId="166" fontId="30" fillId="4" borderId="122" xfId="23" applyNumberFormat="1" applyBorder="1"/>
    <xf numFmtId="166" fontId="3" fillId="0" borderId="29" xfId="10" applyNumberFormat="1" applyFont="1" applyBorder="1"/>
    <xf numFmtId="166" fontId="35" fillId="0" borderId="56" xfId="42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6" fontId="4" fillId="7" borderId="56" xfId="23" applyNumberFormat="1" applyFont="1" applyFill="1" applyBorder="1"/>
    <xf numFmtId="166" fontId="44" fillId="0" borderId="4" xfId="23" applyNumberFormat="1" applyFont="1" applyFill="1" applyBorder="1" applyAlignment="1">
      <alignment horizontal="right"/>
    </xf>
    <xf numFmtId="166" fontId="4" fillId="0" borderId="36" xfId="10" applyNumberFormat="1" applyFont="1" applyBorder="1"/>
    <xf numFmtId="0" fontId="2" fillId="0" borderId="0" xfId="0" applyFont="1"/>
    <xf numFmtId="166" fontId="1" fillId="0" borderId="51" xfId="24" applyNumberFormat="1" applyFont="1" applyBorder="1"/>
    <xf numFmtId="166" fontId="1" fillId="0" borderId="51" xfId="25" applyNumberFormat="1" applyFont="1" applyBorder="1"/>
    <xf numFmtId="166" fontId="1" fillId="7" borderId="29" xfId="23" applyNumberFormat="1" applyFont="1" applyFill="1" applyBorder="1"/>
    <xf numFmtId="166" fontId="1" fillId="0" borderId="23" xfId="24" applyNumberFormat="1" applyFont="1" applyBorder="1"/>
    <xf numFmtId="10" fontId="2" fillId="0" borderId="0" xfId="37" applyNumberFormat="1" applyFont="1"/>
    <xf numFmtId="0" fontId="2" fillId="0" borderId="0" xfId="0" applyFont="1" applyAlignment="1">
      <alignment horizontal="left"/>
    </xf>
    <xf numFmtId="0" fontId="2" fillId="0" borderId="27" xfId="0" applyFon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49" fontId="2" fillId="0" borderId="16" xfId="0" applyNumberFormat="1" applyFont="1" applyBorder="1"/>
    <xf numFmtId="0" fontId="2" fillId="0" borderId="22" xfId="0" applyFont="1" applyBorder="1" applyAlignment="1">
      <alignment horizontal="left"/>
    </xf>
    <xf numFmtId="49" fontId="2" fillId="0" borderId="18" xfId="0" applyNumberFormat="1" applyFont="1" applyBorder="1"/>
    <xf numFmtId="0" fontId="2" fillId="0" borderId="19" xfId="0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34" fillId="0" borderId="20" xfId="41" applyBorder="1" applyAlignment="1">
      <alignment horizontal="center"/>
    </xf>
    <xf numFmtId="0" fontId="34" fillId="0" borderId="16" xfId="41" applyBorder="1" applyAlignment="1">
      <alignment horizontal="center"/>
    </xf>
    <xf numFmtId="0" fontId="34" fillId="0" borderId="17" xfId="41" applyBorder="1" applyAlignment="1">
      <alignment horizontal="center"/>
    </xf>
    <xf numFmtId="0" fontId="27" fillId="0" borderId="22" xfId="19" applyBorder="1" applyAlignment="1">
      <alignment horizontal="center" wrapText="1"/>
    </xf>
    <xf numFmtId="0" fontId="27" fillId="0" borderId="18" xfId="19" applyBorder="1" applyAlignment="1">
      <alignment horizontal="center" wrapText="1"/>
    </xf>
    <xf numFmtId="0" fontId="27" fillId="0" borderId="30" xfId="19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29" fillId="0" borderId="78" xfId="19" applyFont="1" applyAlignment="1">
      <alignment horizontal="center"/>
    </xf>
    <xf numFmtId="0" fontId="63" fillId="0" borderId="78" xfId="41" applyFont="1" applyBorder="1" applyAlignment="1">
      <alignment horizontal="center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63" xfId="41" applyBorder="1" applyAlignment="1">
      <alignment horizontal="center"/>
    </xf>
    <xf numFmtId="0" fontId="34" fillId="0" borderId="64" xfId="41" applyBorder="1" applyAlignment="1">
      <alignment horizontal="center"/>
    </xf>
    <xf numFmtId="0" fontId="34" fillId="0" borderId="52" xfId="41" applyBorder="1" applyAlignment="1">
      <alignment horizontal="center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  <xf numFmtId="0" fontId="24" fillId="0" borderId="115" xfId="0" applyFont="1" applyBorder="1" applyAlignment="1">
      <alignment horizontal="center" vertical="top" wrapText="1"/>
    </xf>
    <xf numFmtId="0" fontId="24" fillId="0" borderId="118" xfId="0" applyFont="1" applyBorder="1" applyAlignment="1">
      <alignment horizontal="center" vertical="top" wrapText="1"/>
    </xf>
    <xf numFmtId="0" fontId="24" fillId="0" borderId="22" xfId="0" applyFont="1" applyBorder="1"/>
    <xf numFmtId="0" fontId="24" fillId="0" borderId="18" xfId="0" applyFont="1" applyBorder="1"/>
    <xf numFmtId="0" fontId="24" fillId="0" borderId="76" xfId="0" applyFont="1" applyBorder="1"/>
    <xf numFmtId="0" fontId="62" fillId="0" borderId="115" xfId="0" applyFont="1" applyBorder="1" applyAlignment="1">
      <alignment horizontal="center" vertical="top" wrapText="1"/>
    </xf>
    <xf numFmtId="0" fontId="62" fillId="0" borderId="118" xfId="0" applyFont="1" applyBorder="1" applyAlignment="1">
      <alignment horizontal="center" vertical="top" wrapText="1"/>
    </xf>
    <xf numFmtId="0" fontId="24" fillId="0" borderId="40" xfId="0" applyFont="1" applyBorder="1"/>
    <xf numFmtId="0" fontId="24" fillId="0" borderId="34" xfId="0" applyFont="1" applyBorder="1"/>
    <xf numFmtId="0" fontId="62" fillId="9" borderId="115" xfId="0" applyFont="1" applyFill="1" applyBorder="1" applyAlignment="1">
      <alignment horizontal="center" vertical="top" wrapText="1"/>
    </xf>
    <xf numFmtId="0" fontId="62" fillId="9" borderId="118" xfId="0" applyFont="1" applyFill="1" applyBorder="1" applyAlignment="1">
      <alignment horizontal="center" vertical="top" wrapText="1"/>
    </xf>
    <xf numFmtId="0" fontId="24" fillId="0" borderId="66" xfId="0" applyFont="1" applyBorder="1"/>
    <xf numFmtId="0" fontId="24" fillId="0" borderId="59" xfId="0" applyFont="1" applyBorder="1"/>
    <xf numFmtId="0" fontId="24" fillId="0" borderId="71" xfId="0" applyFont="1" applyBorder="1"/>
    <xf numFmtId="0" fontId="24" fillId="0" borderId="72" xfId="0" applyFont="1" applyBorder="1"/>
    <xf numFmtId="0" fontId="24" fillId="0" borderId="73" xfId="0" applyFont="1" applyBorder="1"/>
    <xf numFmtId="0" fontId="24" fillId="0" borderId="74" xfId="0" applyFont="1" applyBorder="1"/>
    <xf numFmtId="0" fontId="24" fillId="0" borderId="75" xfId="0" applyFont="1" applyBorder="1"/>
    <xf numFmtId="0" fontId="24" fillId="0" borderId="19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7" xfId="0" applyFont="1" applyBorder="1"/>
    <xf numFmtId="0" fontId="24" fillId="0" borderId="20" xfId="0" applyFont="1" applyBorder="1" applyAlignment="1">
      <alignment horizontal="left"/>
    </xf>
    <xf numFmtId="0" fontId="24" fillId="0" borderId="65" xfId="0" applyFont="1" applyBorder="1" applyAlignment="1">
      <alignment horizontal="left"/>
    </xf>
    <xf numFmtId="0" fontId="24" fillId="0" borderId="66" xfId="0" applyFont="1" applyBorder="1" applyAlignment="1">
      <alignment horizontal="center"/>
    </xf>
    <xf numFmtId="0" fontId="24" fillId="0" borderId="67" xfId="0" applyFont="1" applyBorder="1" applyAlignment="1">
      <alignment horizontal="center"/>
    </xf>
    <xf numFmtId="0" fontId="24" fillId="0" borderId="19" xfId="0" applyFont="1" applyBorder="1" applyAlignment="1">
      <alignment horizontal="left" wrapText="1"/>
    </xf>
    <xf numFmtId="0" fontId="24" fillId="0" borderId="68" xfId="0" applyFont="1" applyBorder="1" applyAlignment="1">
      <alignment horizontal="left"/>
    </xf>
    <xf numFmtId="0" fontId="23" fillId="0" borderId="27" xfId="0" applyFont="1" applyBorder="1" applyAlignment="1">
      <alignment horizontal="center"/>
    </xf>
    <xf numFmtId="0" fontId="24" fillId="0" borderId="69" xfId="0" applyFont="1" applyBorder="1"/>
    <xf numFmtId="0" fontId="24" fillId="0" borderId="70" xfId="0" applyFont="1" applyBorder="1"/>
    <xf numFmtId="0" fontId="38" fillId="0" borderId="1" xfId="4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2" fillId="0" borderId="65" xfId="0" applyFont="1" applyBorder="1" applyAlignment="1">
      <alignment horizontal="left"/>
    </xf>
    <xf numFmtId="3" fontId="66" fillId="0" borderId="117" xfId="0" applyNumberFormat="1" applyFont="1" applyBorder="1" applyAlignment="1">
      <alignment horizontal="right"/>
    </xf>
    <xf numFmtId="3" fontId="67" fillId="0" borderId="117" xfId="0" applyNumberFormat="1" applyFont="1" applyBorder="1" applyAlignment="1">
      <alignment horizontal="right"/>
    </xf>
  </cellXfs>
  <cellStyles count="50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worksheet" Target="worksheets/sheet8.xml"/><Relationship Id="rId26" Type="http://schemas.openxmlformats.org/officeDocument/2006/relationships/customXml" Target="../customXml/item4.xml"/><Relationship Id="rId3" Type="http://schemas.openxmlformats.org/officeDocument/2006/relationships/chartsheet" Target="chart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worksheet" Target="worksheets/sheet7.xml"/><Relationship Id="rId25" Type="http://schemas.openxmlformats.org/officeDocument/2006/relationships/customXml" Target="../customXml/item3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2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ustomXml" Target="../customXml/item1.xml"/><Relationship Id="rId10" Type="http://schemas.openxmlformats.org/officeDocument/2006/relationships/chartsheet" Target="chartsheets/sheet10.xml"/><Relationship Id="rId19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94573796645248"/>
          <c:y val="9.8373200980209227E-2"/>
          <c:w val="0.86683605061031277"/>
          <c:h val="0.71232849448321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maize'!$R$17</c:f>
              <c:strCache>
                <c:ptCount val="1"/>
                <c:pt idx="0">
                  <c:v>2023/24*</c:v>
                </c:pt>
              </c:strCache>
            </c:strRef>
          </c:tx>
          <c:invertIfNegative val="0"/>
          <c:cat>
            <c:strRef>
              <c:f>'Summary -White maize'!$B$18:$B$71</c:f>
              <c:strCache>
                <c:ptCount val="54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</c:strCache>
            </c:strRef>
          </c:cat>
          <c:val>
            <c:numRef>
              <c:f>'Summary -White maize'!$R$18:$R$70</c:f>
              <c:numCache>
                <c:formatCode>_ * #\ ##0_ ;_ * \-#\ ##0_ ;_ * "-"??_ ;_ @_ </c:formatCode>
                <c:ptCount val="53"/>
                <c:pt idx="0">
                  <c:v>141188</c:v>
                </c:pt>
                <c:pt idx="1">
                  <c:v>71653</c:v>
                </c:pt>
                <c:pt idx="2">
                  <c:v>157738</c:v>
                </c:pt>
                <c:pt idx="3">
                  <c:v>290282</c:v>
                </c:pt>
                <c:pt idx="4">
                  <c:v>629552</c:v>
                </c:pt>
                <c:pt idx="5">
                  <c:v>964420</c:v>
                </c:pt>
                <c:pt idx="6">
                  <c:v>1607231</c:v>
                </c:pt>
                <c:pt idx="7">
                  <c:v>2386661</c:v>
                </c:pt>
                <c:pt idx="8">
                  <c:v>3291125</c:v>
                </c:pt>
                <c:pt idx="9">
                  <c:v>4215720</c:v>
                </c:pt>
                <c:pt idx="10">
                  <c:v>5011665</c:v>
                </c:pt>
                <c:pt idx="11">
                  <c:v>5702646</c:v>
                </c:pt>
                <c:pt idx="12">
                  <c:v>6275348</c:v>
                </c:pt>
                <c:pt idx="13">
                  <c:v>6695427</c:v>
                </c:pt>
                <c:pt idx="14">
                  <c:v>6964015</c:v>
                </c:pt>
                <c:pt idx="15">
                  <c:v>7179094</c:v>
                </c:pt>
                <c:pt idx="16">
                  <c:v>7331007</c:v>
                </c:pt>
                <c:pt idx="17">
                  <c:v>7455266</c:v>
                </c:pt>
                <c:pt idx="18">
                  <c:v>7506951</c:v>
                </c:pt>
                <c:pt idx="19">
                  <c:v>7544370</c:v>
                </c:pt>
                <c:pt idx="20">
                  <c:v>7576724</c:v>
                </c:pt>
                <c:pt idx="21">
                  <c:v>7614147</c:v>
                </c:pt>
                <c:pt idx="22">
                  <c:v>7644193</c:v>
                </c:pt>
                <c:pt idx="23">
                  <c:v>7674597</c:v>
                </c:pt>
                <c:pt idx="24">
                  <c:v>7705086</c:v>
                </c:pt>
                <c:pt idx="25">
                  <c:v>7734912</c:v>
                </c:pt>
                <c:pt idx="26">
                  <c:v>7756472</c:v>
                </c:pt>
                <c:pt idx="27">
                  <c:v>7774923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maize'!$S$3</c:f>
              <c:strCache>
                <c:ptCount val="1"/>
                <c:pt idx="0">
                  <c:v>5 Yr. AVG</c:v>
                </c:pt>
              </c:strCache>
            </c:strRef>
          </c:tx>
          <c:val>
            <c:numRef>
              <c:f>'Summary -White maize'!$S$18:$S$71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61115.4</c:v>
                </c:pt>
                <c:pt idx="2">
                  <c:v>128483.6</c:v>
                </c:pt>
                <c:pt idx="3">
                  <c:v>208381.6</c:v>
                </c:pt>
                <c:pt idx="4">
                  <c:v>405958.40000000002</c:v>
                </c:pt>
                <c:pt idx="5">
                  <c:v>413089.8</c:v>
                </c:pt>
                <c:pt idx="6">
                  <c:v>572272.6</c:v>
                </c:pt>
                <c:pt idx="7">
                  <c:v>793569</c:v>
                </c:pt>
                <c:pt idx="8">
                  <c:v>1136156.6000000001</c:v>
                </c:pt>
                <c:pt idx="9">
                  <c:v>1183391</c:v>
                </c:pt>
                <c:pt idx="10">
                  <c:v>1291187.6000000001</c:v>
                </c:pt>
                <c:pt idx="11">
                  <c:v>1508417.4</c:v>
                </c:pt>
                <c:pt idx="12">
                  <c:v>1654458</c:v>
                </c:pt>
                <c:pt idx="13">
                  <c:v>1884771.4</c:v>
                </c:pt>
                <c:pt idx="14">
                  <c:v>1775163.2</c:v>
                </c:pt>
                <c:pt idx="15">
                  <c:v>1768257.8</c:v>
                </c:pt>
                <c:pt idx="16">
                  <c:v>1753524.6</c:v>
                </c:pt>
                <c:pt idx="17">
                  <c:v>1746830.6</c:v>
                </c:pt>
                <c:pt idx="18">
                  <c:v>1751183</c:v>
                </c:pt>
                <c:pt idx="19">
                  <c:v>1570191.2</c:v>
                </c:pt>
                <c:pt idx="20">
                  <c:v>1566631</c:v>
                </c:pt>
                <c:pt idx="21">
                  <c:v>1567925.2</c:v>
                </c:pt>
                <c:pt idx="22">
                  <c:v>1597020.6</c:v>
                </c:pt>
                <c:pt idx="23">
                  <c:v>1548667.6</c:v>
                </c:pt>
                <c:pt idx="24">
                  <c:v>1558247.2</c:v>
                </c:pt>
                <c:pt idx="25">
                  <c:v>1561544.8</c:v>
                </c:pt>
                <c:pt idx="26">
                  <c:v>1585952.4</c:v>
                </c:pt>
                <c:pt idx="27">
                  <c:v>1578336.8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50442066437730537"/>
              <c:y val="0.8581142091538074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100000"/>
          <c:min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</c:plotArea>
    <c:legend>
      <c:legendPos val="r"/>
      <c:layout>
        <c:manualLayout>
          <c:xMode val="edge"/>
          <c:yMode val="edge"/>
          <c:x val="0.17925688253725994"/>
          <c:y val="0.89059877177188596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2023/24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maize'!$H$79:$T$79</c:f>
              <c:numCache>
                <c:formatCode>_ * #\ ##0_ ;_ * \-#\ ##0_ ;_ * "-"??_ ;_ @_ </c:formatCode>
                <c:ptCount val="13"/>
                <c:pt idx="0">
                  <c:v>5534366</c:v>
                </c:pt>
                <c:pt idx="1">
                  <c:v>5768242</c:v>
                </c:pt>
                <c:pt idx="2">
                  <c:v>5096383</c:v>
                </c:pt>
                <c:pt idx="3">
                  <c:v>4341088</c:v>
                </c:pt>
                <c:pt idx="4">
                  <c:v>3168598</c:v>
                </c:pt>
                <c:pt idx="5">
                  <c:v>6769845</c:v>
                </c:pt>
                <c:pt idx="6">
                  <c:v>3107805</c:v>
                </c:pt>
                <c:pt idx="7">
                  <c:v>3484002</c:v>
                </c:pt>
                <c:pt idx="8">
                  <c:v>3630130</c:v>
                </c:pt>
                <c:pt idx="9">
                  <c:v>9965601</c:v>
                </c:pt>
                <c:pt idx="10">
                  <c:v>4092058</c:v>
                </c:pt>
                <c:pt idx="11">
                  <c:v>19636297</c:v>
                </c:pt>
                <c:pt idx="12">
                  <c:v>7319315.5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maize'!$H$80:$T$80</c:f>
              <c:numCache>
                <c:formatCode>_ * #\ ##0_ ;_ * \-#\ ##0_ ;_ * "-"??_ ;_ @_ </c:formatCode>
                <c:ptCount val="13"/>
                <c:pt idx="0">
                  <c:v>5960394</c:v>
                </c:pt>
                <c:pt idx="1">
                  <c:v>6015069</c:v>
                </c:pt>
                <c:pt idx="2">
                  <c:v>5371289</c:v>
                </c:pt>
                <c:pt idx="3">
                  <c:v>4883044</c:v>
                </c:pt>
                <c:pt idx="4">
                  <c:v>3989606</c:v>
                </c:pt>
                <c:pt idx="5">
                  <c:v>7574038</c:v>
                </c:pt>
                <c:pt idx="6">
                  <c:v>3347722</c:v>
                </c:pt>
                <c:pt idx="7">
                  <c:v>3750945</c:v>
                </c:pt>
                <c:pt idx="8">
                  <c:v>3977862</c:v>
                </c:pt>
                <c:pt idx="9">
                  <c:v>10922908</c:v>
                </c:pt>
                <c:pt idx="10">
                  <c:v>4506106</c:v>
                </c:pt>
                <c:pt idx="11">
                  <c:v>19777485</c:v>
                </c:pt>
                <c:pt idx="12">
                  <c:v>7713838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maize'!$H$82:$T$82</c:f>
              <c:numCache>
                <c:formatCode>0%</c:formatCode>
                <c:ptCount val="13"/>
                <c:pt idx="0">
                  <c:v>0.50999646790896791</c:v>
                </c:pt>
                <c:pt idx="1">
                  <c:v>0.52983183251269794</c:v>
                </c:pt>
                <c:pt idx="2">
                  <c:v>0.39119828636548132</c:v>
                </c:pt>
                <c:pt idx="3" formatCode="0.0%">
                  <c:v>0.5149548588078845</c:v>
                </c:pt>
                <c:pt idx="4" formatCode="0.0%">
                  <c:v>0.53546123468349105</c:v>
                </c:pt>
                <c:pt idx="5" formatCode="0.0%">
                  <c:v>0.46641037009668085</c:v>
                </c:pt>
                <c:pt idx="6" formatCode="0.0%">
                  <c:v>0.27990986622073577</c:v>
                </c:pt>
                <c:pt idx="7" formatCode="0.0%">
                  <c:v>0.3484389224338133</c:v>
                </c:pt>
                <c:pt idx="8">
                  <c:v>0.26964570660065157</c:v>
                </c:pt>
                <c:pt idx="9">
                  <c:v>0.6961256771397617</c:v>
                </c:pt>
                <c:pt idx="10">
                  <c:v>0.30634817901843076</c:v>
                </c:pt>
                <c:pt idx="11">
                  <c:v>1.3445747870365965</c:v>
                </c:pt>
                <c:pt idx="12">
                  <c:v>0.56821943955326437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</a:t>
            </a:r>
            <a:r>
              <a:rPr lang="en-GB" baseline="0"/>
              <a:t> (2019-2023)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'Summary- Producer deliveries'!$N$4:$R$4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'Summary- Producer deliveries'!$N$8:$R$8</c:f>
              <c:numCache>
                <c:formatCode>0.0%</c:formatCode>
                <c:ptCount val="5"/>
                <c:pt idx="0">
                  <c:v>0.23955190343546889</c:v>
                </c:pt>
                <c:pt idx="1">
                  <c:v>0.2148899517435453</c:v>
                </c:pt>
                <c:pt idx="2">
                  <c:v>0.6671663406414915</c:v>
                </c:pt>
                <c:pt idx="3">
                  <c:v>0.22176422148292105</c:v>
                </c:pt>
                <c:pt idx="4">
                  <c:v>1.1608552011146331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'Summary- Producer deliveries'!$N$4:$R$4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'Summary- Producer deliveries'!$N$15:$R$15</c:f>
              <c:numCache>
                <c:formatCode>0.0%</c:formatCode>
                <c:ptCount val="5"/>
                <c:pt idx="0">
                  <c:v>0.49107862453531598</c:v>
                </c:pt>
                <c:pt idx="1">
                  <c:v>0.37642232059638503</c:v>
                </c:pt>
                <c:pt idx="2">
                  <c:v>0.73782465346465931</c:v>
                </c:pt>
                <c:pt idx="3">
                  <c:v>0.39652089024981213</c:v>
                </c:pt>
                <c:pt idx="4">
                  <c:v>1.4811545697314741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'Summary- Producer deliveries'!$N$4:$R$4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'Summary- Producer deliveries'!$N$22:$R$22</c:f>
              <c:numCache>
                <c:formatCode>0.0%</c:formatCode>
                <c:ptCount val="5"/>
                <c:pt idx="0">
                  <c:v>0.3484389224338133</c:v>
                </c:pt>
                <c:pt idx="1">
                  <c:v>0.26964570660065157</c:v>
                </c:pt>
                <c:pt idx="2">
                  <c:v>0.6961256771397617</c:v>
                </c:pt>
                <c:pt idx="3">
                  <c:v>0.30634817901843076</c:v>
                </c:pt>
                <c:pt idx="4">
                  <c:v>1.3445747870365965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8111913484423"/>
          <c:y val="7.1308660414125674E-2"/>
          <c:w val="0.86683605061031277"/>
          <c:h val="0.7080211421830513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maize'!$S$17</c:f>
              <c:strCache>
                <c:ptCount val="1"/>
                <c:pt idx="0">
                  <c:v>2023/24*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maize'!$S$18:$S$70</c:f>
              <c:numCache>
                <c:formatCode>_ * #\ ##0_ ;_ * \-#\ ##0_ ;_ * "-"??_ ;_ @_ </c:formatCode>
                <c:ptCount val="53"/>
                <c:pt idx="0">
                  <c:v>272860</c:v>
                </c:pt>
                <c:pt idx="1">
                  <c:v>148371</c:v>
                </c:pt>
                <c:pt idx="2">
                  <c:v>300348</c:v>
                </c:pt>
                <c:pt idx="3">
                  <c:v>422369</c:v>
                </c:pt>
                <c:pt idx="4">
                  <c:v>786181</c:v>
                </c:pt>
                <c:pt idx="5">
                  <c:v>1219972</c:v>
                </c:pt>
                <c:pt idx="6">
                  <c:v>1798888</c:v>
                </c:pt>
                <c:pt idx="7">
                  <c:v>2445180</c:v>
                </c:pt>
                <c:pt idx="8">
                  <c:v>3116326</c:v>
                </c:pt>
                <c:pt idx="9">
                  <c:v>3859173</c:v>
                </c:pt>
                <c:pt idx="10">
                  <c:v>4520990</c:v>
                </c:pt>
                <c:pt idx="11">
                  <c:v>5026396</c:v>
                </c:pt>
                <c:pt idx="12">
                  <c:v>5450572</c:v>
                </c:pt>
                <c:pt idx="13">
                  <c:v>5815410</c:v>
                </c:pt>
                <c:pt idx="14">
                  <c:v>6024024</c:v>
                </c:pt>
                <c:pt idx="15">
                  <c:v>6174128</c:v>
                </c:pt>
                <c:pt idx="16">
                  <c:v>6275020</c:v>
                </c:pt>
                <c:pt idx="17">
                  <c:v>6390233</c:v>
                </c:pt>
                <c:pt idx="18">
                  <c:v>6428646</c:v>
                </c:pt>
                <c:pt idx="19">
                  <c:v>6461048</c:v>
                </c:pt>
                <c:pt idx="20">
                  <c:v>6492347</c:v>
                </c:pt>
                <c:pt idx="21">
                  <c:v>6518190</c:v>
                </c:pt>
                <c:pt idx="22">
                  <c:v>6577727</c:v>
                </c:pt>
                <c:pt idx="23">
                  <c:v>6605950</c:v>
                </c:pt>
                <c:pt idx="24">
                  <c:v>6631075</c:v>
                </c:pt>
                <c:pt idx="25">
                  <c:v>6650127</c:v>
                </c:pt>
                <c:pt idx="26">
                  <c:v>6677160</c:v>
                </c:pt>
                <c:pt idx="27">
                  <c:v>6691696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maize'!$T$3</c:f>
              <c:strCache>
                <c:ptCount val="1"/>
                <c:pt idx="0">
                  <c:v>5 Yr. AVG</c:v>
                </c:pt>
              </c:strCache>
            </c:strRef>
          </c:tx>
          <c:cat>
            <c:strRef>
              <c:f>'Summary -Yellow maize'!$B$18:$B$71</c:f>
              <c:strCache>
                <c:ptCount val="54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</c:strCache>
            </c:strRef>
          </c:cat>
          <c:val>
            <c:numRef>
              <c:f>'Summary -Yellow maize'!$T$18:$T$71</c:f>
              <c:numCache>
                <c:formatCode>_ * #\ ##0_ ;_ * \-#\ ##0_ ;_ * "-"??_ ;_ @_ </c:formatCode>
                <c:ptCount val="54"/>
                <c:pt idx="0">
                  <c:v>262643</c:v>
                </c:pt>
                <c:pt idx="1">
                  <c:v>83883.666666666672</c:v>
                </c:pt>
                <c:pt idx="2">
                  <c:v>161961.16666666666</c:v>
                </c:pt>
                <c:pt idx="3">
                  <c:v>244340.16666666666</c:v>
                </c:pt>
                <c:pt idx="4">
                  <c:v>507432.66666666669</c:v>
                </c:pt>
                <c:pt idx="5">
                  <c:v>454785.16666666669</c:v>
                </c:pt>
                <c:pt idx="6">
                  <c:v>669099.16666666663</c:v>
                </c:pt>
                <c:pt idx="7">
                  <c:v>870075.83333333337</c:v>
                </c:pt>
                <c:pt idx="8">
                  <c:v>1040232.1666666666</c:v>
                </c:pt>
                <c:pt idx="9">
                  <c:v>1083550</c:v>
                </c:pt>
                <c:pt idx="10">
                  <c:v>1073867.8333333333</c:v>
                </c:pt>
                <c:pt idx="11">
                  <c:v>1161819.3333333333</c:v>
                </c:pt>
                <c:pt idx="12">
                  <c:v>1203336.1666666667</c:v>
                </c:pt>
                <c:pt idx="13">
                  <c:v>1350330.5</c:v>
                </c:pt>
                <c:pt idx="14">
                  <c:v>1191603.3333333333</c:v>
                </c:pt>
                <c:pt idx="15">
                  <c:v>1165599.6666666667</c:v>
                </c:pt>
                <c:pt idx="16">
                  <c:v>1148753.1666666667</c:v>
                </c:pt>
                <c:pt idx="17">
                  <c:v>1162332.5</c:v>
                </c:pt>
                <c:pt idx="18">
                  <c:v>1166681</c:v>
                </c:pt>
                <c:pt idx="19">
                  <c:v>1102080.8333333333</c:v>
                </c:pt>
                <c:pt idx="20">
                  <c:v>1104083.3333333333</c:v>
                </c:pt>
                <c:pt idx="21">
                  <c:v>1115343.8333333333</c:v>
                </c:pt>
                <c:pt idx="22">
                  <c:v>1148601.5</c:v>
                </c:pt>
                <c:pt idx="23">
                  <c:v>1112554.5</c:v>
                </c:pt>
                <c:pt idx="24">
                  <c:v>1117503</c:v>
                </c:pt>
                <c:pt idx="25">
                  <c:v>1119524.3333333333</c:v>
                </c:pt>
                <c:pt idx="26">
                  <c:v>1147508.8333333333</c:v>
                </c:pt>
                <c:pt idx="27">
                  <c:v>1129676.8333333333</c:v>
                </c:pt>
                <c:pt idx="28">
                  <c:v>6869.333333333333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6884566648652942"/>
              <c:y val="0.8271453552932763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ajorUnit val="40000"/>
        <c:minorUnit val="30000"/>
      </c:valAx>
    </c:plotArea>
    <c:legend>
      <c:legendPos val="r"/>
      <c:layout>
        <c:manualLayout>
          <c:xMode val="edge"/>
          <c:yMode val="edge"/>
          <c:x val="0.15474329153991903"/>
          <c:y val="0.86316838747205971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'Mielies-Maize'!$F$16:$F$42</c:f>
              <c:numCache>
                <c:formatCode>_ * #\ ##0_ ;_ * \-#\ ##0_ ;_ * "-"??_ ;_ @_ </c:formatCode>
                <c:ptCount val="27"/>
                <c:pt idx="0">
                  <c:v>71653</c:v>
                </c:pt>
                <c:pt idx="1">
                  <c:v>86085</c:v>
                </c:pt>
                <c:pt idx="2">
                  <c:v>132544</c:v>
                </c:pt>
                <c:pt idx="3">
                  <c:v>339270</c:v>
                </c:pt>
                <c:pt idx="4">
                  <c:v>334868</c:v>
                </c:pt>
                <c:pt idx="5">
                  <c:v>642811</c:v>
                </c:pt>
                <c:pt idx="6">
                  <c:v>779430</c:v>
                </c:pt>
                <c:pt idx="7">
                  <c:v>904464</c:v>
                </c:pt>
                <c:pt idx="8">
                  <c:v>924595</c:v>
                </c:pt>
                <c:pt idx="9">
                  <c:v>795945</c:v>
                </c:pt>
                <c:pt idx="10">
                  <c:v>690981</c:v>
                </c:pt>
                <c:pt idx="11">
                  <c:v>572702</c:v>
                </c:pt>
                <c:pt idx="12">
                  <c:v>420079</c:v>
                </c:pt>
                <c:pt idx="13">
                  <c:v>268588</c:v>
                </c:pt>
                <c:pt idx="14">
                  <c:v>215079</c:v>
                </c:pt>
                <c:pt idx="15">
                  <c:v>151913</c:v>
                </c:pt>
                <c:pt idx="16">
                  <c:v>124259</c:v>
                </c:pt>
                <c:pt idx="17">
                  <c:v>51685</c:v>
                </c:pt>
                <c:pt idx="18">
                  <c:v>37419</c:v>
                </c:pt>
                <c:pt idx="19">
                  <c:v>32354</c:v>
                </c:pt>
                <c:pt idx="20">
                  <c:v>37423</c:v>
                </c:pt>
                <c:pt idx="21">
                  <c:v>30046</c:v>
                </c:pt>
                <c:pt idx="22">
                  <c:v>30404</c:v>
                </c:pt>
                <c:pt idx="23">
                  <c:v>30489</c:v>
                </c:pt>
                <c:pt idx="24">
                  <c:v>29826</c:v>
                </c:pt>
                <c:pt idx="25">
                  <c:v>21560</c:v>
                </c:pt>
                <c:pt idx="26">
                  <c:v>18451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'Mielies-Maize'!$J$16:$J$42</c:f>
              <c:numCache>
                <c:formatCode>_ * #\ ##0_ ;_ * \-#\ ##0_ ;_ * "-"??_ ;_ @_ </c:formatCode>
                <c:ptCount val="27"/>
                <c:pt idx="0">
                  <c:v>148371</c:v>
                </c:pt>
                <c:pt idx="1">
                  <c:v>151977</c:v>
                </c:pt>
                <c:pt idx="2">
                  <c:v>122021</c:v>
                </c:pt>
                <c:pt idx="3">
                  <c:v>363812</c:v>
                </c:pt>
                <c:pt idx="4">
                  <c:v>433791</c:v>
                </c:pt>
                <c:pt idx="5">
                  <c:v>578916</c:v>
                </c:pt>
                <c:pt idx="6">
                  <c:v>646292</c:v>
                </c:pt>
                <c:pt idx="7">
                  <c:v>671146</c:v>
                </c:pt>
                <c:pt idx="8">
                  <c:v>742847</c:v>
                </c:pt>
                <c:pt idx="9">
                  <c:v>661817</c:v>
                </c:pt>
                <c:pt idx="10">
                  <c:v>505406</c:v>
                </c:pt>
                <c:pt idx="11">
                  <c:v>424176</c:v>
                </c:pt>
                <c:pt idx="12">
                  <c:v>364838</c:v>
                </c:pt>
                <c:pt idx="13">
                  <c:v>208614</c:v>
                </c:pt>
                <c:pt idx="14">
                  <c:v>150104</c:v>
                </c:pt>
                <c:pt idx="15">
                  <c:v>100892</c:v>
                </c:pt>
                <c:pt idx="16">
                  <c:v>115213</c:v>
                </c:pt>
                <c:pt idx="17">
                  <c:v>38413</c:v>
                </c:pt>
                <c:pt idx="18">
                  <c:v>32402</c:v>
                </c:pt>
                <c:pt idx="19">
                  <c:v>31299</c:v>
                </c:pt>
                <c:pt idx="20">
                  <c:v>25843</c:v>
                </c:pt>
                <c:pt idx="21">
                  <c:v>59537</c:v>
                </c:pt>
                <c:pt idx="22">
                  <c:v>28223</c:v>
                </c:pt>
                <c:pt idx="23">
                  <c:v>25125</c:v>
                </c:pt>
                <c:pt idx="24">
                  <c:v>19052</c:v>
                </c:pt>
                <c:pt idx="25">
                  <c:v>27033</c:v>
                </c:pt>
                <c:pt idx="26">
                  <c:v>14536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3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2023 to April 2024)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maize'!$S$17</c:f>
              <c:strCache>
                <c:ptCount val="1"/>
                <c:pt idx="0">
                  <c:v>2023/24*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maize'!$B$18:$B$71</c:f>
              <c:strCache>
                <c:ptCount val="54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</c:strCache>
            </c:strRef>
          </c:cat>
          <c:val>
            <c:numRef>
              <c:f>'Summary -Total maize'!$S$18:$S$70</c:f>
              <c:numCache>
                <c:formatCode>_ * #\ ##0_ ;_ * \-#\ ##0_ ;_ * "-"??_ ;_ @_ </c:formatCode>
                <c:ptCount val="53"/>
                <c:pt idx="0">
                  <c:v>141188</c:v>
                </c:pt>
                <c:pt idx="1">
                  <c:v>220024</c:v>
                </c:pt>
                <c:pt idx="2">
                  <c:v>458086</c:v>
                </c:pt>
                <c:pt idx="3">
                  <c:v>712651</c:v>
                </c:pt>
                <c:pt idx="4">
                  <c:v>1415733</c:v>
                </c:pt>
                <c:pt idx="5">
                  <c:v>2184392</c:v>
                </c:pt>
                <c:pt idx="6">
                  <c:v>3406119</c:v>
                </c:pt>
                <c:pt idx="7">
                  <c:v>4831841</c:v>
                </c:pt>
                <c:pt idx="8">
                  <c:v>6407451</c:v>
                </c:pt>
                <c:pt idx="9">
                  <c:v>8074893</c:v>
                </c:pt>
                <c:pt idx="10">
                  <c:v>9532655</c:v>
                </c:pt>
                <c:pt idx="11">
                  <c:v>10729042</c:v>
                </c:pt>
                <c:pt idx="12">
                  <c:v>11725920</c:v>
                </c:pt>
                <c:pt idx="13">
                  <c:v>12510837</c:v>
                </c:pt>
                <c:pt idx="14">
                  <c:v>12988039</c:v>
                </c:pt>
                <c:pt idx="15">
                  <c:v>13353222</c:v>
                </c:pt>
                <c:pt idx="16">
                  <c:v>13606027</c:v>
                </c:pt>
                <c:pt idx="17">
                  <c:v>13845499</c:v>
                </c:pt>
                <c:pt idx="18">
                  <c:v>13935597</c:v>
                </c:pt>
                <c:pt idx="19">
                  <c:v>14005418</c:v>
                </c:pt>
                <c:pt idx="20">
                  <c:v>14069071</c:v>
                </c:pt>
                <c:pt idx="21">
                  <c:v>14132337</c:v>
                </c:pt>
                <c:pt idx="22">
                  <c:v>14221920</c:v>
                </c:pt>
                <c:pt idx="23">
                  <c:v>14280547</c:v>
                </c:pt>
                <c:pt idx="24">
                  <c:v>14336161</c:v>
                </c:pt>
                <c:pt idx="25">
                  <c:v>14385039</c:v>
                </c:pt>
                <c:pt idx="26">
                  <c:v>14433632</c:v>
                </c:pt>
                <c:pt idx="27">
                  <c:v>14466619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maize'!$T$17</c:f>
              <c:strCache>
                <c:ptCount val="1"/>
                <c:pt idx="0">
                  <c:v>5 Yr. AVG</c:v>
                </c:pt>
              </c:strCache>
            </c:strRef>
          </c:tx>
          <c:cat>
            <c:strRef>
              <c:f>'Summary -Total maize'!$B$18:$B$65</c:f>
              <c:strCache>
                <c:ptCount val="48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strCache>
            </c:strRef>
          </c:cat>
          <c:val>
            <c:numRef>
              <c:f>'Summary -Total maize'!$T$18:$T$71</c:f>
              <c:numCache>
                <c:formatCode>_ * #\ ##0_ ;_ * \-#\ ##0_ ;_ * "-"??_ ;_ @_ </c:formatCode>
                <c:ptCount val="54"/>
                <c:pt idx="0">
                  <c:v>394522.5</c:v>
                </c:pt>
                <c:pt idx="1">
                  <c:v>137249.16666666666</c:v>
                </c:pt>
                <c:pt idx="2">
                  <c:v>277856.33333333331</c:v>
                </c:pt>
                <c:pt idx="3">
                  <c:v>428673.16666666669</c:v>
                </c:pt>
                <c:pt idx="4">
                  <c:v>879056.16666666663</c:v>
                </c:pt>
                <c:pt idx="5">
                  <c:v>801955.33333333337</c:v>
                </c:pt>
                <c:pt idx="6">
                  <c:v>1174095.1666666667</c:v>
                </c:pt>
                <c:pt idx="7">
                  <c:v>1575628.8333333333</c:v>
                </c:pt>
                <c:pt idx="8">
                  <c:v>2044801.3333333333</c:v>
                </c:pt>
                <c:pt idx="9">
                  <c:v>2157075.5</c:v>
                </c:pt>
                <c:pt idx="10">
                  <c:v>2230183</c:v>
                </c:pt>
                <c:pt idx="11">
                  <c:v>2492112.6666666665</c:v>
                </c:pt>
                <c:pt idx="12">
                  <c:v>2661842.1666666665</c:v>
                </c:pt>
                <c:pt idx="13">
                  <c:v>3067559.8333333335</c:v>
                </c:pt>
                <c:pt idx="14">
                  <c:v>2724824.5</c:v>
                </c:pt>
                <c:pt idx="15">
                  <c:v>2714852.3333333335</c:v>
                </c:pt>
                <c:pt idx="16">
                  <c:v>2675917.6666666665</c:v>
                </c:pt>
                <c:pt idx="17">
                  <c:v>2664914.6666666665</c:v>
                </c:pt>
                <c:pt idx="18">
                  <c:v>2680405.8333333335</c:v>
                </c:pt>
                <c:pt idx="19">
                  <c:v>2426723.8333333335</c:v>
                </c:pt>
                <c:pt idx="20">
                  <c:v>2420481.6666666665</c:v>
                </c:pt>
                <c:pt idx="21">
                  <c:v>2427772.6666666665</c:v>
                </c:pt>
                <c:pt idx="22">
                  <c:v>2492523.8333333335</c:v>
                </c:pt>
                <c:pt idx="23">
                  <c:v>2405211.6666666665</c:v>
                </c:pt>
                <c:pt idx="24">
                  <c:v>2418945.5</c:v>
                </c:pt>
                <c:pt idx="25">
                  <c:v>2423285.1666666665</c:v>
                </c:pt>
                <c:pt idx="26">
                  <c:v>2478963</c:v>
                </c:pt>
                <c:pt idx="27">
                  <c:v>2445333.8333333335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'Mielies-Maize'!$G$16:$G$42</c:f>
              <c:numCache>
                <c:formatCode>_ * #\ ##0_ ;_ * \-#\ ##0_ ;_ * "-"??_ ;_ @_ </c:formatCode>
                <c:ptCount val="27"/>
                <c:pt idx="0">
                  <c:v>71653</c:v>
                </c:pt>
                <c:pt idx="1">
                  <c:v>157738</c:v>
                </c:pt>
                <c:pt idx="2">
                  <c:v>290282</c:v>
                </c:pt>
                <c:pt idx="3">
                  <c:v>629552</c:v>
                </c:pt>
                <c:pt idx="4">
                  <c:v>964420</c:v>
                </c:pt>
                <c:pt idx="5">
                  <c:v>1607231</c:v>
                </c:pt>
                <c:pt idx="6">
                  <c:v>2386661</c:v>
                </c:pt>
                <c:pt idx="7">
                  <c:v>3291125</c:v>
                </c:pt>
                <c:pt idx="8">
                  <c:v>4215720</c:v>
                </c:pt>
                <c:pt idx="9">
                  <c:v>5011665</c:v>
                </c:pt>
                <c:pt idx="10">
                  <c:v>5702646</c:v>
                </c:pt>
                <c:pt idx="11">
                  <c:v>6275348</c:v>
                </c:pt>
                <c:pt idx="12">
                  <c:v>6695427</c:v>
                </c:pt>
                <c:pt idx="13">
                  <c:v>6964015</c:v>
                </c:pt>
                <c:pt idx="14">
                  <c:v>7179094</c:v>
                </c:pt>
                <c:pt idx="15">
                  <c:v>7331007</c:v>
                </c:pt>
                <c:pt idx="16">
                  <c:v>7455266</c:v>
                </c:pt>
                <c:pt idx="17">
                  <c:v>7506951</c:v>
                </c:pt>
                <c:pt idx="18">
                  <c:v>7544370</c:v>
                </c:pt>
                <c:pt idx="19">
                  <c:v>7576724</c:v>
                </c:pt>
                <c:pt idx="20">
                  <c:v>7614147</c:v>
                </c:pt>
                <c:pt idx="21">
                  <c:v>7644193</c:v>
                </c:pt>
                <c:pt idx="22">
                  <c:v>7674597</c:v>
                </c:pt>
                <c:pt idx="23">
                  <c:v>7705086</c:v>
                </c:pt>
                <c:pt idx="24">
                  <c:v>7734912</c:v>
                </c:pt>
                <c:pt idx="25">
                  <c:v>7756472</c:v>
                </c:pt>
                <c:pt idx="26">
                  <c:v>7774923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'Mielies-Maize'!$K$16:$K$42</c:f>
              <c:numCache>
                <c:formatCode>_ * #\ ##0_ ;_ * \-#\ ##0_ ;_ * "-"??_ ;_ @_ </c:formatCode>
                <c:ptCount val="27"/>
                <c:pt idx="0">
                  <c:v>148371</c:v>
                </c:pt>
                <c:pt idx="1">
                  <c:v>300348</c:v>
                </c:pt>
                <c:pt idx="2">
                  <c:v>422369</c:v>
                </c:pt>
                <c:pt idx="3">
                  <c:v>786181</c:v>
                </c:pt>
                <c:pt idx="4">
                  <c:v>1219972</c:v>
                </c:pt>
                <c:pt idx="5">
                  <c:v>1798888</c:v>
                </c:pt>
                <c:pt idx="6">
                  <c:v>2445180</c:v>
                </c:pt>
                <c:pt idx="7">
                  <c:v>3116326</c:v>
                </c:pt>
                <c:pt idx="8">
                  <c:v>3859173</c:v>
                </c:pt>
                <c:pt idx="9">
                  <c:v>4520990</c:v>
                </c:pt>
                <c:pt idx="10">
                  <c:v>5026396</c:v>
                </c:pt>
                <c:pt idx="11">
                  <c:v>5450572</c:v>
                </c:pt>
                <c:pt idx="12">
                  <c:v>5815410</c:v>
                </c:pt>
                <c:pt idx="13">
                  <c:v>6024024</c:v>
                </c:pt>
                <c:pt idx="14">
                  <c:v>6174128</c:v>
                </c:pt>
                <c:pt idx="15">
                  <c:v>6275020</c:v>
                </c:pt>
                <c:pt idx="16">
                  <c:v>6390233</c:v>
                </c:pt>
                <c:pt idx="17">
                  <c:v>6428646</c:v>
                </c:pt>
                <c:pt idx="18">
                  <c:v>6461048</c:v>
                </c:pt>
                <c:pt idx="19">
                  <c:v>6492347</c:v>
                </c:pt>
                <c:pt idx="20">
                  <c:v>6518190</c:v>
                </c:pt>
                <c:pt idx="21">
                  <c:v>6577727</c:v>
                </c:pt>
                <c:pt idx="22">
                  <c:v>6605950</c:v>
                </c:pt>
                <c:pt idx="23">
                  <c:v>6631075</c:v>
                </c:pt>
                <c:pt idx="24">
                  <c:v>6650127</c:v>
                </c:pt>
                <c:pt idx="25">
                  <c:v>6677160</c:v>
                </c:pt>
                <c:pt idx="26">
                  <c:v>6691696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'Mielies-Maize'!$O$16:$O$42</c:f>
              <c:numCache>
                <c:formatCode>_ * #\ ##0_ ;_ * \-#\ ##0_ ;_ * "-"??_ ;_ @_ </c:formatCode>
                <c:ptCount val="27"/>
                <c:pt idx="0">
                  <c:v>220024</c:v>
                </c:pt>
                <c:pt idx="1">
                  <c:v>458086</c:v>
                </c:pt>
                <c:pt idx="2">
                  <c:v>712651</c:v>
                </c:pt>
                <c:pt idx="3">
                  <c:v>1415733</c:v>
                </c:pt>
                <c:pt idx="4">
                  <c:v>2184392</c:v>
                </c:pt>
                <c:pt idx="5">
                  <c:v>3406119</c:v>
                </c:pt>
                <c:pt idx="6">
                  <c:v>4831841</c:v>
                </c:pt>
                <c:pt idx="7">
                  <c:v>6407451</c:v>
                </c:pt>
                <c:pt idx="8">
                  <c:v>8074893</c:v>
                </c:pt>
                <c:pt idx="9">
                  <c:v>9532655</c:v>
                </c:pt>
                <c:pt idx="10">
                  <c:v>10729042</c:v>
                </c:pt>
                <c:pt idx="11">
                  <c:v>11725920</c:v>
                </c:pt>
                <c:pt idx="12">
                  <c:v>12510837</c:v>
                </c:pt>
                <c:pt idx="13">
                  <c:v>12988039</c:v>
                </c:pt>
                <c:pt idx="14">
                  <c:v>13353222</c:v>
                </c:pt>
                <c:pt idx="15">
                  <c:v>13606027</c:v>
                </c:pt>
                <c:pt idx="16">
                  <c:v>13845499</c:v>
                </c:pt>
                <c:pt idx="17">
                  <c:v>13935597</c:v>
                </c:pt>
                <c:pt idx="18">
                  <c:v>14005418</c:v>
                </c:pt>
                <c:pt idx="19">
                  <c:v>14069071</c:v>
                </c:pt>
                <c:pt idx="20">
                  <c:v>14132337</c:v>
                </c:pt>
                <c:pt idx="21">
                  <c:v>14221920</c:v>
                </c:pt>
                <c:pt idx="22">
                  <c:v>14280547</c:v>
                </c:pt>
                <c:pt idx="23">
                  <c:v>14336161</c:v>
                </c:pt>
                <c:pt idx="24">
                  <c:v>14385039</c:v>
                </c:pt>
                <c:pt idx="25">
                  <c:v>14433632</c:v>
                </c:pt>
                <c:pt idx="26">
                  <c:v>14466619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2.9003783102143799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maize'!$H$79:$T$79</c:f>
              <c:numCache>
                <c:formatCode>_ * #\ ##0_ ;_ * \-#\ ##0_ ;_ * "-"??_ ;_ @_ </c:formatCode>
                <c:ptCount val="13"/>
                <c:pt idx="0">
                  <c:v>5534366</c:v>
                </c:pt>
                <c:pt idx="1">
                  <c:v>5768242</c:v>
                </c:pt>
                <c:pt idx="2">
                  <c:v>5096383</c:v>
                </c:pt>
                <c:pt idx="3">
                  <c:v>4341088</c:v>
                </c:pt>
                <c:pt idx="4">
                  <c:v>3168598</c:v>
                </c:pt>
                <c:pt idx="5">
                  <c:v>6769845</c:v>
                </c:pt>
                <c:pt idx="6">
                  <c:v>3107805</c:v>
                </c:pt>
                <c:pt idx="7">
                  <c:v>3484002</c:v>
                </c:pt>
                <c:pt idx="8">
                  <c:v>3630130</c:v>
                </c:pt>
                <c:pt idx="9">
                  <c:v>9965601</c:v>
                </c:pt>
                <c:pt idx="10">
                  <c:v>4092058</c:v>
                </c:pt>
                <c:pt idx="11">
                  <c:v>19636297</c:v>
                </c:pt>
                <c:pt idx="12">
                  <c:v>7319315.5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maize'!$H$80:$T$80</c:f>
              <c:numCache>
                <c:formatCode>_ * #\ ##0_ ;_ * \-#\ ##0_ ;_ * "-"??_ ;_ @_ </c:formatCode>
                <c:ptCount val="13"/>
                <c:pt idx="0">
                  <c:v>5960394</c:v>
                </c:pt>
                <c:pt idx="1">
                  <c:v>6015069</c:v>
                </c:pt>
                <c:pt idx="2">
                  <c:v>5371289</c:v>
                </c:pt>
                <c:pt idx="3">
                  <c:v>4883044</c:v>
                </c:pt>
                <c:pt idx="4">
                  <c:v>3989606</c:v>
                </c:pt>
                <c:pt idx="5">
                  <c:v>7574038</c:v>
                </c:pt>
                <c:pt idx="6">
                  <c:v>3347722</c:v>
                </c:pt>
                <c:pt idx="7">
                  <c:v>3750945</c:v>
                </c:pt>
                <c:pt idx="8">
                  <c:v>3977862</c:v>
                </c:pt>
                <c:pt idx="9">
                  <c:v>10922908</c:v>
                </c:pt>
                <c:pt idx="10">
                  <c:v>4506106</c:v>
                </c:pt>
                <c:pt idx="11">
                  <c:v>19777485</c:v>
                </c:pt>
                <c:pt idx="12">
                  <c:v>7713838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maize'!$H$77:$T$78</c:f>
              <c:multiLvlStrCache>
                <c:ptCount val="13"/>
                <c:lvl>
                  <c:pt idx="0">
                    <c:v> 426 028 </c:v>
                  </c:pt>
                  <c:pt idx="1">
                    <c:v> 246 827 </c:v>
                  </c:pt>
                  <c:pt idx="2">
                    <c:v> 274 906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141 188 </c:v>
                  </c:pt>
                  <c:pt idx="12">
                    <c:v> 394 523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2022/23*</c:v>
                  </c:pt>
                  <c:pt idx="11">
                    <c:v>2023/24*</c:v>
                  </c:pt>
                  <c:pt idx="12">
                    <c:v>5 Yr. AVG</c:v>
                  </c:pt>
                </c:lvl>
              </c:multiLvlStrCache>
            </c:multiLvlStrRef>
          </c:cat>
          <c:val>
            <c:numRef>
              <c:f>'Summary -Total maize'!$H$82:$T$82</c:f>
              <c:numCache>
                <c:formatCode>0%</c:formatCode>
                <c:ptCount val="13"/>
                <c:pt idx="0">
                  <c:v>0.50999646790896791</c:v>
                </c:pt>
                <c:pt idx="1">
                  <c:v>0.52983183251269794</c:v>
                </c:pt>
                <c:pt idx="2">
                  <c:v>0.39119828636548132</c:v>
                </c:pt>
                <c:pt idx="3" formatCode="0.0%">
                  <c:v>0.5149548588078845</c:v>
                </c:pt>
                <c:pt idx="4" formatCode="0.0%">
                  <c:v>0.53546123468349105</c:v>
                </c:pt>
                <c:pt idx="5" formatCode="0.0%">
                  <c:v>0.46641037009668085</c:v>
                </c:pt>
                <c:pt idx="6" formatCode="0.0%">
                  <c:v>0.27990986622073577</c:v>
                </c:pt>
                <c:pt idx="7" formatCode="0.0%">
                  <c:v>0.3484389224338133</c:v>
                </c:pt>
                <c:pt idx="8">
                  <c:v>0.26964570660065157</c:v>
                </c:pt>
                <c:pt idx="9">
                  <c:v>0.6961256771397617</c:v>
                </c:pt>
                <c:pt idx="10">
                  <c:v>0.30634817901843076</c:v>
                </c:pt>
                <c:pt idx="11">
                  <c:v>1.3445747870365965</c:v>
                </c:pt>
                <c:pt idx="12">
                  <c:v>0.56821943955326437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maize'!$G$77:$S$77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-White maize'!$G$79:$S$79</c:f>
              <c:numCache>
                <c:formatCode>_ * #\ ##0_ ;_ * \-#\ ##0_ ;_ * "-"??_ ;_ @_ </c:formatCode>
                <c:ptCount val="13"/>
                <c:pt idx="0">
                  <c:v>5534366</c:v>
                </c:pt>
                <c:pt idx="1">
                  <c:v>5768242</c:v>
                </c:pt>
                <c:pt idx="2">
                  <c:v>5096383</c:v>
                </c:pt>
                <c:pt idx="3">
                  <c:v>4341088</c:v>
                </c:pt>
                <c:pt idx="4">
                  <c:v>3168598</c:v>
                </c:pt>
                <c:pt idx="5">
                  <c:v>6769845</c:v>
                </c:pt>
                <c:pt idx="6">
                  <c:v>1130931</c:v>
                </c:pt>
                <c:pt idx="7">
                  <c:v>1023044</c:v>
                </c:pt>
                <c:pt idx="8">
                  <c:v>1459774</c:v>
                </c:pt>
                <c:pt idx="9">
                  <c:v>5171708</c:v>
                </c:pt>
                <c:pt idx="10">
                  <c:v>1541947</c:v>
                </c:pt>
                <c:pt idx="11">
                  <c:v>9398662</c:v>
                </c:pt>
                <c:pt idx="12">
                  <c:v>34170728.399999999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maize'!$G$77:$S$77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-White maize'!$G$80:$S$80</c:f>
              <c:numCache>
                <c:formatCode>_ * #\ ##0_ ;_ * \-#\ ##0_ ;_ * "-"??_ ;_ @_ </c:formatCode>
                <c:ptCount val="13"/>
                <c:pt idx="0">
                  <c:v>5717349</c:v>
                </c:pt>
                <c:pt idx="1">
                  <c:v>5858812</c:v>
                </c:pt>
                <c:pt idx="2">
                  <c:v>5197628</c:v>
                </c:pt>
                <c:pt idx="3">
                  <c:v>4515924</c:v>
                </c:pt>
                <c:pt idx="4">
                  <c:v>3456654</c:v>
                </c:pt>
                <c:pt idx="5">
                  <c:v>7380264</c:v>
                </c:pt>
                <c:pt idx="6">
                  <c:v>1248300</c:v>
                </c:pt>
                <c:pt idx="7">
                  <c:v>1289987</c:v>
                </c:pt>
                <c:pt idx="8">
                  <c:v>1807506</c:v>
                </c:pt>
                <c:pt idx="9">
                  <c:v>5608744</c:v>
                </c:pt>
                <c:pt idx="10">
                  <c:v>1683135</c:v>
                </c:pt>
                <c:pt idx="11">
                  <c:v>9539850</c:v>
                </c:pt>
                <c:pt idx="12">
                  <c:v>34353274.799999997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maize'!$G$77:$S$77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-White maize'!$G$82:$S$82</c:f>
              <c:numCache>
                <c:formatCode>0%</c:formatCode>
                <c:ptCount val="13"/>
                <c:pt idx="0">
                  <c:v>0.84207958131006744</c:v>
                </c:pt>
                <c:pt idx="1">
                  <c:v>1.066041371520152</c:v>
                </c:pt>
                <c:pt idx="2">
                  <c:v>0.68635910876797379</c:v>
                </c:pt>
                <c:pt idx="3" formatCode="0.0%">
                  <c:v>0.97643922341936784</c:v>
                </c:pt>
                <c:pt idx="4" formatCode="0.0%">
                  <c:v>1.0264906837462673</c:v>
                </c:pt>
                <c:pt idx="5" formatCode="0.0%">
                  <c:v>0.76187302570455251</c:v>
                </c:pt>
                <c:pt idx="6" formatCode="0.0%">
                  <c:v>0.18909166924181556</c:v>
                </c:pt>
                <c:pt idx="7" formatCode="0.0%">
                  <c:v>0.23955190343546889</c:v>
                </c:pt>
                <c:pt idx="8">
                  <c:v>0.2148899517435453</c:v>
                </c:pt>
                <c:pt idx="9" formatCode="0.0%">
                  <c:v>0.6671663406414915</c:v>
                </c:pt>
                <c:pt idx="10" formatCode="0.0%">
                  <c:v>0.22176422148292105</c:v>
                </c:pt>
                <c:pt idx="11" formatCode="0.0%">
                  <c:v>1.1608552011146331</c:v>
                </c:pt>
                <c:pt idx="12">
                  <c:v>4.8637256858893378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-Yellow maize'!$H$79:$T$79</c:f>
              <c:numCache>
                <c:formatCode>_ * #\ ##0_ ;_ * \-#\ ##0_ ;_ * "-"??_ ;_ @_ </c:formatCode>
                <c:ptCount val="13"/>
                <c:pt idx="0">
                  <c:v>2575174</c:v>
                </c:pt>
                <c:pt idx="1">
                  <c:v>3214045</c:v>
                </c:pt>
                <c:pt idx="2">
                  <c:v>2679645</c:v>
                </c:pt>
                <c:pt idx="3">
                  <c:v>2471550</c:v>
                </c:pt>
                <c:pt idx="4">
                  <c:v>2049503</c:v>
                </c:pt>
                <c:pt idx="5">
                  <c:v>3173532</c:v>
                </c:pt>
                <c:pt idx="6">
                  <c:v>1977190</c:v>
                </c:pt>
                <c:pt idx="7">
                  <c:v>2460958</c:v>
                </c:pt>
                <c:pt idx="8">
                  <c:v>2170354</c:v>
                </c:pt>
                <c:pt idx="9">
                  <c:v>4794612</c:v>
                </c:pt>
                <c:pt idx="10">
                  <c:v>2550111</c:v>
                </c:pt>
                <c:pt idx="11">
                  <c:v>10237635</c:v>
                </c:pt>
                <c:pt idx="12">
                  <c:v>4031810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-Yellow maize'!$H$80:$T$80</c:f>
              <c:numCache>
                <c:formatCode>_ * #\ ##0_ ;_ * \-#\ ##0_ ;_ * "-"??_ ;_ @_ </c:formatCode>
                <c:ptCount val="13"/>
                <c:pt idx="0">
                  <c:v>2818219</c:v>
                </c:pt>
                <c:pt idx="1">
                  <c:v>3741014</c:v>
                </c:pt>
                <c:pt idx="2">
                  <c:v>2853306</c:v>
                </c:pt>
                <c:pt idx="3">
                  <c:v>2838670</c:v>
                </c:pt>
                <c:pt idx="4">
                  <c:v>2499458</c:v>
                </c:pt>
                <c:pt idx="5">
                  <c:v>3474174</c:v>
                </c:pt>
                <c:pt idx="6">
                  <c:v>2099738</c:v>
                </c:pt>
                <c:pt idx="7">
                  <c:v>2642003</c:v>
                </c:pt>
                <c:pt idx="8">
                  <c:v>2386845</c:v>
                </c:pt>
                <c:pt idx="9">
                  <c:v>5314883</c:v>
                </c:pt>
                <c:pt idx="10">
                  <c:v>2822971</c:v>
                </c:pt>
                <c:pt idx="11">
                  <c:v>10510495</c:v>
                </c:pt>
                <c:pt idx="12">
                  <c:v>4294453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-Yellow maize'!$H$82:$T$82</c:f>
              <c:numCache>
                <c:formatCode>0.0%</c:formatCode>
                <c:ptCount val="13"/>
                <c:pt idx="0">
                  <c:v>0.57543221953585544</c:v>
                </c:pt>
                <c:pt idx="1">
                  <c:v>0.63873281075020349</c:v>
                </c:pt>
                <c:pt idx="2">
                  <c:v>0.46337986447957935</c:v>
                </c:pt>
                <c:pt idx="3">
                  <c:v>0.58437946467170898</c:v>
                </c:pt>
                <c:pt idx="4">
                  <c:v>0.61211176351884833</c:v>
                </c:pt>
                <c:pt idx="5">
                  <c:v>0.53024633699633694</c:v>
                </c:pt>
                <c:pt idx="6">
                  <c:v>0.3736188612099644</c:v>
                </c:pt>
                <c:pt idx="7">
                  <c:v>0.49107862453531598</c:v>
                </c:pt>
                <c:pt idx="8" formatCode="0%">
                  <c:v>0.37642232059638503</c:v>
                </c:pt>
                <c:pt idx="9">
                  <c:v>0.73782465346465931</c:v>
                </c:pt>
                <c:pt idx="10">
                  <c:v>0.39652089024981213</c:v>
                </c:pt>
                <c:pt idx="11">
                  <c:v>1.4811545697314741</c:v>
                </c:pt>
                <c:pt idx="12">
                  <c:v>0.67503889630993563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maize'!$L$17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maize'!$L$19:$L$62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maize'!$M$17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maize'!$M$19:$M$62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maize'!$N$17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maize'!$N$19:$N$62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maize'!$O$17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maize'!$O$19:$O$62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maize'!$P$17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maize'!$P$19:$P$31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320040</xdr:colOff>
      <xdr:row>1</xdr:row>
      <xdr:rowOff>83820</xdr:rowOff>
    </xdr:from>
    <xdr:to>
      <xdr:col>13</xdr:col>
      <xdr:colOff>22860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73540" cy="60350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="110" zoomScaleNormal="110" workbookViewId="0">
      <selection activeCell="E14" sqref="E14"/>
    </sheetView>
  </sheetViews>
  <sheetFormatPr defaultRowHeight="13.2" x14ac:dyDescent="0.25"/>
  <cols>
    <col min="2" max="2" width="50.44140625" customWidth="1"/>
    <col min="3" max="5" width="12.88671875" bestFit="1" customWidth="1"/>
    <col min="6" max="6" width="54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3" t="s">
        <v>0</v>
      </c>
      <c r="C2" s="454"/>
      <c r="D2" s="454"/>
      <c r="E2" s="454"/>
      <c r="F2" s="455"/>
      <c r="G2" s="429"/>
    </row>
    <row r="3" spans="2:8" ht="20.399999999999999" thickBot="1" x14ac:dyDescent="0.45">
      <c r="B3" s="456" t="s">
        <v>1</v>
      </c>
      <c r="C3" s="457"/>
      <c r="D3" s="457"/>
      <c r="E3" s="457"/>
      <c r="F3" s="458"/>
    </row>
    <row r="4" spans="2:8" ht="14.4" x14ac:dyDescent="0.3">
      <c r="B4" s="374"/>
      <c r="C4" s="383" t="s">
        <v>2</v>
      </c>
      <c r="D4" s="372" t="s">
        <v>3</v>
      </c>
      <c r="E4" s="383" t="s">
        <v>4</v>
      </c>
      <c r="F4" s="374"/>
    </row>
    <row r="5" spans="2:8" ht="14.4" x14ac:dyDescent="0.3">
      <c r="B5" s="375" t="s">
        <v>5</v>
      </c>
      <c r="C5" s="384">
        <f>'Summary -White maize'!$Q$16</f>
        <v>141188</v>
      </c>
      <c r="D5" s="370">
        <f>'Summary -Yellow maize'!$R$18</f>
        <v>272860</v>
      </c>
      <c r="E5" s="384">
        <f>C5+D5</f>
        <v>414048</v>
      </c>
      <c r="F5" s="396" t="s">
        <v>6</v>
      </c>
    </row>
    <row r="6" spans="2:8" ht="13.8" x14ac:dyDescent="0.25">
      <c r="B6" s="376" t="s">
        <v>7</v>
      </c>
      <c r="C6" s="384">
        <f>'Mielies-Maize'!G16</f>
        <v>71653</v>
      </c>
      <c r="D6" s="370">
        <f>'Mielies-Maize'!K16</f>
        <v>148371</v>
      </c>
      <c r="E6" s="384">
        <f>C6+D6</f>
        <v>220024</v>
      </c>
      <c r="F6" s="397" t="s">
        <v>8</v>
      </c>
    </row>
    <row r="7" spans="2:8" ht="15" thickBot="1" x14ac:dyDescent="0.35">
      <c r="B7" s="377" t="s">
        <v>9</v>
      </c>
      <c r="C7" s="385">
        <f>C5+C6</f>
        <v>212841</v>
      </c>
      <c r="D7" s="391">
        <f>D5+D6</f>
        <v>421231</v>
      </c>
      <c r="E7" s="385">
        <f>E5+E6</f>
        <v>634072</v>
      </c>
      <c r="F7" s="398" t="s">
        <v>10</v>
      </c>
      <c r="H7" s="8"/>
    </row>
    <row r="8" spans="2:8" ht="15" thickTop="1" x14ac:dyDescent="0.3">
      <c r="B8" s="378" t="s">
        <v>11</v>
      </c>
      <c r="C8" s="386">
        <v>7637050</v>
      </c>
      <c r="D8" s="392">
        <v>7367050</v>
      </c>
      <c r="E8" s="386">
        <f>C8+D8</f>
        <v>15004100</v>
      </c>
      <c r="F8" s="399" t="s">
        <v>12</v>
      </c>
      <c r="G8" s="8"/>
      <c r="H8" s="8"/>
    </row>
    <row r="9" spans="2:8" ht="27.6" x14ac:dyDescent="0.25">
      <c r="B9" s="379" t="s">
        <v>13</v>
      </c>
      <c r="C9" s="387">
        <v>200000</v>
      </c>
      <c r="D9" s="393">
        <v>420000</v>
      </c>
      <c r="E9" s="387">
        <f>C9+D9</f>
        <v>620000</v>
      </c>
      <c r="F9" s="400" t="s">
        <v>14</v>
      </c>
    </row>
    <row r="10" spans="2:8" ht="28.8" x14ac:dyDescent="0.25">
      <c r="B10" s="373" t="s">
        <v>15</v>
      </c>
      <c r="C10" s="388">
        <f>C8-C9</f>
        <v>7437050</v>
      </c>
      <c r="D10" s="394">
        <f>D8-D9</f>
        <v>6947050</v>
      </c>
      <c r="E10" s="388">
        <f>E8-E9</f>
        <v>14384100</v>
      </c>
      <c r="F10" s="401" t="s">
        <v>16</v>
      </c>
      <c r="G10" s="14"/>
    </row>
    <row r="11" spans="2:8" ht="14.4" x14ac:dyDescent="0.3">
      <c r="B11" s="380" t="s">
        <v>17</v>
      </c>
      <c r="C11" s="389">
        <f>C7/C10</f>
        <v>2.861900888120962E-2</v>
      </c>
      <c r="D11" s="371">
        <f>D7/D10</f>
        <v>6.0634513930373321E-2</v>
      </c>
      <c r="E11" s="389">
        <f>E7/E10</f>
        <v>4.4081451046641781E-2</v>
      </c>
      <c r="F11" s="402" t="s">
        <v>18</v>
      </c>
    </row>
    <row r="12" spans="2:8" ht="13.8" x14ac:dyDescent="0.25">
      <c r="B12" s="381" t="s">
        <v>19</v>
      </c>
      <c r="C12" s="384">
        <f>C10-C7</f>
        <v>7224209</v>
      </c>
      <c r="D12" s="370">
        <f>D10-D7</f>
        <v>6525819</v>
      </c>
      <c r="E12" s="384">
        <f>E10-E7</f>
        <v>13750028</v>
      </c>
      <c r="F12" s="403" t="s">
        <v>20</v>
      </c>
    </row>
    <row r="13" spans="2:8" ht="13.8" x14ac:dyDescent="0.25">
      <c r="B13" s="381" t="s">
        <v>21</v>
      </c>
      <c r="C13" s="381">
        <f>54-('Mielies-Maize'!A42)</f>
        <v>27</v>
      </c>
      <c r="D13" s="381">
        <f>54-('Mielies-Maize'!B42)</f>
        <v>27</v>
      </c>
      <c r="E13" s="381">
        <f>54-('Mielies-Maize'!A42)</f>
        <v>27</v>
      </c>
      <c r="F13" s="403" t="s">
        <v>22</v>
      </c>
    </row>
    <row r="14" spans="2:8" ht="15" thickBot="1" x14ac:dyDescent="0.35">
      <c r="B14" s="382" t="s">
        <v>23</v>
      </c>
      <c r="C14" s="390">
        <f>C12/C13</f>
        <v>267563.29629629629</v>
      </c>
      <c r="D14" s="395">
        <f>D12/D13</f>
        <v>241697</v>
      </c>
      <c r="E14" s="390">
        <f>E12/E13</f>
        <v>509260.29629629629</v>
      </c>
      <c r="F14" s="404" t="s">
        <v>24</v>
      </c>
    </row>
    <row r="15" spans="2:8" ht="14.4" x14ac:dyDescent="0.3">
      <c r="B15" s="450" t="s">
        <v>25</v>
      </c>
      <c r="C15" s="451"/>
      <c r="D15" s="451"/>
      <c r="E15" s="451"/>
      <c r="F15" s="452"/>
    </row>
    <row r="16" spans="2:8" ht="14.4" x14ac:dyDescent="0.3">
      <c r="B16" s="459" t="s">
        <v>26</v>
      </c>
      <c r="C16" s="460"/>
      <c r="D16" s="460"/>
      <c r="E16" s="460"/>
      <c r="F16" s="461"/>
    </row>
    <row r="17" spans="2:6" ht="14.4" x14ac:dyDescent="0.3">
      <c r="B17" s="459" t="s">
        <v>27</v>
      </c>
      <c r="C17" s="460"/>
      <c r="D17" s="460"/>
      <c r="E17" s="460"/>
      <c r="F17" s="461"/>
    </row>
    <row r="18" spans="2:6" ht="14.4" x14ac:dyDescent="0.3">
      <c r="B18" s="459" t="s">
        <v>28</v>
      </c>
      <c r="C18" s="460"/>
      <c r="D18" s="460"/>
      <c r="E18" s="460"/>
      <c r="F18" s="461"/>
    </row>
    <row r="19" spans="2:6" ht="14.4" x14ac:dyDescent="0.3">
      <c r="B19" s="462" t="s">
        <v>29</v>
      </c>
      <c r="C19" s="463"/>
      <c r="D19" s="463"/>
      <c r="E19" s="463"/>
      <c r="F19" s="464"/>
    </row>
    <row r="20" spans="2:6" ht="15" thickBot="1" x14ac:dyDescent="0.35">
      <c r="B20" s="447" t="s">
        <v>30</v>
      </c>
      <c r="C20" s="448"/>
      <c r="D20" s="448"/>
      <c r="E20" s="448"/>
      <c r="F20" s="449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7"/>
      <c r="D24" s="117"/>
      <c r="E24" s="178"/>
      <c r="F24" s="179"/>
    </row>
    <row r="25" spans="2:6" x14ac:dyDescent="0.25">
      <c r="C25" s="117"/>
      <c r="D25" s="117"/>
      <c r="E25" s="178"/>
      <c r="F25" s="179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8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7"/>
  <sheetViews>
    <sheetView tabSelected="1" zoomScale="96" zoomScaleNormal="96" workbookViewId="0">
      <pane xSplit="3" ySplit="5" topLeftCell="D16" activePane="bottomRight" state="frozen"/>
      <selection pane="topRight" activeCell="D1" sqref="D1"/>
      <selection pane="bottomLeft" activeCell="A6" sqref="A6"/>
      <selection pane="bottomRight" activeCell="L45" sqref="L45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63" bestFit="1" customWidth="1"/>
    <col min="4" max="4" width="13.33203125" style="111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" style="6" bestFit="1" customWidth="1"/>
    <col min="12" max="12" width="13.33203125" style="111" customWidth="1"/>
    <col min="13" max="13" width="12.44140625" style="111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6" ht="13.8" x14ac:dyDescent="0.25">
      <c r="A1" s="29"/>
      <c r="B1" s="29"/>
      <c r="C1" s="259"/>
      <c r="D1" s="108"/>
      <c r="E1" s="29"/>
      <c r="F1" s="30"/>
      <c r="G1" s="31"/>
      <c r="H1" s="106"/>
      <c r="I1" s="108"/>
      <c r="J1" s="30"/>
      <c r="K1" s="31"/>
      <c r="L1" s="108"/>
      <c r="M1" s="108"/>
      <c r="N1" s="30"/>
      <c r="O1" s="31"/>
    </row>
    <row r="2" spans="1:16" ht="24" customHeight="1" thickBot="1" x14ac:dyDescent="0.3">
      <c r="A2" s="29"/>
      <c r="B2" s="466" t="s">
        <v>31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6" s="3" customFormat="1" ht="18.600000000000001" thickTop="1" thickBot="1" x14ac:dyDescent="0.35">
      <c r="A3" s="32"/>
      <c r="B3" s="33"/>
      <c r="C3" s="260"/>
      <c r="D3" s="465" t="s">
        <v>32</v>
      </c>
      <c r="E3" s="465"/>
      <c r="F3" s="465"/>
      <c r="G3" s="465"/>
      <c r="H3" s="465" t="s">
        <v>33</v>
      </c>
      <c r="I3" s="465"/>
      <c r="J3" s="465"/>
      <c r="K3" s="465"/>
      <c r="L3" s="465" t="s">
        <v>34</v>
      </c>
      <c r="M3" s="465"/>
      <c r="N3" s="465"/>
      <c r="O3" s="465"/>
    </row>
    <row r="4" spans="1:16" s="1" customFormat="1" ht="29.4" thickBot="1" x14ac:dyDescent="0.3">
      <c r="A4" s="32"/>
      <c r="B4" s="34" t="s">
        <v>35</v>
      </c>
      <c r="C4" s="261" t="s">
        <v>36</v>
      </c>
      <c r="D4" s="109" t="s">
        <v>37</v>
      </c>
      <c r="E4" s="34" t="s">
        <v>38</v>
      </c>
      <c r="F4" s="34" t="s">
        <v>39</v>
      </c>
      <c r="G4" s="34" t="s">
        <v>40</v>
      </c>
      <c r="H4" s="107" t="s">
        <v>37</v>
      </c>
      <c r="I4" s="109" t="s">
        <v>38</v>
      </c>
      <c r="J4" s="34" t="s">
        <v>39</v>
      </c>
      <c r="K4" s="34" t="s">
        <v>40</v>
      </c>
      <c r="L4" s="109" t="s">
        <v>37</v>
      </c>
      <c r="M4" s="109" t="s">
        <v>38</v>
      </c>
      <c r="N4" s="34" t="s">
        <v>39</v>
      </c>
      <c r="O4" s="34" t="s">
        <v>40</v>
      </c>
    </row>
    <row r="5" spans="1:16" s="1" customFormat="1" ht="29.4" thickBot="1" x14ac:dyDescent="0.3">
      <c r="A5" s="32"/>
      <c r="B5" s="34" t="s">
        <v>41</v>
      </c>
      <c r="C5" s="261" t="s">
        <v>42</v>
      </c>
      <c r="D5" s="109" t="s">
        <v>43</v>
      </c>
      <c r="E5" s="34" t="s">
        <v>44</v>
      </c>
      <c r="F5" s="34" t="s">
        <v>45</v>
      </c>
      <c r="G5" s="34" t="s">
        <v>46</v>
      </c>
      <c r="H5" s="107" t="s">
        <v>43</v>
      </c>
      <c r="I5" s="109" t="s">
        <v>44</v>
      </c>
      <c r="J5" s="34" t="s">
        <v>45</v>
      </c>
      <c r="K5" s="34" t="s">
        <v>46</v>
      </c>
      <c r="L5" s="109" t="s">
        <v>43</v>
      </c>
      <c r="M5" s="109" t="s">
        <v>44</v>
      </c>
      <c r="N5" s="34" t="s">
        <v>45</v>
      </c>
      <c r="O5" s="34" t="s">
        <v>46</v>
      </c>
    </row>
    <row r="6" spans="1:16" ht="15" customHeight="1" x14ac:dyDescent="0.3">
      <c r="A6" s="29">
        <v>1</v>
      </c>
      <c r="B6" s="37">
        <v>45</v>
      </c>
      <c r="C6" s="262">
        <v>44995</v>
      </c>
      <c r="D6" s="110">
        <v>28923</v>
      </c>
      <c r="E6" s="250">
        <v>-6807</v>
      </c>
      <c r="F6" s="36">
        <f t="shared" ref="F6:F11" si="0">D6+E6</f>
        <v>22116</v>
      </c>
      <c r="G6" s="40">
        <f>F6</f>
        <v>22116</v>
      </c>
      <c r="H6" s="250">
        <v>21904</v>
      </c>
      <c r="I6" s="250">
        <v>577</v>
      </c>
      <c r="J6" s="36">
        <f t="shared" ref="J6:J10" si="1">H6+I6</f>
        <v>22481</v>
      </c>
      <c r="K6" s="38">
        <f>J6</f>
        <v>22481</v>
      </c>
      <c r="L6" s="250">
        <f t="shared" ref="L6:L13" si="2">D6+H6</f>
        <v>50827</v>
      </c>
      <c r="M6" s="250">
        <f t="shared" ref="M6:M13" si="3">E6+I6</f>
        <v>-6230</v>
      </c>
      <c r="N6" s="36">
        <f t="shared" ref="N6:N9" si="4">L6+M6</f>
        <v>44597</v>
      </c>
      <c r="O6" s="38">
        <f>N6</f>
        <v>44597</v>
      </c>
    </row>
    <row r="7" spans="1:16" ht="15" customHeight="1" x14ac:dyDescent="0.3">
      <c r="A7" s="29">
        <f t="shared" ref="A7:A13" si="5">A6+1</f>
        <v>2</v>
      </c>
      <c r="B7" s="39">
        <v>46</v>
      </c>
      <c r="C7" s="262">
        <v>45002</v>
      </c>
      <c r="D7" s="110">
        <v>27528</v>
      </c>
      <c r="E7" s="250">
        <v>-4995</v>
      </c>
      <c r="F7" s="36">
        <f t="shared" si="0"/>
        <v>22533</v>
      </c>
      <c r="G7" s="40">
        <f t="shared" ref="G7:G13" si="6">G6+F7</f>
        <v>44649</v>
      </c>
      <c r="H7" s="250">
        <v>32455</v>
      </c>
      <c r="I7" s="250">
        <v>-654</v>
      </c>
      <c r="J7" s="36">
        <f t="shared" si="1"/>
        <v>31801</v>
      </c>
      <c r="K7" s="38">
        <f t="shared" ref="K7:K13" si="7">K6+J7</f>
        <v>54282</v>
      </c>
      <c r="L7" s="250">
        <f t="shared" si="2"/>
        <v>59983</v>
      </c>
      <c r="M7" s="250">
        <f t="shared" si="3"/>
        <v>-5649</v>
      </c>
      <c r="N7" s="36">
        <f t="shared" si="4"/>
        <v>54334</v>
      </c>
      <c r="O7" s="38">
        <f t="shared" ref="O7:O13" si="8">O6+N7</f>
        <v>98931</v>
      </c>
    </row>
    <row r="8" spans="1:16" ht="15" customHeight="1" x14ac:dyDescent="0.3">
      <c r="A8" s="29">
        <f t="shared" si="5"/>
        <v>3</v>
      </c>
      <c r="B8" s="35">
        <v>47</v>
      </c>
      <c r="C8" s="262">
        <v>45009</v>
      </c>
      <c r="D8" s="110">
        <v>18252</v>
      </c>
      <c r="E8" s="250">
        <v>-2633</v>
      </c>
      <c r="F8" s="36">
        <f t="shared" si="0"/>
        <v>15619</v>
      </c>
      <c r="G8" s="40">
        <f t="shared" si="6"/>
        <v>60268</v>
      </c>
      <c r="H8" s="250">
        <v>35509</v>
      </c>
      <c r="I8" s="250">
        <v>-289</v>
      </c>
      <c r="J8" s="36">
        <f t="shared" si="1"/>
        <v>35220</v>
      </c>
      <c r="K8" s="38">
        <f t="shared" si="7"/>
        <v>89502</v>
      </c>
      <c r="L8" s="250">
        <f t="shared" si="2"/>
        <v>53761</v>
      </c>
      <c r="M8" s="250">
        <f t="shared" si="3"/>
        <v>-2922</v>
      </c>
      <c r="N8" s="36">
        <f t="shared" si="4"/>
        <v>50839</v>
      </c>
      <c r="O8" s="38">
        <f t="shared" si="8"/>
        <v>149770</v>
      </c>
    </row>
    <row r="9" spans="1:16" ht="15" customHeight="1" x14ac:dyDescent="0.3">
      <c r="A9" s="29">
        <f t="shared" si="5"/>
        <v>4</v>
      </c>
      <c r="B9" s="37">
        <v>48</v>
      </c>
      <c r="C9" s="262">
        <v>45016</v>
      </c>
      <c r="D9" s="110">
        <v>18319</v>
      </c>
      <c r="E9" s="250">
        <v>8769</v>
      </c>
      <c r="F9" s="36">
        <f t="shared" si="0"/>
        <v>27088</v>
      </c>
      <c r="G9" s="40">
        <f t="shared" si="6"/>
        <v>87356</v>
      </c>
      <c r="H9" s="250">
        <v>51940</v>
      </c>
      <c r="I9" s="250">
        <v>33236</v>
      </c>
      <c r="J9" s="36">
        <f t="shared" si="1"/>
        <v>85176</v>
      </c>
      <c r="K9" s="38">
        <f t="shared" si="7"/>
        <v>174678</v>
      </c>
      <c r="L9" s="250">
        <f t="shared" si="2"/>
        <v>70259</v>
      </c>
      <c r="M9" s="250">
        <f t="shared" si="3"/>
        <v>42005</v>
      </c>
      <c r="N9" s="36">
        <f t="shared" si="4"/>
        <v>112264</v>
      </c>
      <c r="O9" s="38">
        <f t="shared" si="8"/>
        <v>262034</v>
      </c>
    </row>
    <row r="10" spans="1:16" s="1" customFormat="1" ht="15" customHeight="1" x14ac:dyDescent="0.3">
      <c r="A10" s="29">
        <f t="shared" si="5"/>
        <v>5</v>
      </c>
      <c r="B10" s="37">
        <v>49</v>
      </c>
      <c r="C10" s="262">
        <v>45023</v>
      </c>
      <c r="D10" s="110">
        <v>8356</v>
      </c>
      <c r="E10" s="250">
        <v>649</v>
      </c>
      <c r="F10" s="36">
        <f t="shared" si="0"/>
        <v>9005</v>
      </c>
      <c r="G10" s="40">
        <f t="shared" si="6"/>
        <v>96361</v>
      </c>
      <c r="H10" s="250">
        <v>38828</v>
      </c>
      <c r="I10" s="250">
        <v>2331</v>
      </c>
      <c r="J10" s="36">
        <f t="shared" si="1"/>
        <v>41159</v>
      </c>
      <c r="K10" s="38">
        <f t="shared" si="7"/>
        <v>215837</v>
      </c>
      <c r="L10" s="250">
        <f t="shared" si="2"/>
        <v>47184</v>
      </c>
      <c r="M10" s="250">
        <f t="shared" si="3"/>
        <v>2980</v>
      </c>
      <c r="N10" s="36">
        <f t="shared" ref="N10:N13" si="9">L10+M10</f>
        <v>50164</v>
      </c>
      <c r="O10" s="38">
        <f t="shared" si="8"/>
        <v>312198</v>
      </c>
      <c r="P10" s="2"/>
    </row>
    <row r="11" spans="1:16" ht="15" customHeight="1" x14ac:dyDescent="0.3">
      <c r="A11" s="29">
        <f t="shared" si="5"/>
        <v>6</v>
      </c>
      <c r="B11" s="39">
        <v>50</v>
      </c>
      <c r="C11" s="262">
        <v>45030</v>
      </c>
      <c r="D11" s="110">
        <v>13852</v>
      </c>
      <c r="E11" s="250">
        <v>1548</v>
      </c>
      <c r="F11" s="36">
        <f t="shared" si="0"/>
        <v>15400</v>
      </c>
      <c r="G11" s="40">
        <f t="shared" si="6"/>
        <v>111761</v>
      </c>
      <c r="H11" s="250">
        <v>52148</v>
      </c>
      <c r="I11" s="250">
        <v>17</v>
      </c>
      <c r="J11" s="36">
        <f>H11+I11</f>
        <v>52165</v>
      </c>
      <c r="K11" s="38">
        <f t="shared" si="7"/>
        <v>268002</v>
      </c>
      <c r="L11" s="250">
        <f t="shared" si="2"/>
        <v>66000</v>
      </c>
      <c r="M11" s="250">
        <f t="shared" si="3"/>
        <v>1565</v>
      </c>
      <c r="N11" s="36">
        <f t="shared" si="9"/>
        <v>67565</v>
      </c>
      <c r="O11" s="38">
        <f>O10+N11</f>
        <v>379763</v>
      </c>
    </row>
    <row r="12" spans="1:16" ht="15" customHeight="1" x14ac:dyDescent="0.3">
      <c r="A12" s="29">
        <f t="shared" si="5"/>
        <v>7</v>
      </c>
      <c r="B12" s="35">
        <v>51</v>
      </c>
      <c r="C12" s="262">
        <v>45037</v>
      </c>
      <c r="D12" s="110">
        <v>30298</v>
      </c>
      <c r="E12" s="250">
        <v>227</v>
      </c>
      <c r="F12" s="36">
        <f>D12+E12</f>
        <v>30525</v>
      </c>
      <c r="G12" s="40">
        <f t="shared" si="6"/>
        <v>142286</v>
      </c>
      <c r="H12" s="250">
        <v>88355</v>
      </c>
      <c r="I12" s="250">
        <v>1464</v>
      </c>
      <c r="J12" s="36">
        <f>H12+I12</f>
        <v>89819</v>
      </c>
      <c r="K12" s="38">
        <f t="shared" si="7"/>
        <v>357821</v>
      </c>
      <c r="L12" s="250">
        <f t="shared" si="2"/>
        <v>118653</v>
      </c>
      <c r="M12" s="250">
        <f t="shared" si="3"/>
        <v>1691</v>
      </c>
      <c r="N12" s="36">
        <f t="shared" si="9"/>
        <v>120344</v>
      </c>
      <c r="O12" s="38">
        <f t="shared" si="8"/>
        <v>500107</v>
      </c>
    </row>
    <row r="13" spans="1:16" ht="15" customHeight="1" x14ac:dyDescent="0.3">
      <c r="A13" s="29">
        <f t="shared" si="5"/>
        <v>8</v>
      </c>
      <c r="B13" s="37">
        <v>52</v>
      </c>
      <c r="C13" s="262">
        <v>45044</v>
      </c>
      <c r="D13" s="110">
        <v>39192</v>
      </c>
      <c r="E13" s="250">
        <v>0</v>
      </c>
      <c r="F13" s="36">
        <f>D13+E13</f>
        <v>39192</v>
      </c>
      <c r="G13" s="40">
        <f t="shared" si="6"/>
        <v>181478</v>
      </c>
      <c r="H13" s="250">
        <v>103266</v>
      </c>
      <c r="I13" s="250">
        <v>0</v>
      </c>
      <c r="J13" s="36">
        <f>H13+I13</f>
        <v>103266</v>
      </c>
      <c r="K13" s="38">
        <f t="shared" si="7"/>
        <v>461087</v>
      </c>
      <c r="L13" s="250">
        <f t="shared" si="2"/>
        <v>142458</v>
      </c>
      <c r="M13" s="250">
        <f t="shared" si="3"/>
        <v>0</v>
      </c>
      <c r="N13" s="36">
        <f t="shared" si="9"/>
        <v>142458</v>
      </c>
      <c r="O13" s="38">
        <f t="shared" si="8"/>
        <v>642565</v>
      </c>
    </row>
    <row r="14" spans="1:16" ht="13.8" x14ac:dyDescent="0.25">
      <c r="A14" s="29"/>
      <c r="B14" s="29"/>
      <c r="C14" s="259"/>
      <c r="D14" s="408">
        <f t="shared" ref="D14:O14" si="10">SUM(D6:D13)</f>
        <v>184720</v>
      </c>
      <c r="E14" s="408">
        <f t="shared" si="10"/>
        <v>-3242</v>
      </c>
      <c r="F14" s="408">
        <f t="shared" si="10"/>
        <v>181478</v>
      </c>
      <c r="G14" s="408">
        <f t="shared" si="10"/>
        <v>746275</v>
      </c>
      <c r="H14" s="408">
        <f t="shared" si="10"/>
        <v>424405</v>
      </c>
      <c r="I14" s="408">
        <f t="shared" si="10"/>
        <v>36682</v>
      </c>
      <c r="J14" s="408">
        <f t="shared" si="10"/>
        <v>461087</v>
      </c>
      <c r="K14" s="408">
        <f t="shared" si="10"/>
        <v>1643690</v>
      </c>
      <c r="L14" s="408">
        <f t="shared" si="10"/>
        <v>609125</v>
      </c>
      <c r="M14" s="408">
        <f t="shared" si="10"/>
        <v>33440</v>
      </c>
      <c r="N14" s="408">
        <f t="shared" si="10"/>
        <v>642565</v>
      </c>
      <c r="O14" s="408">
        <f t="shared" si="10"/>
        <v>2389965</v>
      </c>
    </row>
    <row r="15" spans="1:16" ht="13.8" x14ac:dyDescent="0.25">
      <c r="A15" s="29"/>
      <c r="B15" s="29"/>
      <c r="C15" s="259"/>
      <c r="D15" s="112"/>
      <c r="E15" s="41"/>
      <c r="F15" s="42"/>
      <c r="G15" s="43"/>
      <c r="H15" s="41"/>
      <c r="I15" s="41"/>
      <c r="J15" s="42"/>
      <c r="K15" s="43"/>
      <c r="L15" s="112"/>
      <c r="M15" s="108"/>
      <c r="N15" s="30"/>
      <c r="O15" s="405"/>
    </row>
    <row r="16" spans="1:16" ht="14.4" x14ac:dyDescent="0.3">
      <c r="A16" s="29">
        <v>1</v>
      </c>
      <c r="B16" s="35">
        <v>1</v>
      </c>
      <c r="C16" s="415">
        <v>45051</v>
      </c>
      <c r="D16" s="250">
        <v>70186</v>
      </c>
      <c r="E16" s="250">
        <v>1467</v>
      </c>
      <c r="F16" s="36">
        <f>D16+E16</f>
        <v>71653</v>
      </c>
      <c r="G16" s="40">
        <f>F16</f>
        <v>71653</v>
      </c>
      <c r="H16" s="250">
        <v>148482</v>
      </c>
      <c r="I16" s="250">
        <v>-111</v>
      </c>
      <c r="J16" s="36">
        <f>H16+I16</f>
        <v>148371</v>
      </c>
      <c r="K16" s="40">
        <f>J16</f>
        <v>148371</v>
      </c>
      <c r="L16" s="250">
        <f>D16+H16</f>
        <v>218668</v>
      </c>
      <c r="M16" s="250">
        <f>E16+I16</f>
        <v>1356</v>
      </c>
      <c r="N16" s="36">
        <f>L16+M16</f>
        <v>220024</v>
      </c>
      <c r="O16" s="40">
        <f>L16+M16</f>
        <v>220024</v>
      </c>
    </row>
    <row r="17" spans="1:15" ht="14.4" x14ac:dyDescent="0.3">
      <c r="A17" s="29">
        <f>A16+1</f>
        <v>2</v>
      </c>
      <c r="B17" s="39">
        <v>2</v>
      </c>
      <c r="C17" s="262">
        <f t="shared" ref="C17:C67" si="11">C16+7</f>
        <v>45058</v>
      </c>
      <c r="D17" s="250">
        <v>85716</v>
      </c>
      <c r="E17" s="250">
        <v>369</v>
      </c>
      <c r="F17" s="36">
        <f>D17+E17</f>
        <v>86085</v>
      </c>
      <c r="G17" s="40">
        <f>G16+F17</f>
        <v>157738</v>
      </c>
      <c r="H17" s="250">
        <v>150918</v>
      </c>
      <c r="I17" s="250">
        <v>1059</v>
      </c>
      <c r="J17" s="36">
        <f t="shared" ref="J17:J29" si="12">H17+I17</f>
        <v>151977</v>
      </c>
      <c r="K17" s="38">
        <f t="shared" ref="K17:K23" si="13">K16+J17</f>
        <v>300348</v>
      </c>
      <c r="L17" s="250">
        <f t="shared" ref="L17:L18" si="14">D17+H17</f>
        <v>236634</v>
      </c>
      <c r="M17" s="250">
        <f t="shared" ref="M17:M34" si="15">E17+I17</f>
        <v>1428</v>
      </c>
      <c r="N17" s="36">
        <f t="shared" ref="N17:N18" si="16">L17+M17</f>
        <v>238062</v>
      </c>
      <c r="O17" s="40">
        <f>O16+N17</f>
        <v>458086</v>
      </c>
    </row>
    <row r="18" spans="1:15" ht="14.4" x14ac:dyDescent="0.3">
      <c r="A18" s="29">
        <f t="shared" ref="A18:A67" si="17">A17+1</f>
        <v>3</v>
      </c>
      <c r="B18" s="35">
        <v>3</v>
      </c>
      <c r="C18" s="262">
        <f t="shared" si="11"/>
        <v>45065</v>
      </c>
      <c r="D18" s="250">
        <v>133311</v>
      </c>
      <c r="E18" s="250">
        <v>-767</v>
      </c>
      <c r="F18" s="36">
        <f>D18+E18</f>
        <v>132544</v>
      </c>
      <c r="G18" s="40">
        <f>G17+F18</f>
        <v>290282</v>
      </c>
      <c r="H18" s="250">
        <v>120388</v>
      </c>
      <c r="I18" s="250">
        <v>1633</v>
      </c>
      <c r="J18" s="36">
        <f t="shared" si="12"/>
        <v>122021</v>
      </c>
      <c r="K18" s="38">
        <f t="shared" si="13"/>
        <v>422369</v>
      </c>
      <c r="L18" s="250">
        <f t="shared" si="14"/>
        <v>253699</v>
      </c>
      <c r="M18" s="250">
        <f t="shared" si="15"/>
        <v>866</v>
      </c>
      <c r="N18" s="36">
        <f t="shared" si="16"/>
        <v>254565</v>
      </c>
      <c r="O18" s="40">
        <f>O17+N18</f>
        <v>712651</v>
      </c>
    </row>
    <row r="19" spans="1:15" ht="14.4" x14ac:dyDescent="0.3">
      <c r="A19" s="29">
        <f t="shared" si="17"/>
        <v>4</v>
      </c>
      <c r="B19" s="37">
        <v>4</v>
      </c>
      <c r="C19" s="262">
        <f t="shared" si="11"/>
        <v>45072</v>
      </c>
      <c r="D19" s="250">
        <v>299307</v>
      </c>
      <c r="E19" s="250">
        <v>39963</v>
      </c>
      <c r="F19" s="36">
        <f>D19+E19</f>
        <v>339270</v>
      </c>
      <c r="G19" s="40">
        <f>G18+F19</f>
        <v>629552</v>
      </c>
      <c r="H19" s="250">
        <v>317422</v>
      </c>
      <c r="I19" s="250">
        <v>46390</v>
      </c>
      <c r="J19" s="36">
        <f t="shared" si="12"/>
        <v>363812</v>
      </c>
      <c r="K19" s="38">
        <f t="shared" si="13"/>
        <v>786181</v>
      </c>
      <c r="L19" s="250">
        <f t="shared" ref="L19:L36" si="18">D19+H19</f>
        <v>616729</v>
      </c>
      <c r="M19" s="250">
        <f t="shared" si="15"/>
        <v>86353</v>
      </c>
      <c r="N19" s="36">
        <f>L19+M19</f>
        <v>703082</v>
      </c>
      <c r="O19" s="40">
        <f>O18+N19</f>
        <v>1415733</v>
      </c>
    </row>
    <row r="20" spans="1:15" ht="14.4" x14ac:dyDescent="0.3">
      <c r="A20" s="29">
        <f t="shared" si="17"/>
        <v>5</v>
      </c>
      <c r="B20" s="37">
        <v>5</v>
      </c>
      <c r="C20" s="262">
        <f t="shared" si="11"/>
        <v>45079</v>
      </c>
      <c r="D20" s="250">
        <v>1055832</v>
      </c>
      <c r="E20" s="250">
        <v>-720964</v>
      </c>
      <c r="F20" s="36">
        <f>D20+E20</f>
        <v>334868</v>
      </c>
      <c r="G20" s="40">
        <f>G19+F20</f>
        <v>964420</v>
      </c>
      <c r="H20" s="250">
        <v>432431</v>
      </c>
      <c r="I20" s="250">
        <v>1360</v>
      </c>
      <c r="J20" s="36">
        <f t="shared" si="12"/>
        <v>433791</v>
      </c>
      <c r="K20" s="38">
        <f t="shared" si="13"/>
        <v>1219972</v>
      </c>
      <c r="L20" s="250">
        <f t="shared" si="18"/>
        <v>1488263</v>
      </c>
      <c r="M20" s="250">
        <f t="shared" si="15"/>
        <v>-719604</v>
      </c>
      <c r="N20" s="36">
        <f>L20+M20</f>
        <v>768659</v>
      </c>
      <c r="O20" s="40">
        <f>O19+N20</f>
        <v>2184392</v>
      </c>
    </row>
    <row r="21" spans="1:15" ht="14.4" x14ac:dyDescent="0.3">
      <c r="A21" s="29">
        <f t="shared" si="17"/>
        <v>6</v>
      </c>
      <c r="B21" s="39">
        <v>6</v>
      </c>
      <c r="C21" s="262">
        <f t="shared" si="11"/>
        <v>45086</v>
      </c>
      <c r="D21" s="250">
        <v>634640</v>
      </c>
      <c r="E21" s="250">
        <v>8171</v>
      </c>
      <c r="F21" s="36">
        <f t="shared" ref="F21:F27" si="19">D21+E21</f>
        <v>642811</v>
      </c>
      <c r="G21" s="40">
        <f t="shared" ref="G21:G27" si="20">G20+F21</f>
        <v>1607231</v>
      </c>
      <c r="H21" s="250">
        <v>568670</v>
      </c>
      <c r="I21" s="250">
        <v>10246</v>
      </c>
      <c r="J21" s="36">
        <f t="shared" si="12"/>
        <v>578916</v>
      </c>
      <c r="K21" s="38">
        <f t="shared" si="13"/>
        <v>1798888</v>
      </c>
      <c r="L21" s="250">
        <f t="shared" si="18"/>
        <v>1203310</v>
      </c>
      <c r="M21" s="250">
        <f t="shared" si="15"/>
        <v>18417</v>
      </c>
      <c r="N21" s="36">
        <f t="shared" ref="N21:N22" si="21">L21+M21</f>
        <v>1221727</v>
      </c>
      <c r="O21" s="40">
        <f t="shared" ref="O21:O22" si="22">O20+N21</f>
        <v>3406119</v>
      </c>
    </row>
    <row r="22" spans="1:15" ht="14.4" x14ac:dyDescent="0.3">
      <c r="A22" s="29">
        <f t="shared" si="17"/>
        <v>7</v>
      </c>
      <c r="B22" s="35">
        <v>7</v>
      </c>
      <c r="C22" s="262">
        <f t="shared" si="11"/>
        <v>45093</v>
      </c>
      <c r="D22" s="250">
        <v>765035</v>
      </c>
      <c r="E22" s="250">
        <v>14395</v>
      </c>
      <c r="F22" s="36">
        <f t="shared" si="19"/>
        <v>779430</v>
      </c>
      <c r="G22" s="40">
        <f t="shared" si="20"/>
        <v>2386661</v>
      </c>
      <c r="H22" s="250">
        <v>644684</v>
      </c>
      <c r="I22" s="250">
        <v>1608</v>
      </c>
      <c r="J22" s="36">
        <f t="shared" si="12"/>
        <v>646292</v>
      </c>
      <c r="K22" s="38">
        <f t="shared" si="13"/>
        <v>2445180</v>
      </c>
      <c r="L22" s="250">
        <f t="shared" si="18"/>
        <v>1409719</v>
      </c>
      <c r="M22" s="250">
        <f t="shared" si="15"/>
        <v>16003</v>
      </c>
      <c r="N22" s="36">
        <f t="shared" si="21"/>
        <v>1425722</v>
      </c>
      <c r="O22" s="40">
        <f t="shared" si="22"/>
        <v>4831841</v>
      </c>
    </row>
    <row r="23" spans="1:15" ht="14.4" x14ac:dyDescent="0.3">
      <c r="A23" s="29">
        <f t="shared" si="17"/>
        <v>8</v>
      </c>
      <c r="B23" s="37">
        <v>8</v>
      </c>
      <c r="C23" s="262">
        <f t="shared" si="11"/>
        <v>45100</v>
      </c>
      <c r="D23" s="250">
        <v>866654</v>
      </c>
      <c r="E23" s="250">
        <v>37810</v>
      </c>
      <c r="F23" s="36">
        <f t="shared" si="19"/>
        <v>904464</v>
      </c>
      <c r="G23" s="40">
        <f t="shared" si="20"/>
        <v>3291125</v>
      </c>
      <c r="H23" s="250">
        <v>672390</v>
      </c>
      <c r="I23" s="250">
        <v>-1244</v>
      </c>
      <c r="J23" s="36">
        <f t="shared" si="12"/>
        <v>671146</v>
      </c>
      <c r="K23" s="38">
        <f t="shared" si="13"/>
        <v>3116326</v>
      </c>
      <c r="L23" s="250">
        <f t="shared" si="18"/>
        <v>1539044</v>
      </c>
      <c r="M23" s="250">
        <f t="shared" si="15"/>
        <v>36566</v>
      </c>
      <c r="N23" s="36">
        <f t="shared" ref="N23:N25" si="23">L23+M23</f>
        <v>1575610</v>
      </c>
      <c r="O23" s="40">
        <f t="shared" ref="O23:O34" si="24">O22+N23</f>
        <v>6407451</v>
      </c>
    </row>
    <row r="24" spans="1:15" ht="14.4" x14ac:dyDescent="0.3">
      <c r="A24" s="29">
        <f t="shared" si="17"/>
        <v>9</v>
      </c>
      <c r="B24" s="37">
        <v>9</v>
      </c>
      <c r="C24" s="262">
        <f t="shared" si="11"/>
        <v>45107</v>
      </c>
      <c r="D24" s="250">
        <v>847734</v>
      </c>
      <c r="E24" s="250">
        <v>76861</v>
      </c>
      <c r="F24" s="36">
        <f t="shared" si="19"/>
        <v>924595</v>
      </c>
      <c r="G24" s="40">
        <f t="shared" si="20"/>
        <v>4215720</v>
      </c>
      <c r="H24" s="250">
        <v>652887</v>
      </c>
      <c r="I24" s="250">
        <v>89960</v>
      </c>
      <c r="J24" s="36">
        <f t="shared" si="12"/>
        <v>742847</v>
      </c>
      <c r="K24" s="38">
        <f t="shared" ref="K24:K25" si="25">K23+J24</f>
        <v>3859173</v>
      </c>
      <c r="L24" s="250">
        <f t="shared" si="18"/>
        <v>1500621</v>
      </c>
      <c r="M24" s="250">
        <f t="shared" si="15"/>
        <v>166821</v>
      </c>
      <c r="N24" s="36">
        <f t="shared" si="23"/>
        <v>1667442</v>
      </c>
      <c r="O24" s="40">
        <f t="shared" si="24"/>
        <v>8074893</v>
      </c>
    </row>
    <row r="25" spans="1:15" ht="14.4" x14ac:dyDescent="0.3">
      <c r="A25" s="29">
        <f t="shared" si="17"/>
        <v>10</v>
      </c>
      <c r="B25" s="39">
        <v>10</v>
      </c>
      <c r="C25" s="262">
        <f t="shared" si="11"/>
        <v>45114</v>
      </c>
      <c r="D25" s="250">
        <v>781547</v>
      </c>
      <c r="E25" s="250">
        <v>14398</v>
      </c>
      <c r="F25" s="36">
        <f t="shared" si="19"/>
        <v>795945</v>
      </c>
      <c r="G25" s="40">
        <f t="shared" si="20"/>
        <v>5011665</v>
      </c>
      <c r="H25" s="250">
        <v>655397</v>
      </c>
      <c r="I25" s="250">
        <v>6420</v>
      </c>
      <c r="J25" s="36">
        <f t="shared" si="12"/>
        <v>661817</v>
      </c>
      <c r="K25" s="38">
        <f t="shared" si="25"/>
        <v>4520990</v>
      </c>
      <c r="L25" s="250">
        <f t="shared" si="18"/>
        <v>1436944</v>
      </c>
      <c r="M25" s="250">
        <f t="shared" si="15"/>
        <v>20818</v>
      </c>
      <c r="N25" s="36">
        <f t="shared" si="23"/>
        <v>1457762</v>
      </c>
      <c r="O25" s="40">
        <f t="shared" si="24"/>
        <v>9532655</v>
      </c>
    </row>
    <row r="26" spans="1:15" ht="14.4" x14ac:dyDescent="0.3">
      <c r="A26" s="29">
        <f t="shared" si="17"/>
        <v>11</v>
      </c>
      <c r="B26" s="35">
        <v>11</v>
      </c>
      <c r="C26" s="262">
        <f t="shared" si="11"/>
        <v>45121</v>
      </c>
      <c r="D26" s="250">
        <v>680964</v>
      </c>
      <c r="E26" s="250">
        <v>10017</v>
      </c>
      <c r="F26" s="36">
        <f t="shared" si="19"/>
        <v>690981</v>
      </c>
      <c r="G26" s="40">
        <f t="shared" si="20"/>
        <v>5702646</v>
      </c>
      <c r="H26" s="250">
        <v>500392</v>
      </c>
      <c r="I26" s="250">
        <v>5014</v>
      </c>
      <c r="J26" s="36">
        <f t="shared" si="12"/>
        <v>505406</v>
      </c>
      <c r="K26" s="38">
        <f t="shared" ref="K26" si="26">K25+J26</f>
        <v>5026396</v>
      </c>
      <c r="L26" s="250">
        <f t="shared" si="18"/>
        <v>1181356</v>
      </c>
      <c r="M26" s="250">
        <f t="shared" si="15"/>
        <v>15031</v>
      </c>
      <c r="N26" s="36">
        <f t="shared" ref="N26:N28" si="27">L26+M26</f>
        <v>1196387</v>
      </c>
      <c r="O26" s="40">
        <f t="shared" si="24"/>
        <v>10729042</v>
      </c>
    </row>
    <row r="27" spans="1:15" ht="14.4" x14ac:dyDescent="0.3">
      <c r="A27" s="29">
        <f t="shared" si="17"/>
        <v>12</v>
      </c>
      <c r="B27" s="37">
        <v>12</v>
      </c>
      <c r="C27" s="262">
        <f t="shared" si="11"/>
        <v>45128</v>
      </c>
      <c r="D27" s="250">
        <v>565708</v>
      </c>
      <c r="E27" s="250">
        <v>6994</v>
      </c>
      <c r="F27" s="36">
        <f t="shared" si="19"/>
        <v>572702</v>
      </c>
      <c r="G27" s="40">
        <f t="shared" si="20"/>
        <v>6275348</v>
      </c>
      <c r="H27" s="250">
        <v>416226</v>
      </c>
      <c r="I27" s="250">
        <v>7950</v>
      </c>
      <c r="J27" s="36">
        <f t="shared" si="12"/>
        <v>424176</v>
      </c>
      <c r="K27" s="38">
        <f t="shared" ref="K27" si="28">K26+J27</f>
        <v>5450572</v>
      </c>
      <c r="L27" s="250">
        <f t="shared" si="18"/>
        <v>981934</v>
      </c>
      <c r="M27" s="250">
        <f t="shared" si="15"/>
        <v>14944</v>
      </c>
      <c r="N27" s="36">
        <f t="shared" si="27"/>
        <v>996878</v>
      </c>
      <c r="O27" s="40">
        <f t="shared" si="24"/>
        <v>11725920</v>
      </c>
    </row>
    <row r="28" spans="1:15" ht="14.4" x14ac:dyDescent="0.3">
      <c r="A28" s="29">
        <f t="shared" si="17"/>
        <v>13</v>
      </c>
      <c r="B28" s="37">
        <v>13</v>
      </c>
      <c r="C28" s="262">
        <f t="shared" si="11"/>
        <v>45135</v>
      </c>
      <c r="D28" s="250">
        <v>389966</v>
      </c>
      <c r="E28" s="250">
        <v>30113</v>
      </c>
      <c r="F28" s="36">
        <f t="shared" ref="F28" si="29">D28+E28</f>
        <v>420079</v>
      </c>
      <c r="G28" s="40">
        <f t="shared" ref="G28" si="30">G27+F28</f>
        <v>6695427</v>
      </c>
      <c r="H28" s="250">
        <v>305197</v>
      </c>
      <c r="I28" s="250">
        <v>59641</v>
      </c>
      <c r="J28" s="36">
        <f t="shared" si="12"/>
        <v>364838</v>
      </c>
      <c r="K28" s="38">
        <f t="shared" ref="K28:K29" si="31">K27+J28</f>
        <v>5815410</v>
      </c>
      <c r="L28" s="250">
        <f t="shared" si="18"/>
        <v>695163</v>
      </c>
      <c r="M28" s="250">
        <f t="shared" si="15"/>
        <v>89754</v>
      </c>
      <c r="N28" s="36">
        <f t="shared" si="27"/>
        <v>784917</v>
      </c>
      <c r="O28" s="40">
        <f t="shared" si="24"/>
        <v>12510837</v>
      </c>
    </row>
    <row r="29" spans="1:15" ht="14.4" x14ac:dyDescent="0.3">
      <c r="A29" s="29">
        <f t="shared" si="17"/>
        <v>14</v>
      </c>
      <c r="B29" s="39">
        <v>14</v>
      </c>
      <c r="C29" s="262">
        <f t="shared" si="11"/>
        <v>45142</v>
      </c>
      <c r="D29" s="250">
        <v>266792</v>
      </c>
      <c r="E29" s="250">
        <v>1796</v>
      </c>
      <c r="F29" s="36">
        <f t="shared" ref="F29" si="32">D29+E29</f>
        <v>268588</v>
      </c>
      <c r="G29" s="40">
        <f t="shared" ref="G29" si="33">G28+F29</f>
        <v>6964015</v>
      </c>
      <c r="H29" s="250">
        <v>206852</v>
      </c>
      <c r="I29" s="250">
        <v>1762</v>
      </c>
      <c r="J29" s="36">
        <f t="shared" si="12"/>
        <v>208614</v>
      </c>
      <c r="K29" s="38">
        <f t="shared" si="31"/>
        <v>6024024</v>
      </c>
      <c r="L29" s="250">
        <f t="shared" si="18"/>
        <v>473644</v>
      </c>
      <c r="M29" s="250">
        <f t="shared" si="15"/>
        <v>3558</v>
      </c>
      <c r="N29" s="36">
        <f t="shared" ref="N29:N30" si="34">L29+M29</f>
        <v>477202</v>
      </c>
      <c r="O29" s="40">
        <f t="shared" si="24"/>
        <v>12988039</v>
      </c>
    </row>
    <row r="30" spans="1:15" ht="14.4" x14ac:dyDescent="0.3">
      <c r="A30" s="29">
        <f t="shared" si="17"/>
        <v>15</v>
      </c>
      <c r="B30" s="35">
        <v>15</v>
      </c>
      <c r="C30" s="262">
        <f t="shared" si="11"/>
        <v>45149</v>
      </c>
      <c r="D30" s="250">
        <v>217272</v>
      </c>
      <c r="E30" s="250">
        <v>-2193</v>
      </c>
      <c r="F30" s="36">
        <f t="shared" ref="F30" si="35">D30+E30</f>
        <v>215079</v>
      </c>
      <c r="G30" s="40">
        <f t="shared" ref="G30" si="36">G29+F30</f>
        <v>7179094</v>
      </c>
      <c r="H30" s="250">
        <v>145839</v>
      </c>
      <c r="I30" s="250">
        <v>4265</v>
      </c>
      <c r="J30" s="36">
        <f t="shared" ref="J30" si="37">H30+I30</f>
        <v>150104</v>
      </c>
      <c r="K30" s="38">
        <f t="shared" ref="K30" si="38">K29+J30</f>
        <v>6174128</v>
      </c>
      <c r="L30" s="250">
        <f t="shared" si="18"/>
        <v>363111</v>
      </c>
      <c r="M30" s="250">
        <f t="shared" si="15"/>
        <v>2072</v>
      </c>
      <c r="N30" s="36">
        <f t="shared" si="34"/>
        <v>365183</v>
      </c>
      <c r="O30" s="40">
        <f t="shared" si="24"/>
        <v>13353222</v>
      </c>
    </row>
    <row r="31" spans="1:15" ht="14.4" x14ac:dyDescent="0.3">
      <c r="A31" s="29">
        <f t="shared" si="17"/>
        <v>16</v>
      </c>
      <c r="B31" s="37">
        <v>16</v>
      </c>
      <c r="C31" s="262">
        <f t="shared" si="11"/>
        <v>45156</v>
      </c>
      <c r="D31" s="250">
        <v>154318</v>
      </c>
      <c r="E31" s="250">
        <v>-2405</v>
      </c>
      <c r="F31" s="36">
        <f t="shared" ref="F31" si="39">D31+E31</f>
        <v>151913</v>
      </c>
      <c r="G31" s="40">
        <f t="shared" ref="G31" si="40">G30+F31</f>
        <v>7331007</v>
      </c>
      <c r="H31" s="250">
        <v>100184</v>
      </c>
      <c r="I31" s="250">
        <v>708</v>
      </c>
      <c r="J31" s="36">
        <f t="shared" ref="J31" si="41">H31+I31</f>
        <v>100892</v>
      </c>
      <c r="K31" s="38">
        <f t="shared" ref="K31" si="42">K30+J31</f>
        <v>6275020</v>
      </c>
      <c r="L31" s="250">
        <f t="shared" si="18"/>
        <v>254502</v>
      </c>
      <c r="M31" s="250">
        <f t="shared" si="15"/>
        <v>-1697</v>
      </c>
      <c r="N31" s="36">
        <f t="shared" ref="N31:N32" si="43">L31+M31</f>
        <v>252805</v>
      </c>
      <c r="O31" s="40">
        <f t="shared" si="24"/>
        <v>13606027</v>
      </c>
    </row>
    <row r="32" spans="1:15" ht="14.4" x14ac:dyDescent="0.3">
      <c r="A32" s="29">
        <f t="shared" si="17"/>
        <v>17</v>
      </c>
      <c r="B32" s="37">
        <v>17</v>
      </c>
      <c r="C32" s="262">
        <f t="shared" si="11"/>
        <v>45163</v>
      </c>
      <c r="D32" s="252">
        <v>97144</v>
      </c>
      <c r="E32" s="250">
        <v>27115</v>
      </c>
      <c r="F32" s="36">
        <f t="shared" ref="F32:F33" si="44">D32+E32</f>
        <v>124259</v>
      </c>
      <c r="G32" s="40">
        <f t="shared" ref="G32:G33" si="45">G31+F32</f>
        <v>7455266</v>
      </c>
      <c r="H32" s="250">
        <v>63153</v>
      </c>
      <c r="I32" s="250">
        <v>52060</v>
      </c>
      <c r="J32" s="36">
        <f t="shared" ref="J32" si="46">H32+I32</f>
        <v>115213</v>
      </c>
      <c r="K32" s="38">
        <f t="shared" ref="K32" si="47">K31+J32</f>
        <v>6390233</v>
      </c>
      <c r="L32" s="250">
        <f t="shared" si="18"/>
        <v>160297</v>
      </c>
      <c r="M32" s="250">
        <f t="shared" si="15"/>
        <v>79175</v>
      </c>
      <c r="N32" s="36">
        <f t="shared" si="43"/>
        <v>239472</v>
      </c>
      <c r="O32" s="40">
        <f t="shared" si="24"/>
        <v>13845499</v>
      </c>
    </row>
    <row r="33" spans="1:15" ht="14.4" x14ac:dyDescent="0.3">
      <c r="A33" s="29">
        <f t="shared" si="17"/>
        <v>18</v>
      </c>
      <c r="B33" s="39">
        <v>18</v>
      </c>
      <c r="C33" s="262">
        <f t="shared" si="11"/>
        <v>45170</v>
      </c>
      <c r="D33" s="252">
        <v>56946</v>
      </c>
      <c r="E33" s="250">
        <v>-5261</v>
      </c>
      <c r="F33" s="36">
        <f t="shared" si="44"/>
        <v>51685</v>
      </c>
      <c r="G33" s="40">
        <f t="shared" si="45"/>
        <v>7506951</v>
      </c>
      <c r="H33" s="250">
        <v>38984</v>
      </c>
      <c r="I33" s="250">
        <v>-571</v>
      </c>
      <c r="J33" s="36">
        <f t="shared" ref="J33" si="48">H33+I33</f>
        <v>38413</v>
      </c>
      <c r="K33" s="38">
        <f t="shared" ref="K33" si="49">K32+J33</f>
        <v>6428646</v>
      </c>
      <c r="L33" s="250">
        <f t="shared" si="18"/>
        <v>95930</v>
      </c>
      <c r="M33" s="250">
        <f t="shared" si="15"/>
        <v>-5832</v>
      </c>
      <c r="N33" s="36">
        <f t="shared" ref="N33" si="50">L33+M33</f>
        <v>90098</v>
      </c>
      <c r="O33" s="40">
        <f t="shared" si="24"/>
        <v>13935597</v>
      </c>
    </row>
    <row r="34" spans="1:15" ht="14.4" x14ac:dyDescent="0.3">
      <c r="A34" s="29">
        <f t="shared" si="17"/>
        <v>19</v>
      </c>
      <c r="B34" s="35">
        <v>19</v>
      </c>
      <c r="C34" s="262">
        <f t="shared" si="11"/>
        <v>45177</v>
      </c>
      <c r="D34" s="252">
        <v>35443</v>
      </c>
      <c r="E34" s="250">
        <v>1976</v>
      </c>
      <c r="F34" s="36">
        <f t="shared" ref="F34:F35" si="51">D34+E34</f>
        <v>37419</v>
      </c>
      <c r="G34" s="40">
        <f t="shared" ref="G34:G35" si="52">G33+F34</f>
        <v>7544370</v>
      </c>
      <c r="H34" s="250">
        <v>33937</v>
      </c>
      <c r="I34" s="250">
        <v>-1535</v>
      </c>
      <c r="J34" s="36">
        <f t="shared" ref="J34:J35" si="53">H34+I34</f>
        <v>32402</v>
      </c>
      <c r="K34" s="38">
        <f t="shared" ref="K34:K35" si="54">K33+J34</f>
        <v>6461048</v>
      </c>
      <c r="L34" s="250">
        <f t="shared" si="18"/>
        <v>69380</v>
      </c>
      <c r="M34" s="250">
        <f t="shared" si="15"/>
        <v>441</v>
      </c>
      <c r="N34" s="36">
        <f t="shared" ref="N34" si="55">L34+M34</f>
        <v>69821</v>
      </c>
      <c r="O34" s="40">
        <f t="shared" si="24"/>
        <v>14005418</v>
      </c>
    </row>
    <row r="35" spans="1:15" ht="14.4" x14ac:dyDescent="0.3">
      <c r="A35" s="29">
        <f t="shared" si="17"/>
        <v>20</v>
      </c>
      <c r="B35" s="37">
        <v>20</v>
      </c>
      <c r="C35" s="262">
        <f t="shared" si="11"/>
        <v>45184</v>
      </c>
      <c r="D35" s="252">
        <v>33268</v>
      </c>
      <c r="E35" s="250">
        <v>-914</v>
      </c>
      <c r="F35" s="36">
        <f t="shared" si="51"/>
        <v>32354</v>
      </c>
      <c r="G35" s="40">
        <f t="shared" si="52"/>
        <v>7576724</v>
      </c>
      <c r="H35" s="250">
        <v>31065</v>
      </c>
      <c r="I35" s="250">
        <v>234</v>
      </c>
      <c r="J35" s="36">
        <f t="shared" si="53"/>
        <v>31299</v>
      </c>
      <c r="K35" s="38">
        <f t="shared" si="54"/>
        <v>6492347</v>
      </c>
      <c r="L35" s="250">
        <f t="shared" si="18"/>
        <v>64333</v>
      </c>
      <c r="M35" s="250">
        <f t="shared" ref="M35:M36" si="56">E35+I35</f>
        <v>-680</v>
      </c>
      <c r="N35" s="36">
        <f t="shared" ref="N35:N36" si="57">L35+M35</f>
        <v>63653</v>
      </c>
      <c r="O35" s="40">
        <f t="shared" ref="O35:O36" si="58">O34+N35</f>
        <v>14069071</v>
      </c>
    </row>
    <row r="36" spans="1:15" ht="14.4" x14ac:dyDescent="0.3">
      <c r="A36" s="29">
        <f t="shared" si="17"/>
        <v>21</v>
      </c>
      <c r="B36" s="37">
        <v>21</v>
      </c>
      <c r="C36" s="262">
        <f t="shared" si="11"/>
        <v>45191</v>
      </c>
      <c r="D36" s="252">
        <v>39477</v>
      </c>
      <c r="E36" s="250">
        <v>-2054</v>
      </c>
      <c r="F36" s="36">
        <f t="shared" ref="F36" si="59">D36+E36</f>
        <v>37423</v>
      </c>
      <c r="G36" s="40">
        <f t="shared" ref="G36" si="60">G35+F36</f>
        <v>7614147</v>
      </c>
      <c r="H36" s="250">
        <v>27577</v>
      </c>
      <c r="I36" s="250">
        <v>-1734</v>
      </c>
      <c r="J36" s="36">
        <f t="shared" ref="J36" si="61">H36+I36</f>
        <v>25843</v>
      </c>
      <c r="K36" s="38">
        <f t="shared" ref="K36" si="62">K35+J36</f>
        <v>6518190</v>
      </c>
      <c r="L36" s="250">
        <f t="shared" si="18"/>
        <v>67054</v>
      </c>
      <c r="M36" s="250">
        <f t="shared" si="56"/>
        <v>-3788</v>
      </c>
      <c r="N36" s="36">
        <f t="shared" si="57"/>
        <v>63266</v>
      </c>
      <c r="O36" s="40">
        <f t="shared" si="58"/>
        <v>14132337</v>
      </c>
    </row>
    <row r="37" spans="1:15" ht="14.4" x14ac:dyDescent="0.3">
      <c r="A37" s="29">
        <f t="shared" si="17"/>
        <v>22</v>
      </c>
      <c r="B37" s="39">
        <v>22</v>
      </c>
      <c r="C37" s="262">
        <f t="shared" si="11"/>
        <v>45198</v>
      </c>
      <c r="D37" s="110">
        <v>22288</v>
      </c>
      <c r="E37" s="250">
        <v>7758</v>
      </c>
      <c r="F37" s="36">
        <f t="shared" ref="F37" si="63">D37+E37</f>
        <v>30046</v>
      </c>
      <c r="G37" s="40">
        <f t="shared" ref="G37" si="64">G36+F37</f>
        <v>7644193</v>
      </c>
      <c r="H37" s="250">
        <v>29172</v>
      </c>
      <c r="I37" s="250">
        <v>30365</v>
      </c>
      <c r="J37" s="36">
        <f t="shared" ref="J37" si="65">H37+I37</f>
        <v>59537</v>
      </c>
      <c r="K37" s="38">
        <f t="shared" ref="K37" si="66">K36+J37</f>
        <v>6577727</v>
      </c>
      <c r="L37" s="250">
        <f t="shared" ref="L37:L42" si="67">D37+H37</f>
        <v>51460</v>
      </c>
      <c r="M37" s="250">
        <f t="shared" ref="M37" si="68">E37+I37</f>
        <v>38123</v>
      </c>
      <c r="N37" s="36">
        <f t="shared" ref="N37" si="69">L37+M37</f>
        <v>89583</v>
      </c>
      <c r="O37" s="40">
        <f t="shared" ref="O37" si="70">O36+N37</f>
        <v>14221920</v>
      </c>
    </row>
    <row r="38" spans="1:15" ht="14.4" x14ac:dyDescent="0.3">
      <c r="A38" s="29">
        <f t="shared" si="17"/>
        <v>23</v>
      </c>
      <c r="B38" s="35">
        <v>23</v>
      </c>
      <c r="C38" s="262">
        <f t="shared" si="11"/>
        <v>45205</v>
      </c>
      <c r="D38" s="110">
        <v>29108</v>
      </c>
      <c r="E38" s="250">
        <v>1296</v>
      </c>
      <c r="F38" s="36">
        <f t="shared" ref="F38:F42" si="71">D38+E38</f>
        <v>30404</v>
      </c>
      <c r="G38" s="40">
        <f t="shared" ref="G38:G42" si="72">G37+F38</f>
        <v>7674597</v>
      </c>
      <c r="H38" s="250">
        <v>27091</v>
      </c>
      <c r="I38" s="250">
        <v>1132</v>
      </c>
      <c r="J38" s="36">
        <f t="shared" ref="J38:J42" si="73">H38+I38</f>
        <v>28223</v>
      </c>
      <c r="K38" s="38">
        <f t="shared" ref="K38:K42" si="74">K37+J38</f>
        <v>6605950</v>
      </c>
      <c r="L38" s="250">
        <f t="shared" si="67"/>
        <v>56199</v>
      </c>
      <c r="M38" s="250">
        <f t="shared" ref="M38:M42" si="75">E38+I38</f>
        <v>2428</v>
      </c>
      <c r="N38" s="36">
        <f t="shared" ref="N38:N42" si="76">L38+M38</f>
        <v>58627</v>
      </c>
      <c r="O38" s="40">
        <f t="shared" ref="O38:O42" si="77">O37+N38</f>
        <v>14280547</v>
      </c>
    </row>
    <row r="39" spans="1:15" ht="14.4" x14ac:dyDescent="0.3">
      <c r="A39" s="29">
        <f t="shared" si="17"/>
        <v>24</v>
      </c>
      <c r="B39" s="37">
        <v>24</v>
      </c>
      <c r="C39" s="262">
        <f t="shared" si="11"/>
        <v>45212</v>
      </c>
      <c r="D39" s="110">
        <v>30485</v>
      </c>
      <c r="E39" s="250">
        <v>4</v>
      </c>
      <c r="F39" s="36">
        <f t="shared" si="71"/>
        <v>30489</v>
      </c>
      <c r="G39" s="40">
        <f t="shared" si="72"/>
        <v>7705086</v>
      </c>
      <c r="H39" s="250">
        <v>24178</v>
      </c>
      <c r="I39" s="250">
        <v>947</v>
      </c>
      <c r="J39" s="36">
        <f t="shared" si="73"/>
        <v>25125</v>
      </c>
      <c r="K39" s="38">
        <f t="shared" si="74"/>
        <v>6631075</v>
      </c>
      <c r="L39" s="250">
        <f t="shared" si="67"/>
        <v>54663</v>
      </c>
      <c r="M39" s="250">
        <f t="shared" si="75"/>
        <v>951</v>
      </c>
      <c r="N39" s="36">
        <f t="shared" si="76"/>
        <v>55614</v>
      </c>
      <c r="O39" s="40">
        <f t="shared" si="77"/>
        <v>14336161</v>
      </c>
    </row>
    <row r="40" spans="1:15" ht="14.4" x14ac:dyDescent="0.3">
      <c r="A40" s="29">
        <f t="shared" si="17"/>
        <v>25</v>
      </c>
      <c r="B40" s="37">
        <v>25</v>
      </c>
      <c r="C40" s="262">
        <f t="shared" si="11"/>
        <v>45219</v>
      </c>
      <c r="D40" s="110">
        <v>28961</v>
      </c>
      <c r="E40" s="250">
        <v>865</v>
      </c>
      <c r="F40" s="36">
        <f t="shared" si="71"/>
        <v>29826</v>
      </c>
      <c r="G40" s="40">
        <f t="shared" si="72"/>
        <v>7734912</v>
      </c>
      <c r="H40" s="250">
        <v>18087</v>
      </c>
      <c r="I40" s="250">
        <v>965</v>
      </c>
      <c r="J40" s="36">
        <f t="shared" si="73"/>
        <v>19052</v>
      </c>
      <c r="K40" s="38">
        <f t="shared" si="74"/>
        <v>6650127</v>
      </c>
      <c r="L40" s="250">
        <f t="shared" si="67"/>
        <v>47048</v>
      </c>
      <c r="M40" s="250">
        <f t="shared" si="75"/>
        <v>1830</v>
      </c>
      <c r="N40" s="36">
        <f t="shared" si="76"/>
        <v>48878</v>
      </c>
      <c r="O40" s="40">
        <f t="shared" si="77"/>
        <v>14385039</v>
      </c>
    </row>
    <row r="41" spans="1:15" ht="14.4" x14ac:dyDescent="0.3">
      <c r="A41" s="29">
        <f t="shared" si="17"/>
        <v>26</v>
      </c>
      <c r="B41" s="39">
        <v>26</v>
      </c>
      <c r="C41" s="262">
        <f t="shared" si="11"/>
        <v>45226</v>
      </c>
      <c r="D41" s="110">
        <v>19712</v>
      </c>
      <c r="E41" s="250">
        <v>1848</v>
      </c>
      <c r="F41" s="36">
        <f t="shared" si="71"/>
        <v>21560</v>
      </c>
      <c r="G41" s="40">
        <f t="shared" si="72"/>
        <v>7756472</v>
      </c>
      <c r="H41" s="250">
        <v>20733</v>
      </c>
      <c r="I41" s="250">
        <v>6300</v>
      </c>
      <c r="J41" s="36">
        <f t="shared" si="73"/>
        <v>27033</v>
      </c>
      <c r="K41" s="38">
        <f t="shared" si="74"/>
        <v>6677160</v>
      </c>
      <c r="L41" s="250">
        <f t="shared" si="67"/>
        <v>40445</v>
      </c>
      <c r="M41" s="250">
        <f t="shared" si="75"/>
        <v>8148</v>
      </c>
      <c r="N41" s="36">
        <f t="shared" si="76"/>
        <v>48593</v>
      </c>
      <c r="O41" s="40">
        <f t="shared" si="77"/>
        <v>14433632</v>
      </c>
    </row>
    <row r="42" spans="1:15" ht="14.4" x14ac:dyDescent="0.3">
      <c r="A42" s="29">
        <f t="shared" si="17"/>
        <v>27</v>
      </c>
      <c r="B42" s="35">
        <v>27</v>
      </c>
      <c r="C42" s="262">
        <f t="shared" si="11"/>
        <v>45233</v>
      </c>
      <c r="D42" s="110">
        <v>18451</v>
      </c>
      <c r="E42" s="250">
        <v>0</v>
      </c>
      <c r="F42" s="36">
        <f t="shared" si="71"/>
        <v>18451</v>
      </c>
      <c r="G42" s="40">
        <f t="shared" si="72"/>
        <v>7774923</v>
      </c>
      <c r="H42" s="250">
        <v>14536</v>
      </c>
      <c r="I42" s="250"/>
      <c r="J42" s="36">
        <f t="shared" si="73"/>
        <v>14536</v>
      </c>
      <c r="K42" s="38">
        <f t="shared" si="74"/>
        <v>6691696</v>
      </c>
      <c r="L42" s="250">
        <f t="shared" si="67"/>
        <v>32987</v>
      </c>
      <c r="M42" s="250">
        <f t="shared" si="75"/>
        <v>0</v>
      </c>
      <c r="N42" s="36">
        <f t="shared" si="76"/>
        <v>32987</v>
      </c>
      <c r="O42" s="40">
        <f t="shared" si="77"/>
        <v>14466619</v>
      </c>
    </row>
    <row r="43" spans="1:15" ht="14.4" x14ac:dyDescent="0.3">
      <c r="A43" s="29">
        <f t="shared" si="17"/>
        <v>28</v>
      </c>
      <c r="B43" s="37">
        <v>28</v>
      </c>
      <c r="C43" s="262">
        <f t="shared" si="11"/>
        <v>45240</v>
      </c>
      <c r="D43" s="110"/>
      <c r="E43" s="250"/>
      <c r="F43" s="36"/>
      <c r="G43" s="40"/>
      <c r="H43" s="250"/>
      <c r="I43" s="250"/>
      <c r="J43" s="36"/>
      <c r="K43" s="38"/>
      <c r="L43" s="250"/>
      <c r="M43" s="250"/>
      <c r="N43" s="36"/>
      <c r="O43" s="38"/>
    </row>
    <row r="44" spans="1:15" ht="14.4" x14ac:dyDescent="0.3">
      <c r="A44" s="29">
        <f t="shared" si="17"/>
        <v>29</v>
      </c>
      <c r="B44" s="37">
        <v>29</v>
      </c>
      <c r="C44" s="262">
        <f t="shared" si="11"/>
        <v>45247</v>
      </c>
      <c r="D44" s="110"/>
      <c r="E44" s="250"/>
      <c r="F44" s="36"/>
      <c r="G44" s="40"/>
      <c r="H44" s="250"/>
      <c r="I44" s="250"/>
      <c r="J44" s="36"/>
      <c r="K44" s="38"/>
      <c r="L44" s="250"/>
      <c r="M44" s="250"/>
      <c r="N44" s="36"/>
      <c r="O44" s="38"/>
    </row>
    <row r="45" spans="1:15" ht="14.4" x14ac:dyDescent="0.3">
      <c r="A45" s="29">
        <f t="shared" si="17"/>
        <v>30</v>
      </c>
      <c r="B45" s="39">
        <v>30</v>
      </c>
      <c r="C45" s="262">
        <f t="shared" si="11"/>
        <v>45254</v>
      </c>
      <c r="D45" s="110"/>
      <c r="E45" s="250"/>
      <c r="F45" s="36"/>
      <c r="G45" s="40"/>
      <c r="H45" s="250"/>
      <c r="I45" s="250"/>
      <c r="J45" s="36"/>
      <c r="K45" s="38"/>
      <c r="L45" s="250"/>
      <c r="M45" s="250"/>
      <c r="N45" s="36"/>
      <c r="O45" s="38"/>
    </row>
    <row r="46" spans="1:15" ht="14.4" x14ac:dyDescent="0.3">
      <c r="A46" s="29">
        <f t="shared" si="17"/>
        <v>31</v>
      </c>
      <c r="B46" s="35">
        <v>31</v>
      </c>
      <c r="C46" s="262">
        <f t="shared" si="11"/>
        <v>45261</v>
      </c>
      <c r="D46" s="110"/>
      <c r="E46" s="250"/>
      <c r="F46" s="36"/>
      <c r="G46" s="40"/>
      <c r="H46" s="250"/>
      <c r="I46" s="250"/>
      <c r="J46" s="36"/>
      <c r="K46" s="38"/>
      <c r="L46" s="250"/>
      <c r="M46" s="250"/>
      <c r="N46" s="36"/>
      <c r="O46" s="38"/>
    </row>
    <row r="47" spans="1:15" ht="14.4" x14ac:dyDescent="0.3">
      <c r="A47" s="29">
        <f t="shared" si="17"/>
        <v>32</v>
      </c>
      <c r="B47" s="37">
        <v>32</v>
      </c>
      <c r="C47" s="262">
        <f t="shared" si="11"/>
        <v>45268</v>
      </c>
      <c r="D47" s="110"/>
      <c r="E47" s="250"/>
      <c r="F47" s="36"/>
      <c r="G47" s="40"/>
      <c r="H47" s="250"/>
      <c r="I47" s="250"/>
      <c r="J47" s="36"/>
      <c r="K47" s="38"/>
      <c r="L47" s="250"/>
      <c r="M47" s="250"/>
      <c r="N47" s="36"/>
      <c r="O47" s="38"/>
    </row>
    <row r="48" spans="1:15" ht="14.4" x14ac:dyDescent="0.3">
      <c r="A48" s="29">
        <f t="shared" si="17"/>
        <v>33</v>
      </c>
      <c r="B48" s="37">
        <v>33</v>
      </c>
      <c r="C48" s="262">
        <f t="shared" si="11"/>
        <v>45275</v>
      </c>
      <c r="D48" s="110"/>
      <c r="E48" s="250"/>
      <c r="F48" s="36"/>
      <c r="G48" s="40"/>
      <c r="H48" s="250"/>
      <c r="I48" s="250"/>
      <c r="J48" s="36"/>
      <c r="K48" s="38"/>
      <c r="L48" s="250"/>
      <c r="M48" s="250"/>
      <c r="N48" s="36"/>
      <c r="O48" s="38"/>
    </row>
    <row r="49" spans="1:15" ht="14.4" x14ac:dyDescent="0.3">
      <c r="A49" s="29">
        <f t="shared" si="17"/>
        <v>34</v>
      </c>
      <c r="B49" s="39">
        <v>34</v>
      </c>
      <c r="C49" s="262">
        <f t="shared" si="11"/>
        <v>45282</v>
      </c>
      <c r="D49" s="110"/>
      <c r="E49" s="250"/>
      <c r="F49" s="36"/>
      <c r="G49" s="40"/>
      <c r="H49" s="250"/>
      <c r="I49" s="250"/>
      <c r="J49" s="36"/>
      <c r="K49" s="38"/>
      <c r="L49" s="250"/>
      <c r="M49" s="250"/>
      <c r="N49" s="36"/>
      <c r="O49" s="38"/>
    </row>
    <row r="50" spans="1:15" ht="14.4" x14ac:dyDescent="0.3">
      <c r="A50" s="29">
        <f t="shared" si="17"/>
        <v>35</v>
      </c>
      <c r="B50" s="35">
        <v>35</v>
      </c>
      <c r="C50" s="262">
        <f t="shared" si="11"/>
        <v>45289</v>
      </c>
      <c r="D50" s="110"/>
      <c r="E50" s="250"/>
      <c r="F50" s="36"/>
      <c r="G50" s="40"/>
      <c r="H50" s="250"/>
      <c r="I50" s="250"/>
      <c r="J50" s="36"/>
      <c r="K50" s="38"/>
      <c r="L50" s="250"/>
      <c r="M50" s="250"/>
      <c r="N50" s="36"/>
      <c r="O50" s="38"/>
    </row>
    <row r="51" spans="1:15" ht="14.4" x14ac:dyDescent="0.3">
      <c r="A51" s="29">
        <f t="shared" si="17"/>
        <v>36</v>
      </c>
      <c r="B51" s="37">
        <v>36</v>
      </c>
      <c r="C51" s="262">
        <f t="shared" si="11"/>
        <v>45296</v>
      </c>
      <c r="D51" s="110"/>
      <c r="E51" s="250"/>
      <c r="F51" s="36"/>
      <c r="G51" s="40"/>
      <c r="H51" s="250"/>
      <c r="I51" s="250"/>
      <c r="J51" s="36"/>
      <c r="K51" s="38"/>
      <c r="L51" s="250"/>
      <c r="M51" s="250"/>
      <c r="N51" s="36"/>
      <c r="O51" s="38"/>
    </row>
    <row r="52" spans="1:15" ht="14.4" x14ac:dyDescent="0.3">
      <c r="A52" s="29">
        <f t="shared" si="17"/>
        <v>37</v>
      </c>
      <c r="B52" s="37">
        <v>37</v>
      </c>
      <c r="C52" s="262">
        <f t="shared" si="11"/>
        <v>45303</v>
      </c>
      <c r="D52" s="110"/>
      <c r="E52" s="250"/>
      <c r="F52" s="36"/>
      <c r="G52" s="40"/>
      <c r="H52" s="250"/>
      <c r="I52" s="250"/>
      <c r="J52" s="36"/>
      <c r="K52" s="38"/>
      <c r="L52" s="250"/>
      <c r="M52" s="250"/>
      <c r="N52" s="36"/>
      <c r="O52" s="38"/>
    </row>
    <row r="53" spans="1:15" ht="14.4" x14ac:dyDescent="0.3">
      <c r="A53" s="29">
        <f t="shared" si="17"/>
        <v>38</v>
      </c>
      <c r="B53" s="39">
        <v>38</v>
      </c>
      <c r="C53" s="262">
        <f t="shared" si="11"/>
        <v>45310</v>
      </c>
      <c r="D53" s="110"/>
      <c r="E53" s="250"/>
      <c r="F53" s="36"/>
      <c r="G53" s="40"/>
      <c r="H53" s="250"/>
      <c r="I53" s="250"/>
      <c r="J53" s="36"/>
      <c r="K53" s="38"/>
      <c r="L53" s="250"/>
      <c r="M53" s="250"/>
      <c r="N53" s="36"/>
      <c r="O53" s="38"/>
    </row>
    <row r="54" spans="1:15" ht="14.4" x14ac:dyDescent="0.3">
      <c r="A54" s="29">
        <f t="shared" si="17"/>
        <v>39</v>
      </c>
      <c r="B54" s="35">
        <v>39</v>
      </c>
      <c r="C54" s="262">
        <f t="shared" si="11"/>
        <v>45317</v>
      </c>
      <c r="D54" s="110"/>
      <c r="E54" s="250"/>
      <c r="F54" s="36"/>
      <c r="G54" s="40"/>
      <c r="H54" s="250"/>
      <c r="I54" s="250"/>
      <c r="J54" s="36"/>
      <c r="K54" s="38"/>
      <c r="L54" s="250"/>
      <c r="M54" s="250"/>
      <c r="N54" s="36"/>
      <c r="O54" s="38"/>
    </row>
    <row r="55" spans="1:15" ht="14.4" x14ac:dyDescent="0.3">
      <c r="A55" s="29">
        <f t="shared" si="17"/>
        <v>40</v>
      </c>
      <c r="B55" s="37">
        <v>40</v>
      </c>
      <c r="C55" s="262">
        <f t="shared" si="11"/>
        <v>45324</v>
      </c>
      <c r="D55" s="110"/>
      <c r="E55" s="250"/>
      <c r="F55" s="36"/>
      <c r="G55" s="40"/>
      <c r="H55" s="250"/>
      <c r="I55" s="250"/>
      <c r="J55" s="36"/>
      <c r="K55" s="38"/>
      <c r="L55" s="250"/>
      <c r="M55" s="250"/>
      <c r="N55" s="36"/>
      <c r="O55" s="38"/>
    </row>
    <row r="56" spans="1:15" ht="14.4" x14ac:dyDescent="0.3">
      <c r="A56" s="29">
        <f t="shared" si="17"/>
        <v>41</v>
      </c>
      <c r="B56" s="37">
        <v>41</v>
      </c>
      <c r="C56" s="262">
        <f t="shared" si="11"/>
        <v>45331</v>
      </c>
      <c r="D56" s="110"/>
      <c r="E56" s="250"/>
      <c r="F56" s="36"/>
      <c r="G56" s="40"/>
      <c r="H56" s="250"/>
      <c r="I56" s="250"/>
      <c r="J56" s="36"/>
      <c r="K56" s="38"/>
      <c r="L56" s="250"/>
      <c r="M56" s="250"/>
      <c r="N56" s="36"/>
      <c r="O56" s="38"/>
    </row>
    <row r="57" spans="1:15" ht="14.4" x14ac:dyDescent="0.3">
      <c r="A57" s="29">
        <f t="shared" si="17"/>
        <v>42</v>
      </c>
      <c r="B57" s="39">
        <v>42</v>
      </c>
      <c r="C57" s="262">
        <f t="shared" si="11"/>
        <v>45338</v>
      </c>
      <c r="D57" s="110"/>
      <c r="E57" s="250"/>
      <c r="F57" s="36"/>
      <c r="G57" s="40"/>
      <c r="H57" s="250"/>
      <c r="I57" s="250"/>
      <c r="J57" s="36"/>
      <c r="K57" s="38"/>
      <c r="L57" s="250"/>
      <c r="M57" s="250"/>
      <c r="N57" s="36"/>
      <c r="O57" s="38"/>
    </row>
    <row r="58" spans="1:15" ht="14.4" x14ac:dyDescent="0.3">
      <c r="A58" s="29">
        <f t="shared" si="17"/>
        <v>43</v>
      </c>
      <c r="B58" s="35">
        <v>43</v>
      </c>
      <c r="C58" s="262">
        <f t="shared" si="11"/>
        <v>45345</v>
      </c>
      <c r="D58" s="110"/>
      <c r="E58" s="250"/>
      <c r="F58" s="36"/>
      <c r="G58" s="40"/>
      <c r="H58" s="250"/>
      <c r="I58" s="250"/>
      <c r="J58" s="36"/>
      <c r="K58" s="38"/>
      <c r="L58" s="250"/>
      <c r="M58" s="250"/>
      <c r="N58" s="36"/>
      <c r="O58" s="38"/>
    </row>
    <row r="59" spans="1:15" ht="14.4" x14ac:dyDescent="0.3">
      <c r="A59" s="29">
        <f t="shared" si="17"/>
        <v>44</v>
      </c>
      <c r="B59" s="37">
        <v>44</v>
      </c>
      <c r="C59" s="262">
        <f t="shared" si="11"/>
        <v>45352</v>
      </c>
      <c r="D59" s="110"/>
      <c r="E59" s="250"/>
      <c r="F59" s="36"/>
      <c r="G59" s="40"/>
      <c r="H59" s="250"/>
      <c r="I59" s="250"/>
      <c r="J59" s="36"/>
      <c r="K59" s="38"/>
      <c r="L59" s="250"/>
      <c r="M59" s="250"/>
      <c r="N59" s="36"/>
      <c r="O59" s="38"/>
    </row>
    <row r="60" spans="1:15" ht="14.4" x14ac:dyDescent="0.3">
      <c r="A60" s="29">
        <f t="shared" si="17"/>
        <v>45</v>
      </c>
      <c r="B60" s="37">
        <v>45</v>
      </c>
      <c r="C60" s="262">
        <f t="shared" si="11"/>
        <v>45359</v>
      </c>
      <c r="D60" s="110"/>
      <c r="E60" s="250"/>
      <c r="F60" s="36"/>
      <c r="G60" s="40"/>
      <c r="H60" s="250"/>
      <c r="I60" s="250"/>
      <c r="J60" s="36"/>
      <c r="K60" s="38"/>
      <c r="L60" s="250"/>
      <c r="M60" s="250"/>
      <c r="N60" s="36"/>
      <c r="O60" s="38"/>
    </row>
    <row r="61" spans="1:15" ht="14.4" x14ac:dyDescent="0.3">
      <c r="A61" s="29">
        <f t="shared" si="17"/>
        <v>46</v>
      </c>
      <c r="B61" s="39">
        <v>46</v>
      </c>
      <c r="C61" s="262">
        <f t="shared" si="11"/>
        <v>45366</v>
      </c>
      <c r="D61" s="110"/>
      <c r="E61" s="250"/>
      <c r="F61" s="36"/>
      <c r="G61" s="40"/>
      <c r="H61" s="250"/>
      <c r="I61" s="250"/>
      <c r="J61" s="36"/>
      <c r="K61" s="38"/>
      <c r="L61" s="250"/>
      <c r="M61" s="250"/>
      <c r="N61" s="36"/>
      <c r="O61" s="38"/>
    </row>
    <row r="62" spans="1:15" ht="14.4" x14ac:dyDescent="0.3">
      <c r="A62" s="29">
        <f t="shared" si="17"/>
        <v>47</v>
      </c>
      <c r="B62" s="35">
        <v>47</v>
      </c>
      <c r="C62" s="262">
        <f t="shared" si="11"/>
        <v>45373</v>
      </c>
      <c r="D62" s="110"/>
      <c r="E62" s="250"/>
      <c r="F62" s="36"/>
      <c r="G62" s="40"/>
      <c r="H62" s="250"/>
      <c r="I62" s="250"/>
      <c r="J62" s="36"/>
      <c r="K62" s="38"/>
      <c r="L62" s="250"/>
      <c r="M62" s="250"/>
      <c r="N62" s="36"/>
      <c r="O62" s="38"/>
    </row>
    <row r="63" spans="1:15" ht="14.4" x14ac:dyDescent="0.3">
      <c r="A63" s="29">
        <f t="shared" si="17"/>
        <v>48</v>
      </c>
      <c r="B63" s="37">
        <v>48</v>
      </c>
      <c r="C63" s="262">
        <f t="shared" si="11"/>
        <v>45380</v>
      </c>
      <c r="D63" s="110"/>
      <c r="E63" s="250"/>
      <c r="F63" s="36"/>
      <c r="G63" s="40"/>
      <c r="H63" s="250"/>
      <c r="I63" s="250"/>
      <c r="J63" s="36"/>
      <c r="K63" s="38"/>
      <c r="L63" s="250"/>
      <c r="M63" s="250"/>
      <c r="N63" s="36"/>
      <c r="O63" s="38"/>
    </row>
    <row r="64" spans="1:15" ht="14.4" x14ac:dyDescent="0.3">
      <c r="A64" s="29">
        <f t="shared" si="17"/>
        <v>49</v>
      </c>
      <c r="B64" s="37">
        <v>49</v>
      </c>
      <c r="C64" s="262">
        <f t="shared" si="11"/>
        <v>45387</v>
      </c>
      <c r="D64" s="110"/>
      <c r="E64" s="250"/>
      <c r="F64" s="36"/>
      <c r="G64" s="40"/>
      <c r="H64" s="250"/>
      <c r="I64" s="250"/>
      <c r="J64" s="36"/>
      <c r="K64" s="38"/>
      <c r="L64" s="250"/>
      <c r="M64" s="250"/>
      <c r="N64" s="36"/>
      <c r="O64" s="38"/>
    </row>
    <row r="65" spans="1:15" ht="14.4" x14ac:dyDescent="0.3">
      <c r="A65" s="29">
        <f t="shared" si="17"/>
        <v>50</v>
      </c>
      <c r="B65" s="39">
        <v>50</v>
      </c>
      <c r="C65" s="262">
        <f t="shared" si="11"/>
        <v>45394</v>
      </c>
      <c r="D65" s="110"/>
      <c r="E65" s="250"/>
      <c r="F65" s="36"/>
      <c r="G65" s="40"/>
      <c r="H65" s="250"/>
      <c r="I65" s="250"/>
      <c r="J65" s="36"/>
      <c r="K65" s="38"/>
      <c r="L65" s="250"/>
      <c r="M65" s="250"/>
      <c r="N65" s="36"/>
      <c r="O65" s="38"/>
    </row>
    <row r="66" spans="1:15" ht="14.4" x14ac:dyDescent="0.3">
      <c r="A66" s="29">
        <f t="shared" si="17"/>
        <v>51</v>
      </c>
      <c r="B66" s="35">
        <v>51</v>
      </c>
      <c r="C66" s="262">
        <f t="shared" si="11"/>
        <v>45401</v>
      </c>
      <c r="D66" s="110"/>
      <c r="E66" s="250"/>
      <c r="F66" s="36"/>
      <c r="G66" s="40"/>
      <c r="H66" s="250"/>
      <c r="I66" s="250"/>
      <c r="J66" s="36"/>
      <c r="K66" s="38"/>
      <c r="L66" s="250"/>
      <c r="M66" s="250"/>
      <c r="N66" s="36"/>
      <c r="O66" s="38"/>
    </row>
    <row r="67" spans="1:15" ht="14.4" x14ac:dyDescent="0.3">
      <c r="A67" s="29">
        <f t="shared" si="17"/>
        <v>52</v>
      </c>
      <c r="B67" s="37">
        <v>52</v>
      </c>
      <c r="C67" s="262">
        <f t="shared" si="11"/>
        <v>45408</v>
      </c>
      <c r="D67" s="110"/>
      <c r="E67" s="250"/>
      <c r="F67" s="36"/>
      <c r="G67" s="40"/>
      <c r="H67" s="250"/>
      <c r="I67" s="250"/>
      <c r="J67" s="36"/>
      <c r="K67" s="38"/>
      <c r="L67" s="250"/>
      <c r="M67" s="250"/>
      <c r="N67" s="36"/>
      <c r="O67" s="38"/>
    </row>
  </sheetData>
  <mergeCells count="4">
    <mergeCell ref="L3:O3"/>
    <mergeCell ref="H3:K3"/>
    <mergeCell ref="D3:G3"/>
    <mergeCell ref="B2:O2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S85"/>
  <sheetViews>
    <sheetView showGridLines="0" showWhiteSpace="0" zoomScale="78" zoomScaleNormal="78" workbookViewId="0">
      <pane xSplit="3" ySplit="3" topLeftCell="D18" activePane="bottomRight" state="frozen"/>
      <selection pane="topRight" activeCell="D1" sqref="D1"/>
      <selection pane="bottomLeft" activeCell="A4" sqref="A4"/>
      <selection pane="bottomRight" activeCell="C41" sqref="C41:C45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80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18" width="14.44140625" style="2" customWidth="1"/>
    <col min="19" max="19" width="13.5546875" style="2" customWidth="1"/>
    <col min="20" max="16384" width="9.109375" style="2"/>
  </cols>
  <sheetData>
    <row r="1" spans="2:19" ht="12" thickBot="1" x14ac:dyDescent="0.25"/>
    <row r="2" spans="2:19" ht="23.4" thickBot="1" x14ac:dyDescent="0.45">
      <c r="B2" s="467" t="s">
        <v>47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9"/>
    </row>
    <row r="3" spans="2:19" s="1" customFormat="1" ht="17.399999999999999" x14ac:dyDescent="0.35">
      <c r="B3" s="138" t="s">
        <v>35</v>
      </c>
      <c r="C3" s="139" t="s">
        <v>36</v>
      </c>
      <c r="D3" s="194" t="s">
        <v>48</v>
      </c>
      <c r="E3" s="194" t="s">
        <v>49</v>
      </c>
      <c r="F3" s="194" t="s">
        <v>50</v>
      </c>
      <c r="G3" s="205" t="s">
        <v>51</v>
      </c>
      <c r="H3" s="194" t="s">
        <v>52</v>
      </c>
      <c r="I3" s="194" t="s">
        <v>53</v>
      </c>
      <c r="J3" s="206" t="s">
        <v>54</v>
      </c>
      <c r="K3" s="206" t="s">
        <v>55</v>
      </c>
      <c r="L3" s="206" t="s">
        <v>56</v>
      </c>
      <c r="M3" s="327" t="s">
        <v>57</v>
      </c>
      <c r="N3" s="161" t="s">
        <v>58</v>
      </c>
      <c r="O3" s="303" t="s">
        <v>59</v>
      </c>
      <c r="P3" s="303" t="s">
        <v>60</v>
      </c>
      <c r="Q3" s="303" t="s">
        <v>61</v>
      </c>
      <c r="R3" s="303" t="s">
        <v>62</v>
      </c>
      <c r="S3" s="223" t="s">
        <v>63</v>
      </c>
    </row>
    <row r="4" spans="2:19" ht="14.4" x14ac:dyDescent="0.3">
      <c r="B4" s="26">
        <v>45</v>
      </c>
      <c r="C4" s="129" t="s">
        <v>64</v>
      </c>
      <c r="D4" s="21">
        <v>14000</v>
      </c>
      <c r="E4" s="21">
        <v>9000</v>
      </c>
      <c r="F4" s="21">
        <v>7000</v>
      </c>
      <c r="G4" s="44">
        <v>16341</v>
      </c>
      <c r="H4" s="147">
        <v>7574</v>
      </c>
      <c r="I4" s="149">
        <v>7431</v>
      </c>
      <c r="J4" s="149">
        <v>17298</v>
      </c>
      <c r="K4" s="147">
        <v>25785</v>
      </c>
      <c r="L4" s="149">
        <v>5338</v>
      </c>
      <c r="M4" s="266">
        <v>0</v>
      </c>
      <c r="N4" s="266"/>
      <c r="O4" s="149"/>
      <c r="P4" s="149">
        <v>8444</v>
      </c>
      <c r="Q4" s="149">
        <v>22116</v>
      </c>
      <c r="S4" s="286">
        <f t="shared" ref="S4:S11" si="0">AVERAGE(M4:Q4)</f>
        <v>10186.666666666666</v>
      </c>
    </row>
    <row r="5" spans="2:19" s="1" customFormat="1" ht="14.4" x14ac:dyDescent="0.3">
      <c r="B5" s="26">
        <v>46</v>
      </c>
      <c r="C5" s="129" t="s">
        <v>65</v>
      </c>
      <c r="D5" s="21">
        <v>81000</v>
      </c>
      <c r="E5" s="21">
        <v>3000</v>
      </c>
      <c r="F5" s="21">
        <v>9000</v>
      </c>
      <c r="G5" s="44">
        <v>22682</v>
      </c>
      <c r="H5" s="147">
        <v>5053</v>
      </c>
      <c r="I5" s="149">
        <v>6752</v>
      </c>
      <c r="J5" s="149">
        <v>23142</v>
      </c>
      <c r="K5" s="147">
        <v>60218</v>
      </c>
      <c r="L5" s="149">
        <v>8415</v>
      </c>
      <c r="M5" s="266">
        <v>0</v>
      </c>
      <c r="N5" s="266"/>
      <c r="O5" s="149"/>
      <c r="P5" s="149">
        <v>7408</v>
      </c>
      <c r="Q5" s="149">
        <v>22533</v>
      </c>
      <c r="S5" s="286">
        <f t="shared" si="0"/>
        <v>9980.3333333333339</v>
      </c>
    </row>
    <row r="6" spans="2:19" s="1" customFormat="1" ht="14.4" x14ac:dyDescent="0.3">
      <c r="B6" s="26">
        <v>47</v>
      </c>
      <c r="C6" s="129" t="s">
        <v>66</v>
      </c>
      <c r="D6" s="129" t="s">
        <v>67</v>
      </c>
      <c r="E6" s="129" t="s">
        <v>68</v>
      </c>
      <c r="F6" s="21">
        <v>17000</v>
      </c>
      <c r="G6" s="44">
        <v>35404</v>
      </c>
      <c r="H6" s="147">
        <v>7583</v>
      </c>
      <c r="I6" s="149">
        <v>6629</v>
      </c>
      <c r="J6" s="149">
        <v>20536</v>
      </c>
      <c r="K6" s="147">
        <v>60372</v>
      </c>
      <c r="L6" s="149">
        <v>4286</v>
      </c>
      <c r="M6" s="266">
        <v>0</v>
      </c>
      <c r="N6" s="266"/>
      <c r="O6" s="149"/>
      <c r="P6" s="149">
        <v>46916</v>
      </c>
      <c r="Q6" s="149">
        <v>15619</v>
      </c>
      <c r="S6" s="286">
        <f t="shared" si="0"/>
        <v>20845</v>
      </c>
    </row>
    <row r="7" spans="2:19" s="1" customFormat="1" ht="14.4" x14ac:dyDescent="0.3">
      <c r="B7" s="26">
        <v>48</v>
      </c>
      <c r="C7" s="129" t="s">
        <v>69</v>
      </c>
      <c r="D7" s="21">
        <v>6000</v>
      </c>
      <c r="E7" s="21">
        <v>2000</v>
      </c>
      <c r="F7" s="21">
        <v>19000</v>
      </c>
      <c r="G7" s="44">
        <v>13827</v>
      </c>
      <c r="H7" s="147">
        <v>37526</v>
      </c>
      <c r="I7" s="149">
        <v>50583</v>
      </c>
      <c r="J7" s="149">
        <v>65674</v>
      </c>
      <c r="K7" s="147">
        <v>119943</v>
      </c>
      <c r="L7" s="149">
        <v>27621</v>
      </c>
      <c r="M7" s="266">
        <v>0</v>
      </c>
      <c r="N7" s="266"/>
      <c r="O7" s="149"/>
      <c r="P7" s="149">
        <v>1726</v>
      </c>
      <c r="Q7" s="149">
        <v>27088</v>
      </c>
      <c r="S7" s="286">
        <f t="shared" si="0"/>
        <v>9604.6666666666661</v>
      </c>
    </row>
    <row r="8" spans="2:19" s="1" customFormat="1" ht="14.4" x14ac:dyDescent="0.3">
      <c r="B8" s="26">
        <v>49</v>
      </c>
      <c r="C8" s="129" t="s">
        <v>70</v>
      </c>
      <c r="D8" s="21">
        <v>7000</v>
      </c>
      <c r="E8" s="21">
        <v>3000</v>
      </c>
      <c r="F8" s="21">
        <v>14000</v>
      </c>
      <c r="G8" s="44">
        <v>14194</v>
      </c>
      <c r="H8" s="147">
        <v>10146</v>
      </c>
      <c r="I8" s="149">
        <v>8147</v>
      </c>
      <c r="J8" s="149">
        <v>9793</v>
      </c>
      <c r="K8" s="147">
        <v>51762</v>
      </c>
      <c r="L8" s="149">
        <v>2310</v>
      </c>
      <c r="M8" s="266">
        <v>0</v>
      </c>
      <c r="N8" s="266"/>
      <c r="O8" s="149"/>
      <c r="P8" s="149">
        <v>16362</v>
      </c>
      <c r="Q8" s="149">
        <v>9005</v>
      </c>
      <c r="S8" s="286">
        <f t="shared" si="0"/>
        <v>8455.6666666666661</v>
      </c>
    </row>
    <row r="9" spans="2:19" s="1" customFormat="1" ht="14.4" x14ac:dyDescent="0.3">
      <c r="B9" s="26">
        <v>50</v>
      </c>
      <c r="C9" s="129" t="s">
        <v>71</v>
      </c>
      <c r="D9" s="21">
        <v>10000</v>
      </c>
      <c r="E9" s="21">
        <v>38000</v>
      </c>
      <c r="F9" s="21">
        <v>31000</v>
      </c>
      <c r="G9" s="44">
        <v>36786</v>
      </c>
      <c r="H9" s="147">
        <v>15483</v>
      </c>
      <c r="I9" s="149">
        <v>7895</v>
      </c>
      <c r="J9" s="149">
        <v>22825</v>
      </c>
      <c r="K9" s="147">
        <v>22382</v>
      </c>
      <c r="L9" s="149">
        <v>6840</v>
      </c>
      <c r="M9" s="266">
        <v>0</v>
      </c>
      <c r="N9" s="266"/>
      <c r="O9" s="149"/>
      <c r="P9" s="149">
        <v>5462</v>
      </c>
      <c r="Q9" s="149">
        <v>15400</v>
      </c>
      <c r="S9" s="286">
        <f t="shared" si="0"/>
        <v>6954</v>
      </c>
    </row>
    <row r="10" spans="2:19" ht="14.4" x14ac:dyDescent="0.3">
      <c r="B10" s="26">
        <v>51</v>
      </c>
      <c r="C10" s="129" t="s">
        <v>72</v>
      </c>
      <c r="D10" s="21">
        <v>0</v>
      </c>
      <c r="E10" s="21">
        <v>33000</v>
      </c>
      <c r="F10" s="21">
        <v>70000</v>
      </c>
      <c r="G10" s="44">
        <v>60090</v>
      </c>
      <c r="H10" s="147">
        <v>14779</v>
      </c>
      <c r="I10" s="149">
        <v>21239</v>
      </c>
      <c r="J10" s="149">
        <v>30161</v>
      </c>
      <c r="K10" s="147">
        <v>52461</v>
      </c>
      <c r="L10" s="149">
        <v>8423</v>
      </c>
      <c r="M10" s="266">
        <v>0</v>
      </c>
      <c r="N10" s="266"/>
      <c r="O10" s="149"/>
      <c r="P10" s="149">
        <v>8259</v>
      </c>
      <c r="Q10" s="149">
        <v>30525</v>
      </c>
      <c r="S10" s="286">
        <f t="shared" si="0"/>
        <v>12928</v>
      </c>
    </row>
    <row r="11" spans="2:19" ht="14.4" x14ac:dyDescent="0.3">
      <c r="B11" s="27">
        <v>52</v>
      </c>
      <c r="C11" s="129" t="s">
        <v>73</v>
      </c>
      <c r="D11" s="21">
        <v>14000</v>
      </c>
      <c r="E11" s="21">
        <v>49000</v>
      </c>
      <c r="F11" s="21">
        <v>50000</v>
      </c>
      <c r="G11" s="44">
        <v>144835</v>
      </c>
      <c r="H11" s="149">
        <v>77847</v>
      </c>
      <c r="I11" s="149">
        <v>19472</v>
      </c>
      <c r="J11" s="149">
        <v>32278</v>
      </c>
      <c r="K11" s="147">
        <v>67746</v>
      </c>
      <c r="L11" s="149">
        <v>12401</v>
      </c>
      <c r="M11" s="266">
        <v>0</v>
      </c>
      <c r="N11" s="266"/>
      <c r="O11" s="149"/>
      <c r="P11" s="149">
        <v>12291</v>
      </c>
      <c r="Q11" s="149">
        <v>39192</v>
      </c>
      <c r="S11" s="286">
        <f t="shared" si="0"/>
        <v>17161</v>
      </c>
    </row>
    <row r="12" spans="2:19" ht="14.4" x14ac:dyDescent="0.3">
      <c r="B12" s="27"/>
      <c r="C12" s="293"/>
      <c r="D12" s="128"/>
      <c r="E12" s="131">
        <v>14000</v>
      </c>
      <c r="F12" s="128">
        <v>50000</v>
      </c>
      <c r="G12" s="131">
        <v>144835</v>
      </c>
      <c r="H12" s="195">
        <v>77847</v>
      </c>
      <c r="I12" s="195">
        <v>19472</v>
      </c>
      <c r="J12" s="195"/>
      <c r="K12" s="214"/>
      <c r="L12" s="195"/>
      <c r="M12" s="280"/>
      <c r="N12" s="280"/>
      <c r="O12" s="326"/>
      <c r="P12" s="325"/>
      <c r="Q12" s="195"/>
      <c r="R12" s="325"/>
      <c r="S12" s="316"/>
    </row>
    <row r="13" spans="2:19" ht="13.8" x14ac:dyDescent="0.25">
      <c r="B13" s="180" t="s">
        <v>74</v>
      </c>
      <c r="C13" s="104"/>
      <c r="D13" s="173"/>
      <c r="E13" s="172"/>
      <c r="F13" s="172"/>
      <c r="G13" s="172"/>
      <c r="H13" s="172"/>
      <c r="I13" s="172"/>
      <c r="J13" s="172"/>
      <c r="K13" s="193"/>
      <c r="L13" s="211" t="e">
        <f>'Mielies-Maize'!#REF!</f>
        <v>#REF!</v>
      </c>
      <c r="M13" s="264"/>
      <c r="N13" s="264">
        <v>0</v>
      </c>
      <c r="O13" s="80"/>
      <c r="P13" s="80"/>
      <c r="Q13" s="80"/>
      <c r="R13" s="80"/>
      <c r="S13" s="283"/>
    </row>
    <row r="14" spans="2:19" ht="12" x14ac:dyDescent="0.25">
      <c r="B14" s="180" t="s">
        <v>75</v>
      </c>
      <c r="C14" s="10"/>
      <c r="D14" s="160">
        <v>80337</v>
      </c>
      <c r="E14" s="143">
        <v>49813</v>
      </c>
      <c r="F14" s="160">
        <f>SUM(F5:F8)</f>
        <v>59000</v>
      </c>
      <c r="G14" s="160">
        <f>SUM(G5:G8)</f>
        <v>86107</v>
      </c>
      <c r="H14" s="160">
        <f>SUM(H5:H8)</f>
        <v>60308</v>
      </c>
      <c r="I14" s="160">
        <f>SUM(I5:I8)</f>
        <v>72111</v>
      </c>
      <c r="J14" s="160">
        <f>SUM(J5:J8)</f>
        <v>119145</v>
      </c>
      <c r="K14" s="160">
        <v>128632</v>
      </c>
      <c r="L14" s="160">
        <v>280641</v>
      </c>
      <c r="M14" s="160">
        <v>49811</v>
      </c>
      <c r="N14" s="290">
        <v>35104</v>
      </c>
      <c r="O14" s="304">
        <v>48476</v>
      </c>
      <c r="P14" s="304">
        <v>88582</v>
      </c>
      <c r="Q14" s="304">
        <v>68189</v>
      </c>
      <c r="R14" s="304">
        <v>68189</v>
      </c>
      <c r="S14" s="284">
        <f>AVERAGE(M14:Q14)</f>
        <v>58032.4</v>
      </c>
    </row>
    <row r="15" spans="2:19" ht="12" x14ac:dyDescent="0.25">
      <c r="B15" s="180" t="s">
        <v>76</v>
      </c>
      <c r="C15" s="10"/>
      <c r="D15" s="160">
        <v>248004</v>
      </c>
      <c r="E15" s="143">
        <v>65890</v>
      </c>
      <c r="F15" s="160">
        <f>SUM(F9:F10)</f>
        <v>101000</v>
      </c>
      <c r="G15" s="160">
        <f>SUM(G9:G10)</f>
        <v>96876</v>
      </c>
      <c r="H15" s="160">
        <f>SUM(H9:H10)</f>
        <v>30262</v>
      </c>
      <c r="I15" s="160">
        <f>SUM(I9:I10)</f>
        <v>29134</v>
      </c>
      <c r="J15" s="160">
        <f>SUM(J9:J10)</f>
        <v>52986</v>
      </c>
      <c r="K15" s="160">
        <v>159424</v>
      </c>
      <c r="L15" s="160">
        <v>222910</v>
      </c>
      <c r="M15" s="160">
        <v>67558</v>
      </c>
      <c r="N15" s="290">
        <v>50794</v>
      </c>
      <c r="O15" s="304">
        <v>82765</v>
      </c>
      <c r="P15" s="304">
        <v>348454</v>
      </c>
      <c r="Q15" s="304">
        <v>72999</v>
      </c>
      <c r="R15" s="304">
        <v>72999</v>
      </c>
      <c r="S15" s="284">
        <f>AVERAGE(M15:Q15)</f>
        <v>124514</v>
      </c>
    </row>
    <row r="16" spans="2:19" ht="15" thickBot="1" x14ac:dyDescent="0.35">
      <c r="B16" s="181" t="s">
        <v>77</v>
      </c>
      <c r="C16" s="124"/>
      <c r="D16" s="162">
        <f t="shared" ref="D16:I16" si="1">SUM(D14:D15)</f>
        <v>328341</v>
      </c>
      <c r="E16" s="144">
        <f t="shared" si="1"/>
        <v>115703</v>
      </c>
      <c r="F16" s="144">
        <f t="shared" si="1"/>
        <v>160000</v>
      </c>
      <c r="G16" s="176">
        <f t="shared" si="1"/>
        <v>182983</v>
      </c>
      <c r="H16" s="144">
        <f t="shared" si="1"/>
        <v>90570</v>
      </c>
      <c r="I16" s="176">
        <f t="shared" si="1"/>
        <v>101245</v>
      </c>
      <c r="J16" s="164">
        <v>174836</v>
      </c>
      <c r="K16" s="162">
        <f>K14+K15</f>
        <v>288056</v>
      </c>
      <c r="L16" s="162">
        <v>610419</v>
      </c>
      <c r="M16" s="265">
        <v>117369</v>
      </c>
      <c r="N16" s="265">
        <v>85898</v>
      </c>
      <c r="O16" s="305">
        <v>131241</v>
      </c>
      <c r="P16" s="305">
        <f>P13+P14+P15</f>
        <v>437036</v>
      </c>
      <c r="Q16" s="305">
        <v>141188</v>
      </c>
      <c r="R16" s="305">
        <v>141188</v>
      </c>
      <c r="S16" s="284">
        <f>S14+S15</f>
        <v>182546.4</v>
      </c>
    </row>
    <row r="17" spans="2:19" ht="18" thickBot="1" x14ac:dyDescent="0.4">
      <c r="B17" s="136" t="s">
        <v>35</v>
      </c>
      <c r="C17" s="120" t="s">
        <v>36</v>
      </c>
      <c r="D17" s="122" t="s">
        <v>48</v>
      </c>
      <c r="E17" s="119" t="s">
        <v>49</v>
      </c>
      <c r="F17" s="119" t="str">
        <f>F3</f>
        <v>2011/12</v>
      </c>
      <c r="G17" s="122" t="str">
        <f>G3</f>
        <v>2012/13</v>
      </c>
      <c r="H17" s="119" t="str">
        <f>H3</f>
        <v>2013/14</v>
      </c>
      <c r="I17" s="150" t="s">
        <v>53</v>
      </c>
      <c r="J17" s="150" t="s">
        <v>54</v>
      </c>
      <c r="K17" s="150" t="s">
        <v>55</v>
      </c>
      <c r="L17" s="215" t="s">
        <v>56</v>
      </c>
      <c r="M17" s="122" t="s">
        <v>57</v>
      </c>
      <c r="N17" s="205" t="str">
        <f>N3</f>
        <v>2019/20</v>
      </c>
      <c r="O17" s="205" t="str">
        <f>O3</f>
        <v>2020/21</v>
      </c>
      <c r="P17" s="205" t="str">
        <f>P3</f>
        <v>2021/22</v>
      </c>
      <c r="Q17" s="205" t="str">
        <f>Q3</f>
        <v>2022/23*</v>
      </c>
      <c r="R17" s="205" t="str">
        <f>R3</f>
        <v>2023/24*</v>
      </c>
      <c r="S17" s="223" t="s">
        <v>63</v>
      </c>
    </row>
    <row r="18" spans="2:19" ht="14.4" x14ac:dyDescent="0.3">
      <c r="B18" s="78" t="s">
        <v>78</v>
      </c>
      <c r="C18" s="48" t="s">
        <v>78</v>
      </c>
      <c r="D18" s="13">
        <f t="shared" ref="D18:K18" si="2">D16</f>
        <v>328341</v>
      </c>
      <c r="E18" s="24">
        <f t="shared" si="2"/>
        <v>115703</v>
      </c>
      <c r="F18" s="24">
        <f t="shared" si="2"/>
        <v>160000</v>
      </c>
      <c r="G18" s="24">
        <f t="shared" si="2"/>
        <v>182983</v>
      </c>
      <c r="H18" s="24">
        <f t="shared" si="2"/>
        <v>90570</v>
      </c>
      <c r="I18" s="24">
        <f t="shared" si="2"/>
        <v>101245</v>
      </c>
      <c r="J18" s="24">
        <f t="shared" si="2"/>
        <v>174836</v>
      </c>
      <c r="K18" s="24">
        <f t="shared" si="2"/>
        <v>288056</v>
      </c>
      <c r="L18" s="24">
        <f>L16</f>
        <v>610419</v>
      </c>
      <c r="M18" s="24">
        <f>M16</f>
        <v>117369</v>
      </c>
      <c r="N18" s="24">
        <v>266943</v>
      </c>
      <c r="O18" s="323">
        <v>347732</v>
      </c>
      <c r="P18" s="323">
        <f>P16</f>
        <v>437036</v>
      </c>
      <c r="Q18" s="324">
        <f>Q16</f>
        <v>141188</v>
      </c>
      <c r="R18" s="324">
        <f>R16</f>
        <v>141188</v>
      </c>
      <c r="S18" s="324">
        <f t="shared" ref="S18" si="3">S16</f>
        <v>182546.4</v>
      </c>
    </row>
    <row r="19" spans="2:19" ht="14.4" x14ac:dyDescent="0.3">
      <c r="B19" s="19">
        <v>1</v>
      </c>
      <c r="C19" s="129" t="s">
        <v>79</v>
      </c>
      <c r="D19" s="21">
        <v>117000</v>
      </c>
      <c r="E19" s="21">
        <v>53000</v>
      </c>
      <c r="F19" s="21">
        <v>26000</v>
      </c>
      <c r="G19" s="18">
        <v>178088</v>
      </c>
      <c r="H19" s="151">
        <v>240174</v>
      </c>
      <c r="I19" s="146">
        <v>85572</v>
      </c>
      <c r="J19" s="149">
        <v>23074</v>
      </c>
      <c r="K19" s="149">
        <v>156766</v>
      </c>
      <c r="L19" s="149">
        <v>168068</v>
      </c>
      <c r="M19" s="149">
        <v>14616</v>
      </c>
      <c r="N19" s="149">
        <v>8464</v>
      </c>
      <c r="O19" s="324">
        <v>2437</v>
      </c>
      <c r="P19" s="324">
        <v>208526</v>
      </c>
      <c r="Q19" s="324">
        <v>14497</v>
      </c>
      <c r="R19" s="306">
        <f>'Mielies-Maize'!G16</f>
        <v>71653</v>
      </c>
      <c r="S19" s="324">
        <f>AVERAGE(N19:R19)</f>
        <v>61115.4</v>
      </c>
    </row>
    <row r="20" spans="2:19" ht="14.4" x14ac:dyDescent="0.3">
      <c r="B20" s="19">
        <v>2</v>
      </c>
      <c r="C20" s="129" t="s">
        <v>80</v>
      </c>
      <c r="D20" s="21">
        <v>204000</v>
      </c>
      <c r="E20" s="21">
        <v>67000</v>
      </c>
      <c r="F20" s="21">
        <v>45000</v>
      </c>
      <c r="G20" s="18">
        <v>408805</v>
      </c>
      <c r="H20" s="151">
        <v>473735</v>
      </c>
      <c r="I20" s="146">
        <v>167878</v>
      </c>
      <c r="J20" s="149">
        <v>214667</v>
      </c>
      <c r="K20" s="149">
        <v>234124</v>
      </c>
      <c r="L20" s="149">
        <v>341357</v>
      </c>
      <c r="M20" s="149">
        <v>52953</v>
      </c>
      <c r="N20" s="149">
        <v>24331</v>
      </c>
      <c r="O20" s="324">
        <v>37574</v>
      </c>
      <c r="P20" s="324">
        <v>379158</v>
      </c>
      <c r="Q20" s="324">
        <v>43617</v>
      </c>
      <c r="R20" s="306">
        <f>'Mielies-Maize'!G17</f>
        <v>157738</v>
      </c>
      <c r="S20" s="324">
        <f t="shared" ref="S20:S30" si="4">AVERAGE(N20:R20)</f>
        <v>128483.6</v>
      </c>
    </row>
    <row r="21" spans="2:19" ht="14.25" customHeight="1" x14ac:dyDescent="0.3">
      <c r="B21" s="19">
        <v>3</v>
      </c>
      <c r="C21" s="129" t="s">
        <v>81</v>
      </c>
      <c r="D21" s="21">
        <v>351000</v>
      </c>
      <c r="E21" s="21">
        <v>160000</v>
      </c>
      <c r="F21" s="21">
        <v>65000</v>
      </c>
      <c r="G21" s="18">
        <v>564639</v>
      </c>
      <c r="H21" s="151">
        <v>420829</v>
      </c>
      <c r="I21" s="146">
        <v>356538</v>
      </c>
      <c r="J21" s="149">
        <v>352169</v>
      </c>
      <c r="K21" s="149">
        <v>185344</v>
      </c>
      <c r="L21" s="149">
        <v>317183</v>
      </c>
      <c r="M21" s="149">
        <v>64090</v>
      </c>
      <c r="N21" s="149">
        <v>52807</v>
      </c>
      <c r="O21" s="324">
        <v>78048</v>
      </c>
      <c r="P21" s="324">
        <v>545824</v>
      </c>
      <c r="Q21" s="324">
        <v>74947</v>
      </c>
      <c r="R21" s="306">
        <f>'Mielies-Maize'!G18</f>
        <v>290282</v>
      </c>
      <c r="S21" s="324">
        <f t="shared" si="4"/>
        <v>208381.6</v>
      </c>
    </row>
    <row r="22" spans="2:19" ht="14.4" x14ac:dyDescent="0.3">
      <c r="B22" s="19">
        <v>4</v>
      </c>
      <c r="C22" s="129" t="s">
        <v>82</v>
      </c>
      <c r="D22" s="21">
        <v>190000</v>
      </c>
      <c r="E22" s="21">
        <v>243000</v>
      </c>
      <c r="F22" s="21">
        <v>202000</v>
      </c>
      <c r="G22" s="18">
        <v>762180</v>
      </c>
      <c r="H22" s="151">
        <v>692760</v>
      </c>
      <c r="I22" s="146">
        <v>485417</v>
      </c>
      <c r="J22" s="149">
        <v>624450</v>
      </c>
      <c r="K22" s="149">
        <v>529960</v>
      </c>
      <c r="L22" s="149">
        <v>1582136</v>
      </c>
      <c r="M22" s="149">
        <v>200841</v>
      </c>
      <c r="N22" s="149">
        <v>97674</v>
      </c>
      <c r="O22" s="324">
        <v>136426</v>
      </c>
      <c r="P22" s="324">
        <v>988629</v>
      </c>
      <c r="Q22" s="324">
        <v>177511</v>
      </c>
      <c r="R22" s="306">
        <f>'Mielies-Maize'!G19</f>
        <v>629552</v>
      </c>
      <c r="S22" s="324">
        <f t="shared" si="4"/>
        <v>405958.40000000002</v>
      </c>
    </row>
    <row r="23" spans="2:19" ht="14.4" x14ac:dyDescent="0.3">
      <c r="B23" s="19">
        <v>5</v>
      </c>
      <c r="C23" s="129" t="s">
        <v>83</v>
      </c>
      <c r="D23" s="21">
        <v>254000</v>
      </c>
      <c r="E23" s="21">
        <v>392000</v>
      </c>
      <c r="F23" s="21">
        <v>361000</v>
      </c>
      <c r="G23" s="18">
        <v>887960</v>
      </c>
      <c r="H23" s="151">
        <v>1075357</v>
      </c>
      <c r="I23" s="146">
        <v>859721</v>
      </c>
      <c r="J23" s="149">
        <v>928449</v>
      </c>
      <c r="K23" s="149">
        <v>353984</v>
      </c>
      <c r="L23" s="149">
        <v>873543</v>
      </c>
      <c r="M23" s="149">
        <v>17570</v>
      </c>
      <c r="N23" s="149">
        <v>202885</v>
      </c>
      <c r="O23" s="324">
        <v>346632</v>
      </c>
      <c r="P23" s="324">
        <v>441451</v>
      </c>
      <c r="Q23" s="324">
        <v>110061</v>
      </c>
      <c r="R23" s="306">
        <f>'Mielies-Maize'!G20</f>
        <v>964420</v>
      </c>
      <c r="S23" s="324">
        <f t="shared" si="4"/>
        <v>413089.8</v>
      </c>
    </row>
    <row r="24" spans="2:19" ht="14.4" x14ac:dyDescent="0.3">
      <c r="B24" s="19">
        <v>6</v>
      </c>
      <c r="C24" s="129" t="s">
        <v>84</v>
      </c>
      <c r="D24" s="21">
        <v>340000</v>
      </c>
      <c r="E24" s="21">
        <v>113000</v>
      </c>
      <c r="F24" s="21">
        <v>344000</v>
      </c>
      <c r="G24" s="18">
        <v>902569</v>
      </c>
      <c r="H24" s="151">
        <v>961341</v>
      </c>
      <c r="I24" s="146">
        <v>835609</v>
      </c>
      <c r="J24" s="149">
        <v>739886</v>
      </c>
      <c r="K24" s="149">
        <v>524754</v>
      </c>
      <c r="L24" s="149">
        <v>1028568</v>
      </c>
      <c r="M24" s="149">
        <v>168613</v>
      </c>
      <c r="N24" s="149">
        <v>192390</v>
      </c>
      <c r="O24" s="324">
        <v>246460</v>
      </c>
      <c r="P24" s="324">
        <v>542973</v>
      </c>
      <c r="Q24" s="324">
        <v>272309</v>
      </c>
      <c r="R24" s="306">
        <f>'Mielies-Maize'!G21</f>
        <v>1607231</v>
      </c>
      <c r="S24" s="324">
        <f t="shared" si="4"/>
        <v>572272.6</v>
      </c>
    </row>
    <row r="25" spans="2:19" ht="15" customHeight="1" x14ac:dyDescent="0.3">
      <c r="B25" s="19">
        <v>7</v>
      </c>
      <c r="C25" s="129" t="s">
        <v>85</v>
      </c>
      <c r="D25" s="21">
        <v>504000</v>
      </c>
      <c r="E25" s="21">
        <v>389000</v>
      </c>
      <c r="F25" s="21">
        <v>460000</v>
      </c>
      <c r="G25" s="18">
        <v>939355</v>
      </c>
      <c r="H25" s="151">
        <v>1042900</v>
      </c>
      <c r="I25" s="146">
        <v>1153598</v>
      </c>
      <c r="J25" s="149">
        <v>817476</v>
      </c>
      <c r="K25" s="149">
        <v>279998</v>
      </c>
      <c r="L25" s="149">
        <v>1097136</v>
      </c>
      <c r="M25" s="149">
        <v>265473</v>
      </c>
      <c r="N25" s="149">
        <v>227929</v>
      </c>
      <c r="O25" s="324">
        <v>361369</v>
      </c>
      <c r="P25" s="324">
        <v>626127</v>
      </c>
      <c r="Q25" s="324">
        <v>365759</v>
      </c>
      <c r="R25" s="306">
        <f>'Mielies-Maize'!G22</f>
        <v>2386661</v>
      </c>
      <c r="S25" s="324">
        <f t="shared" si="4"/>
        <v>793569</v>
      </c>
    </row>
    <row r="26" spans="2:19" ht="15" customHeight="1" x14ac:dyDescent="0.3">
      <c r="B26" s="19">
        <v>8</v>
      </c>
      <c r="C26" s="129" t="s">
        <v>86</v>
      </c>
      <c r="D26" s="21">
        <v>562000</v>
      </c>
      <c r="E26" s="21">
        <v>505000</v>
      </c>
      <c r="F26" s="21">
        <v>714000</v>
      </c>
      <c r="G26" s="18">
        <v>890770</v>
      </c>
      <c r="H26" s="151">
        <v>861146</v>
      </c>
      <c r="I26" s="146">
        <v>1152050</v>
      </c>
      <c r="J26" s="149">
        <v>640917</v>
      </c>
      <c r="K26" s="149">
        <v>903668</v>
      </c>
      <c r="L26" s="149">
        <v>1361854</v>
      </c>
      <c r="M26" s="149">
        <v>346775</v>
      </c>
      <c r="N26" s="149">
        <v>216564</v>
      </c>
      <c r="O26" s="324">
        <v>250828</v>
      </c>
      <c r="P26" s="324">
        <v>1439020</v>
      </c>
      <c r="Q26" s="324">
        <v>483246</v>
      </c>
      <c r="R26" s="306">
        <f>'Mielies-Maize'!G23</f>
        <v>3291125</v>
      </c>
      <c r="S26" s="324">
        <f t="shared" si="4"/>
        <v>1136156.6000000001</v>
      </c>
    </row>
    <row r="27" spans="2:19" ht="15" customHeight="1" x14ac:dyDescent="0.3">
      <c r="B27" s="19">
        <v>9</v>
      </c>
      <c r="C27" s="129" t="s">
        <v>87</v>
      </c>
      <c r="D27" s="21">
        <v>1463000</v>
      </c>
      <c r="E27" s="21">
        <v>610000</v>
      </c>
      <c r="F27" s="21">
        <v>829000</v>
      </c>
      <c r="G27" s="18">
        <v>469630</v>
      </c>
      <c r="H27" s="151">
        <v>1144150</v>
      </c>
      <c r="I27" s="146">
        <v>1816173</v>
      </c>
      <c r="J27" s="149">
        <v>1341444</v>
      </c>
      <c r="K27" s="149">
        <v>371663</v>
      </c>
      <c r="L27" s="149">
        <v>1642548</v>
      </c>
      <c r="M27" s="149">
        <v>524275</v>
      </c>
      <c r="N27" s="149">
        <v>356391</v>
      </c>
      <c r="O27" s="324">
        <v>875139</v>
      </c>
      <c r="P27" s="324">
        <v>147268</v>
      </c>
      <c r="Q27" s="324">
        <v>322437</v>
      </c>
      <c r="R27" s="306">
        <f>'Mielies-Maize'!G24</f>
        <v>4215720</v>
      </c>
      <c r="S27" s="324">
        <f t="shared" si="4"/>
        <v>1183391</v>
      </c>
    </row>
    <row r="28" spans="2:19" ht="15" customHeight="1" x14ac:dyDescent="0.3">
      <c r="B28" s="19">
        <v>10</v>
      </c>
      <c r="C28" s="129" t="s">
        <v>88</v>
      </c>
      <c r="D28" s="21">
        <v>635000</v>
      </c>
      <c r="E28" s="21">
        <v>640000</v>
      </c>
      <c r="F28" s="21">
        <v>770000</v>
      </c>
      <c r="G28" s="18">
        <v>758221</v>
      </c>
      <c r="H28" s="151">
        <v>623266</v>
      </c>
      <c r="I28" s="146">
        <v>1139974</v>
      </c>
      <c r="J28" s="149">
        <v>413705</v>
      </c>
      <c r="K28" s="149">
        <v>356246</v>
      </c>
      <c r="L28" s="149">
        <v>1110309</v>
      </c>
      <c r="M28" s="149">
        <v>481953</v>
      </c>
      <c r="N28" s="149">
        <v>193466</v>
      </c>
      <c r="O28" s="324">
        <v>297273</v>
      </c>
      <c r="P28" s="324">
        <v>497494</v>
      </c>
      <c r="Q28" s="324">
        <v>456040</v>
      </c>
      <c r="R28" s="306">
        <f>'Mielies-Maize'!G25</f>
        <v>5011665</v>
      </c>
      <c r="S28" s="324">
        <f t="shared" si="4"/>
        <v>1291187.6000000001</v>
      </c>
    </row>
    <row r="29" spans="2:19" ht="15" customHeight="1" x14ac:dyDescent="0.3">
      <c r="B29" s="19">
        <v>11</v>
      </c>
      <c r="C29" s="129" t="s">
        <v>89</v>
      </c>
      <c r="D29" s="21">
        <v>726000</v>
      </c>
      <c r="E29" s="21">
        <v>769000</v>
      </c>
      <c r="F29" s="21">
        <v>1102000</v>
      </c>
      <c r="G29" s="18">
        <v>738207</v>
      </c>
      <c r="H29" s="151">
        <v>533619</v>
      </c>
      <c r="I29" s="146">
        <v>1050299</v>
      </c>
      <c r="J29" s="149">
        <v>462585</v>
      </c>
      <c r="K29" s="149">
        <v>398989</v>
      </c>
      <c r="L29" s="149">
        <v>1089664</v>
      </c>
      <c r="M29" s="149">
        <v>439673</v>
      </c>
      <c r="N29" s="149">
        <v>241903</v>
      </c>
      <c r="O29" s="324">
        <v>607351</v>
      </c>
      <c r="P29" s="324">
        <v>404669</v>
      </c>
      <c r="Q29" s="324">
        <v>585518</v>
      </c>
      <c r="R29" s="306">
        <f>'Mielies-Maize'!G26</f>
        <v>5702646</v>
      </c>
      <c r="S29" s="324">
        <f t="shared" si="4"/>
        <v>1508417.4</v>
      </c>
    </row>
    <row r="30" spans="2:19" ht="15" customHeight="1" x14ac:dyDescent="0.3">
      <c r="B30" s="19">
        <v>12</v>
      </c>
      <c r="C30" s="129" t="s">
        <v>90</v>
      </c>
      <c r="D30" s="251">
        <v>172000</v>
      </c>
      <c r="E30" s="251">
        <v>594000</v>
      </c>
      <c r="F30" s="21">
        <v>882000</v>
      </c>
      <c r="G30" s="18">
        <v>826931</v>
      </c>
      <c r="H30" s="151">
        <v>430147</v>
      </c>
      <c r="I30" s="146">
        <v>953879</v>
      </c>
      <c r="J30" s="149">
        <v>468955</v>
      </c>
      <c r="K30" s="149">
        <v>432805</v>
      </c>
      <c r="L30" s="149">
        <v>967142</v>
      </c>
      <c r="M30" s="149">
        <v>478746</v>
      </c>
      <c r="N30" s="149">
        <v>306192</v>
      </c>
      <c r="O30" s="324">
        <v>648824</v>
      </c>
      <c r="P30" s="324">
        <v>316250</v>
      </c>
      <c r="Q30" s="324">
        <v>725676</v>
      </c>
      <c r="R30" s="306">
        <f>'Mielies-Maize'!G27</f>
        <v>6275348</v>
      </c>
      <c r="S30" s="324">
        <f t="shared" si="4"/>
        <v>1654458</v>
      </c>
    </row>
    <row r="31" spans="2:19" ht="15" customHeight="1" x14ac:dyDescent="0.3">
      <c r="B31" s="19">
        <v>13</v>
      </c>
      <c r="C31" s="129" t="s">
        <v>91</v>
      </c>
      <c r="D31" s="251">
        <v>258000</v>
      </c>
      <c r="E31" s="251">
        <v>481000</v>
      </c>
      <c r="F31" s="21">
        <v>687000</v>
      </c>
      <c r="G31" s="18">
        <v>487471</v>
      </c>
      <c r="H31" s="151">
        <v>755689</v>
      </c>
      <c r="I31" s="146">
        <v>1294925</v>
      </c>
      <c r="J31" s="149">
        <v>311891</v>
      </c>
      <c r="K31" s="149">
        <v>211246</v>
      </c>
      <c r="L31" s="149">
        <v>1290753</v>
      </c>
      <c r="M31" s="149">
        <v>880017</v>
      </c>
      <c r="N31" s="149">
        <v>792531</v>
      </c>
      <c r="O31" s="324">
        <v>708707</v>
      </c>
      <c r="P31" s="324">
        <v>576087</v>
      </c>
      <c r="Q31" s="324">
        <v>651105</v>
      </c>
      <c r="R31" s="306">
        <f>'Mielies-Maize'!G28</f>
        <v>6695427</v>
      </c>
      <c r="S31" s="324">
        <f t="shared" ref="S31" si="5">AVERAGE(N31:R31)</f>
        <v>1884771.4</v>
      </c>
    </row>
    <row r="32" spans="2:19" ht="15" customHeight="1" x14ac:dyDescent="0.3">
      <c r="B32" s="19">
        <v>14</v>
      </c>
      <c r="C32" s="129" t="s">
        <v>92</v>
      </c>
      <c r="D32" s="21">
        <v>313000</v>
      </c>
      <c r="E32" s="21">
        <v>274000</v>
      </c>
      <c r="F32" s="21">
        <v>591000</v>
      </c>
      <c r="G32" s="18">
        <v>368426</v>
      </c>
      <c r="H32" s="151">
        <v>212992</v>
      </c>
      <c r="I32" s="146">
        <v>504763</v>
      </c>
      <c r="J32" s="149">
        <v>439925</v>
      </c>
      <c r="K32" s="149">
        <v>202635</v>
      </c>
      <c r="L32" s="149">
        <v>424468</v>
      </c>
      <c r="M32" s="149">
        <v>323511</v>
      </c>
      <c r="N32" s="149">
        <v>150209</v>
      </c>
      <c r="O32" s="324">
        <v>1123824</v>
      </c>
      <c r="P32" s="324">
        <v>110022</v>
      </c>
      <c r="Q32" s="324">
        <v>527746</v>
      </c>
      <c r="R32" s="306">
        <f>'Mielies-Maize'!G29</f>
        <v>6964015</v>
      </c>
      <c r="S32" s="324">
        <f t="shared" ref="S32" si="6">AVERAGE(N32:R32)</f>
        <v>1775163.2</v>
      </c>
    </row>
    <row r="33" spans="2:19" ht="15" customHeight="1" x14ac:dyDescent="0.3">
      <c r="B33" s="19">
        <v>15</v>
      </c>
      <c r="C33" s="129" t="s">
        <v>93</v>
      </c>
      <c r="D33" s="21">
        <v>219000</v>
      </c>
      <c r="E33" s="21">
        <v>244000</v>
      </c>
      <c r="F33" s="21">
        <v>739000</v>
      </c>
      <c r="G33" s="18">
        <v>234835</v>
      </c>
      <c r="H33" s="151">
        <v>179734</v>
      </c>
      <c r="I33" s="146">
        <v>362593</v>
      </c>
      <c r="J33" s="149">
        <v>168925</v>
      </c>
      <c r="K33" s="149">
        <v>240817</v>
      </c>
      <c r="L33" s="149">
        <v>373057</v>
      </c>
      <c r="M33" s="149">
        <v>454227</v>
      </c>
      <c r="N33" s="149">
        <v>399397</v>
      </c>
      <c r="O33" s="324">
        <v>524045</v>
      </c>
      <c r="P33" s="324">
        <v>65453</v>
      </c>
      <c r="Q33" s="324">
        <v>673300</v>
      </c>
      <c r="R33" s="306">
        <f>'Mielies-Maize'!G30</f>
        <v>7179094</v>
      </c>
      <c r="S33" s="324">
        <f t="shared" ref="S33" si="7">AVERAGE(N33:R33)</f>
        <v>1768257.8</v>
      </c>
    </row>
    <row r="34" spans="2:19" ht="15" customHeight="1" x14ac:dyDescent="0.3">
      <c r="B34" s="19">
        <v>16</v>
      </c>
      <c r="C34" s="129" t="s">
        <v>94</v>
      </c>
      <c r="D34" s="21">
        <v>166000</v>
      </c>
      <c r="E34" s="21">
        <v>427000</v>
      </c>
      <c r="F34" s="21">
        <v>370000</v>
      </c>
      <c r="G34" s="18">
        <v>167767</v>
      </c>
      <c r="H34" s="151">
        <v>114233</v>
      </c>
      <c r="I34" s="146">
        <v>255864</v>
      </c>
      <c r="J34" s="149">
        <v>98053</v>
      </c>
      <c r="K34" s="149">
        <v>210093</v>
      </c>
      <c r="L34" s="149">
        <v>267093</v>
      </c>
      <c r="M34" s="149">
        <v>395364</v>
      </c>
      <c r="N34" s="149">
        <v>409560</v>
      </c>
      <c r="O34" s="324">
        <v>407047</v>
      </c>
      <c r="P34" s="324">
        <v>45098</v>
      </c>
      <c r="Q34" s="324">
        <v>574911</v>
      </c>
      <c r="R34" s="306">
        <f>'Mielies-Maize'!G31</f>
        <v>7331007</v>
      </c>
      <c r="S34" s="324">
        <f t="shared" ref="S34" si="8">AVERAGE(N34:R34)</f>
        <v>1753524.6</v>
      </c>
    </row>
    <row r="35" spans="2:19" ht="15" customHeight="1" x14ac:dyDescent="0.3">
      <c r="B35" s="19">
        <v>17</v>
      </c>
      <c r="C35" s="129" t="s">
        <v>170</v>
      </c>
      <c r="D35" s="21">
        <v>92000</v>
      </c>
      <c r="E35" s="21">
        <v>113000</v>
      </c>
      <c r="F35" s="21">
        <v>287000</v>
      </c>
      <c r="G35" s="18">
        <v>451116</v>
      </c>
      <c r="H35" s="151">
        <v>82164</v>
      </c>
      <c r="I35" s="146">
        <v>157937</v>
      </c>
      <c r="J35" s="149">
        <v>82483</v>
      </c>
      <c r="K35" s="149">
        <v>341856</v>
      </c>
      <c r="L35" s="149">
        <v>532914</v>
      </c>
      <c r="M35" s="149">
        <v>281975</v>
      </c>
      <c r="N35" s="149">
        <v>325385</v>
      </c>
      <c r="O35" s="324">
        <v>281706</v>
      </c>
      <c r="P35" s="324">
        <v>156418</v>
      </c>
      <c r="Q35" s="324">
        <v>515378</v>
      </c>
      <c r="R35" s="306">
        <f>'Mielies-Maize'!G32</f>
        <v>7455266</v>
      </c>
      <c r="S35" s="324">
        <f t="shared" ref="S35" si="9">AVERAGE(N35:R35)</f>
        <v>1746830.6</v>
      </c>
    </row>
    <row r="36" spans="2:19" ht="15" customHeight="1" x14ac:dyDescent="0.3">
      <c r="B36" s="19">
        <v>18</v>
      </c>
      <c r="C36" s="129" t="s">
        <v>171</v>
      </c>
      <c r="D36" s="21">
        <v>42000</v>
      </c>
      <c r="E36" s="21">
        <v>51000</v>
      </c>
      <c r="F36" s="21">
        <v>195000</v>
      </c>
      <c r="G36" s="18">
        <v>89872</v>
      </c>
      <c r="H36" s="151">
        <v>-71193</v>
      </c>
      <c r="I36" s="146">
        <v>-232246</v>
      </c>
      <c r="J36" s="149">
        <v>122267</v>
      </c>
      <c r="K36" s="149">
        <v>64967</v>
      </c>
      <c r="L36" s="149">
        <v>48381</v>
      </c>
      <c r="M36" s="149">
        <v>326477</v>
      </c>
      <c r="N36" s="149">
        <v>490962</v>
      </c>
      <c r="O36" s="324">
        <v>536989</v>
      </c>
      <c r="P36" s="324">
        <v>11064</v>
      </c>
      <c r="Q36" s="324">
        <v>209949</v>
      </c>
      <c r="R36" s="306">
        <f>'Mielies-Maize'!G33</f>
        <v>7506951</v>
      </c>
      <c r="S36" s="324">
        <f>AVERAGE(N36:R36)</f>
        <v>1751183</v>
      </c>
    </row>
    <row r="37" spans="2:19" ht="15" customHeight="1" x14ac:dyDescent="0.3">
      <c r="B37" s="19">
        <v>19</v>
      </c>
      <c r="C37" s="129" t="s">
        <v>172</v>
      </c>
      <c r="D37" s="21">
        <v>27000</v>
      </c>
      <c r="E37" s="21">
        <v>32000</v>
      </c>
      <c r="F37" s="21">
        <v>109000</v>
      </c>
      <c r="G37" s="18">
        <v>59131</v>
      </c>
      <c r="H37" s="151">
        <v>39460</v>
      </c>
      <c r="I37" s="146">
        <v>57937</v>
      </c>
      <c r="J37" s="149">
        <v>34177</v>
      </c>
      <c r="K37" s="149">
        <v>69387</v>
      </c>
      <c r="L37" s="149">
        <v>44994</v>
      </c>
      <c r="M37" s="149">
        <v>96902</v>
      </c>
      <c r="N37" s="149">
        <v>126550</v>
      </c>
      <c r="O37" s="324">
        <v>43317</v>
      </c>
      <c r="P37" s="324">
        <v>21477</v>
      </c>
      <c r="Q37" s="324">
        <v>115242</v>
      </c>
      <c r="R37" s="306">
        <f>'Mielies-Maize'!G34</f>
        <v>7544370</v>
      </c>
      <c r="S37" s="324">
        <f t="shared" ref="S37:S38" si="10">AVERAGE(N37:R37)</f>
        <v>1570191.2</v>
      </c>
    </row>
    <row r="38" spans="2:19" ht="15" customHeight="1" x14ac:dyDescent="0.3">
      <c r="B38" s="19">
        <v>20</v>
      </c>
      <c r="C38" s="129" t="s">
        <v>173</v>
      </c>
      <c r="D38" s="21">
        <v>20000</v>
      </c>
      <c r="E38" s="21">
        <v>95000</v>
      </c>
      <c r="F38" s="127">
        <v>392000</v>
      </c>
      <c r="G38" s="18">
        <v>39818</v>
      </c>
      <c r="H38" s="151">
        <v>37537</v>
      </c>
      <c r="I38" s="146">
        <v>41398</v>
      </c>
      <c r="J38" s="149">
        <v>47685</v>
      </c>
      <c r="K38" s="149">
        <v>50479</v>
      </c>
      <c r="L38" s="149">
        <v>51137</v>
      </c>
      <c r="M38" s="149">
        <v>65235</v>
      </c>
      <c r="N38" s="149">
        <v>75557</v>
      </c>
      <c r="O38" s="324">
        <v>79109</v>
      </c>
      <c r="P38" s="324">
        <v>22903</v>
      </c>
      <c r="Q38" s="324">
        <v>78862</v>
      </c>
      <c r="R38" s="306">
        <f>'Mielies-Maize'!G35</f>
        <v>7576724</v>
      </c>
      <c r="S38" s="324">
        <f t="shared" si="10"/>
        <v>1566631</v>
      </c>
    </row>
    <row r="39" spans="2:19" ht="15" customHeight="1" x14ac:dyDescent="0.3">
      <c r="B39" s="19">
        <v>21</v>
      </c>
      <c r="C39" s="129" t="s">
        <v>174</v>
      </c>
      <c r="D39" s="21">
        <v>12000</v>
      </c>
      <c r="E39" s="21">
        <v>15000</v>
      </c>
      <c r="F39" s="127">
        <v>120000</v>
      </c>
      <c r="G39" s="18">
        <v>156902</v>
      </c>
      <c r="H39" s="151">
        <v>30093</v>
      </c>
      <c r="I39" s="146">
        <v>36189</v>
      </c>
      <c r="J39" s="149">
        <v>31184</v>
      </c>
      <c r="K39" s="149">
        <v>39178</v>
      </c>
      <c r="L39" s="149">
        <v>38075</v>
      </c>
      <c r="M39" s="149">
        <v>34947</v>
      </c>
      <c r="N39" s="149">
        <v>36755</v>
      </c>
      <c r="O39" s="324">
        <v>49822</v>
      </c>
      <c r="P39" s="324">
        <v>96972</v>
      </c>
      <c r="Q39" s="324">
        <v>41930</v>
      </c>
      <c r="R39" s="306">
        <f>'Mielies-Maize'!G36</f>
        <v>7614147</v>
      </c>
      <c r="S39" s="324">
        <f t="shared" ref="S39:S45" si="11">AVERAGE(N39:R39)</f>
        <v>1567925.2</v>
      </c>
    </row>
    <row r="40" spans="2:19" ht="15" customHeight="1" x14ac:dyDescent="0.3">
      <c r="B40" s="19">
        <v>22</v>
      </c>
      <c r="C40" s="129" t="s">
        <v>175</v>
      </c>
      <c r="D40" s="21">
        <v>10000</v>
      </c>
      <c r="E40" s="21">
        <v>12000</v>
      </c>
      <c r="F40" s="127">
        <v>36000</v>
      </c>
      <c r="G40" s="18">
        <v>30795</v>
      </c>
      <c r="H40" s="151">
        <v>65360</v>
      </c>
      <c r="I40" s="146">
        <v>89673</v>
      </c>
      <c r="J40" s="149">
        <v>63650</v>
      </c>
      <c r="K40" s="149">
        <v>46687</v>
      </c>
      <c r="L40" s="149">
        <v>116821</v>
      </c>
      <c r="M40" s="149">
        <v>79799</v>
      </c>
      <c r="N40" s="149">
        <v>81290</v>
      </c>
      <c r="O40" s="324">
        <v>188879</v>
      </c>
      <c r="P40" s="324">
        <v>3840</v>
      </c>
      <c r="Q40" s="324">
        <v>66901</v>
      </c>
      <c r="R40" s="306">
        <f>'Mielies-Maize'!G37</f>
        <v>7644193</v>
      </c>
      <c r="S40" s="324">
        <f t="shared" si="11"/>
        <v>1597020.6</v>
      </c>
    </row>
    <row r="41" spans="2:19" ht="15" customHeight="1" x14ac:dyDescent="0.3">
      <c r="B41" s="19">
        <v>23</v>
      </c>
      <c r="C41" s="129" t="s">
        <v>176</v>
      </c>
      <c r="D41" s="21">
        <v>13000</v>
      </c>
      <c r="E41" s="21">
        <v>13000</v>
      </c>
      <c r="F41" s="127">
        <v>17000</v>
      </c>
      <c r="G41" s="18">
        <v>26612</v>
      </c>
      <c r="H41" s="151">
        <v>23565</v>
      </c>
      <c r="I41" s="146">
        <v>8545</v>
      </c>
      <c r="J41" s="149">
        <v>23462</v>
      </c>
      <c r="K41" s="149">
        <v>18255</v>
      </c>
      <c r="L41" s="149">
        <v>27298</v>
      </c>
      <c r="M41" s="149">
        <v>12605</v>
      </c>
      <c r="N41" s="149">
        <v>15478</v>
      </c>
      <c r="O41" s="324">
        <v>7035</v>
      </c>
      <c r="P41" s="324">
        <v>13913</v>
      </c>
      <c r="Q41" s="324">
        <v>32315</v>
      </c>
      <c r="R41" s="306">
        <f>'Mielies-Maize'!G38</f>
        <v>7674597</v>
      </c>
      <c r="S41" s="324">
        <f t="shared" si="11"/>
        <v>1548667.6</v>
      </c>
    </row>
    <row r="42" spans="2:19" ht="15" customHeight="1" x14ac:dyDescent="0.3">
      <c r="B42" s="19">
        <v>24</v>
      </c>
      <c r="C42" s="129" t="s">
        <v>177</v>
      </c>
      <c r="D42" s="21">
        <v>17000</v>
      </c>
      <c r="E42" s="21">
        <v>97000</v>
      </c>
      <c r="F42" s="21">
        <v>28000</v>
      </c>
      <c r="G42" s="18">
        <v>26031</v>
      </c>
      <c r="H42" s="151">
        <v>28713</v>
      </c>
      <c r="I42" s="146">
        <v>28007</v>
      </c>
      <c r="J42" s="149">
        <v>26319</v>
      </c>
      <c r="K42" s="149">
        <v>18585</v>
      </c>
      <c r="L42" s="149">
        <v>31469</v>
      </c>
      <c r="M42" s="149">
        <v>17419</v>
      </c>
      <c r="N42" s="149">
        <v>15220</v>
      </c>
      <c r="O42" s="324">
        <v>21272</v>
      </c>
      <c r="P42" s="324">
        <v>19297</v>
      </c>
      <c r="Q42" s="324">
        <v>30361</v>
      </c>
      <c r="R42" s="306">
        <f>'Mielies-Maize'!G39</f>
        <v>7705086</v>
      </c>
      <c r="S42" s="324">
        <f t="shared" si="11"/>
        <v>1558247.2</v>
      </c>
    </row>
    <row r="43" spans="2:19" ht="15" customHeight="1" x14ac:dyDescent="0.3">
      <c r="B43" s="19">
        <v>25</v>
      </c>
      <c r="C43" s="129" t="s">
        <v>178</v>
      </c>
      <c r="D43" s="21">
        <v>161000</v>
      </c>
      <c r="E43" s="21">
        <v>21000</v>
      </c>
      <c r="F43" s="21">
        <v>32000</v>
      </c>
      <c r="G43" s="18">
        <v>54077</v>
      </c>
      <c r="H43" s="151">
        <v>28012</v>
      </c>
      <c r="I43" s="146">
        <v>19090</v>
      </c>
      <c r="J43" s="149">
        <v>29270</v>
      </c>
      <c r="K43" s="149">
        <v>11610</v>
      </c>
      <c r="L43" s="149">
        <v>29200</v>
      </c>
      <c r="M43" s="149">
        <v>14841</v>
      </c>
      <c r="N43" s="149">
        <v>16496</v>
      </c>
      <c r="O43" s="324">
        <v>16799</v>
      </c>
      <c r="P43" s="324">
        <v>14908</v>
      </c>
      <c r="Q43" s="324">
        <v>24609</v>
      </c>
      <c r="R43" s="306">
        <f>'Mielies-Maize'!G40</f>
        <v>7734912</v>
      </c>
      <c r="S43" s="324">
        <f t="shared" si="11"/>
        <v>1561544.8</v>
      </c>
    </row>
    <row r="44" spans="2:19" ht="15" customHeight="1" x14ac:dyDescent="0.3">
      <c r="B44" s="19">
        <v>26</v>
      </c>
      <c r="C44" s="129" t="s">
        <v>179</v>
      </c>
      <c r="D44" s="21">
        <v>13000</v>
      </c>
      <c r="E44" s="21">
        <v>15000</v>
      </c>
      <c r="F44" s="21">
        <v>29000</v>
      </c>
      <c r="G44" s="18">
        <v>23623</v>
      </c>
      <c r="H44" s="151">
        <v>63648</v>
      </c>
      <c r="I44" s="146">
        <v>18634</v>
      </c>
      <c r="J44" s="149">
        <v>27236</v>
      </c>
      <c r="K44" s="149">
        <v>34106</v>
      </c>
      <c r="L44" s="149">
        <v>106412</v>
      </c>
      <c r="M44" s="149">
        <v>59172</v>
      </c>
      <c r="N44" s="149">
        <v>70549</v>
      </c>
      <c r="O44" s="324">
        <v>13803</v>
      </c>
      <c r="P44" s="324">
        <v>63150</v>
      </c>
      <c r="Q44" s="324">
        <v>25788</v>
      </c>
      <c r="R44" s="306">
        <f>'Mielies-Maize'!G41</f>
        <v>7756472</v>
      </c>
      <c r="S44" s="324">
        <f t="shared" si="11"/>
        <v>1585952.4</v>
      </c>
    </row>
    <row r="45" spans="2:19" ht="15" customHeight="1" x14ac:dyDescent="0.3">
      <c r="B45" s="19">
        <v>27</v>
      </c>
      <c r="C45" s="129" t="s">
        <v>180</v>
      </c>
      <c r="D45" s="21">
        <v>15000</v>
      </c>
      <c r="E45" s="21">
        <v>10000</v>
      </c>
      <c r="F45" s="49">
        <v>21000</v>
      </c>
      <c r="G45" s="18">
        <v>16866</v>
      </c>
      <c r="H45" s="151">
        <v>22275</v>
      </c>
      <c r="I45" s="146">
        <v>77905</v>
      </c>
      <c r="J45" s="149">
        <v>39533</v>
      </c>
      <c r="K45" s="149">
        <v>7178</v>
      </c>
      <c r="L45" s="149">
        <v>10783</v>
      </c>
      <c r="M45" s="149">
        <v>3633</v>
      </c>
      <c r="N45" s="149">
        <v>2158</v>
      </c>
      <c r="O45" s="324">
        <v>82181</v>
      </c>
      <c r="P45" s="324">
        <v>7407</v>
      </c>
      <c r="Q45" s="324">
        <v>25015</v>
      </c>
      <c r="R45" s="306">
        <f>'Mielies-Maize'!G42</f>
        <v>7774923</v>
      </c>
      <c r="S45" s="324">
        <f t="shared" si="11"/>
        <v>1578336.8</v>
      </c>
    </row>
    <row r="46" spans="2:19" ht="15" customHeight="1" x14ac:dyDescent="0.3">
      <c r="B46" s="19">
        <v>28</v>
      </c>
      <c r="C46" s="129"/>
      <c r="D46" s="21">
        <v>8000</v>
      </c>
      <c r="E46" s="21">
        <v>11000</v>
      </c>
      <c r="F46" s="49">
        <v>12000</v>
      </c>
      <c r="G46" s="18">
        <v>21766</v>
      </c>
      <c r="H46" s="151">
        <v>15295</v>
      </c>
      <c r="I46" s="146">
        <v>16901</v>
      </c>
      <c r="J46" s="149">
        <v>19255</v>
      </c>
      <c r="K46" s="149">
        <v>6845</v>
      </c>
      <c r="L46" s="149">
        <v>17414</v>
      </c>
      <c r="M46" s="149">
        <v>8399</v>
      </c>
      <c r="N46" s="149">
        <v>11652</v>
      </c>
      <c r="O46" s="324">
        <v>9087</v>
      </c>
      <c r="P46" s="324">
        <v>9496</v>
      </c>
      <c r="Q46" s="324">
        <v>20335</v>
      </c>
      <c r="R46" s="306"/>
      <c r="S46" s="286"/>
    </row>
    <row r="47" spans="2:19" ht="15" customHeight="1" x14ac:dyDescent="0.3">
      <c r="B47" s="19">
        <v>29</v>
      </c>
      <c r="C47" s="129"/>
      <c r="D47" s="21">
        <v>11000</v>
      </c>
      <c r="E47" s="21">
        <v>11000</v>
      </c>
      <c r="F47" s="49">
        <v>28000</v>
      </c>
      <c r="G47" s="18">
        <v>19043</v>
      </c>
      <c r="H47" s="151">
        <v>-4197</v>
      </c>
      <c r="I47" s="146">
        <v>16145</v>
      </c>
      <c r="J47" s="149">
        <v>20508</v>
      </c>
      <c r="K47" s="149">
        <v>9858</v>
      </c>
      <c r="L47" s="149">
        <v>17344</v>
      </c>
      <c r="M47" s="149">
        <v>9140</v>
      </c>
      <c r="N47" s="149">
        <v>9598</v>
      </c>
      <c r="O47" s="324">
        <v>7665</v>
      </c>
      <c r="P47" s="324">
        <v>7032</v>
      </c>
      <c r="Q47" s="324">
        <v>23398</v>
      </c>
      <c r="R47" s="306"/>
      <c r="S47" s="286"/>
    </row>
    <row r="48" spans="2:19" ht="15" customHeight="1" x14ac:dyDescent="0.3">
      <c r="B48" s="19">
        <v>30</v>
      </c>
      <c r="C48" s="129"/>
      <c r="D48" s="21">
        <v>8000</v>
      </c>
      <c r="E48" s="21">
        <v>11000</v>
      </c>
      <c r="F48" s="49">
        <v>48000</v>
      </c>
      <c r="G48" s="18">
        <v>57876</v>
      </c>
      <c r="H48" s="151">
        <v>15132</v>
      </c>
      <c r="I48" s="146">
        <v>16187</v>
      </c>
      <c r="J48" s="149">
        <v>11077</v>
      </c>
      <c r="K48" s="149">
        <v>58749</v>
      </c>
      <c r="L48" s="149">
        <v>107653</v>
      </c>
      <c r="M48" s="149">
        <v>7591</v>
      </c>
      <c r="N48" s="149">
        <v>5910</v>
      </c>
      <c r="O48" s="324">
        <v>7429</v>
      </c>
      <c r="P48" s="324">
        <v>44652</v>
      </c>
      <c r="Q48" s="324">
        <v>33268</v>
      </c>
      <c r="R48" s="306"/>
      <c r="S48" s="286"/>
    </row>
    <row r="49" spans="2:19" ht="15" customHeight="1" x14ac:dyDescent="0.3">
      <c r="B49" s="19">
        <v>31</v>
      </c>
      <c r="C49" s="129"/>
      <c r="D49" s="21">
        <v>11000</v>
      </c>
      <c r="E49" s="21">
        <v>5000</v>
      </c>
      <c r="F49" s="49">
        <v>15000</v>
      </c>
      <c r="G49" s="18">
        <v>23769</v>
      </c>
      <c r="H49" s="151">
        <v>43649</v>
      </c>
      <c r="I49" s="146">
        <v>53618</v>
      </c>
      <c r="J49" s="149">
        <v>43075</v>
      </c>
      <c r="K49" s="149">
        <v>6854</v>
      </c>
      <c r="L49" s="149">
        <v>10642</v>
      </c>
      <c r="M49" s="149">
        <v>32389</v>
      </c>
      <c r="N49" s="149">
        <v>38201</v>
      </c>
      <c r="O49" s="324">
        <v>36065</v>
      </c>
      <c r="P49" s="324">
        <v>4654</v>
      </c>
      <c r="Q49" s="324">
        <v>9108</v>
      </c>
      <c r="R49" s="306"/>
      <c r="S49" s="286"/>
    </row>
    <row r="50" spans="2:19" ht="15" customHeight="1" x14ac:dyDescent="0.3">
      <c r="B50" s="19">
        <v>32</v>
      </c>
      <c r="C50" s="129"/>
      <c r="D50" s="21">
        <v>23000</v>
      </c>
      <c r="E50" s="21">
        <v>11000</v>
      </c>
      <c r="F50" s="49">
        <v>30000</v>
      </c>
      <c r="G50" s="18">
        <v>20991</v>
      </c>
      <c r="H50" s="151">
        <v>13905</v>
      </c>
      <c r="I50" s="146">
        <v>16735</v>
      </c>
      <c r="J50" s="149">
        <v>12352</v>
      </c>
      <c r="K50" s="149">
        <v>0</v>
      </c>
      <c r="L50" s="149">
        <v>9794</v>
      </c>
      <c r="M50" s="149">
        <v>3944</v>
      </c>
      <c r="N50" s="149">
        <v>3259</v>
      </c>
      <c r="O50" s="324">
        <v>4505</v>
      </c>
      <c r="P50" s="324">
        <v>7313</v>
      </c>
      <c r="Q50" s="324">
        <v>14534</v>
      </c>
      <c r="R50" s="306"/>
      <c r="S50" s="286"/>
    </row>
    <row r="51" spans="2:19" ht="15" customHeight="1" x14ac:dyDescent="0.3">
      <c r="B51" s="19">
        <v>33</v>
      </c>
      <c r="C51" s="129"/>
      <c r="D51" s="21">
        <v>0</v>
      </c>
      <c r="E51" s="21">
        <v>33000</v>
      </c>
      <c r="F51" s="49">
        <v>0</v>
      </c>
      <c r="G51" s="18">
        <v>0</v>
      </c>
      <c r="H51" s="151">
        <v>0</v>
      </c>
      <c r="I51" s="146">
        <v>0</v>
      </c>
      <c r="J51" s="149">
        <v>0</v>
      </c>
      <c r="K51" s="149">
        <v>0</v>
      </c>
      <c r="L51" s="149">
        <v>0</v>
      </c>
      <c r="M51" s="149">
        <v>4144</v>
      </c>
      <c r="N51" s="149">
        <v>1457</v>
      </c>
      <c r="O51" s="324">
        <v>5803</v>
      </c>
      <c r="P51" s="324">
        <v>5887</v>
      </c>
      <c r="Q51" s="324">
        <v>8452</v>
      </c>
      <c r="R51" s="306"/>
      <c r="S51" s="286"/>
    </row>
    <row r="52" spans="2:19" ht="15" customHeight="1" x14ac:dyDescent="0.3">
      <c r="B52" s="19">
        <v>34</v>
      </c>
      <c r="C52" s="129"/>
      <c r="D52" s="21">
        <v>0</v>
      </c>
      <c r="E52" s="21">
        <v>0</v>
      </c>
      <c r="F52" s="49">
        <v>0</v>
      </c>
      <c r="G52" s="18">
        <v>0</v>
      </c>
      <c r="H52" s="151">
        <v>0</v>
      </c>
      <c r="I52" s="146">
        <v>0</v>
      </c>
      <c r="J52" s="149">
        <v>0</v>
      </c>
      <c r="K52" s="149">
        <v>0</v>
      </c>
      <c r="L52" s="149">
        <v>0</v>
      </c>
      <c r="M52" s="149">
        <v>2931</v>
      </c>
      <c r="N52" s="149">
        <v>2369</v>
      </c>
      <c r="O52" s="324">
        <v>3668</v>
      </c>
      <c r="P52" s="324">
        <v>4338</v>
      </c>
      <c r="Q52" s="324">
        <v>7816</v>
      </c>
      <c r="R52" s="306"/>
      <c r="S52" s="286"/>
    </row>
    <row r="53" spans="2:19" ht="15" customHeight="1" x14ac:dyDescent="0.3">
      <c r="B53" s="19">
        <v>35</v>
      </c>
      <c r="C53" s="129"/>
      <c r="D53" s="21">
        <v>5000</v>
      </c>
      <c r="E53" s="21">
        <v>0</v>
      </c>
      <c r="F53" s="49">
        <v>15000</v>
      </c>
      <c r="G53" s="18">
        <v>75763</v>
      </c>
      <c r="H53" s="151">
        <v>46907</v>
      </c>
      <c r="I53" s="146">
        <v>68533</v>
      </c>
      <c r="J53" s="149">
        <v>57507</v>
      </c>
      <c r="K53" s="149">
        <v>40486</v>
      </c>
      <c r="L53" s="149">
        <v>61431</v>
      </c>
      <c r="M53" s="149">
        <v>9201</v>
      </c>
      <c r="N53" s="149">
        <v>15225</v>
      </c>
      <c r="O53" s="324">
        <v>20941</v>
      </c>
      <c r="P53" s="324">
        <v>24475</v>
      </c>
      <c r="Q53" s="324">
        <v>14301</v>
      </c>
      <c r="R53" s="306"/>
      <c r="S53" s="286"/>
    </row>
    <row r="54" spans="2:19" ht="15" customHeight="1" x14ac:dyDescent="0.3">
      <c r="B54" s="19">
        <v>36</v>
      </c>
      <c r="C54" s="129"/>
      <c r="D54" s="21">
        <v>26000</v>
      </c>
      <c r="E54" s="21">
        <v>5000</v>
      </c>
      <c r="F54" s="49">
        <v>10000</v>
      </c>
      <c r="G54" s="18">
        <v>4419</v>
      </c>
      <c r="H54" s="151">
        <v>7173</v>
      </c>
      <c r="I54" s="146">
        <v>5394</v>
      </c>
      <c r="J54" s="149">
        <v>3773</v>
      </c>
      <c r="K54" s="149">
        <v>2678</v>
      </c>
      <c r="L54" s="149">
        <v>6295</v>
      </c>
      <c r="M54" s="149">
        <v>605</v>
      </c>
      <c r="N54" s="149">
        <v>247</v>
      </c>
      <c r="O54" s="324">
        <v>164</v>
      </c>
      <c r="P54" s="324">
        <v>3593</v>
      </c>
      <c r="Q54" s="324">
        <v>5068</v>
      </c>
      <c r="R54" s="306"/>
      <c r="S54" s="286"/>
    </row>
    <row r="55" spans="2:19" ht="15" customHeight="1" x14ac:dyDescent="0.3">
      <c r="B55" s="19">
        <v>37</v>
      </c>
      <c r="C55" s="129"/>
      <c r="D55" s="21">
        <v>3000</v>
      </c>
      <c r="E55" s="21">
        <v>8000</v>
      </c>
      <c r="F55" s="49">
        <v>13000</v>
      </c>
      <c r="G55" s="18">
        <v>11178</v>
      </c>
      <c r="H55" s="151">
        <v>11752</v>
      </c>
      <c r="I55" s="146">
        <v>10088</v>
      </c>
      <c r="J55" s="149">
        <v>6980</v>
      </c>
      <c r="K55" s="149">
        <v>10518</v>
      </c>
      <c r="L55" s="149">
        <v>10667</v>
      </c>
      <c r="M55" s="149">
        <v>2895</v>
      </c>
      <c r="N55" s="149">
        <v>2079</v>
      </c>
      <c r="O55" s="324">
        <v>2948</v>
      </c>
      <c r="P55" s="324">
        <v>6261</v>
      </c>
      <c r="Q55" s="324">
        <v>12109</v>
      </c>
      <c r="R55" s="306"/>
      <c r="S55" s="286"/>
    </row>
    <row r="56" spans="2:19" ht="14.25" customHeight="1" x14ac:dyDescent="0.3">
      <c r="B56" s="19">
        <v>38</v>
      </c>
      <c r="C56" s="129"/>
      <c r="D56" s="21">
        <v>8000</v>
      </c>
      <c r="E56" s="21">
        <v>5000</v>
      </c>
      <c r="F56" s="49">
        <v>14000</v>
      </c>
      <c r="G56" s="18">
        <v>9457</v>
      </c>
      <c r="H56" s="151">
        <v>12500</v>
      </c>
      <c r="I56" s="146">
        <v>16621</v>
      </c>
      <c r="J56" s="149">
        <v>14135</v>
      </c>
      <c r="K56" s="149">
        <v>16958</v>
      </c>
      <c r="L56" s="149">
        <v>9207</v>
      </c>
      <c r="M56" s="149">
        <v>1078</v>
      </c>
      <c r="N56" s="149">
        <v>6752</v>
      </c>
      <c r="O56" s="324">
        <v>5613</v>
      </c>
      <c r="P56" s="324">
        <v>7804</v>
      </c>
      <c r="Q56" s="324">
        <v>13215</v>
      </c>
      <c r="R56" s="306"/>
      <c r="S56" s="286"/>
    </row>
    <row r="57" spans="2:19" ht="14.25" customHeight="1" x14ac:dyDescent="0.3">
      <c r="B57" s="19">
        <v>39</v>
      </c>
      <c r="C57" s="129"/>
      <c r="D57" s="21">
        <v>6000</v>
      </c>
      <c r="E57" s="21">
        <v>9000</v>
      </c>
      <c r="F57" s="49">
        <v>14000</v>
      </c>
      <c r="G57" s="18">
        <v>31329</v>
      </c>
      <c r="H57" s="151">
        <v>28954</v>
      </c>
      <c r="I57" s="146">
        <v>18997</v>
      </c>
      <c r="J57" s="149">
        <v>21957</v>
      </c>
      <c r="K57" s="149">
        <v>55917</v>
      </c>
      <c r="L57" s="149">
        <v>67194</v>
      </c>
      <c r="M57" s="149">
        <v>13637</v>
      </c>
      <c r="N57" s="149">
        <v>9442</v>
      </c>
      <c r="O57" s="324">
        <v>7152</v>
      </c>
      <c r="P57" s="324">
        <v>51784</v>
      </c>
      <c r="Q57" s="324">
        <v>27961</v>
      </c>
      <c r="R57" s="306"/>
      <c r="S57" s="286"/>
    </row>
    <row r="58" spans="2:19" ht="14.25" customHeight="1" x14ac:dyDescent="0.3">
      <c r="B58" s="19">
        <v>40</v>
      </c>
      <c r="C58" s="129"/>
      <c r="D58" s="21">
        <v>10000</v>
      </c>
      <c r="E58" s="21">
        <v>5000</v>
      </c>
      <c r="F58" s="49">
        <v>8000</v>
      </c>
      <c r="G58" s="18">
        <v>14541</v>
      </c>
      <c r="H58" s="151">
        <v>44177</v>
      </c>
      <c r="I58" s="146">
        <v>73924</v>
      </c>
      <c r="J58" s="149">
        <v>70882</v>
      </c>
      <c r="K58" s="149">
        <v>8794</v>
      </c>
      <c r="L58" s="149">
        <v>2672</v>
      </c>
      <c r="M58" s="149">
        <v>91</v>
      </c>
      <c r="N58" s="149">
        <v>24062</v>
      </c>
      <c r="O58" s="324">
        <v>31061</v>
      </c>
      <c r="P58" s="324">
        <v>4869</v>
      </c>
      <c r="Q58" s="324">
        <v>24603</v>
      </c>
      <c r="R58" s="306"/>
      <c r="S58" s="286"/>
    </row>
    <row r="59" spans="2:19" ht="14.25" customHeight="1" x14ac:dyDescent="0.3">
      <c r="B59" s="19">
        <v>41</v>
      </c>
      <c r="C59" s="129"/>
      <c r="D59" s="21">
        <v>9000</v>
      </c>
      <c r="E59" s="21">
        <v>9000</v>
      </c>
      <c r="F59" s="49">
        <v>6000</v>
      </c>
      <c r="G59" s="18">
        <v>18083</v>
      </c>
      <c r="H59" s="151">
        <v>24623</v>
      </c>
      <c r="I59" s="146">
        <v>24978</v>
      </c>
      <c r="J59" s="149">
        <v>33366</v>
      </c>
      <c r="K59" s="149">
        <v>27581</v>
      </c>
      <c r="L59" s="149">
        <v>11706</v>
      </c>
      <c r="M59" s="149">
        <v>2095</v>
      </c>
      <c r="N59" s="149">
        <v>7466</v>
      </c>
      <c r="O59" s="324">
        <v>5936</v>
      </c>
      <c r="P59" s="324">
        <v>10413</v>
      </c>
      <c r="Q59" s="324">
        <v>26466</v>
      </c>
      <c r="R59" s="306"/>
      <c r="S59" s="286"/>
    </row>
    <row r="60" spans="2:19" ht="14.25" customHeight="1" x14ac:dyDescent="0.3">
      <c r="B60" s="19">
        <v>42</v>
      </c>
      <c r="C60" s="129"/>
      <c r="D60" s="21">
        <v>9000</v>
      </c>
      <c r="E60" s="21">
        <v>21000</v>
      </c>
      <c r="F60" s="49">
        <v>33000</v>
      </c>
      <c r="G60" s="18">
        <v>24607</v>
      </c>
      <c r="H60" s="151">
        <v>29549</v>
      </c>
      <c r="I60" s="146">
        <v>32476</v>
      </c>
      <c r="J60" s="149">
        <v>45464</v>
      </c>
      <c r="K60" s="149">
        <v>46977</v>
      </c>
      <c r="L60" s="149">
        <v>9435</v>
      </c>
      <c r="M60" s="149">
        <v>1001</v>
      </c>
      <c r="N60" s="149">
        <v>11480</v>
      </c>
      <c r="O60" s="324">
        <v>10507</v>
      </c>
      <c r="P60" s="324">
        <v>5984</v>
      </c>
      <c r="Q60" s="324">
        <v>25662</v>
      </c>
      <c r="R60" s="306"/>
      <c r="S60" s="286"/>
    </row>
    <row r="61" spans="2:19" ht="14.25" customHeight="1" x14ac:dyDescent="0.3">
      <c r="B61" s="19">
        <v>43</v>
      </c>
      <c r="C61" s="129"/>
      <c r="D61" s="21">
        <v>6000</v>
      </c>
      <c r="E61" s="21">
        <v>6000</v>
      </c>
      <c r="F61" s="49">
        <v>18000</v>
      </c>
      <c r="G61" s="18">
        <v>74611</v>
      </c>
      <c r="H61" s="151">
        <v>37777</v>
      </c>
      <c r="I61" s="146">
        <v>35813</v>
      </c>
      <c r="J61" s="149">
        <v>34233</v>
      </c>
      <c r="K61" s="149">
        <v>75833</v>
      </c>
      <c r="L61" s="149">
        <v>68018</v>
      </c>
      <c r="M61" s="149">
        <v>22200</v>
      </c>
      <c r="N61" s="149">
        <v>9084</v>
      </c>
      <c r="O61" s="324">
        <v>8705</v>
      </c>
      <c r="P61" s="324">
        <v>30251</v>
      </c>
      <c r="Q61" s="324">
        <v>30709</v>
      </c>
      <c r="R61" s="306"/>
      <c r="S61" s="286"/>
    </row>
    <row r="62" spans="2:19" ht="14.25" customHeight="1" x14ac:dyDescent="0.3">
      <c r="B62" s="19">
        <v>44</v>
      </c>
      <c r="C62" s="129"/>
      <c r="D62" s="21">
        <v>8000</v>
      </c>
      <c r="E62" s="21">
        <v>9000</v>
      </c>
      <c r="F62" s="159">
        <v>14000</v>
      </c>
      <c r="G62" s="158">
        <v>48477</v>
      </c>
      <c r="H62" s="151">
        <v>56253</v>
      </c>
      <c r="I62" s="146">
        <v>91654</v>
      </c>
      <c r="J62" s="149">
        <v>89529</v>
      </c>
      <c r="K62" s="149">
        <v>12553</v>
      </c>
      <c r="L62" s="149">
        <v>3373</v>
      </c>
      <c r="M62" s="149">
        <v>1060</v>
      </c>
      <c r="N62" s="149">
        <v>23857</v>
      </c>
      <c r="O62" s="324">
        <v>29153</v>
      </c>
      <c r="P62" s="324">
        <v>5521</v>
      </c>
      <c r="Q62" s="324">
        <v>19551</v>
      </c>
      <c r="R62" s="306"/>
      <c r="S62" s="286"/>
    </row>
    <row r="63" spans="2:19" ht="14.25" customHeight="1" x14ac:dyDescent="0.3">
      <c r="B63" s="19">
        <v>45</v>
      </c>
      <c r="C63" s="129"/>
      <c r="D63" s="21">
        <v>14000</v>
      </c>
      <c r="E63" s="21">
        <v>9000</v>
      </c>
      <c r="F63" s="49">
        <v>27000</v>
      </c>
      <c r="G63" s="18">
        <v>53181</v>
      </c>
      <c r="H63" s="151">
        <v>17466</v>
      </c>
      <c r="I63" s="146">
        <v>28346</v>
      </c>
      <c r="J63" s="149">
        <v>29898</v>
      </c>
      <c r="K63" s="149">
        <v>36209</v>
      </c>
      <c r="L63" s="149">
        <v>13326</v>
      </c>
      <c r="M63" s="149">
        <v>5160</v>
      </c>
      <c r="N63" s="149">
        <v>7344</v>
      </c>
      <c r="O63" s="324">
        <v>9127</v>
      </c>
      <c r="P63" s="324">
        <v>8444</v>
      </c>
      <c r="Q63" s="324">
        <v>20073</v>
      </c>
      <c r="R63" s="306"/>
      <c r="S63" s="286"/>
    </row>
    <row r="64" spans="2:19" ht="14.25" customHeight="1" x14ac:dyDescent="0.3">
      <c r="B64" s="19">
        <v>46</v>
      </c>
      <c r="C64" s="129"/>
      <c r="D64" s="21">
        <v>81000</v>
      </c>
      <c r="E64" s="21">
        <v>3000</v>
      </c>
      <c r="F64" s="49">
        <v>42000</v>
      </c>
      <c r="G64" s="18">
        <v>58073</v>
      </c>
      <c r="H64" s="151">
        <v>16832</v>
      </c>
      <c r="I64" s="146">
        <v>36727</v>
      </c>
      <c r="J64" s="149">
        <v>44640</v>
      </c>
      <c r="K64" s="149">
        <v>77684</v>
      </c>
      <c r="L64" s="149">
        <v>17827</v>
      </c>
      <c r="M64" s="149">
        <v>1635</v>
      </c>
      <c r="N64" s="149">
        <v>4120</v>
      </c>
      <c r="O64" s="324">
        <v>11229</v>
      </c>
      <c r="P64" s="324">
        <v>7408</v>
      </c>
      <c r="Q64" s="324">
        <v>22482</v>
      </c>
      <c r="R64" s="306"/>
      <c r="S64" s="286"/>
    </row>
    <row r="65" spans="2:19" ht="14.25" customHeight="1" x14ac:dyDescent="0.3">
      <c r="B65" s="19">
        <v>47</v>
      </c>
      <c r="C65" s="129"/>
      <c r="D65" s="129" t="s">
        <v>67</v>
      </c>
      <c r="E65" s="129" t="s">
        <v>68</v>
      </c>
      <c r="F65" s="49">
        <v>40000</v>
      </c>
      <c r="G65" s="18">
        <v>92058</v>
      </c>
      <c r="H65" s="151">
        <v>30836</v>
      </c>
      <c r="I65" s="146">
        <v>34682</v>
      </c>
      <c r="J65" s="149">
        <v>38794</v>
      </c>
      <c r="K65" s="149">
        <v>76354</v>
      </c>
      <c r="L65" s="149">
        <v>8388</v>
      </c>
      <c r="M65" s="149">
        <v>1951</v>
      </c>
      <c r="N65" s="149">
        <v>7498</v>
      </c>
      <c r="O65" s="324">
        <v>10015</v>
      </c>
      <c r="P65" s="324">
        <v>46816</v>
      </c>
      <c r="Q65" s="324">
        <v>15725</v>
      </c>
      <c r="R65" s="306"/>
      <c r="S65" s="286"/>
    </row>
    <row r="66" spans="2:19" ht="14.25" customHeight="1" x14ac:dyDescent="0.3">
      <c r="B66" s="19">
        <v>48</v>
      </c>
      <c r="C66" s="129"/>
      <c r="D66" s="21">
        <v>6000</v>
      </c>
      <c r="E66" s="21">
        <v>2000</v>
      </c>
      <c r="F66" s="49">
        <v>52000</v>
      </c>
      <c r="G66" s="18">
        <v>44272</v>
      </c>
      <c r="H66" s="151">
        <v>87845</v>
      </c>
      <c r="I66" s="146">
        <v>100063</v>
      </c>
      <c r="J66" s="149">
        <v>134526</v>
      </c>
      <c r="K66" s="149">
        <v>174620</v>
      </c>
      <c r="L66" s="149">
        <v>58012</v>
      </c>
      <c r="M66" s="149">
        <v>25298</v>
      </c>
      <c r="N66" s="149">
        <v>29514</v>
      </c>
      <c r="O66" s="324">
        <v>57924</v>
      </c>
      <c r="P66" s="324">
        <v>1726</v>
      </c>
      <c r="Q66" s="324">
        <v>28193</v>
      </c>
      <c r="R66" s="306"/>
      <c r="S66" s="286"/>
    </row>
    <row r="67" spans="2:19" ht="14.25" customHeight="1" x14ac:dyDescent="0.3">
      <c r="B67" s="19">
        <v>49</v>
      </c>
      <c r="C67" s="129"/>
      <c r="D67" s="21">
        <v>7000</v>
      </c>
      <c r="E67" s="21">
        <v>3000</v>
      </c>
      <c r="F67" s="49">
        <v>35000</v>
      </c>
      <c r="G67" s="18">
        <v>40598</v>
      </c>
      <c r="H67" s="151">
        <v>34657</v>
      </c>
      <c r="I67" s="146">
        <v>27403</v>
      </c>
      <c r="J67" s="149">
        <v>22890</v>
      </c>
      <c r="K67" s="149">
        <v>90941</v>
      </c>
      <c r="L67" s="149">
        <v>7089</v>
      </c>
      <c r="M67" s="149">
        <v>6254</v>
      </c>
      <c r="N67" s="149">
        <v>3059</v>
      </c>
      <c r="O67" s="324">
        <v>3074</v>
      </c>
      <c r="P67" s="324">
        <v>16362</v>
      </c>
      <c r="Q67" s="324">
        <v>9429</v>
      </c>
      <c r="R67" s="306"/>
      <c r="S67" s="286"/>
    </row>
    <row r="68" spans="2:19" ht="14.25" customHeight="1" x14ac:dyDescent="0.3">
      <c r="B68" s="19">
        <v>50</v>
      </c>
      <c r="C68" s="129"/>
      <c r="D68" s="21">
        <v>10000</v>
      </c>
      <c r="E68" s="21">
        <v>38000</v>
      </c>
      <c r="F68" s="49">
        <v>93000</v>
      </c>
      <c r="G68" s="18">
        <v>94097</v>
      </c>
      <c r="H68" s="151">
        <v>51986</v>
      </c>
      <c r="I68" s="146">
        <v>33877</v>
      </c>
      <c r="J68" s="149">
        <v>70188</v>
      </c>
      <c r="K68" s="149">
        <v>46810</v>
      </c>
      <c r="L68" s="149">
        <v>17603</v>
      </c>
      <c r="M68" s="149">
        <v>9992</v>
      </c>
      <c r="N68" s="149">
        <v>5994</v>
      </c>
      <c r="O68" s="324">
        <v>16900</v>
      </c>
      <c r="P68" s="324">
        <v>5462</v>
      </c>
      <c r="Q68" s="324">
        <v>13497</v>
      </c>
      <c r="R68" s="306"/>
      <c r="S68" s="286"/>
    </row>
    <row r="69" spans="2:19" ht="14.25" customHeight="1" x14ac:dyDescent="0.3">
      <c r="B69" s="19">
        <v>51</v>
      </c>
      <c r="C69" s="129"/>
      <c r="D69" s="21">
        <v>0</v>
      </c>
      <c r="E69" s="21">
        <v>33000</v>
      </c>
      <c r="F69" s="49">
        <v>144000</v>
      </c>
      <c r="G69" s="18">
        <v>181300</v>
      </c>
      <c r="H69" s="151">
        <v>47621</v>
      </c>
      <c r="I69" s="146">
        <v>72371</v>
      </c>
      <c r="J69" s="149">
        <v>95688</v>
      </c>
      <c r="K69" s="149">
        <v>89128</v>
      </c>
      <c r="L69" s="149">
        <v>22826</v>
      </c>
      <c r="M69" s="149">
        <v>11219</v>
      </c>
      <c r="N69" s="149">
        <v>10341</v>
      </c>
      <c r="O69" s="324">
        <v>43770</v>
      </c>
      <c r="P69" s="324">
        <v>8259</v>
      </c>
      <c r="Q69" s="324">
        <v>26981</v>
      </c>
      <c r="R69" s="306"/>
      <c r="S69" s="286"/>
    </row>
    <row r="70" spans="2:19" ht="14.25" customHeight="1" x14ac:dyDescent="0.3">
      <c r="B70" s="19">
        <v>52</v>
      </c>
      <c r="C70" s="129"/>
      <c r="D70" s="21">
        <v>14000</v>
      </c>
      <c r="E70" s="21">
        <v>49000</v>
      </c>
      <c r="F70" s="49">
        <v>92000</v>
      </c>
      <c r="G70" s="18">
        <v>349127</v>
      </c>
      <c r="H70" s="151">
        <v>209597</v>
      </c>
      <c r="I70" s="146">
        <v>76631</v>
      </c>
      <c r="J70" s="149">
        <v>98505</v>
      </c>
      <c r="K70" s="149">
        <v>129651</v>
      </c>
      <c r="L70" s="149">
        <v>24557</v>
      </c>
      <c r="M70" s="149">
        <v>23329</v>
      </c>
      <c r="N70" s="149">
        <v>63371</v>
      </c>
      <c r="O70" s="324">
        <v>91574</v>
      </c>
      <c r="P70" s="324">
        <v>41190</v>
      </c>
      <c r="Q70" s="324">
        <v>45674</v>
      </c>
      <c r="R70" s="306"/>
      <c r="S70" s="286"/>
    </row>
    <row r="71" spans="2:19" ht="14.25" customHeight="1" x14ac:dyDescent="0.3">
      <c r="B71" s="19">
        <v>53</v>
      </c>
      <c r="C71" s="129"/>
      <c r="D71" s="21"/>
      <c r="E71" s="21"/>
      <c r="F71" s="21"/>
      <c r="G71" s="21"/>
      <c r="H71" s="149"/>
      <c r="I71" s="149"/>
      <c r="J71" s="149"/>
      <c r="K71" s="147"/>
      <c r="L71" s="149"/>
      <c r="M71" s="266"/>
      <c r="N71" s="266"/>
      <c r="O71" s="149">
        <v>193423</v>
      </c>
      <c r="P71" s="149"/>
      <c r="Q71" s="324"/>
      <c r="R71" s="306"/>
      <c r="S71" s="286"/>
    </row>
    <row r="72" spans="2:19" ht="14.25" customHeight="1" x14ac:dyDescent="0.3">
      <c r="B72" s="19">
        <v>54</v>
      </c>
      <c r="C72" s="129"/>
      <c r="D72" s="28"/>
      <c r="E72" s="28"/>
      <c r="F72" s="28"/>
      <c r="G72" s="28"/>
      <c r="H72" s="195"/>
      <c r="I72" s="195"/>
      <c r="J72" s="195"/>
      <c r="K72" s="214"/>
      <c r="L72" s="195" t="e">
        <f>'Mielies-Maize'!#REF!</f>
        <v>#REF!</v>
      </c>
      <c r="M72" s="267"/>
      <c r="N72" s="267"/>
      <c r="O72" s="147"/>
      <c r="P72" s="149"/>
      <c r="Q72" s="324"/>
      <c r="R72" s="412"/>
      <c r="S72" s="286"/>
    </row>
    <row r="73" spans="2:19" ht="14.25" customHeight="1" x14ac:dyDescent="0.3">
      <c r="B73" s="140" t="s">
        <v>95</v>
      </c>
      <c r="C73" s="204"/>
      <c r="D73" s="116">
        <v>7480000</v>
      </c>
      <c r="E73" s="115">
        <v>6775000</v>
      </c>
      <c r="F73" s="114">
        <v>6052000</v>
      </c>
      <c r="G73" s="81">
        <v>6903656</v>
      </c>
      <c r="H73" s="81">
        <v>5606800</v>
      </c>
      <c r="I73" s="113">
        <v>7710000</v>
      </c>
      <c r="J73" s="81">
        <v>4735000</v>
      </c>
      <c r="K73" s="81">
        <v>3408500</v>
      </c>
      <c r="L73" s="216">
        <v>9916000</v>
      </c>
      <c r="M73" s="244">
        <v>6801560</v>
      </c>
      <c r="N73" s="244">
        <v>5538240</v>
      </c>
      <c r="O73" s="307">
        <v>8666310</v>
      </c>
      <c r="P73" s="307">
        <v>8608815</v>
      </c>
      <c r="Q73" s="307">
        <v>7789750</v>
      </c>
      <c r="R73" s="307">
        <v>8637950</v>
      </c>
      <c r="S73" s="317">
        <f>AVERAGE(K73:Q73)</f>
        <v>7247025</v>
      </c>
    </row>
    <row r="74" spans="2:19" ht="14.25" customHeight="1" x14ac:dyDescent="0.3">
      <c r="B74" s="182" t="s">
        <v>96</v>
      </c>
      <c r="C74" s="152"/>
      <c r="D74" s="88">
        <v>119893</v>
      </c>
      <c r="E74" s="90">
        <v>114890</v>
      </c>
      <c r="F74" s="90">
        <v>100312</v>
      </c>
      <c r="G74" s="90">
        <v>114097</v>
      </c>
      <c r="H74" s="90">
        <v>110942</v>
      </c>
      <c r="I74" s="90">
        <v>137247</v>
      </c>
      <c r="J74" s="90">
        <v>94200</v>
      </c>
      <c r="K74" s="90">
        <v>41052</v>
      </c>
      <c r="L74" s="212">
        <f>212100+16900</f>
        <v>229000</v>
      </c>
      <c r="M74" s="245">
        <v>200000</v>
      </c>
      <c r="N74" s="245">
        <v>160000</v>
      </c>
      <c r="O74" s="308">
        <v>255000</v>
      </c>
      <c r="P74" s="308">
        <v>202000</v>
      </c>
      <c r="Q74" s="308">
        <f>'Table-SAGIS deliver vs CEC est'!C9</f>
        <v>200000</v>
      </c>
      <c r="R74" s="308">
        <f>'Table-SAGIS deliver vs CEC est'!D9</f>
        <v>420000</v>
      </c>
      <c r="S74" s="317">
        <f>AVERAGE(K74:Q74)</f>
        <v>183864.57142857142</v>
      </c>
    </row>
    <row r="75" spans="2:19" ht="14.25" customHeight="1" x14ac:dyDescent="0.3">
      <c r="B75" s="183" t="s">
        <v>97</v>
      </c>
      <c r="C75" s="155"/>
      <c r="D75" s="91">
        <f t="shared" ref="D75:I75" si="12">D73-D74</f>
        <v>7360107</v>
      </c>
      <c r="E75" s="91">
        <f t="shared" si="12"/>
        <v>6660110</v>
      </c>
      <c r="F75" s="91">
        <f t="shared" si="12"/>
        <v>5951688</v>
      </c>
      <c r="G75" s="91">
        <f t="shared" si="12"/>
        <v>6789559</v>
      </c>
      <c r="H75" s="91">
        <f t="shared" si="12"/>
        <v>5495858</v>
      </c>
      <c r="I75" s="91">
        <f t="shared" si="12"/>
        <v>7572753</v>
      </c>
      <c r="J75" s="91">
        <v>4624890</v>
      </c>
      <c r="K75" s="91">
        <v>3367448</v>
      </c>
      <c r="L75" s="91">
        <f>L73-L74</f>
        <v>9687000</v>
      </c>
      <c r="M75" s="246">
        <f>M73-M74</f>
        <v>6601560</v>
      </c>
      <c r="N75" s="246">
        <v>5385000</v>
      </c>
      <c r="O75" s="309">
        <f>O73-O74</f>
        <v>8411310</v>
      </c>
      <c r="P75" s="309">
        <f>P73-P74</f>
        <v>8406815</v>
      </c>
      <c r="Q75" s="309">
        <f>Q73-Q74</f>
        <v>7589750</v>
      </c>
      <c r="R75" s="309">
        <f>R73-R74</f>
        <v>8217950</v>
      </c>
      <c r="S75" s="318">
        <f>S73-S74</f>
        <v>7063160.4285714282</v>
      </c>
    </row>
    <row r="76" spans="2:19" ht="12" x14ac:dyDescent="0.25">
      <c r="B76" s="16"/>
      <c r="D76" s="89"/>
      <c r="E76" s="84"/>
      <c r="F76" s="84"/>
      <c r="G76" s="85"/>
      <c r="H76" s="86"/>
      <c r="I76" s="85"/>
      <c r="J76" s="165"/>
      <c r="K76" s="165"/>
      <c r="L76" s="184"/>
      <c r="M76" s="247"/>
      <c r="N76" s="247"/>
      <c r="O76" s="310"/>
      <c r="P76" s="310"/>
      <c r="Q76" s="310"/>
      <c r="R76" s="310"/>
      <c r="S76" s="319"/>
    </row>
    <row r="77" spans="2:19" ht="18" thickBot="1" x14ac:dyDescent="0.4">
      <c r="B77" s="132" t="s">
        <v>98</v>
      </c>
      <c r="C77" s="133"/>
      <c r="D77" s="134" t="s">
        <v>48</v>
      </c>
      <c r="E77" s="241" t="s">
        <v>49</v>
      </c>
      <c r="F77" s="233" t="s">
        <v>50</v>
      </c>
      <c r="G77" s="233" t="s">
        <v>51</v>
      </c>
      <c r="H77" s="233" t="s">
        <v>52</v>
      </c>
      <c r="I77" s="233" t="s">
        <v>53</v>
      </c>
      <c r="J77" s="233" t="s">
        <v>54</v>
      </c>
      <c r="K77" s="233" t="s">
        <v>55</v>
      </c>
      <c r="L77" s="234" t="s">
        <v>56</v>
      </c>
      <c r="M77" s="248" t="str">
        <f>M3</f>
        <v>2018/19</v>
      </c>
      <c r="N77" s="291" t="s">
        <v>58</v>
      </c>
      <c r="O77" s="311" t="str">
        <f>O3</f>
        <v>2020/21</v>
      </c>
      <c r="P77" s="311" t="str">
        <f>P3</f>
        <v>2021/22</v>
      </c>
      <c r="Q77" s="311" t="str">
        <f>Q3</f>
        <v>2022/23*</v>
      </c>
      <c r="R77" s="311" t="str">
        <f>R3</f>
        <v>2023/24*</v>
      </c>
      <c r="S77" s="285" t="s">
        <v>63</v>
      </c>
    </row>
    <row r="78" spans="2:19" x14ac:dyDescent="0.2">
      <c r="B78" s="16" t="s">
        <v>99</v>
      </c>
      <c r="C78" s="45"/>
      <c r="D78" s="23">
        <f t="shared" ref="D78:I78" si="13">D16</f>
        <v>328341</v>
      </c>
      <c r="E78" s="242">
        <f t="shared" si="13"/>
        <v>115703</v>
      </c>
      <c r="F78" s="226">
        <f t="shared" si="13"/>
        <v>160000</v>
      </c>
      <c r="G78" s="226">
        <f t="shared" si="13"/>
        <v>182983</v>
      </c>
      <c r="H78" s="226">
        <f t="shared" si="13"/>
        <v>90570</v>
      </c>
      <c r="I78" s="226">
        <f t="shared" si="13"/>
        <v>101245</v>
      </c>
      <c r="J78" s="235">
        <f t="shared" ref="J78" si="14">J18</f>
        <v>174836</v>
      </c>
      <c r="K78" s="235">
        <f>K18</f>
        <v>288056</v>
      </c>
      <c r="L78" s="235">
        <f>L18</f>
        <v>610419</v>
      </c>
      <c r="M78" s="249">
        <f t="shared" ref="M78:S78" si="15">M18</f>
        <v>117369</v>
      </c>
      <c r="N78" s="249">
        <f t="shared" si="15"/>
        <v>266943</v>
      </c>
      <c r="O78" s="312">
        <f t="shared" si="15"/>
        <v>347732</v>
      </c>
      <c r="P78" s="312">
        <f>P18</f>
        <v>437036</v>
      </c>
      <c r="Q78" s="312">
        <f>Q18</f>
        <v>141188</v>
      </c>
      <c r="R78" s="312">
        <f>R18</f>
        <v>141188</v>
      </c>
      <c r="S78" s="235">
        <f t="shared" si="15"/>
        <v>182546.4</v>
      </c>
    </row>
    <row r="79" spans="2:19" ht="12" thickBot="1" x14ac:dyDescent="0.25">
      <c r="B79" s="16" t="s">
        <v>100</v>
      </c>
      <c r="C79" s="47"/>
      <c r="D79" s="313">
        <f t="shared" ref="D79:E79" si="16">SUM(D19:D25)</f>
        <v>1960000</v>
      </c>
      <c r="E79" s="313">
        <f t="shared" si="16"/>
        <v>1417000</v>
      </c>
      <c r="F79" s="313">
        <f t="shared" ref="F79:Q79" si="17">SUM(F19:F26)</f>
        <v>2217000</v>
      </c>
      <c r="G79" s="313">
        <f t="shared" si="17"/>
        <v>5534366</v>
      </c>
      <c r="H79" s="313">
        <f t="shared" si="17"/>
        <v>5768242</v>
      </c>
      <c r="I79" s="313">
        <f t="shared" si="17"/>
        <v>5096383</v>
      </c>
      <c r="J79" s="313">
        <f t="shared" si="17"/>
        <v>4341088</v>
      </c>
      <c r="K79" s="313">
        <f t="shared" si="17"/>
        <v>3168598</v>
      </c>
      <c r="L79" s="313">
        <f t="shared" si="17"/>
        <v>6769845</v>
      </c>
      <c r="M79" s="313">
        <f t="shared" si="17"/>
        <v>1130931</v>
      </c>
      <c r="N79" s="313">
        <f t="shared" si="17"/>
        <v>1023044</v>
      </c>
      <c r="O79" s="313">
        <f t="shared" si="17"/>
        <v>1459774</v>
      </c>
      <c r="P79" s="313">
        <f t="shared" si="17"/>
        <v>5171708</v>
      </c>
      <c r="Q79" s="313">
        <f t="shared" si="17"/>
        <v>1541947</v>
      </c>
      <c r="R79" s="313">
        <f>SUM(R19:R26)</f>
        <v>9398662</v>
      </c>
      <c r="S79" s="313">
        <f>SUM(S19:S45)</f>
        <v>34170728.399999999</v>
      </c>
    </row>
    <row r="80" spans="2:19" ht="15" thickBot="1" x14ac:dyDescent="0.35">
      <c r="B80" s="118" t="s">
        <v>101</v>
      </c>
      <c r="C80" s="135"/>
      <c r="D80" s="171">
        <f t="shared" ref="D80:K80" si="18">SUM(D78:D79)</f>
        <v>2288341</v>
      </c>
      <c r="E80" s="243">
        <f t="shared" si="18"/>
        <v>1532703</v>
      </c>
      <c r="F80" s="227">
        <f t="shared" si="18"/>
        <v>2377000</v>
      </c>
      <c r="G80" s="227">
        <f t="shared" si="18"/>
        <v>5717349</v>
      </c>
      <c r="H80" s="227">
        <f t="shared" si="18"/>
        <v>5858812</v>
      </c>
      <c r="I80" s="227">
        <f t="shared" si="18"/>
        <v>5197628</v>
      </c>
      <c r="J80" s="227">
        <f t="shared" si="18"/>
        <v>4515924</v>
      </c>
      <c r="K80" s="227">
        <f t="shared" si="18"/>
        <v>3456654</v>
      </c>
      <c r="L80" s="227">
        <f t="shared" ref="L80:S80" si="19">SUM(L78:L79)</f>
        <v>7380264</v>
      </c>
      <c r="M80" s="200">
        <f t="shared" si="19"/>
        <v>1248300</v>
      </c>
      <c r="N80" s="200">
        <f t="shared" si="19"/>
        <v>1289987</v>
      </c>
      <c r="O80" s="243">
        <f t="shared" si="19"/>
        <v>1807506</v>
      </c>
      <c r="P80" s="243">
        <f>SUM(P78:P79)</f>
        <v>5608744</v>
      </c>
      <c r="Q80" s="243">
        <f>SUM(Q78:Q79)</f>
        <v>1683135</v>
      </c>
      <c r="R80" s="243">
        <f>SUM(R78:R79)</f>
        <v>9539850</v>
      </c>
      <c r="S80" s="227">
        <f t="shared" si="19"/>
        <v>34353274.799999997</v>
      </c>
    </row>
    <row r="81" spans="2:19" ht="15" thickTop="1" x14ac:dyDescent="0.3">
      <c r="B81" s="255" t="s">
        <v>102</v>
      </c>
      <c r="C81" s="253"/>
      <c r="D81" s="254">
        <f t="shared" ref="D81:K81" si="20">SUM(D18:D62)</f>
        <v>7375341</v>
      </c>
      <c r="E81" s="254">
        <f t="shared" si="20"/>
        <v>6709703</v>
      </c>
      <c r="F81" s="254">
        <f t="shared" si="20"/>
        <v>9891000</v>
      </c>
      <c r="G81" s="254">
        <f t="shared" si="20"/>
        <v>11199590</v>
      </c>
      <c r="H81" s="254">
        <f t="shared" si="20"/>
        <v>10585725</v>
      </c>
      <c r="I81" s="254">
        <f t="shared" si="20"/>
        <v>13377231</v>
      </c>
      <c r="J81" s="254">
        <f t="shared" si="20"/>
        <v>9232766</v>
      </c>
      <c r="K81" s="254">
        <f t="shared" si="20"/>
        <v>6964037</v>
      </c>
      <c r="L81" s="254">
        <f>SUM(L18:L62)</f>
        <v>15995627</v>
      </c>
      <c r="M81" s="254"/>
      <c r="N81" s="254"/>
      <c r="O81" s="314"/>
      <c r="P81" s="314"/>
      <c r="Q81" s="314"/>
      <c r="R81" s="314"/>
      <c r="S81" s="254"/>
    </row>
    <row r="82" spans="2:19" ht="15" thickBot="1" x14ac:dyDescent="0.35">
      <c r="B82" s="140" t="s">
        <v>103</v>
      </c>
      <c r="C82" s="156"/>
      <c r="D82" s="236">
        <f>D80/D81</f>
        <v>0.31026917941828047</v>
      </c>
      <c r="E82" s="236">
        <f>E80/E81</f>
        <v>0.22843082622285965</v>
      </c>
      <c r="F82" s="281">
        <f>F80/F75</f>
        <v>0.39938249451248115</v>
      </c>
      <c r="G82" s="281">
        <f t="shared" ref="G82:M82" si="21">G80/G75</f>
        <v>0.84207958131006744</v>
      </c>
      <c r="H82" s="281">
        <f t="shared" si="21"/>
        <v>1.066041371520152</v>
      </c>
      <c r="I82" s="281">
        <f t="shared" si="21"/>
        <v>0.68635910876797379</v>
      </c>
      <c r="J82" s="301">
        <f>J80/J75</f>
        <v>0.97643922341936784</v>
      </c>
      <c r="K82" s="301">
        <f t="shared" si="21"/>
        <v>1.0264906837462673</v>
      </c>
      <c r="L82" s="301">
        <f>L80/L75</f>
        <v>0.76187302570455251</v>
      </c>
      <c r="M82" s="301">
        <f t="shared" si="21"/>
        <v>0.18909166924181556</v>
      </c>
      <c r="N82" s="301">
        <f t="shared" ref="N82:S82" si="22">N80/N75</f>
        <v>0.23955190343546889</v>
      </c>
      <c r="O82" s="315">
        <f t="shared" si="22"/>
        <v>0.2148899517435453</v>
      </c>
      <c r="P82" s="353">
        <f t="shared" si="22"/>
        <v>0.6671663406414915</v>
      </c>
      <c r="Q82" s="353">
        <f t="shared" si="22"/>
        <v>0.22176422148292105</v>
      </c>
      <c r="R82" s="353">
        <f>R80/R75</f>
        <v>1.1608552011146331</v>
      </c>
      <c r="S82" s="409">
        <f t="shared" si="22"/>
        <v>4.8637256858893378</v>
      </c>
    </row>
    <row r="83" spans="2:19" ht="15" customHeight="1" x14ac:dyDescent="0.3">
      <c r="B83" s="188" t="s">
        <v>104</v>
      </c>
      <c r="C83" s="189"/>
      <c r="D83" s="189"/>
      <c r="E83" s="189"/>
      <c r="F83" s="189"/>
      <c r="G83" s="189"/>
      <c r="H83" s="189"/>
      <c r="I83" s="189"/>
      <c r="J83" s="102"/>
      <c r="K83" s="102"/>
      <c r="L83" s="102"/>
      <c r="M83" s="269"/>
      <c r="N83" s="269"/>
      <c r="O83" s="213"/>
      <c r="P83" s="213"/>
      <c r="Q83" s="213"/>
      <c r="R83" s="213"/>
      <c r="S83" s="320"/>
    </row>
    <row r="84" spans="2:19" ht="15" customHeight="1" x14ac:dyDescent="0.3">
      <c r="B84" s="207" t="s">
        <v>105</v>
      </c>
      <c r="C84" s="208"/>
      <c r="D84" s="208"/>
      <c r="E84" s="208"/>
      <c r="F84" s="208"/>
      <c r="G84" s="208"/>
      <c r="H84" s="208"/>
      <c r="I84" s="208"/>
      <c r="O84" s="17"/>
      <c r="P84" s="17"/>
      <c r="Q84" s="17"/>
      <c r="R84" s="17"/>
      <c r="S84" s="17"/>
    </row>
    <row r="85" spans="2:19" ht="15.75" customHeight="1" thickBot="1" x14ac:dyDescent="0.35">
      <c r="B85" s="209" t="s">
        <v>106</v>
      </c>
      <c r="C85" s="210"/>
      <c r="D85" s="210"/>
      <c r="E85" s="210"/>
      <c r="F85" s="210"/>
      <c r="G85" s="210"/>
      <c r="H85" s="210"/>
      <c r="I85" s="210"/>
      <c r="J85" s="103"/>
      <c r="K85" s="103"/>
      <c r="L85" s="103"/>
      <c r="M85" s="103"/>
      <c r="N85" s="103"/>
      <c r="O85" s="98"/>
      <c r="P85" s="98"/>
      <c r="Q85" s="98"/>
      <c r="R85" s="98"/>
      <c r="S85" s="98"/>
    </row>
  </sheetData>
  <mergeCells count="1">
    <mergeCell ref="B2:S2"/>
  </mergeCells>
  <phoneticPr fontId="22" type="noConversion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T85"/>
  <sheetViews>
    <sheetView showGridLines="0" showWhiteSpace="0" zoomScale="77" zoomScaleNormal="77" workbookViewId="0">
      <pane xSplit="3" ySplit="3" topLeftCell="D18" activePane="bottomRight" state="frozen"/>
      <selection pane="topRight" activeCell="D1" sqref="D1"/>
      <selection pane="bottomLeft" activeCell="A4" sqref="A4"/>
      <selection pane="bottomRight" activeCell="C41" sqref="C41:C45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0" width="11.109375" style="2" bestFit="1" customWidth="1"/>
    <col min="21" max="16384" width="9.109375" style="2"/>
  </cols>
  <sheetData>
    <row r="1" spans="2:20" ht="12" thickBot="1" x14ac:dyDescent="0.25"/>
    <row r="2" spans="2:20" ht="22.8" x14ac:dyDescent="0.4">
      <c r="B2" s="476" t="s">
        <v>107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8"/>
    </row>
    <row r="3" spans="2:20" s="1" customFormat="1" ht="17.399999999999999" x14ac:dyDescent="0.35">
      <c r="B3" s="138" t="s">
        <v>35</v>
      </c>
      <c r="C3" s="139" t="s">
        <v>36</v>
      </c>
      <c r="D3" s="194" t="s">
        <v>48</v>
      </c>
      <c r="E3" s="194" t="s">
        <v>49</v>
      </c>
      <c r="F3" s="194" t="s">
        <v>108</v>
      </c>
      <c r="G3" s="194" t="s">
        <v>50</v>
      </c>
      <c r="H3" s="194" t="s">
        <v>51</v>
      </c>
      <c r="I3" s="194" t="s">
        <v>52</v>
      </c>
      <c r="J3" s="194" t="s">
        <v>53</v>
      </c>
      <c r="K3" s="194" t="s">
        <v>54</v>
      </c>
      <c r="L3" s="198" t="s">
        <v>55</v>
      </c>
      <c r="M3" s="148" t="s">
        <v>56</v>
      </c>
      <c r="N3" s="205" t="s">
        <v>57</v>
      </c>
      <c r="O3" s="292" t="s">
        <v>58</v>
      </c>
      <c r="P3" s="148" t="s">
        <v>59</v>
      </c>
      <c r="Q3" s="148" t="s">
        <v>60</v>
      </c>
      <c r="R3" s="148" t="s">
        <v>61</v>
      </c>
      <c r="S3" s="148" t="s">
        <v>62</v>
      </c>
      <c r="T3" s="287" t="s">
        <v>63</v>
      </c>
    </row>
    <row r="4" spans="2:20" ht="14.4" x14ac:dyDescent="0.3">
      <c r="B4" s="26">
        <v>45</v>
      </c>
      <c r="C4" s="129" t="s">
        <v>64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7">
        <v>9892</v>
      </c>
      <c r="J4" s="149">
        <v>20915</v>
      </c>
      <c r="K4" s="149">
        <v>12600</v>
      </c>
      <c r="L4" s="149">
        <v>10424</v>
      </c>
      <c r="M4" s="149">
        <v>7988</v>
      </c>
      <c r="N4" s="279">
        <v>0</v>
      </c>
      <c r="O4" s="279"/>
      <c r="P4" s="322">
        <v>7876</v>
      </c>
      <c r="Q4" s="322">
        <v>18346</v>
      </c>
      <c r="R4" s="322">
        <v>21904</v>
      </c>
      <c r="S4" s="410"/>
      <c r="T4" s="286">
        <f t="shared" ref="T4:T11" si="0">AVERAGE(N4:R4)</f>
        <v>12031.5</v>
      </c>
    </row>
    <row r="5" spans="2:20" s="1" customFormat="1" ht="14.4" x14ac:dyDescent="0.3">
      <c r="B5" s="26">
        <v>46</v>
      </c>
      <c r="C5" s="129" t="s">
        <v>65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7">
        <v>11779</v>
      </c>
      <c r="J5" s="149">
        <v>29975</v>
      </c>
      <c r="K5" s="149">
        <v>21498</v>
      </c>
      <c r="L5" s="149">
        <v>17466</v>
      </c>
      <c r="M5" s="149">
        <v>9412</v>
      </c>
      <c r="N5" s="279">
        <v>0</v>
      </c>
      <c r="O5" s="279"/>
      <c r="P5" s="322">
        <v>16682</v>
      </c>
      <c r="Q5" s="322">
        <v>14757</v>
      </c>
      <c r="R5" s="322">
        <v>32455</v>
      </c>
      <c r="S5" s="410"/>
      <c r="T5" s="286">
        <f t="shared" si="0"/>
        <v>15973.5</v>
      </c>
    </row>
    <row r="6" spans="2:20" s="1" customFormat="1" ht="14.4" x14ac:dyDescent="0.3">
      <c r="B6" s="26">
        <v>47</v>
      </c>
      <c r="C6" s="129" t="s">
        <v>66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7">
        <v>23253</v>
      </c>
      <c r="J6" s="149">
        <v>28053</v>
      </c>
      <c r="K6" s="149">
        <v>18258</v>
      </c>
      <c r="L6" s="149">
        <v>15982</v>
      </c>
      <c r="M6" s="149">
        <v>4102</v>
      </c>
      <c r="N6" s="279">
        <v>0</v>
      </c>
      <c r="O6" s="279"/>
      <c r="P6" s="322">
        <v>18448</v>
      </c>
      <c r="Q6" s="322">
        <v>74380</v>
      </c>
      <c r="R6" s="322">
        <v>35509</v>
      </c>
      <c r="S6" s="410"/>
      <c r="T6" s="286">
        <f t="shared" si="0"/>
        <v>32084.25</v>
      </c>
    </row>
    <row r="7" spans="2:20" s="1" customFormat="1" ht="14.4" x14ac:dyDescent="0.3">
      <c r="B7" s="26">
        <v>48</v>
      </c>
      <c r="C7" s="129" t="s">
        <v>69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7">
        <v>50319</v>
      </c>
      <c r="J7" s="149">
        <v>49480</v>
      </c>
      <c r="K7" s="149">
        <v>68852</v>
      </c>
      <c r="L7" s="149">
        <v>54677</v>
      </c>
      <c r="M7" s="149">
        <v>30391</v>
      </c>
      <c r="N7" s="279">
        <v>0</v>
      </c>
      <c r="O7" s="279"/>
      <c r="P7" s="322">
        <v>63932</v>
      </c>
      <c r="Q7" s="322">
        <v>4224</v>
      </c>
      <c r="R7" s="322">
        <v>51940</v>
      </c>
      <c r="S7" s="410"/>
      <c r="T7" s="286">
        <f t="shared" si="0"/>
        <v>30024</v>
      </c>
    </row>
    <row r="8" spans="2:20" s="1" customFormat="1" ht="14.4" x14ac:dyDescent="0.3">
      <c r="B8" s="26">
        <v>49</v>
      </c>
      <c r="C8" s="129" t="s">
        <v>70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7">
        <v>24511</v>
      </c>
      <c r="J8" s="149">
        <v>19256</v>
      </c>
      <c r="K8" s="149">
        <v>13097</v>
      </c>
      <c r="L8" s="149">
        <v>39179</v>
      </c>
      <c r="M8" s="149">
        <v>4779</v>
      </c>
      <c r="N8" s="279">
        <v>0</v>
      </c>
      <c r="O8" s="279"/>
      <c r="P8" s="322">
        <v>3552</v>
      </c>
      <c r="Q8" s="322">
        <v>30131</v>
      </c>
      <c r="R8" s="322">
        <v>38828</v>
      </c>
      <c r="S8" s="410"/>
      <c r="T8" s="286">
        <f t="shared" si="0"/>
        <v>18127.75</v>
      </c>
    </row>
    <row r="9" spans="2:20" s="1" customFormat="1" ht="14.4" x14ac:dyDescent="0.3">
      <c r="B9" s="26">
        <v>50</v>
      </c>
      <c r="C9" s="129" t="s">
        <v>71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7">
        <v>36503</v>
      </c>
      <c r="J9" s="149">
        <v>25982</v>
      </c>
      <c r="K9" s="149">
        <v>47363</v>
      </c>
      <c r="L9" s="149">
        <v>24428</v>
      </c>
      <c r="M9" s="149">
        <v>10763</v>
      </c>
      <c r="N9" s="279">
        <v>0</v>
      </c>
      <c r="O9" s="279">
        <v>0</v>
      </c>
      <c r="P9" s="322">
        <v>27872</v>
      </c>
      <c r="Q9" s="322">
        <v>13966</v>
      </c>
      <c r="R9" s="322">
        <v>52148</v>
      </c>
      <c r="S9" s="410"/>
      <c r="T9" s="286">
        <f t="shared" si="0"/>
        <v>18797.2</v>
      </c>
    </row>
    <row r="10" spans="2:20" ht="14.4" x14ac:dyDescent="0.3">
      <c r="B10" s="26">
        <v>51</v>
      </c>
      <c r="C10" s="129" t="s">
        <v>72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7">
        <v>32842</v>
      </c>
      <c r="J10" s="149">
        <v>51132</v>
      </c>
      <c r="K10" s="149">
        <v>65527</v>
      </c>
      <c r="L10" s="149">
        <v>36667</v>
      </c>
      <c r="M10" s="149">
        <v>14403</v>
      </c>
      <c r="N10" s="279">
        <v>0</v>
      </c>
      <c r="O10" s="279">
        <v>0</v>
      </c>
      <c r="P10" s="322">
        <v>50254</v>
      </c>
      <c r="Q10" s="322">
        <v>16527</v>
      </c>
      <c r="R10" s="322">
        <v>88355</v>
      </c>
      <c r="S10" s="410"/>
      <c r="T10" s="286">
        <f t="shared" si="0"/>
        <v>31027.200000000001</v>
      </c>
    </row>
    <row r="11" spans="2:20" ht="14.4" x14ac:dyDescent="0.3">
      <c r="B11" s="26">
        <v>52</v>
      </c>
      <c r="C11" s="129" t="s">
        <v>73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9">
        <v>131750</v>
      </c>
      <c r="J11" s="149">
        <v>57159</v>
      </c>
      <c r="K11" s="149">
        <v>66227</v>
      </c>
      <c r="L11" s="149">
        <v>61905</v>
      </c>
      <c r="M11" s="149">
        <v>12156</v>
      </c>
      <c r="N11" s="279">
        <v>0</v>
      </c>
      <c r="O11" s="279">
        <v>0</v>
      </c>
      <c r="P11" s="322">
        <v>96502</v>
      </c>
      <c r="Q11" s="322">
        <v>31423</v>
      </c>
      <c r="R11" s="322">
        <v>103266</v>
      </c>
      <c r="S11" s="410"/>
      <c r="T11" s="286">
        <f t="shared" si="0"/>
        <v>46238.2</v>
      </c>
    </row>
    <row r="12" spans="2:20" ht="14.4" x14ac:dyDescent="0.3">
      <c r="B12" s="27"/>
      <c r="C12" s="293"/>
      <c r="D12" s="28"/>
      <c r="E12" s="28"/>
      <c r="F12" s="128">
        <v>16000</v>
      </c>
      <c r="G12" s="128"/>
      <c r="H12" s="128"/>
      <c r="I12" s="131"/>
      <c r="J12" s="195"/>
      <c r="K12" s="195"/>
      <c r="L12" s="195"/>
      <c r="M12" s="195"/>
      <c r="N12" s="195"/>
      <c r="O12" s="214"/>
      <c r="P12" s="214"/>
      <c r="Q12" s="214"/>
      <c r="R12" s="427"/>
      <c r="S12" s="325"/>
      <c r="T12" s="282"/>
    </row>
    <row r="13" spans="2:20" ht="13.8" x14ac:dyDescent="0.25">
      <c r="B13" s="180" t="s">
        <v>109</v>
      </c>
      <c r="C13" s="104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428"/>
      <c r="T13" s="288"/>
    </row>
    <row r="14" spans="2:20" ht="12" x14ac:dyDescent="0.25">
      <c r="B14" s="180" t="s">
        <v>110</v>
      </c>
      <c r="C14" s="10"/>
      <c r="D14" s="79">
        <v>103095</v>
      </c>
      <c r="E14" s="79">
        <v>75732</v>
      </c>
      <c r="F14" s="79">
        <f>SUM(F4:F8)</f>
        <v>69000</v>
      </c>
      <c r="G14" s="79">
        <f>SUM(G4:G8)</f>
        <v>129000</v>
      </c>
      <c r="H14" s="79">
        <f>SUM(H4:H8)</f>
        <v>185734</v>
      </c>
      <c r="I14" s="79">
        <f>SUM(I4:I8)</f>
        <v>119754</v>
      </c>
      <c r="J14" s="79">
        <f>SUM(J4:J8)</f>
        <v>147679</v>
      </c>
      <c r="K14" s="79">
        <v>132693</v>
      </c>
      <c r="L14" s="79">
        <v>121129</v>
      </c>
      <c r="M14" s="79">
        <v>104061</v>
      </c>
      <c r="N14" s="79">
        <v>53582</v>
      </c>
      <c r="O14" s="79">
        <v>64402</v>
      </c>
      <c r="P14" s="79">
        <v>82264</v>
      </c>
      <c r="Q14" s="79">
        <v>109521</v>
      </c>
      <c r="R14" s="79">
        <v>116718</v>
      </c>
      <c r="S14" s="79"/>
      <c r="T14" s="286">
        <f>AVERAGE(N14:R14)</f>
        <v>85297.4</v>
      </c>
    </row>
    <row r="15" spans="2:20" ht="12" x14ac:dyDescent="0.25">
      <c r="B15" s="180" t="s">
        <v>111</v>
      </c>
      <c r="C15" s="10"/>
      <c r="D15" s="79">
        <v>237597</v>
      </c>
      <c r="E15" s="79">
        <v>160284</v>
      </c>
      <c r="F15" s="79">
        <f>F9</f>
        <v>22500</v>
      </c>
      <c r="G15" s="79">
        <f>G9</f>
        <v>53000</v>
      </c>
      <c r="H15" s="79">
        <f>H9</f>
        <v>57311</v>
      </c>
      <c r="I15" s="79">
        <f>I9</f>
        <v>36503</v>
      </c>
      <c r="J15" s="79">
        <f>J9</f>
        <v>25982</v>
      </c>
      <c r="K15" s="79">
        <v>234427</v>
      </c>
      <c r="L15" s="79">
        <v>328826</v>
      </c>
      <c r="M15" s="79">
        <v>196581</v>
      </c>
      <c r="N15" s="79">
        <v>68966</v>
      </c>
      <c r="O15" s="79">
        <v>116643</v>
      </c>
      <c r="P15" s="79">
        <v>134227</v>
      </c>
      <c r="Q15" s="79">
        <v>410750</v>
      </c>
      <c r="R15" s="79">
        <v>156142</v>
      </c>
      <c r="S15" s="79"/>
      <c r="T15" s="286">
        <f>AVERAGE(N15:R15)</f>
        <v>177345.6</v>
      </c>
    </row>
    <row r="16" spans="2:20" ht="14.4" x14ac:dyDescent="0.3">
      <c r="B16" s="121" t="s">
        <v>77</v>
      </c>
      <c r="C16" s="124"/>
      <c r="D16" s="144">
        <f>SUM(D14:D15)</f>
        <v>340692</v>
      </c>
      <c r="E16" s="144">
        <f>SUM(E14:E15)</f>
        <v>236016</v>
      </c>
      <c r="F16" s="144">
        <f>SUM(F14:F15)</f>
        <v>91500</v>
      </c>
      <c r="G16" s="144">
        <f t="shared" ref="G16:N16" si="1">SUM(G14:G15)</f>
        <v>182000</v>
      </c>
      <c r="H16" s="144">
        <f t="shared" si="1"/>
        <v>243045</v>
      </c>
      <c r="I16" s="321">
        <f t="shared" si="1"/>
        <v>156257</v>
      </c>
      <c r="J16" s="321">
        <f t="shared" si="1"/>
        <v>173661</v>
      </c>
      <c r="K16" s="321">
        <f t="shared" si="1"/>
        <v>367120</v>
      </c>
      <c r="L16" s="321">
        <f t="shared" si="1"/>
        <v>449955</v>
      </c>
      <c r="M16" s="321">
        <f t="shared" si="1"/>
        <v>300642</v>
      </c>
      <c r="N16" s="321">
        <f t="shared" si="1"/>
        <v>122548</v>
      </c>
      <c r="O16" s="144">
        <v>181045</v>
      </c>
      <c r="P16" s="144">
        <f>P13+P14+P15</f>
        <v>216491</v>
      </c>
      <c r="Q16" s="144">
        <f>Q13+Q14+Q15</f>
        <v>520271</v>
      </c>
      <c r="R16" s="305">
        <f>R13+R14+R15</f>
        <v>272860</v>
      </c>
      <c r="S16" s="411"/>
      <c r="T16" s="286">
        <f>T14+T15</f>
        <v>262643</v>
      </c>
    </row>
    <row r="17" spans="2:20" ht="17.399999999999999" x14ac:dyDescent="0.35">
      <c r="B17" s="136" t="s">
        <v>35</v>
      </c>
      <c r="C17" s="120" t="s">
        <v>36</v>
      </c>
      <c r="D17" s="122" t="s">
        <v>48</v>
      </c>
      <c r="E17" s="119" t="s">
        <v>49</v>
      </c>
      <c r="F17" s="123" t="s">
        <v>108</v>
      </c>
      <c r="G17" s="119" t="str">
        <f>G3</f>
        <v>2011/12</v>
      </c>
      <c r="H17" s="123" t="str">
        <f>H3</f>
        <v>2012/13</v>
      </c>
      <c r="I17" s="119" t="str">
        <f>I3</f>
        <v>2013/14</v>
      </c>
      <c r="J17" s="150" t="s">
        <v>53</v>
      </c>
      <c r="K17" s="150" t="s">
        <v>54</v>
      </c>
      <c r="L17" s="150" t="s">
        <v>55</v>
      </c>
      <c r="M17" s="150" t="s">
        <v>56</v>
      </c>
      <c r="N17" s="122" t="str">
        <f>N3</f>
        <v>2018/19</v>
      </c>
      <c r="O17" s="122" t="str">
        <f t="shared" ref="O17:R17" si="2">O3</f>
        <v>2019/20</v>
      </c>
      <c r="P17" s="122" t="str">
        <f t="shared" si="2"/>
        <v>2020/21</v>
      </c>
      <c r="Q17" s="122" t="str">
        <f t="shared" si="2"/>
        <v>2021/22</v>
      </c>
      <c r="R17" s="122" t="str">
        <f t="shared" si="2"/>
        <v>2022/23*</v>
      </c>
      <c r="S17" s="122" t="str">
        <f>S3</f>
        <v>2023/24*</v>
      </c>
      <c r="T17" s="285" t="s">
        <v>63</v>
      </c>
    </row>
    <row r="18" spans="2:20" x14ac:dyDescent="0.2">
      <c r="B18" s="78" t="s">
        <v>78</v>
      </c>
      <c r="C18" s="48" t="s">
        <v>78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3">
        <f t="shared" si="3"/>
        <v>243045</v>
      </c>
      <c r="I18" s="13">
        <f t="shared" si="3"/>
        <v>156257</v>
      </c>
      <c r="J18" s="145">
        <f>J78</f>
        <v>173661</v>
      </c>
      <c r="K18" s="196">
        <f>K16</f>
        <v>367120</v>
      </c>
      <c r="L18" s="196">
        <f>L16</f>
        <v>449955</v>
      </c>
      <c r="M18" s="196">
        <f>M16</f>
        <v>300642</v>
      </c>
      <c r="N18" s="196">
        <f>N16</f>
        <v>122548</v>
      </c>
      <c r="O18" s="196">
        <v>181045</v>
      </c>
      <c r="P18" s="196">
        <v>216491</v>
      </c>
      <c r="Q18" s="196">
        <v>520271</v>
      </c>
      <c r="R18" s="196">
        <v>272860</v>
      </c>
      <c r="S18" s="196">
        <v>272860</v>
      </c>
      <c r="T18" s="289">
        <f>T16</f>
        <v>262643</v>
      </c>
    </row>
    <row r="19" spans="2:20" ht="14.4" x14ac:dyDescent="0.3">
      <c r="B19" s="19">
        <v>1</v>
      </c>
      <c r="C19" s="129" t="s">
        <v>79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410">
        <f>'Mielies-Maize'!K16</f>
        <v>148371</v>
      </c>
      <c r="T19" s="286">
        <f>AVERAGE(N19:S19)</f>
        <v>83883.666666666672</v>
      </c>
    </row>
    <row r="20" spans="2:20" ht="14.4" x14ac:dyDescent="0.3">
      <c r="B20" s="19">
        <v>2</v>
      </c>
      <c r="C20" s="129" t="s">
        <v>80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410">
        <f>'Mielies-Maize'!K17</f>
        <v>300348</v>
      </c>
      <c r="T20" s="286">
        <f t="shared" ref="T20:T29" si="4">AVERAGE(N20:S20)</f>
        <v>161961.16666666666</v>
      </c>
    </row>
    <row r="21" spans="2:20" ht="14.4" x14ac:dyDescent="0.3">
      <c r="B21" s="19">
        <v>3</v>
      </c>
      <c r="C21" s="129" t="s">
        <v>81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410">
        <f>'Mielies-Maize'!K18</f>
        <v>422369</v>
      </c>
      <c r="T21" s="286">
        <f t="shared" si="4"/>
        <v>244340.16666666666</v>
      </c>
    </row>
    <row r="22" spans="2:20" ht="14.4" x14ac:dyDescent="0.3">
      <c r="B22" s="19">
        <v>4</v>
      </c>
      <c r="C22" s="129" t="s">
        <v>82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410">
        <f>'Mielies-Maize'!K19</f>
        <v>786181</v>
      </c>
      <c r="T22" s="286">
        <f t="shared" si="4"/>
        <v>507432.66666666669</v>
      </c>
    </row>
    <row r="23" spans="2:20" ht="14.4" x14ac:dyDescent="0.3">
      <c r="B23" s="19">
        <v>5</v>
      </c>
      <c r="C23" s="129" t="s">
        <v>83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410">
        <f>'Mielies-Maize'!K20</f>
        <v>1219972</v>
      </c>
      <c r="T23" s="286">
        <f t="shared" si="4"/>
        <v>454785.16666666669</v>
      </c>
    </row>
    <row r="24" spans="2:20" ht="14.4" x14ac:dyDescent="0.3">
      <c r="B24" s="19">
        <v>6</v>
      </c>
      <c r="C24" s="129" t="s">
        <v>84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410">
        <f>'Mielies-Maize'!K21</f>
        <v>1798888</v>
      </c>
      <c r="T24" s="286">
        <f t="shared" si="4"/>
        <v>669099.16666666663</v>
      </c>
    </row>
    <row r="25" spans="2:20" ht="14.4" x14ac:dyDescent="0.3">
      <c r="B25" s="19">
        <v>7</v>
      </c>
      <c r="C25" s="129" t="s">
        <v>85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410">
        <f>'Mielies-Maize'!K22</f>
        <v>2445180</v>
      </c>
      <c r="T25" s="286">
        <f t="shared" si="4"/>
        <v>870075.83333333337</v>
      </c>
    </row>
    <row r="26" spans="2:20" ht="14.25" customHeight="1" x14ac:dyDescent="0.3">
      <c r="B26" s="19">
        <v>8</v>
      </c>
      <c r="C26" s="129" t="s">
        <v>86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410">
        <f>'Mielies-Maize'!K23</f>
        <v>3116326</v>
      </c>
      <c r="T26" s="286">
        <f t="shared" si="4"/>
        <v>1040232.1666666666</v>
      </c>
    </row>
    <row r="27" spans="2:20" ht="15" customHeight="1" x14ac:dyDescent="0.3">
      <c r="B27" s="19">
        <v>9</v>
      </c>
      <c r="C27" s="129" t="s">
        <v>87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410">
        <f>'Mielies-Maize'!K24</f>
        <v>3859173</v>
      </c>
      <c r="T27" s="286">
        <f t="shared" si="4"/>
        <v>1083550</v>
      </c>
    </row>
    <row r="28" spans="2:20" ht="15" customHeight="1" x14ac:dyDescent="0.3">
      <c r="B28" s="19">
        <v>10</v>
      </c>
      <c r="C28" s="129" t="s">
        <v>88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410">
        <f>'Mielies-Maize'!K25</f>
        <v>4520990</v>
      </c>
      <c r="T28" s="286">
        <f t="shared" si="4"/>
        <v>1073867.8333333333</v>
      </c>
    </row>
    <row r="29" spans="2:20" ht="15" customHeight="1" x14ac:dyDescent="0.3">
      <c r="B29" s="19">
        <v>11</v>
      </c>
      <c r="C29" s="129" t="s">
        <v>89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410">
        <f>'Mielies-Maize'!K26</f>
        <v>5026396</v>
      </c>
      <c r="T29" s="286">
        <f t="shared" si="4"/>
        <v>1161819.3333333333</v>
      </c>
    </row>
    <row r="30" spans="2:20" ht="15" customHeight="1" x14ac:dyDescent="0.3">
      <c r="B30" s="19">
        <v>12</v>
      </c>
      <c r="C30" s="129" t="s">
        <v>90</v>
      </c>
      <c r="D30" s="21"/>
      <c r="E30" s="21"/>
      <c r="F30" s="130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410">
        <f>'Mielies-Maize'!K27</f>
        <v>5450572</v>
      </c>
      <c r="T30" s="286">
        <f t="shared" ref="T30" si="5">AVERAGE(N30:S30)</f>
        <v>1203336.1666666667</v>
      </c>
    </row>
    <row r="31" spans="2:20" ht="15" customHeight="1" x14ac:dyDescent="0.3">
      <c r="B31" s="19">
        <v>13</v>
      </c>
      <c r="C31" s="129" t="s">
        <v>91</v>
      </c>
      <c r="D31" s="21"/>
      <c r="E31" s="21"/>
      <c r="F31" s="130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410">
        <f>'Mielies-Maize'!K28</f>
        <v>5815410</v>
      </c>
      <c r="T31" s="286">
        <f t="shared" ref="T31" si="6">AVERAGE(N31:S31)</f>
        <v>1350330.5</v>
      </c>
    </row>
    <row r="32" spans="2:20" ht="15" customHeight="1" x14ac:dyDescent="0.3">
      <c r="B32" s="19">
        <v>14</v>
      </c>
      <c r="C32" s="129" t="s">
        <v>92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410">
        <f>'Mielies-Maize'!K29</f>
        <v>6024024</v>
      </c>
      <c r="T32" s="286">
        <f t="shared" ref="T32" si="7">AVERAGE(N32:S32)</f>
        <v>1191603.3333333333</v>
      </c>
    </row>
    <row r="33" spans="2:20" ht="15" customHeight="1" x14ac:dyDescent="0.3">
      <c r="B33" s="19">
        <v>15</v>
      </c>
      <c r="C33" s="129" t="s">
        <v>93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410">
        <f>'Mielies-Maize'!K30</f>
        <v>6174128</v>
      </c>
      <c r="T33" s="286">
        <f t="shared" ref="T33" si="8">AVERAGE(N33:S33)</f>
        <v>1165599.6666666667</v>
      </c>
    </row>
    <row r="34" spans="2:20" ht="15" customHeight="1" x14ac:dyDescent="0.3">
      <c r="B34" s="19">
        <v>16</v>
      </c>
      <c r="C34" s="129" t="s">
        <v>94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410">
        <f>'Mielies-Maize'!K31</f>
        <v>6275020</v>
      </c>
      <c r="T34" s="286">
        <f t="shared" ref="T34" si="9">AVERAGE(N34:S34)</f>
        <v>1148753.1666666667</v>
      </c>
    </row>
    <row r="35" spans="2:20" ht="15" customHeight="1" x14ac:dyDescent="0.3">
      <c r="B35" s="19">
        <v>17</v>
      </c>
      <c r="C35" s="129" t="s">
        <v>170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410">
        <f>'Mielies-Maize'!K32</f>
        <v>6390233</v>
      </c>
      <c r="T35" s="286">
        <f t="shared" ref="T35" si="10">AVERAGE(N35:S35)</f>
        <v>1162332.5</v>
      </c>
    </row>
    <row r="36" spans="2:20" ht="15" customHeight="1" x14ac:dyDescent="0.3">
      <c r="B36" s="19">
        <v>18</v>
      </c>
      <c r="C36" s="129" t="s">
        <v>171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410">
        <f>'Mielies-Maize'!K33</f>
        <v>6428646</v>
      </c>
      <c r="T36" s="286">
        <f t="shared" ref="T36" si="11">AVERAGE(N36:S36)</f>
        <v>1166681</v>
      </c>
    </row>
    <row r="37" spans="2:20" ht="15" customHeight="1" x14ac:dyDescent="0.3">
      <c r="B37" s="19">
        <v>19</v>
      </c>
      <c r="C37" s="129" t="s">
        <v>172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410">
        <f>'Mielies-Maize'!K34</f>
        <v>6461048</v>
      </c>
      <c r="T37" s="286">
        <f t="shared" ref="T37:T38" si="12">AVERAGE(N37:S37)</f>
        <v>1102080.8333333333</v>
      </c>
    </row>
    <row r="38" spans="2:20" ht="15" customHeight="1" x14ac:dyDescent="0.3">
      <c r="B38" s="19">
        <v>20</v>
      </c>
      <c r="C38" s="129" t="s">
        <v>173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410">
        <f>'Mielies-Maize'!K35</f>
        <v>6492347</v>
      </c>
      <c r="T38" s="286">
        <f t="shared" si="12"/>
        <v>1104083.3333333333</v>
      </c>
    </row>
    <row r="39" spans="2:20" ht="15" customHeight="1" x14ac:dyDescent="0.3">
      <c r="B39" s="19">
        <v>21</v>
      </c>
      <c r="C39" s="129" t="s">
        <v>174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410">
        <f>'Mielies-Maize'!K36</f>
        <v>6518190</v>
      </c>
      <c r="T39" s="286">
        <f t="shared" ref="T39" si="13">AVERAGE(N39:S39)</f>
        <v>1115343.8333333333</v>
      </c>
    </row>
    <row r="40" spans="2:20" ht="15" customHeight="1" x14ac:dyDescent="0.3">
      <c r="B40" s="19">
        <v>22</v>
      </c>
      <c r="C40" s="129" t="s">
        <v>175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410">
        <f>'Mielies-Maize'!K37</f>
        <v>6577727</v>
      </c>
      <c r="T40" s="286">
        <f t="shared" ref="T40" si="14">AVERAGE(N40:S40)</f>
        <v>1148601.5</v>
      </c>
    </row>
    <row r="41" spans="2:20" ht="15" customHeight="1" x14ac:dyDescent="0.3">
      <c r="B41" s="19">
        <v>23</v>
      </c>
      <c r="C41" s="129" t="s">
        <v>176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410">
        <f>'Mielies-Maize'!K38</f>
        <v>6605950</v>
      </c>
      <c r="T41" s="286">
        <f t="shared" ref="T41:T46" si="15">AVERAGE(N41:S41)</f>
        <v>1112554.5</v>
      </c>
    </row>
    <row r="42" spans="2:20" ht="15" customHeight="1" x14ac:dyDescent="0.3">
      <c r="B42" s="19">
        <v>24</v>
      </c>
      <c r="C42" s="129" t="s">
        <v>177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410">
        <f>'Mielies-Maize'!K39</f>
        <v>6631075</v>
      </c>
      <c r="T42" s="286">
        <f t="shared" si="15"/>
        <v>1117503</v>
      </c>
    </row>
    <row r="43" spans="2:20" ht="15" customHeight="1" x14ac:dyDescent="0.3">
      <c r="B43" s="19">
        <v>25</v>
      </c>
      <c r="C43" s="129" t="s">
        <v>178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410">
        <f>'Mielies-Maize'!K40</f>
        <v>6650127</v>
      </c>
      <c r="T43" s="286">
        <f t="shared" si="15"/>
        <v>1119524.3333333333</v>
      </c>
    </row>
    <row r="44" spans="2:20" ht="15" customHeight="1" x14ac:dyDescent="0.3">
      <c r="B44" s="19">
        <v>26</v>
      </c>
      <c r="C44" s="129" t="s">
        <v>179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410">
        <f>'Mielies-Maize'!K41</f>
        <v>6677160</v>
      </c>
      <c r="T44" s="286">
        <f t="shared" si="15"/>
        <v>1147508.8333333333</v>
      </c>
    </row>
    <row r="45" spans="2:20" ht="15" customHeight="1" x14ac:dyDescent="0.3">
      <c r="B45" s="19">
        <v>27</v>
      </c>
      <c r="C45" s="129" t="s">
        <v>180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410">
        <f>'Mielies-Maize'!K42</f>
        <v>6691696</v>
      </c>
      <c r="T45" s="286">
        <f t="shared" si="15"/>
        <v>1129676.8333333333</v>
      </c>
    </row>
    <row r="46" spans="2:20" ht="15" customHeight="1" x14ac:dyDescent="0.3">
      <c r="B46" s="19">
        <v>28</v>
      </c>
      <c r="C46" s="129"/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410">
        <f>'Mielies-Maize'!K43</f>
        <v>0</v>
      </c>
      <c r="T46" s="286">
        <f t="shared" si="15"/>
        <v>6869.333333333333</v>
      </c>
    </row>
    <row r="47" spans="2:20" ht="14.25" customHeight="1" x14ac:dyDescent="0.3">
      <c r="B47" s="19">
        <v>29</v>
      </c>
      <c r="C47" s="129"/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410"/>
      <c r="T47" s="286"/>
    </row>
    <row r="48" spans="2:20" ht="15" customHeight="1" x14ac:dyDescent="0.3">
      <c r="B48" s="19">
        <v>30</v>
      </c>
      <c r="C48" s="129"/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410"/>
      <c r="T48" s="286"/>
    </row>
    <row r="49" spans="2:20" ht="15" customHeight="1" x14ac:dyDescent="0.3">
      <c r="B49" s="19">
        <v>31</v>
      </c>
      <c r="C49" s="129"/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410"/>
      <c r="T49" s="286"/>
    </row>
    <row r="50" spans="2:20" ht="15" customHeight="1" x14ac:dyDescent="0.3">
      <c r="B50" s="19">
        <v>32</v>
      </c>
      <c r="C50" s="129"/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410"/>
      <c r="T50" s="286"/>
    </row>
    <row r="51" spans="2:20" ht="15" customHeight="1" x14ac:dyDescent="0.3">
      <c r="B51" s="19">
        <v>33</v>
      </c>
      <c r="C51" s="129"/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410"/>
      <c r="T51" s="286"/>
    </row>
    <row r="52" spans="2:20" ht="15" customHeight="1" x14ac:dyDescent="0.3">
      <c r="B52" s="19">
        <v>34</v>
      </c>
      <c r="C52" s="129"/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410"/>
      <c r="T52" s="286"/>
    </row>
    <row r="53" spans="2:20" ht="15" customHeight="1" x14ac:dyDescent="0.3">
      <c r="B53" s="19">
        <v>35</v>
      </c>
      <c r="C53" s="129"/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410"/>
      <c r="T53" s="286"/>
    </row>
    <row r="54" spans="2:20" ht="15" customHeight="1" x14ac:dyDescent="0.3">
      <c r="B54" s="19">
        <v>36</v>
      </c>
      <c r="C54" s="129"/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410"/>
      <c r="T54" s="286"/>
    </row>
    <row r="55" spans="2:20" ht="15" customHeight="1" x14ac:dyDescent="0.3">
      <c r="B55" s="19">
        <v>37</v>
      </c>
      <c r="C55" s="129"/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410"/>
      <c r="T55" s="286"/>
    </row>
    <row r="56" spans="2:20" ht="15" customHeight="1" x14ac:dyDescent="0.3">
      <c r="B56" s="19">
        <v>38</v>
      </c>
      <c r="C56" s="129"/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410"/>
      <c r="T56" s="286"/>
    </row>
    <row r="57" spans="2:20" ht="15" customHeight="1" x14ac:dyDescent="0.3">
      <c r="B57" s="19">
        <v>39</v>
      </c>
      <c r="C57" s="129"/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410"/>
      <c r="T57" s="286"/>
    </row>
    <row r="58" spans="2:20" ht="15" customHeight="1" x14ac:dyDescent="0.3">
      <c r="B58" s="19">
        <v>40</v>
      </c>
      <c r="C58" s="129"/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410"/>
      <c r="T58" s="286"/>
    </row>
    <row r="59" spans="2:20" ht="15" customHeight="1" x14ac:dyDescent="0.3">
      <c r="B59" s="19">
        <v>41</v>
      </c>
      <c r="C59" s="129"/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410"/>
      <c r="T59" s="286"/>
    </row>
    <row r="60" spans="2:20" ht="15" customHeight="1" x14ac:dyDescent="0.3">
      <c r="B60" s="19">
        <v>42</v>
      </c>
      <c r="C60" s="129"/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410"/>
      <c r="T60" s="286"/>
    </row>
    <row r="61" spans="2:20" ht="15" customHeight="1" x14ac:dyDescent="0.3">
      <c r="B61" s="19">
        <v>43</v>
      </c>
      <c r="C61" s="129"/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410"/>
      <c r="T61" s="286"/>
    </row>
    <row r="62" spans="2:20" ht="15" customHeight="1" x14ac:dyDescent="0.3">
      <c r="B62" s="19">
        <v>44</v>
      </c>
      <c r="C62" s="129"/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410"/>
      <c r="T62" s="286"/>
    </row>
    <row r="63" spans="2:20" ht="15" customHeight="1" x14ac:dyDescent="0.3">
      <c r="B63" s="19">
        <v>45</v>
      </c>
      <c r="C63" s="129"/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410"/>
      <c r="T63" s="286"/>
    </row>
    <row r="64" spans="2:20" ht="15" customHeight="1" x14ac:dyDescent="0.3">
      <c r="B64" s="19">
        <v>46</v>
      </c>
      <c r="C64" s="129"/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410"/>
      <c r="T64" s="286"/>
    </row>
    <row r="65" spans="2:20" ht="15" customHeight="1" x14ac:dyDescent="0.3">
      <c r="B65" s="19">
        <v>47</v>
      </c>
      <c r="C65" s="129"/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410"/>
      <c r="T65" s="286"/>
    </row>
    <row r="66" spans="2:20" ht="15" customHeight="1" x14ac:dyDescent="0.3">
      <c r="B66" s="19">
        <v>48</v>
      </c>
      <c r="C66" s="129"/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410"/>
      <c r="T66" s="286"/>
    </row>
    <row r="67" spans="2:20" ht="15" customHeight="1" x14ac:dyDescent="0.3">
      <c r="B67" s="19">
        <v>49</v>
      </c>
      <c r="C67" s="129"/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410"/>
      <c r="T67" s="286"/>
    </row>
    <row r="68" spans="2:20" ht="15" customHeight="1" x14ac:dyDescent="0.3">
      <c r="B68" s="19">
        <v>50</v>
      </c>
      <c r="C68" s="129"/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410"/>
      <c r="T68" s="286"/>
    </row>
    <row r="69" spans="2:20" ht="15" customHeight="1" x14ac:dyDescent="0.3">
      <c r="B69" s="19">
        <v>51</v>
      </c>
      <c r="C69" s="129"/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410"/>
      <c r="T69" s="286"/>
    </row>
    <row r="70" spans="2:20" ht="15" customHeight="1" x14ac:dyDescent="0.3">
      <c r="B70" s="19">
        <v>52</v>
      </c>
      <c r="C70" s="129"/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410"/>
      <c r="T70" s="286"/>
    </row>
    <row r="71" spans="2:20" ht="14.25" customHeight="1" x14ac:dyDescent="0.3">
      <c r="B71" s="19">
        <v>53</v>
      </c>
      <c r="C71" s="129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410"/>
      <c r="T71" s="289"/>
    </row>
    <row r="72" spans="2:20" ht="14.25" customHeight="1" x14ac:dyDescent="0.3">
      <c r="B72" s="19">
        <v>54</v>
      </c>
      <c r="C72" s="129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412"/>
      <c r="T72" s="289"/>
    </row>
    <row r="73" spans="2:20" ht="14.4" x14ac:dyDescent="0.3">
      <c r="B73" s="140" t="s">
        <v>95</v>
      </c>
      <c r="C73" s="141"/>
      <c r="D73" s="68" t="s">
        <v>112</v>
      </c>
      <c r="E73" s="68">
        <v>5275000</v>
      </c>
      <c r="F73" s="68">
        <v>4985000</v>
      </c>
      <c r="G73" s="68">
        <v>4308000</v>
      </c>
      <c r="H73" s="69">
        <v>5217000</v>
      </c>
      <c r="I73" s="153">
        <v>6203800</v>
      </c>
      <c r="J73" s="153">
        <v>6540000</v>
      </c>
      <c r="K73" s="99">
        <v>5220000</v>
      </c>
      <c r="L73" s="197">
        <v>4370000</v>
      </c>
      <c r="M73" s="99">
        <v>6904000</v>
      </c>
      <c r="N73" s="99">
        <v>6129650</v>
      </c>
      <c r="O73" s="99">
        <v>5719610</v>
      </c>
      <c r="P73" s="99">
        <v>6741870</v>
      </c>
      <c r="Q73" s="99">
        <v>7625450</v>
      </c>
      <c r="R73" s="307">
        <v>7539350</v>
      </c>
      <c r="S73" s="307">
        <v>7716150</v>
      </c>
      <c r="T73" s="317">
        <f>AVERAGE(N73:R73)</f>
        <v>6751186</v>
      </c>
    </row>
    <row r="74" spans="2:20" ht="14.25" customHeight="1" x14ac:dyDescent="0.3">
      <c r="B74" s="182" t="s">
        <v>96</v>
      </c>
      <c r="C74" s="152"/>
      <c r="D74" s="88">
        <v>433883</v>
      </c>
      <c r="E74" s="90">
        <v>309666</v>
      </c>
      <c r="F74" s="90">
        <v>408213</v>
      </c>
      <c r="G74" s="90">
        <v>373764</v>
      </c>
      <c r="H74" s="90">
        <v>319431</v>
      </c>
      <c r="I74" s="90">
        <v>346869</v>
      </c>
      <c r="J74" s="90">
        <v>382404</v>
      </c>
      <c r="K74" s="100">
        <v>362420</v>
      </c>
      <c r="L74" s="202">
        <v>286664</v>
      </c>
      <c r="M74" s="100">
        <f>338900+13100</f>
        <v>352000</v>
      </c>
      <c r="N74" s="100">
        <v>350000</v>
      </c>
      <c r="O74" s="100">
        <v>354000</v>
      </c>
      <c r="P74" s="100">
        <v>401000</v>
      </c>
      <c r="Q74" s="100">
        <v>422000</v>
      </c>
      <c r="R74" s="308">
        <f>'Table-SAGIS deliver vs CEC est'!D9</f>
        <v>420000</v>
      </c>
      <c r="S74" s="308">
        <f>'Table-SAGIS deliver vs CEC est'!E9</f>
        <v>620000</v>
      </c>
      <c r="T74" s="317">
        <f>AVERAGE(N74:R74)</f>
        <v>389400</v>
      </c>
    </row>
    <row r="75" spans="2:20" ht="14.25" customHeight="1" x14ac:dyDescent="0.3">
      <c r="B75" s="183" t="s">
        <v>97</v>
      </c>
      <c r="C75" s="155"/>
      <c r="D75" s="91">
        <f t="shared" ref="D75:J75" si="16">D73-D74</f>
        <v>4786117</v>
      </c>
      <c r="E75" s="91">
        <f t="shared" si="16"/>
        <v>4965334</v>
      </c>
      <c r="F75" s="91">
        <f t="shared" si="16"/>
        <v>4576787</v>
      </c>
      <c r="G75" s="91">
        <f t="shared" si="16"/>
        <v>3934236</v>
      </c>
      <c r="H75" s="91">
        <f t="shared" si="16"/>
        <v>4897569</v>
      </c>
      <c r="I75" s="91">
        <f t="shared" si="16"/>
        <v>5856931</v>
      </c>
      <c r="J75" s="91">
        <f t="shared" si="16"/>
        <v>6157596</v>
      </c>
      <c r="K75" s="101">
        <f>K73-K74</f>
        <v>4857580</v>
      </c>
      <c r="L75" s="101">
        <f>L73-L74</f>
        <v>4083336</v>
      </c>
      <c r="M75" s="101">
        <f>M73-M74</f>
        <v>6552000</v>
      </c>
      <c r="N75" s="101">
        <v>5620000</v>
      </c>
      <c r="O75" s="101">
        <v>5380000</v>
      </c>
      <c r="P75" s="101">
        <f>P73-P74</f>
        <v>6340870</v>
      </c>
      <c r="Q75" s="101">
        <f>Q73-Q74</f>
        <v>7203450</v>
      </c>
      <c r="R75" s="309">
        <f>R73-R74</f>
        <v>7119350</v>
      </c>
      <c r="S75" s="309">
        <f>S73-S74</f>
        <v>7096150</v>
      </c>
      <c r="T75" s="318">
        <f>T73-T74</f>
        <v>6361786</v>
      </c>
    </row>
    <row r="76" spans="2:20" ht="12.6" thickBot="1" x14ac:dyDescent="0.3">
      <c r="B76" s="87"/>
      <c r="C76" s="47"/>
      <c r="D76" s="82"/>
      <c r="E76" s="82"/>
      <c r="F76" s="82"/>
      <c r="G76" s="82"/>
      <c r="H76" s="82"/>
      <c r="I76" s="82"/>
      <c r="J76" s="82"/>
      <c r="K76" s="166"/>
      <c r="L76" s="166"/>
      <c r="M76" s="166"/>
      <c r="N76" s="166"/>
      <c r="O76" s="166"/>
      <c r="P76" s="166"/>
      <c r="Q76" s="166"/>
      <c r="R76" s="310"/>
      <c r="S76" s="310"/>
      <c r="T76" s="288"/>
    </row>
    <row r="77" spans="2:20" ht="18" thickBot="1" x14ac:dyDescent="0.4">
      <c r="B77" s="190" t="s">
        <v>98</v>
      </c>
      <c r="C77" s="228"/>
      <c r="D77" s="191" t="s">
        <v>48</v>
      </c>
      <c r="E77" s="224" t="s">
        <v>49</v>
      </c>
      <c r="F77" s="224" t="s">
        <v>108</v>
      </c>
      <c r="G77" s="224" t="s">
        <v>50</v>
      </c>
      <c r="H77" s="224" t="s">
        <v>51</v>
      </c>
      <c r="I77" s="224" t="s">
        <v>52</v>
      </c>
      <c r="J77" s="224" t="s">
        <v>53</v>
      </c>
      <c r="K77" s="224" t="s">
        <v>54</v>
      </c>
      <c r="L77" s="224" t="s">
        <v>55</v>
      </c>
      <c r="M77" s="224" t="s">
        <v>56</v>
      </c>
      <c r="N77" s="191" t="s">
        <v>57</v>
      </c>
      <c r="O77" s="191" t="s">
        <v>58</v>
      </c>
      <c r="P77" s="148" t="s">
        <v>59</v>
      </c>
      <c r="Q77" s="148" t="s">
        <v>60</v>
      </c>
      <c r="R77" s="311" t="str">
        <f>R3</f>
        <v>2022/23*</v>
      </c>
      <c r="S77" s="311" t="str">
        <f>S3</f>
        <v>2023/24*</v>
      </c>
      <c r="T77" s="285" t="s">
        <v>63</v>
      </c>
    </row>
    <row r="78" spans="2:20" x14ac:dyDescent="0.2">
      <c r="B78" s="16" t="s">
        <v>99</v>
      </c>
      <c r="C78" s="229"/>
      <c r="D78" s="46">
        <f>D16</f>
        <v>340692</v>
      </c>
      <c r="E78" s="226">
        <f>E16</f>
        <v>236016</v>
      </c>
      <c r="F78" s="226">
        <f>F16</f>
        <v>91500</v>
      </c>
      <c r="G78" s="226">
        <f>G16</f>
        <v>182000</v>
      </c>
      <c r="H78" s="226">
        <f>H16</f>
        <v>243045</v>
      </c>
      <c r="I78" s="417">
        <v>526969</v>
      </c>
      <c r="J78" s="418">
        <f>J16</f>
        <v>173661</v>
      </c>
      <c r="K78" s="418">
        <f>K16</f>
        <v>367120</v>
      </c>
      <c r="L78" s="418">
        <f t="shared" ref="L78:T78" si="17">L18</f>
        <v>449955</v>
      </c>
      <c r="M78" s="418">
        <f t="shared" si="17"/>
        <v>300642</v>
      </c>
      <c r="N78" s="418">
        <f t="shared" si="17"/>
        <v>122548</v>
      </c>
      <c r="O78" s="418">
        <f t="shared" si="17"/>
        <v>181045</v>
      </c>
      <c r="P78" s="418">
        <f t="shared" si="17"/>
        <v>216491</v>
      </c>
      <c r="Q78" s="418">
        <f t="shared" si="17"/>
        <v>520271</v>
      </c>
      <c r="R78" s="419">
        <f>R18</f>
        <v>272860</v>
      </c>
      <c r="S78" s="419">
        <f>S18</f>
        <v>272860</v>
      </c>
      <c r="T78" s="187">
        <f t="shared" si="17"/>
        <v>262643</v>
      </c>
    </row>
    <row r="79" spans="2:20" ht="12" thickBot="1" x14ac:dyDescent="0.25">
      <c r="B79" s="16" t="s">
        <v>100</v>
      </c>
      <c r="C79" s="230"/>
      <c r="D79" s="313">
        <f t="shared" ref="D79:F79" si="18">SUM(D19:D25)</f>
        <v>66000</v>
      </c>
      <c r="E79" s="313">
        <f t="shared" si="18"/>
        <v>61000</v>
      </c>
      <c r="F79" s="313">
        <f t="shared" si="18"/>
        <v>23000</v>
      </c>
      <c r="G79" s="420">
        <f t="shared" ref="G79:R79" si="19">SUM(G19:G26)</f>
        <v>1221000</v>
      </c>
      <c r="H79" s="420">
        <f t="shared" si="19"/>
        <v>2575174</v>
      </c>
      <c r="I79" s="420">
        <f t="shared" si="19"/>
        <v>3214045</v>
      </c>
      <c r="J79" s="420">
        <f t="shared" si="19"/>
        <v>2679645</v>
      </c>
      <c r="K79" s="420">
        <f t="shared" si="19"/>
        <v>2471550</v>
      </c>
      <c r="L79" s="420">
        <f t="shared" si="19"/>
        <v>2049503</v>
      </c>
      <c r="M79" s="420">
        <f t="shared" si="19"/>
        <v>3173532</v>
      </c>
      <c r="N79" s="420">
        <f t="shared" si="19"/>
        <v>1977190</v>
      </c>
      <c r="O79" s="420">
        <f t="shared" si="19"/>
        <v>2460958</v>
      </c>
      <c r="P79" s="420">
        <f t="shared" si="19"/>
        <v>2170354</v>
      </c>
      <c r="Q79" s="420">
        <f>SUM(Q19:Q26)</f>
        <v>4794612</v>
      </c>
      <c r="R79" s="420">
        <f t="shared" si="19"/>
        <v>2550111</v>
      </c>
      <c r="S79" s="420">
        <f>SUM(S19:S26)</f>
        <v>10237635</v>
      </c>
      <c r="T79" s="420">
        <f>SUM(T19:T26)</f>
        <v>4031810</v>
      </c>
    </row>
    <row r="80" spans="2:20" ht="15" thickBot="1" x14ac:dyDescent="0.35">
      <c r="B80" s="118" t="s">
        <v>101</v>
      </c>
      <c r="C80" s="231"/>
      <c r="D80" s="200">
        <f t="shared" ref="D80:J80" si="20">SUM(D78:D79)</f>
        <v>406692</v>
      </c>
      <c r="E80" s="227">
        <f t="shared" si="20"/>
        <v>297016</v>
      </c>
      <c r="F80" s="227">
        <f t="shared" si="20"/>
        <v>114500</v>
      </c>
      <c r="G80" s="227">
        <f t="shared" si="20"/>
        <v>1403000</v>
      </c>
      <c r="H80" s="227">
        <f t="shared" si="20"/>
        <v>2818219</v>
      </c>
      <c r="I80" s="227">
        <f t="shared" si="20"/>
        <v>3741014</v>
      </c>
      <c r="J80" s="227">
        <f t="shared" si="20"/>
        <v>2853306</v>
      </c>
      <c r="K80" s="227">
        <f t="shared" ref="K80:P80" si="21">SUM(K78:K79)</f>
        <v>2838670</v>
      </c>
      <c r="L80" s="227">
        <f t="shared" si="21"/>
        <v>2499458</v>
      </c>
      <c r="M80" s="227">
        <f t="shared" si="21"/>
        <v>3474174</v>
      </c>
      <c r="N80" s="200">
        <f t="shared" si="21"/>
        <v>2099738</v>
      </c>
      <c r="O80" s="200">
        <f t="shared" si="21"/>
        <v>2642003</v>
      </c>
      <c r="P80" s="200">
        <f t="shared" si="21"/>
        <v>2386845</v>
      </c>
      <c r="Q80" s="200">
        <f>SUM(Q78:Q79)</f>
        <v>5314883</v>
      </c>
      <c r="R80" s="243">
        <f>SUM(R78:R79)</f>
        <v>2822971</v>
      </c>
      <c r="S80" s="243">
        <f>SUM(S78:S79)</f>
        <v>10510495</v>
      </c>
      <c r="T80" s="200">
        <f>SUM(T78:T79)</f>
        <v>4294453</v>
      </c>
    </row>
    <row r="81" spans="2:20" ht="15" thickTop="1" x14ac:dyDescent="0.3">
      <c r="B81" s="255"/>
      <c r="C81" s="253"/>
      <c r="D81" s="254"/>
      <c r="E81" s="254"/>
      <c r="F81" s="254"/>
      <c r="G81" s="254"/>
      <c r="H81" s="254"/>
      <c r="I81" s="254"/>
      <c r="J81" s="254"/>
      <c r="K81" s="257"/>
      <c r="L81" s="254"/>
      <c r="M81" s="254"/>
      <c r="N81" s="254"/>
      <c r="O81" s="254"/>
      <c r="P81" s="254"/>
      <c r="Q81" s="254"/>
      <c r="R81" s="314"/>
      <c r="S81" s="314"/>
      <c r="T81" s="254"/>
    </row>
    <row r="82" spans="2:20" ht="15" thickBot="1" x14ac:dyDescent="0.35">
      <c r="B82" s="140" t="s">
        <v>103</v>
      </c>
      <c r="C82" s="232"/>
      <c r="D82" s="301">
        <f t="shared" ref="D82:G82" si="22">D80/D75</f>
        <v>8.4973267473402767E-2</v>
      </c>
      <c r="E82" s="301">
        <f t="shared" si="22"/>
        <v>5.981792966998796E-2</v>
      </c>
      <c r="F82" s="301">
        <f t="shared" si="22"/>
        <v>2.5017550521796186E-2</v>
      </c>
      <c r="G82" s="301">
        <f t="shared" si="22"/>
        <v>0.3566130755755374</v>
      </c>
      <c r="H82" s="301">
        <f>H80/H75</f>
        <v>0.57543221953585544</v>
      </c>
      <c r="I82" s="301">
        <f t="shared" ref="I82:M82" si="23">I80/I75</f>
        <v>0.63873281075020349</v>
      </c>
      <c r="J82" s="301">
        <f t="shared" si="23"/>
        <v>0.46337986447957935</v>
      </c>
      <c r="K82" s="301">
        <f t="shared" si="23"/>
        <v>0.58437946467170898</v>
      </c>
      <c r="L82" s="301">
        <f>L80/L75</f>
        <v>0.61211176351884833</v>
      </c>
      <c r="M82" s="301">
        <f t="shared" si="23"/>
        <v>0.53024633699633694</v>
      </c>
      <c r="N82" s="301">
        <f t="shared" ref="N82:R82" si="24">N80/N75</f>
        <v>0.3736188612099644</v>
      </c>
      <c r="O82" s="301">
        <f t="shared" si="24"/>
        <v>0.49107862453531598</v>
      </c>
      <c r="P82" s="281">
        <f t="shared" si="24"/>
        <v>0.37642232059638503</v>
      </c>
      <c r="Q82" s="301">
        <f>Q80/Q75</f>
        <v>0.73782465346465931</v>
      </c>
      <c r="R82" s="353">
        <f t="shared" si="24"/>
        <v>0.39652089024981213</v>
      </c>
      <c r="S82" s="353">
        <f>S80/S75</f>
        <v>1.4811545697314741</v>
      </c>
      <c r="T82" s="301">
        <f>T80/T75</f>
        <v>0.67503889630993563</v>
      </c>
    </row>
    <row r="83" spans="2:20" ht="14.4" x14ac:dyDescent="0.3">
      <c r="B83" s="470" t="s">
        <v>104</v>
      </c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97"/>
      <c r="O83" s="97"/>
      <c r="P83" s="97"/>
      <c r="Q83" s="97"/>
      <c r="R83" s="213"/>
      <c r="S83" s="213"/>
      <c r="T83" s="97"/>
    </row>
    <row r="84" spans="2:20" ht="15" customHeight="1" x14ac:dyDescent="0.3">
      <c r="B84" s="472" t="s">
        <v>105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17"/>
      <c r="O84" s="17"/>
      <c r="P84" s="17"/>
      <c r="Q84" s="17"/>
      <c r="R84" s="17"/>
      <c r="S84" s="17"/>
      <c r="T84" s="17"/>
    </row>
    <row r="85" spans="2:20" ht="15.75" customHeight="1" thickBot="1" x14ac:dyDescent="0.35">
      <c r="B85" s="474" t="s">
        <v>106</v>
      </c>
      <c r="C85" s="475"/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N85" s="98"/>
      <c r="O85" s="98"/>
      <c r="P85" s="98"/>
      <c r="Q85" s="98"/>
      <c r="R85" s="98"/>
      <c r="S85" s="98"/>
      <c r="T85" s="98"/>
    </row>
  </sheetData>
  <mergeCells count="4">
    <mergeCell ref="B83:M83"/>
    <mergeCell ref="B84:M84"/>
    <mergeCell ref="B85:M85"/>
    <mergeCell ref="B2:T2"/>
  </mergeCells>
  <phoneticPr fontId="22" type="noConversion"/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T102"/>
  <sheetViews>
    <sheetView showGridLines="0" showWhiteSpace="0" zoomScale="62" zoomScaleNormal="62" workbookViewId="0">
      <pane xSplit="3" ySplit="3" topLeftCell="D19" activePane="bottomRight" state="frozen"/>
      <selection pane="topRight" activeCell="D1" sqref="D1"/>
      <selection pane="bottomLeft" activeCell="A4" sqref="A4"/>
      <selection pane="bottomRight" activeCell="S50" sqref="S50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23.8867187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18" width="14.44140625" style="2" bestFit="1" customWidth="1"/>
    <col min="19" max="19" width="14.44140625" style="2" customWidth="1"/>
    <col min="20" max="20" width="15.33203125" style="2" bestFit="1" customWidth="1"/>
    <col min="21" max="16384" width="9.109375" style="2"/>
  </cols>
  <sheetData>
    <row r="2" spans="2:20" ht="23.4" thickBot="1" x14ac:dyDescent="0.45">
      <c r="B2" s="479" t="s">
        <v>113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13"/>
    </row>
    <row r="3" spans="2:20" s="1" customFormat="1" ht="18" hidden="1" thickBot="1" x14ac:dyDescent="0.4">
      <c r="B3" s="163" t="s">
        <v>35</v>
      </c>
      <c r="C3" s="139" t="s">
        <v>36</v>
      </c>
      <c r="D3" s="194" t="s">
        <v>48</v>
      </c>
      <c r="E3" s="161" t="s">
        <v>49</v>
      </c>
      <c r="F3" s="194" t="s">
        <v>108</v>
      </c>
      <c r="G3" s="161" t="s">
        <v>50</v>
      </c>
      <c r="H3" s="174" t="s">
        <v>51</v>
      </c>
      <c r="I3" s="175" t="s">
        <v>52</v>
      </c>
      <c r="J3" s="174" t="s">
        <v>53</v>
      </c>
      <c r="K3" s="174" t="s">
        <v>54</v>
      </c>
      <c r="L3" s="174" t="s">
        <v>55</v>
      </c>
      <c r="M3" s="174" t="s">
        <v>56</v>
      </c>
      <c r="N3" s="270" t="s">
        <v>57</v>
      </c>
      <c r="O3" s="270" t="s">
        <v>58</v>
      </c>
      <c r="P3" s="221" t="s">
        <v>59</v>
      </c>
      <c r="Q3" s="221" t="s">
        <v>60</v>
      </c>
      <c r="R3" s="359" t="s">
        <v>61</v>
      </c>
      <c r="S3" s="303" t="s">
        <v>62</v>
      </c>
      <c r="T3" s="364" t="s">
        <v>63</v>
      </c>
    </row>
    <row r="4" spans="2:20" ht="14.4" hidden="1" x14ac:dyDescent="0.3">
      <c r="B4" s="95">
        <v>44</v>
      </c>
      <c r="C4" s="129" t="s">
        <v>114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51">
        <v>17466</v>
      </c>
      <c r="J4" s="146">
        <v>28346</v>
      </c>
      <c r="K4" s="149">
        <v>29898</v>
      </c>
      <c r="L4" s="149">
        <v>36209</v>
      </c>
      <c r="M4" s="149">
        <v>13326</v>
      </c>
      <c r="N4" s="149">
        <v>11452</v>
      </c>
      <c r="O4" s="149">
        <v>13109</v>
      </c>
      <c r="P4" s="324">
        <v>17003</v>
      </c>
      <c r="Q4" s="324">
        <v>26790</v>
      </c>
      <c r="R4" s="358"/>
      <c r="S4" s="414"/>
      <c r="T4" s="289">
        <f>AVERAGE(K4:R4)</f>
        <v>21112.428571428572</v>
      </c>
    </row>
    <row r="5" spans="2:20" s="1" customFormat="1" ht="14.4" hidden="1" x14ac:dyDescent="0.3">
      <c r="B5" s="19">
        <v>45</v>
      </c>
      <c r="C5" s="129" t="s">
        <v>115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51">
        <v>16832</v>
      </c>
      <c r="J5" s="146">
        <v>36727</v>
      </c>
      <c r="K5" s="149">
        <v>44640</v>
      </c>
      <c r="L5" s="149">
        <v>77684</v>
      </c>
      <c r="M5" s="149">
        <v>17827</v>
      </c>
      <c r="N5" s="149">
        <v>6612</v>
      </c>
      <c r="O5" s="149">
        <v>11130</v>
      </c>
      <c r="P5" s="324">
        <v>27911</v>
      </c>
      <c r="Q5" s="324">
        <v>22165</v>
      </c>
      <c r="R5" s="355"/>
      <c r="S5" s="414"/>
      <c r="T5" s="289">
        <f>AVERAGE(K5:R5)</f>
        <v>29709.857142857141</v>
      </c>
    </row>
    <row r="6" spans="2:20" s="1" customFormat="1" ht="14.4" hidden="1" x14ac:dyDescent="0.3">
      <c r="B6" s="19">
        <v>46</v>
      </c>
      <c r="C6" s="129" t="s">
        <v>116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51">
        <v>30836</v>
      </c>
      <c r="J6" s="146">
        <v>34682</v>
      </c>
      <c r="K6" s="149">
        <v>38794</v>
      </c>
      <c r="L6" s="149">
        <v>76354</v>
      </c>
      <c r="M6" s="149">
        <v>8388</v>
      </c>
      <c r="N6" s="149">
        <v>9861</v>
      </c>
      <c r="O6" s="149">
        <v>15400</v>
      </c>
      <c r="P6" s="324">
        <v>28463</v>
      </c>
      <c r="Q6" s="324">
        <v>121296</v>
      </c>
      <c r="R6" s="355"/>
      <c r="S6" s="414"/>
      <c r="T6" s="289">
        <f t="shared" ref="T6:T11" si="0">AVERAGE(K6:R6)</f>
        <v>42650.857142857145</v>
      </c>
    </row>
    <row r="7" spans="2:20" s="1" customFormat="1" ht="14.4" hidden="1" x14ac:dyDescent="0.3">
      <c r="B7" s="19">
        <v>47</v>
      </c>
      <c r="C7" s="129" t="s">
        <v>117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51">
        <v>87845</v>
      </c>
      <c r="J7" s="146">
        <v>100063</v>
      </c>
      <c r="K7" s="149">
        <v>134526</v>
      </c>
      <c r="L7" s="149">
        <v>174620</v>
      </c>
      <c r="M7" s="149">
        <v>58012</v>
      </c>
      <c r="N7" s="149">
        <v>45854</v>
      </c>
      <c r="O7" s="149">
        <v>41465</v>
      </c>
      <c r="P7" s="324">
        <v>121384</v>
      </c>
      <c r="Q7" s="324">
        <v>5950</v>
      </c>
      <c r="R7" s="355"/>
      <c r="S7" s="414"/>
      <c r="T7" s="289">
        <f t="shared" si="0"/>
        <v>83115.857142857145</v>
      </c>
    </row>
    <row r="8" spans="2:20" s="1" customFormat="1" ht="14.4" hidden="1" x14ac:dyDescent="0.3">
      <c r="B8" s="19">
        <v>48</v>
      </c>
      <c r="C8" s="129" t="s">
        <v>118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51">
        <v>34657</v>
      </c>
      <c r="J8" s="146">
        <v>27403</v>
      </c>
      <c r="K8" s="149">
        <v>22890</v>
      </c>
      <c r="L8" s="149">
        <v>90941</v>
      </c>
      <c r="M8" s="149">
        <v>7089</v>
      </c>
      <c r="N8" s="149">
        <v>28612</v>
      </c>
      <c r="O8" s="149">
        <v>12880</v>
      </c>
      <c r="P8" s="324">
        <v>6626</v>
      </c>
      <c r="Q8" s="324">
        <v>46493</v>
      </c>
      <c r="R8" s="355"/>
      <c r="S8" s="414"/>
      <c r="T8" s="289">
        <f t="shared" si="0"/>
        <v>30790.142857142859</v>
      </c>
    </row>
    <row r="9" spans="2:20" s="1" customFormat="1" ht="14.4" hidden="1" x14ac:dyDescent="0.3">
      <c r="B9" s="19">
        <v>49</v>
      </c>
      <c r="C9" s="129" t="s">
        <v>119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51">
        <v>51986</v>
      </c>
      <c r="J9" s="146">
        <v>33877</v>
      </c>
      <c r="K9" s="149">
        <v>70188</v>
      </c>
      <c r="L9" s="149">
        <v>46810</v>
      </c>
      <c r="M9" s="149">
        <v>17603</v>
      </c>
      <c r="N9" s="149">
        <v>28612</v>
      </c>
      <c r="O9" s="149">
        <v>0</v>
      </c>
      <c r="P9" s="324">
        <v>44772</v>
      </c>
      <c r="Q9" s="324">
        <v>19428</v>
      </c>
      <c r="R9" s="355"/>
      <c r="S9" s="414"/>
      <c r="T9" s="289">
        <f t="shared" si="0"/>
        <v>32487.571428571428</v>
      </c>
    </row>
    <row r="10" spans="2:20" ht="14.4" hidden="1" x14ac:dyDescent="0.3">
      <c r="B10" s="19">
        <v>50</v>
      </c>
      <c r="C10" s="129" t="s">
        <v>120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51">
        <v>47621</v>
      </c>
      <c r="J10" s="146">
        <v>72371</v>
      </c>
      <c r="K10" s="149">
        <v>95688</v>
      </c>
      <c r="L10" s="149">
        <v>89128</v>
      </c>
      <c r="M10" s="149">
        <v>22826</v>
      </c>
      <c r="N10" s="149">
        <v>28612</v>
      </c>
      <c r="O10" s="149">
        <v>0</v>
      </c>
      <c r="P10" s="324">
        <v>92961</v>
      </c>
      <c r="Q10" s="324">
        <v>24786</v>
      </c>
      <c r="R10" s="355"/>
      <c r="S10" s="414"/>
      <c r="T10" s="289">
        <f t="shared" si="0"/>
        <v>50571.571428571428</v>
      </c>
    </row>
    <row r="11" spans="2:20" ht="14.4" hidden="1" x14ac:dyDescent="0.3">
      <c r="B11" s="19">
        <v>51</v>
      </c>
      <c r="C11" s="129" t="s">
        <v>121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51">
        <v>209597</v>
      </c>
      <c r="J11" s="146">
        <v>76631</v>
      </c>
      <c r="K11" s="149">
        <v>98505</v>
      </c>
      <c r="L11" s="149">
        <v>129651</v>
      </c>
      <c r="M11" s="149">
        <v>24557</v>
      </c>
      <c r="N11" s="149">
        <v>28612</v>
      </c>
      <c r="O11" s="149">
        <v>0</v>
      </c>
      <c r="P11" s="324">
        <v>188076</v>
      </c>
      <c r="Q11" s="324">
        <v>43714</v>
      </c>
      <c r="R11" s="355"/>
      <c r="S11" s="414"/>
      <c r="T11" s="289">
        <f t="shared" si="0"/>
        <v>73302.142857142855</v>
      </c>
    </row>
    <row r="12" spans="2:20" ht="14.4" hidden="1" x14ac:dyDescent="0.3">
      <c r="B12" s="96">
        <v>52</v>
      </c>
      <c r="C12" s="203"/>
      <c r="D12" s="21"/>
      <c r="E12" s="21"/>
      <c r="F12" s="21"/>
      <c r="G12" s="21"/>
      <c r="H12" s="21"/>
      <c r="I12" s="149"/>
      <c r="J12" s="149"/>
      <c r="K12" s="149"/>
      <c r="L12" s="149"/>
      <c r="M12" s="149" t="e">
        <f>'Mielies-Maize'!#REF!</f>
        <v>#REF!</v>
      </c>
      <c r="N12" s="149"/>
      <c r="O12" s="149">
        <v>0</v>
      </c>
      <c r="P12" s="324">
        <v>301664</v>
      </c>
      <c r="Q12" s="324"/>
      <c r="R12" s="360" t="e">
        <f>'Mielies-Maize'!#REF!</f>
        <v>#REF!</v>
      </c>
      <c r="S12" s="360"/>
      <c r="T12" s="421"/>
    </row>
    <row r="13" spans="2:20" ht="14.4" x14ac:dyDescent="0.3">
      <c r="B13" s="180" t="s">
        <v>109</v>
      </c>
      <c r="C13" s="105"/>
      <c r="D13" s="12"/>
      <c r="E13" s="12"/>
      <c r="F13" s="12"/>
      <c r="G13" s="12"/>
      <c r="H13" s="12"/>
      <c r="I13" s="12"/>
      <c r="J13" s="12"/>
      <c r="K13" s="12"/>
      <c r="L13" s="49">
        <v>82997</v>
      </c>
      <c r="M13" s="21"/>
      <c r="N13" s="21"/>
      <c r="O13" s="21"/>
      <c r="P13" s="21"/>
      <c r="Q13" s="354"/>
      <c r="R13" s="288"/>
      <c r="S13" s="374"/>
      <c r="T13" s="374"/>
    </row>
    <row r="14" spans="2:20" ht="12" x14ac:dyDescent="0.25">
      <c r="B14" s="180" t="s">
        <v>110</v>
      </c>
      <c r="C14" s="94"/>
      <c r="D14" s="79">
        <v>183432</v>
      </c>
      <c r="E14" s="79">
        <v>125545</v>
      </c>
      <c r="F14" s="79">
        <f>SUM(F4:F8)</f>
        <v>98000</v>
      </c>
      <c r="G14" s="79">
        <v>89240</v>
      </c>
      <c r="H14" s="79">
        <f>'Summary -White maize'!G14+'Summary -Yellow maize'!H14</f>
        <v>271841</v>
      </c>
      <c r="I14" s="79">
        <f>'Summary -White maize'!H14+'Summary -Yellow maize'!I14</f>
        <v>180062</v>
      </c>
      <c r="J14" s="79">
        <f>'Summary -White maize'!I14+'Summary -Yellow maize'!J14</f>
        <v>219790</v>
      </c>
      <c r="K14" s="79">
        <f>'Summary -White maize'!J14+'Summary -Yellow maize'!K14</f>
        <v>251838</v>
      </c>
      <c r="L14" s="367">
        <f>'Summary -White maize'!K14+'Summary -Yellow maize'!L14</f>
        <v>249761</v>
      </c>
      <c r="M14" s="368">
        <f>'Summary -White maize'!L14+'Summary -Yellow maize'!M14</f>
        <v>384702</v>
      </c>
      <c r="N14" s="368">
        <f>'Summary -White maize'!M14+'Summary -Yellow maize'!N14</f>
        <v>103393</v>
      </c>
      <c r="O14" s="368">
        <f>'Summary -White maize'!N14+'Summary -Yellow maize'!O14</f>
        <v>99506</v>
      </c>
      <c r="P14" s="368">
        <f>'Summary -White maize'!O14+'Summary -Yellow maize'!P14</f>
        <v>130740</v>
      </c>
      <c r="Q14" s="365">
        <f>'Summary -White maize'!P14+'Summary -Yellow maize'!Q14</f>
        <v>198103</v>
      </c>
      <c r="R14" s="365">
        <f>'Summary -White maize'!Q14+'Summary -Yellow maize'!R14</f>
        <v>184907</v>
      </c>
      <c r="S14" s="422">
        <f>'Summary -White maize'!R14+'Summary -Yellow maize'!S14</f>
        <v>68189</v>
      </c>
      <c r="T14" s="286">
        <f>AVERAGE(N14:S14)</f>
        <v>130806.33333333333</v>
      </c>
    </row>
    <row r="15" spans="2:20" ht="12" x14ac:dyDescent="0.25">
      <c r="B15" s="180" t="s">
        <v>111</v>
      </c>
      <c r="C15" s="94"/>
      <c r="D15" s="79">
        <v>485601</v>
      </c>
      <c r="E15" s="79">
        <v>226174</v>
      </c>
      <c r="F15" s="79">
        <f>SUM(F9)</f>
        <v>37500</v>
      </c>
      <c r="G15" s="79">
        <f>SUM(G9)</f>
        <v>93000</v>
      </c>
      <c r="H15" s="79">
        <f>'Summary -White maize'!G15+'Summary -Yellow maize'!H15</f>
        <v>154187</v>
      </c>
      <c r="I15" s="79">
        <f>'Summary -White maize'!H15+'Summary -Yellow maize'!I15</f>
        <v>66765</v>
      </c>
      <c r="J15" s="79">
        <f>'Summary -White maize'!I15+'Summary -Yellow maize'!J15</f>
        <v>55116</v>
      </c>
      <c r="K15" s="79">
        <f>'Summary -White maize'!J15+'Summary -Yellow maize'!K15</f>
        <v>287413</v>
      </c>
      <c r="L15" s="367">
        <f>'Summary -White maize'!K15+'Summary -Yellow maize'!L15</f>
        <v>488250</v>
      </c>
      <c r="M15" s="368">
        <f>'Summary -White maize'!L15+'Summary -Yellow maize'!M15</f>
        <v>419491</v>
      </c>
      <c r="N15" s="368">
        <f>'Summary -White maize'!M15+'Summary -Yellow maize'!N15</f>
        <v>136524</v>
      </c>
      <c r="O15" s="368">
        <f>'Summary -White maize'!N15+'Summary -Yellow maize'!O15</f>
        <v>167437</v>
      </c>
      <c r="P15" s="368">
        <f>'Summary -White maize'!O15+'Summary -Yellow maize'!P15</f>
        <v>216992</v>
      </c>
      <c r="Q15" s="365">
        <f>'Summary -White maize'!P15+'Summary -Yellow maize'!Q15</f>
        <v>759204</v>
      </c>
      <c r="R15" s="365">
        <f>'Summary -White maize'!Q15+'Summary -Yellow maize'!R15</f>
        <v>229141</v>
      </c>
      <c r="S15" s="422">
        <f>'Summary -White maize'!R15+'Summary -Yellow maize'!S15</f>
        <v>72999</v>
      </c>
      <c r="T15" s="286">
        <f t="shared" ref="T15:T16" si="1">AVERAGE(N15:S15)</f>
        <v>263716.16666666669</v>
      </c>
    </row>
    <row r="16" spans="2:20" ht="14.4" x14ac:dyDescent="0.3">
      <c r="B16" s="121" t="s">
        <v>77</v>
      </c>
      <c r="C16" s="170"/>
      <c r="D16" s="144">
        <f t="shared" ref="D16:J16" si="2">SUM(D14:D15)</f>
        <v>669033</v>
      </c>
      <c r="E16" s="144">
        <f t="shared" si="2"/>
        <v>351719</v>
      </c>
      <c r="F16" s="144">
        <f t="shared" si="2"/>
        <v>135500</v>
      </c>
      <c r="G16" s="144">
        <f t="shared" si="2"/>
        <v>182240</v>
      </c>
      <c r="H16" s="144">
        <f t="shared" si="2"/>
        <v>426028</v>
      </c>
      <c r="I16" s="144">
        <f t="shared" si="2"/>
        <v>246827</v>
      </c>
      <c r="J16" s="144">
        <f t="shared" si="2"/>
        <v>274906</v>
      </c>
      <c r="K16" s="144">
        <v>541956</v>
      </c>
      <c r="L16" s="164">
        <f>L13+L14+L15</f>
        <v>821008</v>
      </c>
      <c r="M16" s="176">
        <f>M13+M14+M15</f>
        <v>804193</v>
      </c>
      <c r="N16" s="176">
        <f>N13+N14+N15</f>
        <v>239917</v>
      </c>
      <c r="O16" s="176">
        <v>266943</v>
      </c>
      <c r="P16" s="369">
        <f>P13+P14+P15</f>
        <v>347732</v>
      </c>
      <c r="Q16" s="366">
        <f>Q13+Q14+Q15</f>
        <v>957307</v>
      </c>
      <c r="R16" s="366">
        <f>R13+R14+R15</f>
        <v>414048</v>
      </c>
      <c r="S16" s="423">
        <f>S13+S14+S15</f>
        <v>141188</v>
      </c>
      <c r="T16" s="426">
        <f t="shared" si="1"/>
        <v>394522.5</v>
      </c>
    </row>
    <row r="17" spans="2:20" ht="18" thickBot="1" x14ac:dyDescent="0.4">
      <c r="B17" s="136" t="s">
        <v>35</v>
      </c>
      <c r="C17" s="120" t="s">
        <v>36</v>
      </c>
      <c r="D17" s="122" t="s">
        <v>48</v>
      </c>
      <c r="E17" s="119" t="s">
        <v>49</v>
      </c>
      <c r="F17" s="123" t="s">
        <v>108</v>
      </c>
      <c r="G17" s="119" t="str">
        <f>G3</f>
        <v>2011/12</v>
      </c>
      <c r="H17" s="122" t="str">
        <f>H3</f>
        <v>2012/13</v>
      </c>
      <c r="I17" s="119" t="str">
        <f>I3</f>
        <v>2013/14</v>
      </c>
      <c r="J17" s="177" t="s">
        <v>53</v>
      </c>
      <c r="K17" s="177" t="s">
        <v>54</v>
      </c>
      <c r="L17" s="177" t="s">
        <v>55</v>
      </c>
      <c r="M17" s="177" t="s">
        <v>56</v>
      </c>
      <c r="N17" s="122" t="s">
        <v>57</v>
      </c>
      <c r="O17" s="270" t="str">
        <f>O3</f>
        <v>2019/20</v>
      </c>
      <c r="P17" s="270" t="str">
        <f t="shared" ref="P17:R17" si="3">P3</f>
        <v>2020/21</v>
      </c>
      <c r="Q17" s="270" t="str">
        <f t="shared" si="3"/>
        <v>2021/22</v>
      </c>
      <c r="R17" s="270" t="str">
        <f t="shared" si="3"/>
        <v>2022/23*</v>
      </c>
      <c r="S17" s="424" t="s">
        <v>62</v>
      </c>
      <c r="T17" s="425" t="s">
        <v>63</v>
      </c>
    </row>
    <row r="18" spans="2:20" ht="14.4" x14ac:dyDescent="0.3">
      <c r="B18" s="78" t="s">
        <v>78</v>
      </c>
      <c r="C18" s="48" t="s">
        <v>122</v>
      </c>
      <c r="D18" s="13">
        <f t="shared" ref="D18:L18" si="4">D16</f>
        <v>669033</v>
      </c>
      <c r="E18" s="24">
        <f t="shared" si="4"/>
        <v>351719</v>
      </c>
      <c r="F18" s="13">
        <f t="shared" si="4"/>
        <v>135500</v>
      </c>
      <c r="G18" s="24">
        <f t="shared" si="4"/>
        <v>182240</v>
      </c>
      <c r="H18" s="24">
        <f t="shared" si="4"/>
        <v>426028</v>
      </c>
      <c r="I18" s="24">
        <f t="shared" si="4"/>
        <v>246827</v>
      </c>
      <c r="J18" s="24">
        <f t="shared" si="4"/>
        <v>274906</v>
      </c>
      <c r="K18" s="24">
        <f t="shared" si="4"/>
        <v>541956</v>
      </c>
      <c r="L18" s="24">
        <f t="shared" si="4"/>
        <v>821008</v>
      </c>
      <c r="M18" s="24">
        <f>M16</f>
        <v>804193</v>
      </c>
      <c r="N18" s="24">
        <f>N16</f>
        <v>239917</v>
      </c>
      <c r="O18" s="24">
        <v>266943</v>
      </c>
      <c r="P18" s="323">
        <v>347732</v>
      </c>
      <c r="Q18" s="278">
        <f>Q16</f>
        <v>957307</v>
      </c>
      <c r="R18" s="278">
        <f>R16</f>
        <v>414048</v>
      </c>
      <c r="S18" s="278">
        <f>S16</f>
        <v>141188</v>
      </c>
      <c r="T18" s="289">
        <f>T16</f>
        <v>394522.5</v>
      </c>
    </row>
    <row r="19" spans="2:20" ht="14.4" x14ac:dyDescent="0.3">
      <c r="B19" s="19">
        <v>1</v>
      </c>
      <c r="C19" s="129" t="s">
        <v>79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51">
        <v>240174</v>
      </c>
      <c r="J19" s="146">
        <v>85572</v>
      </c>
      <c r="K19" s="149">
        <v>23074</v>
      </c>
      <c r="L19" s="149">
        <v>156766</v>
      </c>
      <c r="M19" s="149">
        <v>168068</v>
      </c>
      <c r="N19" s="149">
        <v>34325</v>
      </c>
      <c r="O19" s="149">
        <v>35696</v>
      </c>
      <c r="P19" s="324">
        <v>6244</v>
      </c>
      <c r="Q19" s="324">
        <v>466755</v>
      </c>
      <c r="R19" s="324">
        <f>'Summary -White maize'!Q19+'Summary -Yellow maize'!R19</f>
        <v>60451</v>
      </c>
      <c r="S19" s="414">
        <f>'Summary -White maize'!R19+'Summary -Yellow maize'!S19</f>
        <v>220024</v>
      </c>
      <c r="T19" s="286">
        <f>AVERAGE(N19:S19)</f>
        <v>137249.16666666666</v>
      </c>
    </row>
    <row r="20" spans="2:20" ht="14.4" x14ac:dyDescent="0.3">
      <c r="B20" s="19">
        <v>2</v>
      </c>
      <c r="C20" s="129" t="s">
        <v>80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51">
        <v>473735</v>
      </c>
      <c r="J20" s="146">
        <v>167878</v>
      </c>
      <c r="K20" s="149">
        <v>214667</v>
      </c>
      <c r="L20" s="149">
        <v>234124</v>
      </c>
      <c r="M20" s="149">
        <v>341357</v>
      </c>
      <c r="N20" s="149">
        <v>126775</v>
      </c>
      <c r="O20" s="149">
        <v>89636</v>
      </c>
      <c r="P20" s="324">
        <v>91174</v>
      </c>
      <c r="Q20" s="324">
        <v>776938</v>
      </c>
      <c r="R20" s="324">
        <f>'Summary -White maize'!Q20+'Summary -Yellow maize'!R20</f>
        <v>124529</v>
      </c>
      <c r="S20" s="414">
        <f>'Summary -White maize'!R20+'Summary -Yellow maize'!S20</f>
        <v>458086</v>
      </c>
      <c r="T20" s="286">
        <f t="shared" ref="T20:T21" si="5">AVERAGE(N20:S20)</f>
        <v>277856.33333333331</v>
      </c>
    </row>
    <row r="21" spans="2:20" ht="14.4" x14ac:dyDescent="0.3">
      <c r="B21" s="19">
        <v>3</v>
      </c>
      <c r="C21" s="129" t="s">
        <v>81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51">
        <v>420829</v>
      </c>
      <c r="J21" s="146">
        <v>356538</v>
      </c>
      <c r="K21" s="149">
        <v>352169</v>
      </c>
      <c r="L21" s="149">
        <v>185344</v>
      </c>
      <c r="M21" s="149">
        <v>317183</v>
      </c>
      <c r="N21" s="149">
        <v>144795</v>
      </c>
      <c r="O21" s="149">
        <v>217769</v>
      </c>
      <c r="P21" s="324">
        <v>180919</v>
      </c>
      <c r="Q21" s="324">
        <v>1100483</v>
      </c>
      <c r="R21" s="324">
        <f>'Summary -White maize'!Q21+'Summary -Yellow maize'!R21</f>
        <v>215422</v>
      </c>
      <c r="S21" s="414">
        <f>'Summary -White maize'!R21+'Summary -Yellow maize'!S21</f>
        <v>712651</v>
      </c>
      <c r="T21" s="286">
        <f t="shared" si="5"/>
        <v>428673.16666666669</v>
      </c>
    </row>
    <row r="22" spans="2:20" ht="14.4" x14ac:dyDescent="0.3">
      <c r="B22" s="19">
        <v>4</v>
      </c>
      <c r="C22" s="129" t="s">
        <v>82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51">
        <v>692760</v>
      </c>
      <c r="J22" s="146">
        <v>485417</v>
      </c>
      <c r="K22" s="149">
        <v>624450</v>
      </c>
      <c r="L22" s="149">
        <v>529960</v>
      </c>
      <c r="M22" s="149">
        <v>1582136</v>
      </c>
      <c r="N22" s="149">
        <v>627550</v>
      </c>
      <c r="O22" s="149">
        <v>408168</v>
      </c>
      <c r="P22" s="324">
        <v>345775</v>
      </c>
      <c r="Q22" s="324">
        <v>1950727</v>
      </c>
      <c r="R22" s="324">
        <f>'Summary -White maize'!Q22+'Summary -Yellow maize'!R22</f>
        <v>526384</v>
      </c>
      <c r="S22" s="414">
        <f>'Summary -White maize'!R22+'Summary -Yellow maize'!S22</f>
        <v>1415733</v>
      </c>
      <c r="T22" s="286">
        <f t="shared" ref="T22" si="6">AVERAGE(N22:S22)</f>
        <v>879056.16666666663</v>
      </c>
    </row>
    <row r="23" spans="2:20" ht="14.4" x14ac:dyDescent="0.3">
      <c r="B23" s="19">
        <v>5</v>
      </c>
      <c r="C23" s="129" t="s">
        <v>83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51">
        <v>1075357</v>
      </c>
      <c r="J23" s="146">
        <v>859721</v>
      </c>
      <c r="K23" s="149">
        <v>928449</v>
      </c>
      <c r="L23" s="149">
        <v>353984</v>
      </c>
      <c r="M23" s="149">
        <v>873543</v>
      </c>
      <c r="N23" s="149">
        <v>46170</v>
      </c>
      <c r="O23" s="149">
        <v>686786</v>
      </c>
      <c r="P23" s="324">
        <v>825810</v>
      </c>
      <c r="Q23" s="324">
        <v>794172</v>
      </c>
      <c r="R23" s="324">
        <f>'Summary -White maize'!Q23+'Summary -Yellow maize'!R23</f>
        <v>274402</v>
      </c>
      <c r="S23" s="414">
        <f>'Summary -White maize'!R23+'Summary -Yellow maize'!S23</f>
        <v>2184392</v>
      </c>
      <c r="T23" s="286">
        <f t="shared" ref="T23:T24" si="7">AVERAGE(N23:S23)</f>
        <v>801955.33333333337</v>
      </c>
    </row>
    <row r="24" spans="2:20" ht="14.4" x14ac:dyDescent="0.3">
      <c r="B24" s="19">
        <v>6</v>
      </c>
      <c r="C24" s="129" t="s">
        <v>84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51">
        <v>961341</v>
      </c>
      <c r="J24" s="146">
        <v>835609</v>
      </c>
      <c r="K24" s="149">
        <v>739886</v>
      </c>
      <c r="L24" s="149">
        <v>524754</v>
      </c>
      <c r="M24" s="149">
        <v>1028568</v>
      </c>
      <c r="N24" s="149">
        <v>511988</v>
      </c>
      <c r="O24" s="149">
        <v>663571</v>
      </c>
      <c r="P24" s="324">
        <v>625349</v>
      </c>
      <c r="Q24" s="324">
        <v>1114120</v>
      </c>
      <c r="R24" s="324">
        <f>'Summary -White maize'!Q24+'Summary -Yellow maize'!R24</f>
        <v>723424</v>
      </c>
      <c r="S24" s="414">
        <f>'Summary -White maize'!R24+'Summary -Yellow maize'!S24</f>
        <v>3406119</v>
      </c>
      <c r="T24" s="286">
        <f t="shared" si="7"/>
        <v>1174095.1666666667</v>
      </c>
    </row>
    <row r="25" spans="2:20" ht="14.4" x14ac:dyDescent="0.3">
      <c r="B25" s="19">
        <v>7</v>
      </c>
      <c r="C25" s="129" t="s">
        <v>85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51">
        <v>1042900</v>
      </c>
      <c r="J25" s="146">
        <v>1153598</v>
      </c>
      <c r="K25" s="149">
        <v>817476</v>
      </c>
      <c r="L25" s="149">
        <v>279998</v>
      </c>
      <c r="M25" s="149">
        <v>1097136</v>
      </c>
      <c r="N25" s="149">
        <v>768520</v>
      </c>
      <c r="O25" s="149">
        <v>741129</v>
      </c>
      <c r="P25" s="324">
        <v>911395</v>
      </c>
      <c r="Q25" s="324">
        <v>1223888</v>
      </c>
      <c r="R25" s="324">
        <f>'Summary -White maize'!Q25+'Summary -Yellow maize'!R25</f>
        <v>977000</v>
      </c>
      <c r="S25" s="414">
        <f>'Summary -White maize'!R25+'Summary -Yellow maize'!S25</f>
        <v>4831841</v>
      </c>
      <c r="T25" s="286">
        <f t="shared" ref="T25:T26" si="8">AVERAGE(N25:S25)</f>
        <v>1575628.8333333333</v>
      </c>
    </row>
    <row r="26" spans="2:20" ht="15" customHeight="1" x14ac:dyDescent="0.3">
      <c r="B26" s="19">
        <v>8</v>
      </c>
      <c r="C26" s="129" t="s">
        <v>86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51">
        <v>861146</v>
      </c>
      <c r="J26" s="146">
        <v>1152050</v>
      </c>
      <c r="K26" s="149">
        <v>640917</v>
      </c>
      <c r="L26" s="149">
        <v>903668</v>
      </c>
      <c r="M26" s="149">
        <v>1361854</v>
      </c>
      <c r="N26" s="149">
        <v>847682</v>
      </c>
      <c r="O26" s="149">
        <v>641247</v>
      </c>
      <c r="P26" s="324">
        <v>643464</v>
      </c>
      <c r="Q26" s="324">
        <v>2538518</v>
      </c>
      <c r="R26" s="324">
        <f>'Summary -White maize'!Q26+'Summary -Yellow maize'!R26</f>
        <v>1190446</v>
      </c>
      <c r="S26" s="414">
        <f>'Summary -White maize'!R26+'Summary -Yellow maize'!S26</f>
        <v>6407451</v>
      </c>
      <c r="T26" s="286">
        <f t="shared" si="8"/>
        <v>2044801.3333333333</v>
      </c>
    </row>
    <row r="27" spans="2:20" ht="15" customHeight="1" x14ac:dyDescent="0.3">
      <c r="B27" s="19">
        <v>9</v>
      </c>
      <c r="C27" s="129" t="s">
        <v>87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51">
        <v>1144150</v>
      </c>
      <c r="J27" s="146">
        <v>1816173</v>
      </c>
      <c r="K27" s="149">
        <v>1341444</v>
      </c>
      <c r="L27" s="149">
        <v>371663</v>
      </c>
      <c r="M27" s="149">
        <v>1642548</v>
      </c>
      <c r="N27" s="149">
        <v>1141738</v>
      </c>
      <c r="O27" s="149">
        <v>927345</v>
      </c>
      <c r="P27" s="324">
        <v>1837364</v>
      </c>
      <c r="Q27" s="324">
        <v>226304</v>
      </c>
      <c r="R27" s="324">
        <f>'Summary -White maize'!Q27+'Summary -Yellow maize'!R27</f>
        <v>734809</v>
      </c>
      <c r="S27" s="414">
        <f>'Summary -White maize'!R27+'Summary -Yellow maize'!S27</f>
        <v>8074893</v>
      </c>
      <c r="T27" s="286">
        <f t="shared" ref="T27" si="9">AVERAGE(N27:S27)</f>
        <v>2157075.5</v>
      </c>
    </row>
    <row r="28" spans="2:20" ht="15" customHeight="1" x14ac:dyDescent="0.3">
      <c r="B28" s="19">
        <v>10</v>
      </c>
      <c r="C28" s="129" t="s">
        <v>88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51">
        <v>623266</v>
      </c>
      <c r="J28" s="146">
        <v>1139974</v>
      </c>
      <c r="K28" s="149">
        <v>413705</v>
      </c>
      <c r="L28" s="149">
        <v>356246</v>
      </c>
      <c r="M28" s="149">
        <v>1110309</v>
      </c>
      <c r="N28" s="149">
        <v>896702</v>
      </c>
      <c r="O28" s="149">
        <v>491316</v>
      </c>
      <c r="P28" s="324">
        <v>572931</v>
      </c>
      <c r="Q28" s="324">
        <v>879358</v>
      </c>
      <c r="R28" s="324">
        <f>'Summary -White maize'!Q28+'Summary -Yellow maize'!R28</f>
        <v>1008136</v>
      </c>
      <c r="S28" s="414">
        <f>'Summary -White maize'!R28+'Summary -Yellow maize'!S28</f>
        <v>9532655</v>
      </c>
      <c r="T28" s="286">
        <f t="shared" ref="T28" si="10">AVERAGE(N28:S28)</f>
        <v>2230183</v>
      </c>
    </row>
    <row r="29" spans="2:20" ht="15" customHeight="1" x14ac:dyDescent="0.3">
      <c r="B29" s="19">
        <v>11</v>
      </c>
      <c r="C29" s="129" t="s">
        <v>89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51">
        <v>533619</v>
      </c>
      <c r="J29" s="146">
        <v>1050299</v>
      </c>
      <c r="K29" s="149">
        <v>462585</v>
      </c>
      <c r="L29" s="149">
        <v>398989</v>
      </c>
      <c r="M29" s="149">
        <v>1089664</v>
      </c>
      <c r="N29" s="149">
        <v>781615</v>
      </c>
      <c r="O29" s="149">
        <v>535526</v>
      </c>
      <c r="P29" s="324">
        <v>1056702</v>
      </c>
      <c r="Q29" s="324">
        <v>631956</v>
      </c>
      <c r="R29" s="324">
        <f>'Summary -White maize'!Q29+'Summary -Yellow maize'!R29</f>
        <v>1217835</v>
      </c>
      <c r="S29" s="414">
        <f>'Summary -White maize'!R29+'Summary -Yellow maize'!S29</f>
        <v>10729042</v>
      </c>
      <c r="T29" s="286">
        <f t="shared" ref="T29:T31" si="11">AVERAGE(N29:S29)</f>
        <v>2492112.6666666665</v>
      </c>
    </row>
    <row r="30" spans="2:20" ht="15" customHeight="1" x14ac:dyDescent="0.3">
      <c r="B30" s="19">
        <v>12</v>
      </c>
      <c r="C30" s="129" t="s">
        <v>90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51">
        <v>430147</v>
      </c>
      <c r="J30" s="146">
        <v>953879</v>
      </c>
      <c r="K30" s="149">
        <v>468955</v>
      </c>
      <c r="L30" s="149">
        <v>432805</v>
      </c>
      <c r="M30" s="149">
        <v>967142</v>
      </c>
      <c r="N30" s="149">
        <v>771033</v>
      </c>
      <c r="O30" s="149">
        <v>569265</v>
      </c>
      <c r="P30" s="324">
        <v>1047133</v>
      </c>
      <c r="Q30" s="324">
        <v>494861</v>
      </c>
      <c r="R30" s="324">
        <f>'Summary -White maize'!Q30+'Summary -Yellow maize'!R30</f>
        <v>1362841</v>
      </c>
      <c r="S30" s="414">
        <f>'Summary -White maize'!R30+'Summary -Yellow maize'!S30</f>
        <v>11725920</v>
      </c>
      <c r="T30" s="286">
        <f t="shared" si="11"/>
        <v>2661842.1666666665</v>
      </c>
    </row>
    <row r="31" spans="2:20" ht="15" customHeight="1" x14ac:dyDescent="0.3">
      <c r="B31" s="19">
        <v>13</v>
      </c>
      <c r="C31" s="129" t="s">
        <v>91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51">
        <v>755689</v>
      </c>
      <c r="J31" s="146">
        <v>1294925</v>
      </c>
      <c r="K31" s="149">
        <v>311891</v>
      </c>
      <c r="L31" s="149">
        <v>211246</v>
      </c>
      <c r="M31" s="149">
        <v>1290753</v>
      </c>
      <c r="N31" s="149">
        <v>1475101</v>
      </c>
      <c r="O31" s="149">
        <v>1271422</v>
      </c>
      <c r="P31" s="324">
        <v>1072429</v>
      </c>
      <c r="Q31" s="324">
        <v>962657</v>
      </c>
      <c r="R31" s="324">
        <f>'Summary -White maize'!Q31+'Summary -Yellow maize'!R31</f>
        <v>1112913</v>
      </c>
      <c r="S31" s="414">
        <f>'Summary -White maize'!R31+'Summary -Yellow maize'!S31</f>
        <v>12510837</v>
      </c>
      <c r="T31" s="286">
        <f t="shared" si="11"/>
        <v>3067559.8333333335</v>
      </c>
    </row>
    <row r="32" spans="2:20" ht="15" customHeight="1" x14ac:dyDescent="0.3">
      <c r="B32" s="19">
        <v>14</v>
      </c>
      <c r="C32" s="129" t="s">
        <v>92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51">
        <v>212992</v>
      </c>
      <c r="J32" s="146">
        <v>504763</v>
      </c>
      <c r="K32" s="149">
        <v>439925</v>
      </c>
      <c r="L32" s="149">
        <v>202635</v>
      </c>
      <c r="M32" s="149">
        <v>424468</v>
      </c>
      <c r="N32" s="149">
        <v>496403</v>
      </c>
      <c r="O32" s="149">
        <v>200700</v>
      </c>
      <c r="P32" s="324">
        <v>1653777</v>
      </c>
      <c r="Q32" s="324">
        <v>178585</v>
      </c>
      <c r="R32" s="324">
        <f>'Summary -White maize'!Q32+'Summary -Yellow maize'!R32</f>
        <v>831443</v>
      </c>
      <c r="S32" s="414">
        <f>'Summary -White maize'!R32+'Summary -Yellow maize'!S32</f>
        <v>12988039</v>
      </c>
      <c r="T32" s="286">
        <f t="shared" ref="T32" si="12">AVERAGE(N32:S32)</f>
        <v>2724824.5</v>
      </c>
    </row>
    <row r="33" spans="2:20" ht="15" customHeight="1" x14ac:dyDescent="0.3">
      <c r="B33" s="19">
        <v>15</v>
      </c>
      <c r="C33" s="129" t="s">
        <v>93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51">
        <v>179734</v>
      </c>
      <c r="J33" s="146">
        <v>362593</v>
      </c>
      <c r="K33" s="149">
        <v>168925</v>
      </c>
      <c r="L33" s="149">
        <v>240817</v>
      </c>
      <c r="M33" s="149">
        <v>373057</v>
      </c>
      <c r="N33" s="149">
        <v>649509</v>
      </c>
      <c r="O33" s="149">
        <v>496840</v>
      </c>
      <c r="P33" s="324">
        <v>724664</v>
      </c>
      <c r="Q33" s="324">
        <v>115994</v>
      </c>
      <c r="R33" s="324">
        <f>'Summary -White maize'!Q33+'Summary -Yellow maize'!R33</f>
        <v>948885</v>
      </c>
      <c r="S33" s="414">
        <f>'Summary -White maize'!R33+'Summary -Yellow maize'!S33</f>
        <v>13353222</v>
      </c>
      <c r="T33" s="286">
        <f t="shared" ref="T33" si="13">AVERAGE(N33:S33)</f>
        <v>2714852.3333333335</v>
      </c>
    </row>
    <row r="34" spans="2:20" ht="15" customHeight="1" x14ac:dyDescent="0.3">
      <c r="B34" s="19">
        <v>16</v>
      </c>
      <c r="C34" s="129" t="s">
        <v>94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51">
        <v>114233</v>
      </c>
      <c r="J34" s="146">
        <v>255864</v>
      </c>
      <c r="K34" s="149">
        <v>98053</v>
      </c>
      <c r="L34" s="149">
        <v>210093</v>
      </c>
      <c r="M34" s="149">
        <v>267093</v>
      </c>
      <c r="N34" s="149">
        <v>558736</v>
      </c>
      <c r="O34" s="149">
        <v>493813</v>
      </c>
      <c r="P34" s="324">
        <v>532619</v>
      </c>
      <c r="Q34" s="324">
        <v>74952</v>
      </c>
      <c r="R34" s="324">
        <f>'Summary -White maize'!Q34+'Summary -Yellow maize'!R34</f>
        <v>789359</v>
      </c>
      <c r="S34" s="414">
        <f>'Summary -White maize'!R34+'Summary -Yellow maize'!S34</f>
        <v>13606027</v>
      </c>
      <c r="T34" s="286">
        <f t="shared" ref="T34:T35" si="14">AVERAGE(N34:S34)</f>
        <v>2675917.6666666665</v>
      </c>
    </row>
    <row r="35" spans="2:20" ht="15" customHeight="1" x14ac:dyDescent="0.3">
      <c r="B35" s="19">
        <v>17</v>
      </c>
      <c r="C35" s="129" t="s">
        <v>170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51">
        <v>82164</v>
      </c>
      <c r="J35" s="146">
        <v>157937</v>
      </c>
      <c r="K35" s="149">
        <v>82483</v>
      </c>
      <c r="L35" s="149">
        <v>341856</v>
      </c>
      <c r="M35" s="149">
        <v>532914</v>
      </c>
      <c r="N35" s="149">
        <v>391291</v>
      </c>
      <c r="O35" s="149">
        <v>384192</v>
      </c>
      <c r="P35" s="324">
        <v>369118</v>
      </c>
      <c r="Q35" s="324">
        <v>270361</v>
      </c>
      <c r="R35" s="324">
        <f>'Summary -White maize'!Q35+'Summary -Yellow maize'!R35</f>
        <v>729027</v>
      </c>
      <c r="S35" s="414">
        <f>'Summary -White maize'!R35+'Summary -Yellow maize'!S35</f>
        <v>13845499</v>
      </c>
      <c r="T35" s="286">
        <f t="shared" si="14"/>
        <v>2664914.6666666665</v>
      </c>
    </row>
    <row r="36" spans="2:20" ht="15" customHeight="1" x14ac:dyDescent="0.3">
      <c r="B36" s="19">
        <v>18</v>
      </c>
      <c r="C36" s="129" t="s">
        <v>171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51">
        <v>-71193</v>
      </c>
      <c r="J36" s="146">
        <v>-232246</v>
      </c>
      <c r="K36" s="149">
        <v>122267</v>
      </c>
      <c r="L36" s="149">
        <v>64967</v>
      </c>
      <c r="M36" s="149">
        <v>48381</v>
      </c>
      <c r="N36" s="149">
        <v>488848</v>
      </c>
      <c r="O36" s="149">
        <v>651617</v>
      </c>
      <c r="P36" s="324">
        <v>694142</v>
      </c>
      <c r="Q36" s="324">
        <v>18748</v>
      </c>
      <c r="R36" s="324">
        <f>'Summary -White maize'!Q36+'Summary -Yellow maize'!R36</f>
        <v>293483</v>
      </c>
      <c r="S36" s="414">
        <f>'Summary -White maize'!R36+'Summary -Yellow maize'!S36</f>
        <v>13935597</v>
      </c>
      <c r="T36" s="286">
        <f t="shared" ref="T36:T37" si="15">AVERAGE(N36:S36)</f>
        <v>2680405.8333333335</v>
      </c>
    </row>
    <row r="37" spans="2:20" ht="15" customHeight="1" x14ac:dyDescent="0.3">
      <c r="B37" s="19">
        <v>19</v>
      </c>
      <c r="C37" s="129" t="s">
        <v>172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51">
        <v>39460</v>
      </c>
      <c r="J37" s="146">
        <v>57937</v>
      </c>
      <c r="K37" s="149">
        <v>34177</v>
      </c>
      <c r="L37" s="149">
        <v>69387</v>
      </c>
      <c r="M37" s="149">
        <v>44994</v>
      </c>
      <c r="N37" s="149">
        <v>139054</v>
      </c>
      <c r="O37" s="149">
        <v>149366</v>
      </c>
      <c r="P37" s="324">
        <v>60863</v>
      </c>
      <c r="Q37" s="324">
        <v>39763</v>
      </c>
      <c r="R37" s="324">
        <f>'Summary -White maize'!Q37+'Summary -Yellow maize'!R37</f>
        <v>165879</v>
      </c>
      <c r="S37" s="414">
        <f>'Summary -White maize'!R37+'Summary -Yellow maize'!S37</f>
        <v>14005418</v>
      </c>
      <c r="T37" s="286">
        <f t="shared" si="15"/>
        <v>2426723.8333333335</v>
      </c>
    </row>
    <row r="38" spans="2:20" ht="15" customHeight="1" x14ac:dyDescent="0.3">
      <c r="B38" s="19">
        <v>20</v>
      </c>
      <c r="C38" s="129" t="s">
        <v>173</v>
      </c>
      <c r="D38" s="125">
        <v>59000</v>
      </c>
      <c r="E38" s="126">
        <v>39000</v>
      </c>
      <c r="F38" s="127">
        <v>49000</v>
      </c>
      <c r="G38" s="127">
        <v>392000</v>
      </c>
      <c r="H38" s="18">
        <v>39818</v>
      </c>
      <c r="I38" s="151">
        <v>37537</v>
      </c>
      <c r="J38" s="146">
        <v>41398</v>
      </c>
      <c r="K38" s="149">
        <v>47685</v>
      </c>
      <c r="L38" s="149">
        <v>50479</v>
      </c>
      <c r="M38" s="149">
        <v>51137</v>
      </c>
      <c r="N38" s="149">
        <v>103657</v>
      </c>
      <c r="O38" s="149">
        <v>94372</v>
      </c>
      <c r="P38" s="324">
        <v>100786</v>
      </c>
      <c r="Q38" s="324">
        <v>36976</v>
      </c>
      <c r="R38" s="324">
        <f>'Summary -White maize'!Q38+'Summary -Yellow maize'!R38</f>
        <v>118028</v>
      </c>
      <c r="S38" s="414">
        <f>'Summary -White maize'!R38+'Summary -Yellow maize'!S38</f>
        <v>14069071</v>
      </c>
      <c r="T38" s="286">
        <f t="shared" ref="T38:T45" si="16">AVERAGE(N38:S38)</f>
        <v>2420481.6666666665</v>
      </c>
    </row>
    <row r="39" spans="2:20" ht="15" customHeight="1" x14ac:dyDescent="0.3">
      <c r="B39" s="19">
        <v>21</v>
      </c>
      <c r="C39" s="129" t="s">
        <v>174</v>
      </c>
      <c r="D39" s="125">
        <v>23000</v>
      </c>
      <c r="E39" s="126">
        <v>28000</v>
      </c>
      <c r="F39" s="127">
        <v>39000</v>
      </c>
      <c r="G39" s="127">
        <v>120000</v>
      </c>
      <c r="H39" s="18">
        <v>156902</v>
      </c>
      <c r="I39" s="151">
        <v>30093</v>
      </c>
      <c r="J39" s="146">
        <v>36189</v>
      </c>
      <c r="K39" s="149">
        <v>31184</v>
      </c>
      <c r="L39" s="149">
        <v>39178</v>
      </c>
      <c r="M39" s="149">
        <v>38075</v>
      </c>
      <c r="N39" s="149">
        <v>63743</v>
      </c>
      <c r="O39" s="149">
        <v>51097</v>
      </c>
      <c r="P39" s="324">
        <v>65008</v>
      </c>
      <c r="Q39" s="324">
        <v>179675</v>
      </c>
      <c r="R39" s="324">
        <f>'Summary -White maize'!Q39+'Summary -Yellow maize'!R39</f>
        <v>74776</v>
      </c>
      <c r="S39" s="414">
        <f>'Summary -White maize'!R39+'Summary -Yellow maize'!S39</f>
        <v>14132337</v>
      </c>
      <c r="T39" s="286">
        <f t="shared" si="16"/>
        <v>2427772.6666666665</v>
      </c>
    </row>
    <row r="40" spans="2:20" ht="15" customHeight="1" x14ac:dyDescent="0.3">
      <c r="B40" s="19">
        <v>22</v>
      </c>
      <c r="C40" s="129" t="s">
        <v>175</v>
      </c>
      <c r="D40" s="125">
        <v>18000</v>
      </c>
      <c r="E40" s="126">
        <v>23000</v>
      </c>
      <c r="F40" s="127">
        <v>38000</v>
      </c>
      <c r="G40" s="127">
        <v>36000</v>
      </c>
      <c r="H40" s="18">
        <v>30795</v>
      </c>
      <c r="I40" s="151">
        <v>65360</v>
      </c>
      <c r="J40" s="146">
        <v>89673</v>
      </c>
      <c r="K40" s="149">
        <v>63650</v>
      </c>
      <c r="L40" s="149">
        <v>46687</v>
      </c>
      <c r="M40" s="149">
        <v>116821</v>
      </c>
      <c r="N40" s="149">
        <v>156305</v>
      </c>
      <c r="O40" s="149">
        <v>153160</v>
      </c>
      <c r="P40" s="324">
        <v>268891</v>
      </c>
      <c r="Q40" s="324">
        <v>8436</v>
      </c>
      <c r="R40" s="324">
        <f>'Summary -White maize'!Q40+'Summary -Yellow maize'!R40</f>
        <v>146431</v>
      </c>
      <c r="S40" s="414">
        <f>'Summary -White maize'!R40+'Summary -Yellow maize'!S40</f>
        <v>14221920</v>
      </c>
      <c r="T40" s="286">
        <f t="shared" si="16"/>
        <v>2492523.8333333335</v>
      </c>
    </row>
    <row r="41" spans="2:20" ht="15" customHeight="1" x14ac:dyDescent="0.3">
      <c r="B41" s="19">
        <v>23</v>
      </c>
      <c r="C41" s="129" t="s">
        <v>176</v>
      </c>
      <c r="D41" s="137">
        <v>20000</v>
      </c>
      <c r="E41" s="126">
        <v>123000</v>
      </c>
      <c r="F41" s="127">
        <v>113000</v>
      </c>
      <c r="G41" s="127">
        <v>17000</v>
      </c>
      <c r="H41" s="18">
        <v>26612</v>
      </c>
      <c r="I41" s="151">
        <v>23565</v>
      </c>
      <c r="J41" s="146">
        <v>8545</v>
      </c>
      <c r="K41" s="149">
        <v>23462</v>
      </c>
      <c r="L41" s="149">
        <v>18255</v>
      </c>
      <c r="M41" s="149">
        <v>27298</v>
      </c>
      <c r="N41" s="149">
        <v>24832</v>
      </c>
      <c r="O41" s="149">
        <v>26895</v>
      </c>
      <c r="P41" s="324">
        <v>10826</v>
      </c>
      <c r="Q41" s="324">
        <v>25245</v>
      </c>
      <c r="R41" s="324">
        <f>'Summary -White maize'!Q41+'Summary -Yellow maize'!R41</f>
        <v>62925</v>
      </c>
      <c r="S41" s="414">
        <f>'Summary -White maize'!R41+'Summary -Yellow maize'!S41</f>
        <v>14280547</v>
      </c>
      <c r="T41" s="286">
        <f t="shared" si="16"/>
        <v>2405211.6666666665</v>
      </c>
    </row>
    <row r="42" spans="2:20" ht="15" customHeight="1" x14ac:dyDescent="0.3">
      <c r="B42" s="19">
        <v>24</v>
      </c>
      <c r="C42" s="129" t="s">
        <v>177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51">
        <v>28713</v>
      </c>
      <c r="J42" s="146">
        <v>28007</v>
      </c>
      <c r="K42" s="149">
        <v>26319</v>
      </c>
      <c r="L42" s="149">
        <v>18585</v>
      </c>
      <c r="M42" s="149">
        <v>31469</v>
      </c>
      <c r="N42" s="149">
        <v>32147</v>
      </c>
      <c r="O42" s="149">
        <v>26468</v>
      </c>
      <c r="P42" s="324">
        <v>29004</v>
      </c>
      <c r="Q42" s="324">
        <v>29179</v>
      </c>
      <c r="R42" s="324">
        <f>'Summary -White maize'!Q42+'Summary -Yellow maize'!R42</f>
        <v>60714</v>
      </c>
      <c r="S42" s="414">
        <f>'Summary -White maize'!R42+'Summary -Yellow maize'!S42</f>
        <v>14336161</v>
      </c>
      <c r="T42" s="286">
        <f t="shared" si="16"/>
        <v>2418945.5</v>
      </c>
    </row>
    <row r="43" spans="2:20" ht="15" customHeight="1" x14ac:dyDescent="0.3">
      <c r="B43" s="19">
        <v>25</v>
      </c>
      <c r="C43" s="129" t="s">
        <v>178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51">
        <v>28012</v>
      </c>
      <c r="J43" s="146">
        <v>19090</v>
      </c>
      <c r="K43" s="149">
        <v>29270</v>
      </c>
      <c r="L43" s="149">
        <v>11610</v>
      </c>
      <c r="M43" s="149">
        <v>29200</v>
      </c>
      <c r="N43" s="149">
        <v>24125</v>
      </c>
      <c r="O43" s="149">
        <v>26578</v>
      </c>
      <c r="P43" s="324">
        <v>25011</v>
      </c>
      <c r="Q43" s="324">
        <v>27351</v>
      </c>
      <c r="R43" s="324">
        <f>'Summary -White maize'!Q43+'Summary -Yellow maize'!R43</f>
        <v>51607</v>
      </c>
      <c r="S43" s="414">
        <f>'Summary -White maize'!R43+'Summary -Yellow maize'!S43</f>
        <v>14385039</v>
      </c>
      <c r="T43" s="286">
        <f t="shared" si="16"/>
        <v>2423285.1666666665</v>
      </c>
    </row>
    <row r="44" spans="2:20" ht="15" customHeight="1" x14ac:dyDescent="0.3">
      <c r="B44" s="19">
        <v>26</v>
      </c>
      <c r="C44" s="129" t="s">
        <v>179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51">
        <v>63648</v>
      </c>
      <c r="J44" s="146">
        <v>18634</v>
      </c>
      <c r="K44" s="149">
        <v>27236</v>
      </c>
      <c r="L44" s="149">
        <v>34106</v>
      </c>
      <c r="M44" s="149">
        <v>106412</v>
      </c>
      <c r="N44" s="149">
        <v>107920</v>
      </c>
      <c r="O44" s="149">
        <v>126769</v>
      </c>
      <c r="P44" s="324">
        <v>21112</v>
      </c>
      <c r="Q44" s="324">
        <v>110906</v>
      </c>
      <c r="R44" s="324">
        <f>'Summary -White maize'!Q44+'Summary -Yellow maize'!R44</f>
        <v>73439</v>
      </c>
      <c r="S44" s="414">
        <f>'Summary -White maize'!R44+'Summary -Yellow maize'!S44</f>
        <v>14433632</v>
      </c>
      <c r="T44" s="286">
        <f t="shared" si="16"/>
        <v>2478963</v>
      </c>
    </row>
    <row r="45" spans="2:20" ht="15" customHeight="1" x14ac:dyDescent="0.3">
      <c r="B45" s="19">
        <v>27</v>
      </c>
      <c r="C45" s="129" t="s">
        <v>180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51">
        <v>22275</v>
      </c>
      <c r="J45" s="146">
        <v>77905</v>
      </c>
      <c r="K45" s="149">
        <v>39533</v>
      </c>
      <c r="L45" s="149">
        <v>7178</v>
      </c>
      <c r="M45" s="149">
        <v>10783</v>
      </c>
      <c r="N45" s="149">
        <v>6765</v>
      </c>
      <c r="O45" s="149">
        <v>4391</v>
      </c>
      <c r="P45" s="324">
        <v>136186</v>
      </c>
      <c r="Q45" s="324">
        <v>15659</v>
      </c>
      <c r="R45" s="324">
        <f>'Summary -White maize'!Q45+'Summary -Yellow maize'!R45</f>
        <v>42383</v>
      </c>
      <c r="S45" s="414">
        <f>'Summary -White maize'!R45+'Summary -Yellow maize'!S45</f>
        <v>14466619</v>
      </c>
      <c r="T45" s="286">
        <f t="shared" si="16"/>
        <v>2445333.8333333335</v>
      </c>
    </row>
    <row r="46" spans="2:20" ht="15" customHeight="1" x14ac:dyDescent="0.3">
      <c r="B46" s="19">
        <v>28</v>
      </c>
      <c r="C46" s="129"/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51">
        <v>15295</v>
      </c>
      <c r="J46" s="146">
        <v>16901</v>
      </c>
      <c r="K46" s="149">
        <v>19255</v>
      </c>
      <c r="L46" s="149">
        <v>6845</v>
      </c>
      <c r="M46" s="149">
        <v>17414</v>
      </c>
      <c r="N46" s="149">
        <v>14713</v>
      </c>
      <c r="O46" s="149">
        <v>16139</v>
      </c>
      <c r="P46" s="324">
        <v>13467</v>
      </c>
      <c r="Q46" s="324">
        <v>22049</v>
      </c>
      <c r="R46" s="324">
        <f>'Summary -White maize'!Q46+'Summary -Yellow maize'!R46</f>
        <v>33817</v>
      </c>
      <c r="S46" s="414">
        <f>'Summary -White maize'!R46+'Summary -Yellow maize'!S46</f>
        <v>0</v>
      </c>
      <c r="T46" s="286"/>
    </row>
    <row r="47" spans="2:20" ht="15" customHeight="1" x14ac:dyDescent="0.3">
      <c r="B47" s="19">
        <v>29</v>
      </c>
      <c r="C47" s="129"/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51">
        <v>-4197</v>
      </c>
      <c r="J47" s="146">
        <v>16145</v>
      </c>
      <c r="K47" s="149">
        <v>20508</v>
      </c>
      <c r="L47" s="149">
        <v>9858</v>
      </c>
      <c r="M47" s="149">
        <v>17344</v>
      </c>
      <c r="N47" s="149">
        <v>14326</v>
      </c>
      <c r="O47" s="149">
        <v>12433</v>
      </c>
      <c r="P47" s="324">
        <v>10988</v>
      </c>
      <c r="Q47" s="324">
        <v>15997</v>
      </c>
      <c r="R47" s="324">
        <f>'Summary -White maize'!Q47+'Summary -Yellow maize'!R47</f>
        <v>38729</v>
      </c>
      <c r="S47" s="414">
        <f>'Summary -White maize'!R47+'Summary -Yellow maize'!S47</f>
        <v>0</v>
      </c>
      <c r="T47" s="286"/>
    </row>
    <row r="48" spans="2:20" ht="15" customHeight="1" x14ac:dyDescent="0.3">
      <c r="B48" s="19">
        <v>30</v>
      </c>
      <c r="C48" s="129"/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51">
        <v>15132</v>
      </c>
      <c r="J48" s="146">
        <v>16187</v>
      </c>
      <c r="K48" s="149">
        <v>11077</v>
      </c>
      <c r="L48" s="149">
        <v>58749</v>
      </c>
      <c r="M48" s="149">
        <v>107653</v>
      </c>
      <c r="N48" s="149">
        <v>16251</v>
      </c>
      <c r="O48" s="149">
        <v>7872</v>
      </c>
      <c r="P48" s="324">
        <v>9669</v>
      </c>
      <c r="Q48" s="324">
        <v>98202</v>
      </c>
      <c r="R48" s="324">
        <f>'Summary -White maize'!Q48+'Summary -Yellow maize'!R48</f>
        <v>65276</v>
      </c>
      <c r="S48" s="414">
        <f>'Summary -White maize'!R48+'Summary -Yellow maize'!S48</f>
        <v>0</v>
      </c>
      <c r="T48" s="286"/>
    </row>
    <row r="49" spans="2:20" ht="15" customHeight="1" x14ac:dyDescent="0.3">
      <c r="B49" s="19">
        <v>31</v>
      </c>
      <c r="C49" s="129"/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51">
        <v>43649</v>
      </c>
      <c r="J49" s="146">
        <v>53618</v>
      </c>
      <c r="K49" s="149">
        <v>43075</v>
      </c>
      <c r="L49" s="149">
        <v>6854</v>
      </c>
      <c r="M49" s="149">
        <v>10642</v>
      </c>
      <c r="N49" s="149">
        <v>68407</v>
      </c>
      <c r="O49" s="149">
        <v>66898</v>
      </c>
      <c r="P49" s="324">
        <v>77188</v>
      </c>
      <c r="Q49" s="324">
        <v>6784</v>
      </c>
      <c r="R49" s="324">
        <f>'Summary -White maize'!Q49+'Summary -Yellow maize'!R49</f>
        <v>15382</v>
      </c>
      <c r="S49" s="414">
        <f>'Summary -White maize'!R49+'Summary -Yellow maize'!S49</f>
        <v>0</v>
      </c>
      <c r="T49" s="286"/>
    </row>
    <row r="50" spans="2:20" ht="15" customHeight="1" x14ac:dyDescent="0.3">
      <c r="B50" s="19">
        <v>32</v>
      </c>
      <c r="C50" s="129"/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51">
        <v>13905</v>
      </c>
      <c r="J50" s="146">
        <v>16735</v>
      </c>
      <c r="K50" s="149">
        <v>12352</v>
      </c>
      <c r="L50" s="149">
        <v>0</v>
      </c>
      <c r="M50" s="149">
        <v>9794</v>
      </c>
      <c r="N50" s="149">
        <v>9041</v>
      </c>
      <c r="O50" s="149">
        <v>5070</v>
      </c>
      <c r="P50" s="324">
        <v>8259</v>
      </c>
      <c r="Q50" s="324">
        <v>17651</v>
      </c>
      <c r="R50" s="324">
        <f>'Summary -White maize'!Q50+'Summary -Yellow maize'!R50</f>
        <v>22627</v>
      </c>
      <c r="S50" s="414">
        <f>'Summary -White maize'!R50+'Summary -Yellow maize'!S50</f>
        <v>0</v>
      </c>
      <c r="T50" s="286"/>
    </row>
    <row r="51" spans="2:20" ht="15" customHeight="1" x14ac:dyDescent="0.3">
      <c r="B51" s="19">
        <v>33</v>
      </c>
      <c r="C51" s="129"/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51">
        <v>0</v>
      </c>
      <c r="J51" s="146">
        <v>0</v>
      </c>
      <c r="K51" s="149">
        <v>0</v>
      </c>
      <c r="L51" s="149">
        <v>0</v>
      </c>
      <c r="M51" s="149">
        <v>0</v>
      </c>
      <c r="N51" s="149">
        <v>9330</v>
      </c>
      <c r="O51" s="149">
        <v>3207</v>
      </c>
      <c r="P51" s="324">
        <v>10284</v>
      </c>
      <c r="Q51" s="324">
        <v>14535</v>
      </c>
      <c r="R51" s="324">
        <f>'Summary -White maize'!Q51+'Summary -Yellow maize'!R51</f>
        <v>15678</v>
      </c>
      <c r="S51" s="414">
        <f>'Summary -White maize'!R51+'Summary -Yellow maize'!S51</f>
        <v>0</v>
      </c>
      <c r="T51" s="286"/>
    </row>
    <row r="52" spans="2:20" ht="15" customHeight="1" x14ac:dyDescent="0.3">
      <c r="B52" s="19">
        <v>34</v>
      </c>
      <c r="C52" s="129"/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51">
        <v>0</v>
      </c>
      <c r="J52" s="146">
        <v>0</v>
      </c>
      <c r="K52" s="149">
        <v>0</v>
      </c>
      <c r="L52" s="149">
        <v>0</v>
      </c>
      <c r="M52" s="149">
        <v>0</v>
      </c>
      <c r="N52" s="149">
        <v>11816</v>
      </c>
      <c r="O52" s="149">
        <v>6117</v>
      </c>
      <c r="P52" s="324">
        <v>7758</v>
      </c>
      <c r="Q52" s="324">
        <v>9185</v>
      </c>
      <c r="R52" s="324">
        <f>'Summary -White maize'!Q52+'Summary -Yellow maize'!R52</f>
        <v>13107</v>
      </c>
      <c r="S52" s="414">
        <f>'Summary -White maize'!R52+'Summary -Yellow maize'!S52</f>
        <v>0</v>
      </c>
      <c r="T52" s="286"/>
    </row>
    <row r="53" spans="2:20" ht="15" customHeight="1" x14ac:dyDescent="0.3">
      <c r="B53" s="19">
        <v>35</v>
      </c>
      <c r="C53" s="129"/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51">
        <v>46907</v>
      </c>
      <c r="J53" s="146">
        <v>68533</v>
      </c>
      <c r="K53" s="149">
        <v>57507</v>
      </c>
      <c r="L53" s="149">
        <v>40486</v>
      </c>
      <c r="M53" s="149">
        <v>61431</v>
      </c>
      <c r="N53" s="149">
        <v>20993</v>
      </c>
      <c r="O53" s="149">
        <v>31539</v>
      </c>
      <c r="P53" s="324">
        <v>59049</v>
      </c>
      <c r="Q53" s="324">
        <v>66642</v>
      </c>
      <c r="R53" s="324">
        <f>'Summary -White maize'!Q53+'Summary -Yellow maize'!R53</f>
        <v>27494</v>
      </c>
      <c r="S53" s="414">
        <f>'Summary -White maize'!R53+'Summary -Yellow maize'!S53</f>
        <v>0</v>
      </c>
      <c r="T53" s="286"/>
    </row>
    <row r="54" spans="2:20" ht="15" customHeight="1" x14ac:dyDescent="0.3">
      <c r="B54" s="19">
        <v>36</v>
      </c>
      <c r="C54" s="129"/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51">
        <v>7173</v>
      </c>
      <c r="J54" s="146">
        <v>5394</v>
      </c>
      <c r="K54" s="149">
        <v>3773</v>
      </c>
      <c r="L54" s="149">
        <v>2678</v>
      </c>
      <c r="M54" s="149">
        <v>6295</v>
      </c>
      <c r="N54" s="149">
        <v>934</v>
      </c>
      <c r="O54" s="149">
        <v>553</v>
      </c>
      <c r="P54" s="324">
        <v>470</v>
      </c>
      <c r="Q54" s="324">
        <v>7762</v>
      </c>
      <c r="R54" s="324">
        <f>'Summary -White maize'!Q54+'Summary -Yellow maize'!R54</f>
        <v>8067</v>
      </c>
      <c r="S54" s="414">
        <f>'Summary -White maize'!R54+'Summary -Yellow maize'!S54</f>
        <v>0</v>
      </c>
      <c r="T54" s="286"/>
    </row>
    <row r="55" spans="2:20" ht="15" customHeight="1" x14ac:dyDescent="0.3">
      <c r="B55" s="19">
        <v>37</v>
      </c>
      <c r="C55" s="129"/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51">
        <v>11752</v>
      </c>
      <c r="J55" s="146">
        <v>10088</v>
      </c>
      <c r="K55" s="149">
        <v>6980</v>
      </c>
      <c r="L55" s="149">
        <v>10518</v>
      </c>
      <c r="M55" s="149">
        <v>10667</v>
      </c>
      <c r="N55" s="149">
        <v>5605</v>
      </c>
      <c r="O55" s="149">
        <v>5778</v>
      </c>
      <c r="P55" s="324">
        <v>4739</v>
      </c>
      <c r="Q55" s="324">
        <v>11901</v>
      </c>
      <c r="R55" s="324">
        <f>'Summary -White maize'!Q55+'Summary -Yellow maize'!R55</f>
        <v>20464</v>
      </c>
      <c r="S55" s="414">
        <f>'Summary -White maize'!R55+'Summary -Yellow maize'!S55</f>
        <v>0</v>
      </c>
      <c r="T55" s="286"/>
    </row>
    <row r="56" spans="2:20" ht="15" customHeight="1" x14ac:dyDescent="0.3">
      <c r="B56" s="19">
        <v>38</v>
      </c>
      <c r="C56" s="129"/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51">
        <v>12500</v>
      </c>
      <c r="J56" s="146">
        <v>16621</v>
      </c>
      <c r="K56" s="149">
        <v>14135</v>
      </c>
      <c r="L56" s="149">
        <v>16958</v>
      </c>
      <c r="M56" s="149">
        <v>9207</v>
      </c>
      <c r="N56" s="149">
        <v>7482</v>
      </c>
      <c r="O56" s="149">
        <v>12026</v>
      </c>
      <c r="P56" s="324">
        <v>9828</v>
      </c>
      <c r="Q56" s="324">
        <v>14545</v>
      </c>
      <c r="R56" s="324">
        <f>'Summary -White maize'!Q56+'Summary -Yellow maize'!R56</f>
        <v>25145</v>
      </c>
      <c r="S56" s="414">
        <f>'Summary -White maize'!R56+'Summary -Yellow maize'!S56</f>
        <v>0</v>
      </c>
      <c r="T56" s="286"/>
    </row>
    <row r="57" spans="2:20" ht="15" customHeight="1" x14ac:dyDescent="0.3">
      <c r="B57" s="19">
        <v>39</v>
      </c>
      <c r="C57" s="129"/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51">
        <v>28954</v>
      </c>
      <c r="J57" s="146">
        <v>18997</v>
      </c>
      <c r="K57" s="149">
        <v>21957</v>
      </c>
      <c r="L57" s="149">
        <v>55917</v>
      </c>
      <c r="M57" s="149">
        <v>67194</v>
      </c>
      <c r="N57" s="149">
        <v>50806</v>
      </c>
      <c r="O57" s="149">
        <v>14618</v>
      </c>
      <c r="P57" s="324">
        <v>13813</v>
      </c>
      <c r="Q57" s="324">
        <v>98301</v>
      </c>
      <c r="R57" s="324">
        <f>'Summary -White maize'!Q57+'Summary -Yellow maize'!R57</f>
        <v>65541</v>
      </c>
      <c r="S57" s="414">
        <f>'Summary -White maize'!R57+'Summary -Yellow maize'!S57</f>
        <v>0</v>
      </c>
      <c r="T57" s="286"/>
    </row>
    <row r="58" spans="2:20" ht="15" customHeight="1" x14ac:dyDescent="0.3">
      <c r="B58" s="19">
        <v>40</v>
      </c>
      <c r="C58" s="129"/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51">
        <v>44177</v>
      </c>
      <c r="J58" s="146">
        <v>73924</v>
      </c>
      <c r="K58" s="149">
        <v>70882</v>
      </c>
      <c r="L58" s="149">
        <v>8794</v>
      </c>
      <c r="M58" s="149">
        <v>2672</v>
      </c>
      <c r="N58" s="149">
        <v>2895</v>
      </c>
      <c r="O58" s="149">
        <v>67168</v>
      </c>
      <c r="P58" s="324">
        <v>69925</v>
      </c>
      <c r="Q58" s="324">
        <v>13247</v>
      </c>
      <c r="R58" s="324">
        <f>'Summary -White maize'!Q58+'Summary -Yellow maize'!R58</f>
        <v>46307</v>
      </c>
      <c r="S58" s="414">
        <f>'Summary -White maize'!R58+'Summary -Yellow maize'!S58</f>
        <v>0</v>
      </c>
      <c r="T58" s="286"/>
    </row>
    <row r="59" spans="2:20" ht="15" customHeight="1" x14ac:dyDescent="0.3">
      <c r="B59" s="19">
        <v>41</v>
      </c>
      <c r="C59" s="129"/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51">
        <v>24623</v>
      </c>
      <c r="J59" s="146">
        <v>24978</v>
      </c>
      <c r="K59" s="149">
        <v>33366</v>
      </c>
      <c r="L59" s="149">
        <v>27581</v>
      </c>
      <c r="M59" s="149">
        <v>11706</v>
      </c>
      <c r="N59" s="149">
        <v>9659</v>
      </c>
      <c r="O59" s="149">
        <v>16451</v>
      </c>
      <c r="P59" s="324">
        <v>9175</v>
      </c>
      <c r="Q59" s="324">
        <v>30542</v>
      </c>
      <c r="R59" s="324">
        <f>'Summary -White maize'!Q59+'Summary -Yellow maize'!R59</f>
        <v>48127</v>
      </c>
      <c r="S59" s="414">
        <f>'Summary -White maize'!R59+'Summary -Yellow maize'!S59</f>
        <v>0</v>
      </c>
      <c r="T59" s="286"/>
    </row>
    <row r="60" spans="2:20" ht="15" customHeight="1" x14ac:dyDescent="0.3">
      <c r="B60" s="19">
        <v>42</v>
      </c>
      <c r="C60" s="129"/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51">
        <v>29549</v>
      </c>
      <c r="J60" s="146">
        <v>32476</v>
      </c>
      <c r="K60" s="149">
        <v>45464</v>
      </c>
      <c r="L60" s="149">
        <v>46977</v>
      </c>
      <c r="M60" s="149">
        <v>9435</v>
      </c>
      <c r="N60" s="149">
        <v>6454</v>
      </c>
      <c r="O60" s="149">
        <v>18267</v>
      </c>
      <c r="P60" s="324">
        <v>16189</v>
      </c>
      <c r="Q60" s="324">
        <v>32427</v>
      </c>
      <c r="R60" s="324">
        <f>'Summary -White maize'!Q60+'Summary -Yellow maize'!R60</f>
        <v>39064</v>
      </c>
      <c r="S60" s="414">
        <f>'Summary -White maize'!R60+'Summary -Yellow maize'!S60</f>
        <v>0</v>
      </c>
      <c r="T60" s="286"/>
    </row>
    <row r="61" spans="2:20" ht="15" customHeight="1" x14ac:dyDescent="0.3">
      <c r="B61" s="19">
        <v>43</v>
      </c>
      <c r="C61" s="129"/>
      <c r="D61" s="67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51">
        <v>37777</v>
      </c>
      <c r="J61" s="146">
        <v>35813</v>
      </c>
      <c r="K61" s="149">
        <v>34233</v>
      </c>
      <c r="L61" s="149">
        <v>75833</v>
      </c>
      <c r="M61" s="149">
        <v>68018</v>
      </c>
      <c r="N61" s="149">
        <v>52292</v>
      </c>
      <c r="O61" s="149">
        <v>24426</v>
      </c>
      <c r="P61" s="324">
        <v>18856</v>
      </c>
      <c r="Q61" s="324">
        <v>98603</v>
      </c>
      <c r="R61" s="324">
        <f>'Summary -White maize'!Q61+'Summary -Yellow maize'!R61</f>
        <v>67349</v>
      </c>
      <c r="S61" s="414">
        <f>'Summary -White maize'!R61+'Summary -Yellow maize'!S61</f>
        <v>0</v>
      </c>
      <c r="T61" s="286"/>
    </row>
    <row r="62" spans="2:20" ht="15" customHeight="1" x14ac:dyDescent="0.3">
      <c r="B62" s="19">
        <v>44</v>
      </c>
      <c r="C62" s="129"/>
      <c r="D62" s="157">
        <v>152000</v>
      </c>
      <c r="E62" s="158">
        <v>12000</v>
      </c>
      <c r="F62" s="158">
        <v>15000</v>
      </c>
      <c r="G62" s="159">
        <v>14000</v>
      </c>
      <c r="H62" s="158">
        <v>48477</v>
      </c>
      <c r="I62" s="151">
        <v>56253</v>
      </c>
      <c r="J62" s="146">
        <v>91654</v>
      </c>
      <c r="K62" s="149">
        <v>89529</v>
      </c>
      <c r="L62" s="149">
        <v>12553</v>
      </c>
      <c r="M62" s="149">
        <v>3373</v>
      </c>
      <c r="N62" s="149">
        <v>2372</v>
      </c>
      <c r="O62" s="149">
        <v>64009</v>
      </c>
      <c r="P62" s="324">
        <v>69157</v>
      </c>
      <c r="Q62" s="324">
        <v>14266</v>
      </c>
      <c r="R62" s="324">
        <f>'Summary -White maize'!Q62+'Summary -Yellow maize'!R62</f>
        <v>38241</v>
      </c>
      <c r="S62" s="414">
        <f>'Summary -White maize'!R62+'Summary -Yellow maize'!S62</f>
        <v>0</v>
      </c>
      <c r="T62" s="286"/>
    </row>
    <row r="63" spans="2:20" ht="15" customHeight="1" x14ac:dyDescent="0.3">
      <c r="B63" s="19">
        <v>45</v>
      </c>
      <c r="C63" s="129"/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51">
        <v>17466</v>
      </c>
      <c r="J63" s="146">
        <v>28346</v>
      </c>
      <c r="K63" s="149">
        <v>29898</v>
      </c>
      <c r="L63" s="149">
        <v>36209</v>
      </c>
      <c r="M63" s="149">
        <v>13326</v>
      </c>
      <c r="N63" s="149">
        <v>11452</v>
      </c>
      <c r="O63" s="149">
        <v>13109</v>
      </c>
      <c r="P63" s="324">
        <v>17003</v>
      </c>
      <c r="Q63" s="324">
        <v>26790</v>
      </c>
      <c r="R63" s="324">
        <f>'Summary -White maize'!Q63+'Summary -Yellow maize'!R63</f>
        <v>42554</v>
      </c>
      <c r="S63" s="414">
        <f>'Summary -White maize'!R63+'Summary -Yellow maize'!S63</f>
        <v>0</v>
      </c>
      <c r="T63" s="286"/>
    </row>
    <row r="64" spans="2:20" ht="15" customHeight="1" x14ac:dyDescent="0.3">
      <c r="B64" s="19">
        <v>46</v>
      </c>
      <c r="C64" s="129"/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51">
        <v>16832</v>
      </c>
      <c r="J64" s="146">
        <v>36727</v>
      </c>
      <c r="K64" s="149">
        <v>44640</v>
      </c>
      <c r="L64" s="149">
        <v>77684</v>
      </c>
      <c r="M64" s="149">
        <v>17827</v>
      </c>
      <c r="N64" s="149">
        <v>6612</v>
      </c>
      <c r="O64" s="149">
        <v>11130</v>
      </c>
      <c r="P64" s="324">
        <v>27911</v>
      </c>
      <c r="Q64" s="324">
        <v>22165</v>
      </c>
      <c r="R64" s="324">
        <f>'Summary -White maize'!Q64+'Summary -Yellow maize'!R64</f>
        <v>54283</v>
      </c>
      <c r="S64" s="414">
        <f>'Summary -White maize'!R64+'Summary -Yellow maize'!S64</f>
        <v>0</v>
      </c>
      <c r="T64" s="286"/>
    </row>
    <row r="65" spans="2:20" ht="15" customHeight="1" x14ac:dyDescent="0.3">
      <c r="B65" s="19">
        <v>47</v>
      </c>
      <c r="C65" s="129"/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51">
        <v>30836</v>
      </c>
      <c r="J65" s="146">
        <v>34682</v>
      </c>
      <c r="K65" s="149">
        <v>38794</v>
      </c>
      <c r="L65" s="149">
        <v>76354</v>
      </c>
      <c r="M65" s="149">
        <v>8388</v>
      </c>
      <c r="N65" s="149">
        <v>9861</v>
      </c>
      <c r="O65" s="149">
        <v>15400</v>
      </c>
      <c r="P65" s="324">
        <v>28463</v>
      </c>
      <c r="Q65" s="324">
        <v>121296</v>
      </c>
      <c r="R65" s="324">
        <f>'Summary -White maize'!Q65+'Summary -Yellow maize'!R65</f>
        <v>50945</v>
      </c>
      <c r="S65" s="414">
        <f>'Summary -White maize'!R65+'Summary -Yellow maize'!S65</f>
        <v>0</v>
      </c>
      <c r="T65" s="286"/>
    </row>
    <row r="66" spans="2:20" ht="15" customHeight="1" x14ac:dyDescent="0.3">
      <c r="B66" s="19">
        <v>48</v>
      </c>
      <c r="C66" s="129"/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51">
        <v>87845</v>
      </c>
      <c r="J66" s="146">
        <v>100063</v>
      </c>
      <c r="K66" s="149">
        <v>134526</v>
      </c>
      <c r="L66" s="149">
        <v>174620</v>
      </c>
      <c r="M66" s="149">
        <v>58012</v>
      </c>
      <c r="N66" s="149">
        <v>45854</v>
      </c>
      <c r="O66" s="149">
        <v>41465</v>
      </c>
      <c r="P66" s="324">
        <v>121384</v>
      </c>
      <c r="Q66" s="324">
        <v>5950</v>
      </c>
      <c r="R66" s="324">
        <f>'Summary -White maize'!Q66+'Summary -Yellow maize'!R66</f>
        <v>113850</v>
      </c>
      <c r="S66" s="414">
        <f>'Summary -White maize'!R66+'Summary -Yellow maize'!S66</f>
        <v>0</v>
      </c>
      <c r="T66" s="286"/>
    </row>
    <row r="67" spans="2:20" ht="15" customHeight="1" x14ac:dyDescent="0.3">
      <c r="B67" s="19">
        <v>49</v>
      </c>
      <c r="C67" s="129"/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51">
        <v>34657</v>
      </c>
      <c r="J67" s="146">
        <v>27403</v>
      </c>
      <c r="K67" s="149">
        <v>22890</v>
      </c>
      <c r="L67" s="149">
        <v>90941</v>
      </c>
      <c r="M67" s="149">
        <v>7089</v>
      </c>
      <c r="N67" s="149">
        <v>28612</v>
      </c>
      <c r="O67" s="149">
        <v>12880</v>
      </c>
      <c r="P67" s="324">
        <v>6626</v>
      </c>
      <c r="Q67" s="324">
        <v>46493</v>
      </c>
      <c r="R67" s="324">
        <f>'Summary -White maize'!Q67+'Summary -Yellow maize'!R67</f>
        <v>50480</v>
      </c>
      <c r="S67" s="414">
        <f>'Summary -White maize'!R67+'Summary -Yellow maize'!S67</f>
        <v>0</v>
      </c>
      <c r="T67" s="286"/>
    </row>
    <row r="68" spans="2:20" ht="15" customHeight="1" x14ac:dyDescent="0.3">
      <c r="B68" s="19">
        <v>50</v>
      </c>
      <c r="C68" s="129"/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51">
        <v>51986</v>
      </c>
      <c r="J68" s="146">
        <v>33877</v>
      </c>
      <c r="K68" s="149">
        <v>70188</v>
      </c>
      <c r="L68" s="149">
        <v>46810</v>
      </c>
      <c r="M68" s="149">
        <v>17603</v>
      </c>
      <c r="N68" s="149">
        <v>28612</v>
      </c>
      <c r="O68" s="149">
        <v>0</v>
      </c>
      <c r="P68" s="324">
        <v>44772</v>
      </c>
      <c r="Q68" s="324">
        <v>19428</v>
      </c>
      <c r="R68" s="324">
        <f>'Summary -White maize'!Q68+'Summary -Yellow maize'!R68</f>
        <v>64424</v>
      </c>
      <c r="S68" s="414">
        <f>'Summary -White maize'!R68+'Summary -Yellow maize'!S68</f>
        <v>0</v>
      </c>
      <c r="T68" s="286"/>
    </row>
    <row r="69" spans="2:20" ht="15" customHeight="1" x14ac:dyDescent="0.3">
      <c r="B69" s="19">
        <v>51</v>
      </c>
      <c r="C69" s="129"/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51">
        <v>47621</v>
      </c>
      <c r="J69" s="146">
        <v>72371</v>
      </c>
      <c r="K69" s="149">
        <v>95688</v>
      </c>
      <c r="L69" s="149">
        <v>89128</v>
      </c>
      <c r="M69" s="149">
        <v>22826</v>
      </c>
      <c r="N69" s="149">
        <v>28612</v>
      </c>
      <c r="O69" s="149">
        <v>0</v>
      </c>
      <c r="P69" s="324">
        <v>92961</v>
      </c>
      <c r="Q69" s="324">
        <v>24786</v>
      </c>
      <c r="R69" s="324">
        <f>'Summary -White maize'!Q69+'Summary -Yellow maize'!R69</f>
        <v>116175</v>
      </c>
      <c r="S69" s="414">
        <f>'Summary -White maize'!R69+'Summary -Yellow maize'!S69</f>
        <v>0</v>
      </c>
      <c r="T69" s="286"/>
    </row>
    <row r="70" spans="2:20" ht="15" customHeight="1" x14ac:dyDescent="0.3">
      <c r="B70" s="19">
        <v>52</v>
      </c>
      <c r="C70" s="129"/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51">
        <v>209597</v>
      </c>
      <c r="J70" s="146">
        <v>76631</v>
      </c>
      <c r="K70" s="149">
        <v>98505</v>
      </c>
      <c r="L70" s="149">
        <v>129651</v>
      </c>
      <c r="M70" s="149">
        <v>24557</v>
      </c>
      <c r="N70" s="149">
        <v>28612</v>
      </c>
      <c r="O70" s="149">
        <v>0</v>
      </c>
      <c r="P70" s="324">
        <v>188076</v>
      </c>
      <c r="Q70" s="324">
        <v>43714</v>
      </c>
      <c r="R70" s="324">
        <f>'Summary -White maize'!Q70+'Summary -Yellow maize'!R70</f>
        <v>191549</v>
      </c>
      <c r="S70" s="414">
        <f>'Summary -White maize'!R70+'Summary -Yellow maize'!S70</f>
        <v>0</v>
      </c>
      <c r="T70" s="286"/>
    </row>
    <row r="71" spans="2:20" ht="14.25" customHeight="1" x14ac:dyDescent="0.3">
      <c r="B71" s="19">
        <v>53</v>
      </c>
      <c r="C71" s="203"/>
      <c r="D71" s="21"/>
      <c r="E71" s="21"/>
      <c r="F71" s="21"/>
      <c r="G71" s="21"/>
      <c r="H71" s="21"/>
      <c r="I71" s="149"/>
      <c r="J71" s="149"/>
      <c r="K71" s="149"/>
      <c r="L71" s="149"/>
      <c r="M71" s="149" t="e">
        <f>'Mielies-Maize'!#REF!</f>
        <v>#REF!</v>
      </c>
      <c r="N71" s="149"/>
      <c r="O71" s="149">
        <v>0</v>
      </c>
      <c r="P71" s="278">
        <v>301664</v>
      </c>
      <c r="Q71" s="324"/>
      <c r="R71" s="324"/>
      <c r="S71" s="414">
        <f>'Summary -White maize'!R71+'Summary -Yellow maize'!S71</f>
        <v>0</v>
      </c>
      <c r="T71" s="289"/>
    </row>
    <row r="72" spans="2:20" ht="14.25" customHeight="1" x14ac:dyDescent="0.3">
      <c r="B72" s="19">
        <v>54</v>
      </c>
      <c r="C72" s="129"/>
      <c r="D72" s="28"/>
      <c r="E72" s="28"/>
      <c r="F72" s="28"/>
      <c r="G72" s="28"/>
      <c r="H72" s="28"/>
      <c r="I72" s="195"/>
      <c r="J72" s="195"/>
      <c r="K72" s="195"/>
      <c r="L72" s="195"/>
      <c r="M72" s="195">
        <f>'Mielies-Maize'!F14</f>
        <v>181478</v>
      </c>
      <c r="N72" s="195">
        <f>'Mielies-Maize'!G14</f>
        <v>746275</v>
      </c>
      <c r="O72" s="195">
        <v>0</v>
      </c>
      <c r="P72" s="278" t="e">
        <f>'Mielies-Maize'!#REF!</f>
        <v>#REF!</v>
      </c>
      <c r="Q72" s="324"/>
      <c r="R72" s="324"/>
      <c r="S72" s="414">
        <f>'Summary -White maize'!R72+'Summary -Yellow maize'!S72</f>
        <v>0</v>
      </c>
      <c r="T72" s="289"/>
    </row>
    <row r="73" spans="2:20" ht="14.4" x14ac:dyDescent="0.3">
      <c r="B73" s="140" t="s">
        <v>95</v>
      </c>
      <c r="C73" s="141"/>
      <c r="D73" s="142">
        <v>12700000</v>
      </c>
      <c r="E73" s="142">
        <v>12050000</v>
      </c>
      <c r="F73" s="142">
        <v>12050000</v>
      </c>
      <c r="G73" s="201">
        <f>'Summary -White maize'!F73+'Summary -Yellow maize'!G73</f>
        <v>10360000</v>
      </c>
      <c r="H73" s="201">
        <f>'Summary -White maize'!G73+'Summary -Yellow maize'!H73</f>
        <v>12120656</v>
      </c>
      <c r="I73" s="154">
        <v>11810600</v>
      </c>
      <c r="J73" s="154">
        <v>14250000</v>
      </c>
      <c r="K73" s="201">
        <v>9955000</v>
      </c>
      <c r="L73" s="201">
        <v>7778500</v>
      </c>
      <c r="M73" s="192">
        <v>16820000</v>
      </c>
      <c r="N73" s="154">
        <v>12510000</v>
      </c>
      <c r="O73" s="154">
        <v>11275000</v>
      </c>
      <c r="P73" s="192">
        <f>'Summary -White maize'!O73+'Summary -Yellow maize'!P73</f>
        <v>15408180</v>
      </c>
      <c r="Q73" s="192">
        <v>16315000</v>
      </c>
      <c r="R73" s="317">
        <v>15329100</v>
      </c>
      <c r="S73" s="317">
        <v>15329100</v>
      </c>
      <c r="T73" s="317">
        <f>AVERAGE(N73:R73)</f>
        <v>14167456</v>
      </c>
    </row>
    <row r="74" spans="2:20" ht="14.25" customHeight="1" x14ac:dyDescent="0.3">
      <c r="B74" s="182" t="s">
        <v>96</v>
      </c>
      <c r="C74" s="152"/>
      <c r="D74" s="88">
        <f>'Summary -White maize'!D74+'Summary -Yellow maize'!D74</f>
        <v>553776</v>
      </c>
      <c r="E74" s="90">
        <f>'Summary -White maize'!E74+'Summary -Yellow maize'!E74</f>
        <v>424556</v>
      </c>
      <c r="F74" s="90">
        <f>'Summary -White maize'!F74+'Summary -Yellow maize'!F74</f>
        <v>508525</v>
      </c>
      <c r="G74" s="90">
        <f>'Summary -White maize'!F74+'Summary -Yellow maize'!G74</f>
        <v>474076</v>
      </c>
      <c r="H74" s="90">
        <f>'Summary -White maize'!G74+'Summary -Yellow maize'!H74</f>
        <v>433528</v>
      </c>
      <c r="I74" s="90">
        <f>'Summary -White maize'!H74+'Summary -Yellow maize'!I74</f>
        <v>457811</v>
      </c>
      <c r="J74" s="90">
        <f>'Summary -White maize'!I74+'Summary -Yellow maize'!J74</f>
        <v>519651</v>
      </c>
      <c r="K74" s="100">
        <v>472530</v>
      </c>
      <c r="L74" s="202">
        <v>327716</v>
      </c>
      <c r="M74" s="185">
        <f>'Summary -White maize'!L74+'Summary -Yellow maize'!M74</f>
        <v>581000</v>
      </c>
      <c r="N74" s="271">
        <v>550000</v>
      </c>
      <c r="O74" s="271">
        <v>510000</v>
      </c>
      <c r="P74" s="192">
        <f>'Summary -White maize'!O74+'Summary -Yellow maize'!P74</f>
        <v>656000</v>
      </c>
      <c r="Q74" s="192">
        <f>'Summary -White maize'!P74+'Summary -Yellow maize'!Q74</f>
        <v>624000</v>
      </c>
      <c r="R74" s="356">
        <f>'Table-SAGIS deliver vs CEC est'!E9</f>
        <v>620000</v>
      </c>
      <c r="S74" s="356">
        <f>'Table-SAGIS deliver vs CEC est'!E9</f>
        <v>620000</v>
      </c>
      <c r="T74" s="317">
        <f>AVERAGE(N74:R74)</f>
        <v>592000</v>
      </c>
    </row>
    <row r="75" spans="2:20" ht="14.25" customHeight="1" x14ac:dyDescent="0.3">
      <c r="B75" s="183" t="s">
        <v>97</v>
      </c>
      <c r="C75" s="155"/>
      <c r="D75" s="91">
        <f t="shared" ref="D75:I75" si="17">D73-D74</f>
        <v>12146224</v>
      </c>
      <c r="E75" s="91">
        <f t="shared" si="17"/>
        <v>11625444</v>
      </c>
      <c r="F75" s="91">
        <f t="shared" si="17"/>
        <v>11541475</v>
      </c>
      <c r="G75" s="91">
        <f t="shared" si="17"/>
        <v>9885924</v>
      </c>
      <c r="H75" s="91">
        <f>H73-H74</f>
        <v>11687128</v>
      </c>
      <c r="I75" s="91">
        <f t="shared" si="17"/>
        <v>11352789</v>
      </c>
      <c r="J75" s="91">
        <f>J73-J74</f>
        <v>13730349</v>
      </c>
      <c r="K75" s="101">
        <v>9482470</v>
      </c>
      <c r="L75" s="101">
        <f>L73-L74</f>
        <v>7450784</v>
      </c>
      <c r="M75" s="186">
        <f>M73-M74</f>
        <v>16239000</v>
      </c>
      <c r="N75" s="272">
        <f>N73-N74</f>
        <v>11960000</v>
      </c>
      <c r="O75" s="272">
        <v>10765000</v>
      </c>
      <c r="P75" s="275">
        <f>P73-P74</f>
        <v>14752180</v>
      </c>
      <c r="Q75" s="275">
        <f>Q73-Q74</f>
        <v>15691000</v>
      </c>
      <c r="R75" s="318">
        <f>R73-R74</f>
        <v>14709100</v>
      </c>
      <c r="S75" s="318">
        <f>S73-S74</f>
        <v>14709100</v>
      </c>
      <c r="T75" s="318">
        <f>T73-T74</f>
        <v>13575456</v>
      </c>
    </row>
    <row r="76" spans="2:20" ht="15" thickBot="1" x14ac:dyDescent="0.35">
      <c r="B76" s="87"/>
      <c r="C76" s="47"/>
      <c r="D76" s="70"/>
      <c r="E76" s="70"/>
      <c r="F76" s="70"/>
      <c r="G76" s="70"/>
      <c r="H76" s="70"/>
      <c r="I76" s="70"/>
      <c r="J76" s="70"/>
      <c r="K76" s="169"/>
      <c r="L76" s="169"/>
      <c r="M76" s="169"/>
      <c r="N76" s="273"/>
      <c r="O76" s="273"/>
      <c r="P76" s="276"/>
      <c r="Q76" s="276"/>
      <c r="R76" s="319"/>
      <c r="S76" s="319"/>
      <c r="T76" s="317"/>
    </row>
    <row r="77" spans="2:20" ht="18" thickBot="1" x14ac:dyDescent="0.4">
      <c r="B77" s="138" t="s">
        <v>98</v>
      </c>
      <c r="C77" s="238"/>
      <c r="D77" s="237" t="s">
        <v>48</v>
      </c>
      <c r="E77" s="223" t="s">
        <v>49</v>
      </c>
      <c r="F77" s="223" t="s">
        <v>108</v>
      </c>
      <c r="G77" s="223" t="s">
        <v>50</v>
      </c>
      <c r="H77" s="223" t="s">
        <v>51</v>
      </c>
      <c r="I77" s="223" t="s">
        <v>52</v>
      </c>
      <c r="J77" s="223" t="s">
        <v>53</v>
      </c>
      <c r="K77" s="224" t="s">
        <v>54</v>
      </c>
      <c r="L77" s="224" t="s">
        <v>55</v>
      </c>
      <c r="M77" s="224" t="s">
        <v>56</v>
      </c>
      <c r="N77" s="224" t="s">
        <v>57</v>
      </c>
      <c r="O77" s="224" t="s">
        <v>58</v>
      </c>
      <c r="P77" s="224" t="s">
        <v>59</v>
      </c>
      <c r="Q77" s="224" t="s">
        <v>60</v>
      </c>
      <c r="R77" s="224" t="str">
        <f>R3</f>
        <v>2022/23*</v>
      </c>
      <c r="S77" s="224" t="str">
        <f>S3</f>
        <v>2023/24*</v>
      </c>
      <c r="T77" s="364" t="s">
        <v>63</v>
      </c>
    </row>
    <row r="78" spans="2:20" ht="14.4" x14ac:dyDescent="0.3">
      <c r="B78" s="16" t="s">
        <v>99</v>
      </c>
      <c r="C78" s="239"/>
      <c r="D78" s="222">
        <f t="shared" ref="D78:K78" si="18">D16</f>
        <v>669033</v>
      </c>
      <c r="E78" s="225">
        <f t="shared" si="18"/>
        <v>351719</v>
      </c>
      <c r="F78" s="225">
        <f t="shared" si="18"/>
        <v>135500</v>
      </c>
      <c r="G78" s="430">
        <f t="shared" si="18"/>
        <v>182240</v>
      </c>
      <c r="H78" s="430">
        <f t="shared" si="18"/>
        <v>426028</v>
      </c>
      <c r="I78" s="431">
        <f t="shared" si="18"/>
        <v>246827</v>
      </c>
      <c r="J78" s="430">
        <f t="shared" si="18"/>
        <v>274906</v>
      </c>
      <c r="K78" s="430">
        <f t="shared" si="18"/>
        <v>541956</v>
      </c>
      <c r="L78" s="430">
        <f t="shared" ref="L78:Q78" si="19">L18</f>
        <v>821008</v>
      </c>
      <c r="M78" s="430">
        <f t="shared" si="19"/>
        <v>804193</v>
      </c>
      <c r="N78" s="430">
        <f t="shared" si="19"/>
        <v>239917</v>
      </c>
      <c r="O78" s="430">
        <f t="shared" si="19"/>
        <v>266943</v>
      </c>
      <c r="P78" s="430">
        <f t="shared" si="19"/>
        <v>347732</v>
      </c>
      <c r="Q78" s="430">
        <f t="shared" si="19"/>
        <v>957307</v>
      </c>
      <c r="R78" s="416">
        <f>R18</f>
        <v>414048</v>
      </c>
      <c r="S78" s="416">
        <f>S18</f>
        <v>141188</v>
      </c>
      <c r="T78" s="432">
        <f>T18</f>
        <v>394522.5</v>
      </c>
    </row>
    <row r="79" spans="2:20" ht="15" thickBot="1" x14ac:dyDescent="0.35">
      <c r="B79" s="16" t="s">
        <v>100</v>
      </c>
      <c r="C79" s="239"/>
      <c r="D79" s="357">
        <f>SUM(D19:D25)</f>
        <v>3610000</v>
      </c>
      <c r="E79" s="357">
        <f t="shared" ref="E79:F79" si="20">SUM(E19:E25)</f>
        <v>2857000</v>
      </c>
      <c r="F79" s="357">
        <f t="shared" si="20"/>
        <v>3572000</v>
      </c>
      <c r="G79" s="433">
        <f t="shared" ref="G79:R79" si="21">SUM(G19:G26)</f>
        <v>2217000</v>
      </c>
      <c r="H79" s="433">
        <f t="shared" si="21"/>
        <v>5534366</v>
      </c>
      <c r="I79" s="433">
        <f t="shared" si="21"/>
        <v>5768242</v>
      </c>
      <c r="J79" s="433">
        <f t="shared" si="21"/>
        <v>5096383</v>
      </c>
      <c r="K79" s="433">
        <f t="shared" si="21"/>
        <v>4341088</v>
      </c>
      <c r="L79" s="433">
        <f t="shared" si="21"/>
        <v>3168598</v>
      </c>
      <c r="M79" s="433">
        <f t="shared" si="21"/>
        <v>6769845</v>
      </c>
      <c r="N79" s="433">
        <f t="shared" si="21"/>
        <v>3107805</v>
      </c>
      <c r="O79" s="433">
        <f t="shared" si="21"/>
        <v>3484002</v>
      </c>
      <c r="P79" s="433">
        <f t="shared" si="21"/>
        <v>3630130</v>
      </c>
      <c r="Q79" s="433">
        <f t="shared" si="21"/>
        <v>9965601</v>
      </c>
      <c r="R79" s="433">
        <f t="shared" si="21"/>
        <v>4092058</v>
      </c>
      <c r="S79" s="433">
        <f>SUM(S19:S26)</f>
        <v>19636297</v>
      </c>
      <c r="T79" s="433">
        <f>SUM(T19:T26)</f>
        <v>7319315.5</v>
      </c>
    </row>
    <row r="80" spans="2:20" ht="15" thickBot="1" x14ac:dyDescent="0.35">
      <c r="B80" s="118" t="s">
        <v>101</v>
      </c>
      <c r="C80" s="240"/>
      <c r="D80" s="167">
        <f t="shared" ref="D80:K80" si="22">D78+D79</f>
        <v>4279033</v>
      </c>
      <c r="E80" s="167">
        <f t="shared" si="22"/>
        <v>3208719</v>
      </c>
      <c r="F80" s="167">
        <f t="shared" si="22"/>
        <v>3707500</v>
      </c>
      <c r="G80" s="167">
        <f t="shared" si="22"/>
        <v>2399240</v>
      </c>
      <c r="H80" s="167">
        <f t="shared" si="22"/>
        <v>5960394</v>
      </c>
      <c r="I80" s="167">
        <f t="shared" si="22"/>
        <v>6015069</v>
      </c>
      <c r="J80" s="167">
        <f t="shared" si="22"/>
        <v>5371289</v>
      </c>
      <c r="K80" s="167">
        <f t="shared" si="22"/>
        <v>4883044</v>
      </c>
      <c r="L80" s="167">
        <f t="shared" ref="L80:Q80" si="23">L78+L79</f>
        <v>3989606</v>
      </c>
      <c r="M80" s="167">
        <f t="shared" si="23"/>
        <v>7574038</v>
      </c>
      <c r="N80" s="167">
        <f t="shared" si="23"/>
        <v>3347722</v>
      </c>
      <c r="O80" s="167">
        <f t="shared" si="23"/>
        <v>3750945</v>
      </c>
      <c r="P80" s="167">
        <f t="shared" si="23"/>
        <v>3977862</v>
      </c>
      <c r="Q80" s="167">
        <f t="shared" si="23"/>
        <v>10922908</v>
      </c>
      <c r="R80" s="227">
        <f>SUM(R78:R79)</f>
        <v>4506106</v>
      </c>
      <c r="S80" s="227">
        <f>SUM(S78:S79)</f>
        <v>19777485</v>
      </c>
      <c r="T80" s="361">
        <f>T78+T79</f>
        <v>7713838</v>
      </c>
    </row>
    <row r="81" spans="2:20" ht="15" thickTop="1" x14ac:dyDescent="0.3">
      <c r="B81" s="255"/>
      <c r="C81" s="253"/>
      <c r="D81" s="254"/>
      <c r="E81" s="254"/>
      <c r="F81" s="254"/>
      <c r="G81" s="254"/>
      <c r="H81" s="299"/>
      <c r="I81" s="299"/>
      <c r="J81" s="299"/>
      <c r="K81" s="299"/>
      <c r="L81" s="299"/>
      <c r="M81" s="299"/>
      <c r="N81" s="294"/>
      <c r="O81" s="295"/>
      <c r="P81" s="296"/>
      <c r="Q81" s="296"/>
      <c r="R81" s="254"/>
      <c r="S81" s="254"/>
      <c r="T81" s="362"/>
    </row>
    <row r="82" spans="2:20" ht="15" thickBot="1" x14ac:dyDescent="0.35">
      <c r="B82" s="140" t="s">
        <v>103</v>
      </c>
      <c r="C82" s="232"/>
      <c r="D82" s="168">
        <f>D80/D75</f>
        <v>0.35229327237831282</v>
      </c>
      <c r="E82" s="199">
        <f>E80/E75</f>
        <v>0.27600829697343171</v>
      </c>
      <c r="F82" s="199">
        <f>F80/F75</f>
        <v>0.3212327713745427</v>
      </c>
      <c r="G82" s="199">
        <f>G80/G75</f>
        <v>0.24269253941260321</v>
      </c>
      <c r="H82" s="298">
        <f>H80/H75</f>
        <v>0.50999646790896791</v>
      </c>
      <c r="I82" s="298">
        <f t="shared" ref="I82:L82" si="24">I80/I75</f>
        <v>0.52983183251269794</v>
      </c>
      <c r="J82" s="298">
        <f t="shared" si="24"/>
        <v>0.39119828636548132</v>
      </c>
      <c r="K82" s="302">
        <f t="shared" si="24"/>
        <v>0.5149548588078845</v>
      </c>
      <c r="L82" s="302">
        <f t="shared" si="24"/>
        <v>0.53546123468349105</v>
      </c>
      <c r="M82" s="302">
        <f t="shared" ref="M82:P82" si="25">M80/M75</f>
        <v>0.46641037009668085</v>
      </c>
      <c r="N82" s="302">
        <f t="shared" si="25"/>
        <v>0.27990986622073577</v>
      </c>
      <c r="O82" s="302">
        <f t="shared" si="25"/>
        <v>0.3484389224338133</v>
      </c>
      <c r="P82" s="298">
        <f t="shared" si="25"/>
        <v>0.26964570660065157</v>
      </c>
      <c r="Q82" s="298">
        <f>Q80/Q75</f>
        <v>0.6961256771397617</v>
      </c>
      <c r="R82" s="298">
        <f>R80/R75</f>
        <v>0.30634817901843076</v>
      </c>
      <c r="S82" s="298">
        <f>S80/S75</f>
        <v>1.3445747870365965</v>
      </c>
      <c r="T82" s="363">
        <f>T80/T75</f>
        <v>0.56821943955326437</v>
      </c>
    </row>
    <row r="83" spans="2:20" ht="15" customHeight="1" x14ac:dyDescent="0.3">
      <c r="B83" s="188" t="s">
        <v>104</v>
      </c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274"/>
      <c r="Q83" s="274"/>
      <c r="R83" s="213"/>
      <c r="S83" s="213"/>
      <c r="T83" s="213"/>
    </row>
    <row r="84" spans="2:20" ht="15" customHeight="1" x14ac:dyDescent="0.3">
      <c r="B84" s="472" t="s">
        <v>105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P84" s="268"/>
      <c r="Q84" s="268"/>
      <c r="R84" s="17"/>
      <c r="S84" s="17"/>
      <c r="T84" s="17"/>
    </row>
    <row r="85" spans="2:20" ht="15.75" customHeight="1" thickBot="1" x14ac:dyDescent="0.35">
      <c r="B85" s="474" t="s">
        <v>106</v>
      </c>
      <c r="C85" s="475"/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N85" s="103"/>
      <c r="O85" s="103"/>
      <c r="P85" s="277"/>
      <c r="Q85" s="277"/>
      <c r="R85" s="98"/>
      <c r="S85" s="98"/>
      <c r="T85" s="98"/>
    </row>
    <row r="86" spans="2:20" hidden="1" x14ac:dyDescent="0.2"/>
    <row r="87" spans="2:20" ht="13.2" hidden="1" x14ac:dyDescent="0.25">
      <c r="B87" s="2" t="s">
        <v>123</v>
      </c>
      <c r="D87" s="434">
        <f t="shared" ref="D87:J87" si="26">SUM(D48:D62)/D75</f>
        <v>3.3179035723365551E-2</v>
      </c>
      <c r="E87" s="434">
        <f t="shared" si="26"/>
        <v>1.8579935527623718E-2</v>
      </c>
      <c r="F87" s="434">
        <f t="shared" si="26"/>
        <v>1.2996605719806178E-2</v>
      </c>
      <c r="G87" s="434">
        <f t="shared" si="26"/>
        <v>2.4074633792450763E-2</v>
      </c>
      <c r="H87" s="434">
        <f t="shared" si="26"/>
        <v>3.5517793593088057E-2</v>
      </c>
      <c r="I87" s="434">
        <f t="shared" si="26"/>
        <v>3.2798196108462865E-2</v>
      </c>
      <c r="J87" s="434">
        <f t="shared" si="26"/>
        <v>3.3867893671165973E-2</v>
      </c>
      <c r="K87" s="92">
        <f>1-K82</f>
        <v>0.4850451411921155</v>
      </c>
    </row>
    <row r="88" spans="2:20" hidden="1" x14ac:dyDescent="0.2"/>
    <row r="89" spans="2:20" hidden="1" x14ac:dyDescent="0.2">
      <c r="I89" s="2" t="s">
        <v>124</v>
      </c>
      <c r="J89" s="93">
        <f>SUM(AVERAGE(D87:J87))</f>
        <v>2.7287727733709015E-2</v>
      </c>
    </row>
    <row r="90" spans="2:20" hidden="1" x14ac:dyDescent="0.2"/>
    <row r="93" spans="2:20" x14ac:dyDescent="0.2"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300"/>
      <c r="S93" s="300"/>
    </row>
    <row r="94" spans="2:20" x14ac:dyDescent="0.2">
      <c r="R94" s="300">
        <f>R73*U94</f>
        <v>0</v>
      </c>
      <c r="S94" s="300"/>
    </row>
    <row r="95" spans="2:20" x14ac:dyDescent="0.2">
      <c r="R95" s="300"/>
      <c r="S95" s="300"/>
      <c r="T95" s="256"/>
    </row>
    <row r="96" spans="2:20" x14ac:dyDescent="0.2">
      <c r="R96" s="300"/>
      <c r="S96" s="300"/>
    </row>
    <row r="97" spans="17:20" x14ac:dyDescent="0.2">
      <c r="R97" s="300"/>
      <c r="S97" s="300"/>
    </row>
    <row r="98" spans="17:20" x14ac:dyDescent="0.2">
      <c r="Q98" s="300"/>
      <c r="R98" s="300"/>
      <c r="S98" s="300"/>
      <c r="T98" s="297"/>
    </row>
    <row r="99" spans="17:20" x14ac:dyDescent="0.2">
      <c r="R99" s="297"/>
      <c r="S99" s="297"/>
    </row>
    <row r="100" spans="17:20" x14ac:dyDescent="0.2">
      <c r="Q100" s="300"/>
    </row>
    <row r="102" spans="17:20" x14ac:dyDescent="0.2">
      <c r="R102" s="300"/>
      <c r="S102" s="300"/>
    </row>
  </sheetData>
  <mergeCells count="3">
    <mergeCell ref="B84:M84"/>
    <mergeCell ref="B85:M85"/>
    <mergeCell ref="B2:R2"/>
  </mergeCells>
  <phoneticPr fontId="22" type="noConversion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O26"/>
  <sheetViews>
    <sheetView topLeftCell="A17" zoomScale="55" zoomScaleNormal="55" workbookViewId="0">
      <selection activeCell="F33" sqref="F33"/>
    </sheetView>
  </sheetViews>
  <sheetFormatPr defaultColWidth="9.109375" defaultRowHeight="18" x14ac:dyDescent="0.35"/>
  <cols>
    <col min="1" max="1" width="1.33203125" style="329" customWidth="1"/>
    <col min="2" max="2" width="22.44140625" style="329" customWidth="1"/>
    <col min="3" max="3" width="22.6640625" style="329" customWidth="1"/>
    <col min="4" max="4" width="17.88671875" style="329" customWidth="1"/>
    <col min="5" max="5" width="26.5546875" style="329" customWidth="1"/>
    <col min="6" max="6" width="42.44140625" style="329" customWidth="1"/>
    <col min="7" max="7" width="44.6640625" style="329" customWidth="1"/>
    <col min="8" max="8" width="11.5546875" style="329" bestFit="1" customWidth="1"/>
    <col min="9" max="9" width="11.109375" style="329" customWidth="1"/>
    <col min="10" max="10" width="10.88671875" style="329" customWidth="1"/>
    <col min="11" max="11" width="10.6640625" style="329" customWidth="1"/>
    <col min="12" max="12" width="10.109375" style="329" customWidth="1"/>
    <col min="13" max="13" width="13.33203125" style="329" bestFit="1" customWidth="1"/>
    <col min="14" max="14" width="13.88671875" style="329" customWidth="1"/>
    <col min="15" max="15" width="12.33203125" style="329" customWidth="1"/>
    <col min="16" max="16" width="7.6640625" style="329" customWidth="1"/>
    <col min="17" max="16384" width="9.109375" style="329"/>
  </cols>
  <sheetData>
    <row r="1" spans="2:15" hidden="1" x14ac:dyDescent="0.35">
      <c r="B1" s="328"/>
      <c r="O1" s="330"/>
    </row>
    <row r="2" spans="2:15" hidden="1" x14ac:dyDescent="0.35">
      <c r="B2" s="331" t="s">
        <v>139</v>
      </c>
      <c r="O2" s="330"/>
    </row>
    <row r="3" spans="2:15" ht="18.600000000000001" hidden="1" thickBot="1" x14ac:dyDescent="0.4">
      <c r="B3" s="499" t="s">
        <v>140</v>
      </c>
      <c r="C3" s="500"/>
      <c r="D3" s="501"/>
      <c r="E3" s="499" t="s">
        <v>141</v>
      </c>
      <c r="F3" s="502"/>
      <c r="O3" s="330"/>
    </row>
    <row r="4" spans="2:15" ht="18.600000000000001" hidden="1" thickBot="1" x14ac:dyDescent="0.4">
      <c r="B4" s="499" t="s">
        <v>142</v>
      </c>
      <c r="C4" s="509"/>
      <c r="D4" s="501"/>
      <c r="E4" s="499" t="s">
        <v>142</v>
      </c>
      <c r="F4" s="502"/>
      <c r="O4" s="330"/>
    </row>
    <row r="5" spans="2:15" ht="39.75" hidden="1" customHeight="1" thickBot="1" x14ac:dyDescent="0.4">
      <c r="B5" s="507" t="s">
        <v>143</v>
      </c>
      <c r="C5" s="508"/>
      <c r="D5" s="332">
        <v>1578455</v>
      </c>
      <c r="E5" s="507" t="s">
        <v>144</v>
      </c>
      <c r="F5" s="508"/>
      <c r="O5" s="330"/>
    </row>
    <row r="6" spans="2:15" ht="24.75" hidden="1" customHeight="1" x14ac:dyDescent="0.35">
      <c r="B6" s="503" t="s">
        <v>145</v>
      </c>
      <c r="C6" s="504"/>
      <c r="D6" s="333">
        <v>4751</v>
      </c>
      <c r="E6" s="503" t="s">
        <v>145</v>
      </c>
      <c r="F6" s="504"/>
      <c r="O6" s="330"/>
    </row>
    <row r="7" spans="2:15" ht="43.5" hidden="1" customHeight="1" x14ac:dyDescent="0.35">
      <c r="B7" s="505" t="s">
        <v>146</v>
      </c>
      <c r="C7" s="506"/>
      <c r="D7" s="334"/>
      <c r="E7" s="505" t="s">
        <v>146</v>
      </c>
      <c r="F7" s="506"/>
      <c r="O7" s="330"/>
    </row>
    <row r="8" spans="2:15" hidden="1" x14ac:dyDescent="0.35">
      <c r="B8" s="510" t="s">
        <v>147</v>
      </c>
      <c r="C8" s="511"/>
      <c r="D8" s="335">
        <v>380100</v>
      </c>
      <c r="E8" s="494" t="s">
        <v>148</v>
      </c>
      <c r="F8" s="495"/>
      <c r="O8" s="330"/>
    </row>
    <row r="9" spans="2:15" hidden="1" x14ac:dyDescent="0.35">
      <c r="B9" s="492" t="s">
        <v>149</v>
      </c>
      <c r="C9" s="493"/>
      <c r="D9" s="336">
        <v>12257</v>
      </c>
      <c r="E9" s="494" t="s">
        <v>150</v>
      </c>
      <c r="F9" s="495"/>
      <c r="O9" s="330"/>
    </row>
    <row r="10" spans="2:15" hidden="1" x14ac:dyDescent="0.35">
      <c r="B10" s="492" t="s">
        <v>151</v>
      </c>
      <c r="C10" s="493"/>
      <c r="D10" s="336">
        <v>1028</v>
      </c>
      <c r="E10" s="494" t="s">
        <v>152</v>
      </c>
      <c r="F10" s="495"/>
      <c r="O10" s="330"/>
    </row>
    <row r="11" spans="2:15" hidden="1" x14ac:dyDescent="0.35">
      <c r="B11" s="492" t="s">
        <v>153</v>
      </c>
      <c r="C11" s="493"/>
      <c r="D11" s="337">
        <v>69</v>
      </c>
      <c r="E11" s="494" t="s">
        <v>154</v>
      </c>
      <c r="F11" s="495"/>
      <c r="O11" s="330"/>
    </row>
    <row r="12" spans="2:15" hidden="1" x14ac:dyDescent="0.35">
      <c r="B12" s="496" t="s">
        <v>155</v>
      </c>
      <c r="C12" s="498"/>
      <c r="D12" s="338">
        <v>0</v>
      </c>
      <c r="E12" s="496" t="s">
        <v>155</v>
      </c>
      <c r="F12" s="497"/>
      <c r="O12" s="330"/>
    </row>
    <row r="13" spans="2:15" hidden="1" x14ac:dyDescent="0.35">
      <c r="B13" s="488" t="s">
        <v>156</v>
      </c>
      <c r="C13" s="489"/>
      <c r="D13" s="339">
        <v>484624</v>
      </c>
      <c r="E13" s="488" t="s">
        <v>156</v>
      </c>
      <c r="F13" s="489"/>
      <c r="O13" s="330"/>
    </row>
    <row r="14" spans="2:15" ht="18.600000000000001" hidden="1" thickBot="1" x14ac:dyDescent="0.4">
      <c r="B14" s="483" t="s">
        <v>4</v>
      </c>
      <c r="C14" s="484"/>
      <c r="D14" s="340">
        <v>2067830</v>
      </c>
      <c r="E14" s="483" t="s">
        <v>4</v>
      </c>
      <c r="F14" s="485"/>
      <c r="G14" s="341"/>
      <c r="H14" s="341"/>
      <c r="I14" s="341"/>
      <c r="J14" s="341"/>
      <c r="K14" s="341"/>
      <c r="L14" s="341"/>
      <c r="M14" s="341"/>
      <c r="N14" s="341"/>
      <c r="O14" s="342"/>
    </row>
    <row r="15" spans="2:15" hidden="1" x14ac:dyDescent="0.35"/>
    <row r="16" spans="2:15" hidden="1" x14ac:dyDescent="0.35"/>
    <row r="17" spans="2:7" x14ac:dyDescent="0.35">
      <c r="B17" s="343" t="s">
        <v>139</v>
      </c>
    </row>
    <row r="18" spans="2:7" ht="24.6" customHeight="1" x14ac:dyDescent="0.35">
      <c r="B18" s="486" t="s">
        <v>157</v>
      </c>
      <c r="C18" s="487"/>
      <c r="D18" s="486" t="s">
        <v>158</v>
      </c>
      <c r="E18" s="487"/>
      <c r="F18" s="352" t="s">
        <v>157</v>
      </c>
      <c r="G18" s="344" t="s">
        <v>158</v>
      </c>
    </row>
    <row r="19" spans="2:7" ht="24.6" customHeight="1" x14ac:dyDescent="0.35">
      <c r="B19" s="490" t="s">
        <v>159</v>
      </c>
      <c r="C19" s="491"/>
      <c r="D19" s="490" t="s">
        <v>159</v>
      </c>
      <c r="E19" s="491"/>
      <c r="F19" s="345" t="s">
        <v>160</v>
      </c>
      <c r="G19" s="346" t="s">
        <v>160</v>
      </c>
    </row>
    <row r="20" spans="2:7" ht="48.6" customHeight="1" x14ac:dyDescent="0.35">
      <c r="B20" s="481" t="s">
        <v>181</v>
      </c>
      <c r="C20" s="482"/>
      <c r="D20" s="481" t="s">
        <v>181</v>
      </c>
      <c r="E20" s="482"/>
      <c r="F20" s="481" t="s">
        <v>181</v>
      </c>
      <c r="G20" s="482"/>
    </row>
    <row r="21" spans="2:7" ht="24.6" customHeight="1" x14ac:dyDescent="0.35">
      <c r="B21" s="347" t="s">
        <v>161</v>
      </c>
      <c r="C21" s="516">
        <v>7471531</v>
      </c>
      <c r="D21" s="348" t="s">
        <v>162</v>
      </c>
      <c r="E21" s="516">
        <v>6508265</v>
      </c>
      <c r="F21" s="349">
        <f>C21/$C$25</f>
        <v>0.96097813444583313</v>
      </c>
      <c r="G21" s="350">
        <f>E21/$E$25</f>
        <v>0.97258826461931325</v>
      </c>
    </row>
    <row r="22" spans="2:7" ht="24.6" customHeight="1" x14ac:dyDescent="0.35">
      <c r="B22" s="347" t="s">
        <v>163</v>
      </c>
      <c r="C22" s="516">
        <v>274266</v>
      </c>
      <c r="D22" s="348" t="s">
        <v>164</v>
      </c>
      <c r="E22" s="516">
        <v>177581</v>
      </c>
      <c r="F22" s="349">
        <f>C22/$C$25</f>
        <v>3.5275719129308422E-2</v>
      </c>
      <c r="G22" s="349">
        <f>E22/$E$25</f>
        <v>2.6537517544132309E-2</v>
      </c>
    </row>
    <row r="23" spans="2:7" ht="24.6" customHeight="1" x14ac:dyDescent="0.35">
      <c r="B23" s="347" t="s">
        <v>165</v>
      </c>
      <c r="C23" s="516">
        <v>25648</v>
      </c>
      <c r="D23" s="348" t="s">
        <v>166</v>
      </c>
      <c r="E23" s="516">
        <v>3320</v>
      </c>
      <c r="F23" s="349">
        <f>C23/$C$25</f>
        <v>3.2988108049430199E-3</v>
      </c>
      <c r="G23" s="349">
        <f>E23/$E$25</f>
        <v>4.9613730211294719E-4</v>
      </c>
    </row>
    <row r="24" spans="2:7" ht="24.6" customHeight="1" x14ac:dyDescent="0.35">
      <c r="B24" s="347" t="s">
        <v>167</v>
      </c>
      <c r="C24" s="516">
        <v>3478</v>
      </c>
      <c r="D24" s="348" t="s">
        <v>168</v>
      </c>
      <c r="E24" s="516">
        <v>2530</v>
      </c>
      <c r="F24" s="349">
        <f>C24/$C$25</f>
        <v>4.4733561991546411E-4</v>
      </c>
      <c r="G24" s="349">
        <f>E24/$E$25</f>
        <v>3.7808053444149284E-4</v>
      </c>
    </row>
    <row r="25" spans="2:7" ht="24.6" customHeight="1" x14ac:dyDescent="0.35">
      <c r="B25" s="347" t="s">
        <v>169</v>
      </c>
      <c r="C25" s="517">
        <v>7774923</v>
      </c>
      <c r="D25" s="348" t="s">
        <v>169</v>
      </c>
      <c r="E25" s="517">
        <v>6691696</v>
      </c>
      <c r="F25" s="351">
        <f>C25/$C$25</f>
        <v>1</v>
      </c>
      <c r="G25" s="351">
        <f>E25/$E$25</f>
        <v>1</v>
      </c>
    </row>
    <row r="26" spans="2:7" x14ac:dyDescent="0.35">
      <c r="C26" s="406"/>
      <c r="E26" s="406"/>
    </row>
  </sheetData>
  <mergeCells count="31">
    <mergeCell ref="B3:D3"/>
    <mergeCell ref="E3:F3"/>
    <mergeCell ref="E6:F6"/>
    <mergeCell ref="E7:F7"/>
    <mergeCell ref="B9:C9"/>
    <mergeCell ref="B5:C5"/>
    <mergeCell ref="B6:C6"/>
    <mergeCell ref="B7:C7"/>
    <mergeCell ref="B4:D4"/>
    <mergeCell ref="B8:C8"/>
    <mergeCell ref="E9:F9"/>
    <mergeCell ref="E4:F4"/>
    <mergeCell ref="E8:F8"/>
    <mergeCell ref="E5:F5"/>
    <mergeCell ref="B10:C10"/>
    <mergeCell ref="E10:F10"/>
    <mergeCell ref="E12:F12"/>
    <mergeCell ref="B18:C18"/>
    <mergeCell ref="B19:C19"/>
    <mergeCell ref="B11:C11"/>
    <mergeCell ref="B12:C12"/>
    <mergeCell ref="E11:F11"/>
    <mergeCell ref="D20:E20"/>
    <mergeCell ref="B14:C14"/>
    <mergeCell ref="E14:F14"/>
    <mergeCell ref="D18:E18"/>
    <mergeCell ref="E13:F13"/>
    <mergeCell ref="B13:C13"/>
    <mergeCell ref="F20:G20"/>
    <mergeCell ref="B20:C20"/>
    <mergeCell ref="D19:E19"/>
  </mergeCells>
  <phoneticPr fontId="8" type="noConversion"/>
  <pageMargins left="0.75" right="0.75" top="1" bottom="1" header="0.5" footer="0.5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zoomScale="98" zoomScaleNormal="85" workbookViewId="0">
      <selection activeCell="T11" sqref="T11"/>
    </sheetView>
  </sheetViews>
  <sheetFormatPr defaultRowHeight="13.2" x14ac:dyDescent="0.25"/>
  <cols>
    <col min="1" max="1" width="12.33203125" style="50" customWidth="1"/>
    <col min="2" max="2" width="15.6640625" customWidth="1"/>
    <col min="3" max="5" width="11.88671875" style="52" hidden="1" customWidth="1"/>
    <col min="6" max="6" width="11.44140625" style="52" customWidth="1"/>
    <col min="7" max="8" width="11.88671875" style="52" bestFit="1" customWidth="1"/>
    <col min="9" max="9" width="11.88671875" style="52" customWidth="1"/>
    <col min="10" max="10" width="13.109375" style="52" customWidth="1"/>
    <col min="11" max="11" width="11.44140625" customWidth="1"/>
    <col min="12" max="12" width="12.44140625" customWidth="1"/>
    <col min="13" max="18" width="12.44140625" style="217" customWidth="1"/>
    <col min="19" max="19" width="11.33203125" bestFit="1" customWidth="1"/>
  </cols>
  <sheetData>
    <row r="1" spans="1:20" ht="17.399999999999999" x14ac:dyDescent="0.3">
      <c r="A1" s="220" t="s">
        <v>125</v>
      </c>
    </row>
    <row r="2" spans="1:20" ht="13.8" thickBot="1" x14ac:dyDescent="0.3">
      <c r="A2" s="435"/>
    </row>
    <row r="3" spans="1:20" ht="13.8" thickBot="1" x14ac:dyDescent="0.3">
      <c r="A3" s="51" t="s">
        <v>47</v>
      </c>
      <c r="B3" s="436"/>
      <c r="C3" s="437"/>
      <c r="D3" s="437"/>
      <c r="E3" s="437"/>
      <c r="F3" s="437"/>
      <c r="G3" s="437"/>
      <c r="H3" s="437"/>
      <c r="I3" s="437"/>
      <c r="J3" s="438"/>
      <c r="K3" s="438"/>
      <c r="L3" s="438"/>
      <c r="M3" s="438"/>
      <c r="N3" s="438"/>
      <c r="O3" s="438"/>
      <c r="P3" s="438"/>
      <c r="Q3" s="438"/>
      <c r="R3" s="438"/>
      <c r="S3" s="438"/>
    </row>
    <row r="4" spans="1:20" ht="13.8" thickBot="1" x14ac:dyDescent="0.3">
      <c r="A4" s="512" t="s">
        <v>98</v>
      </c>
      <c r="B4" s="513"/>
      <c r="C4" s="72" t="str">
        <f>'Summary -White maize'!D77</f>
        <v>2008/09</v>
      </c>
      <c r="D4" s="54" t="str">
        <f>'Summary -White maize'!E77</f>
        <v>2009/10</v>
      </c>
      <c r="E4" s="72" t="e">
        <f>'Summary -White maize'!#REF!</f>
        <v>#REF!</v>
      </c>
      <c r="F4" s="72" t="str">
        <f>'Summary -White maize'!F77</f>
        <v>2011/12</v>
      </c>
      <c r="G4" s="72" t="str">
        <f>'Summary -White maize'!G77</f>
        <v>2012/13</v>
      </c>
      <c r="H4" s="72" t="str">
        <f>'Summary -White maize'!H77</f>
        <v>2013/14</v>
      </c>
      <c r="I4" s="73" t="str">
        <f>'Summary -White maize'!I77</f>
        <v>2014/15</v>
      </c>
      <c r="J4" s="258" t="s">
        <v>54</v>
      </c>
      <c r="K4" s="258" t="s">
        <v>55</v>
      </c>
      <c r="L4" s="258" t="s">
        <v>56</v>
      </c>
      <c r="M4" s="258" t="s">
        <v>57</v>
      </c>
      <c r="N4" s="258" t="s">
        <v>58</v>
      </c>
      <c r="O4" s="258" t="s">
        <v>59</v>
      </c>
      <c r="P4" s="258" t="s">
        <v>60</v>
      </c>
      <c r="Q4" s="258" t="s">
        <v>126</v>
      </c>
      <c r="R4" s="258" t="s">
        <v>127</v>
      </c>
      <c r="S4" s="258" t="s">
        <v>128</v>
      </c>
    </row>
    <row r="5" spans="1:20" ht="13.8" thickBot="1" x14ac:dyDescent="0.3">
      <c r="A5" s="439" t="s">
        <v>129</v>
      </c>
      <c r="B5" s="440"/>
      <c r="C5" s="55">
        <f>'Summary -White maize'!D78</f>
        <v>328341</v>
      </c>
      <c r="D5" s="55">
        <f>'Summary -White maize'!E78</f>
        <v>115703</v>
      </c>
      <c r="E5" s="55" t="e">
        <f>'Summary -White maize'!#REF!</f>
        <v>#REF!</v>
      </c>
      <c r="F5" s="55">
        <f>'Summary -White maize'!F78</f>
        <v>160000</v>
      </c>
      <c r="G5" s="55">
        <f>'Summary -White maize'!G78</f>
        <v>182983</v>
      </c>
      <c r="H5" s="55">
        <f>'Summary -White maize'!H78</f>
        <v>90570</v>
      </c>
      <c r="I5" s="55">
        <f>'Summary -White maize'!I78</f>
        <v>101245</v>
      </c>
      <c r="J5" s="55">
        <f>'Summary -White maize'!J78</f>
        <v>174836</v>
      </c>
      <c r="K5" s="55">
        <f>'Summary -White maize'!K78</f>
        <v>288056</v>
      </c>
      <c r="L5" s="55">
        <f>'Summary -White maize'!L78</f>
        <v>610419</v>
      </c>
      <c r="M5" s="55">
        <f>'Summary -White maize'!M78</f>
        <v>117369</v>
      </c>
      <c r="N5" s="55">
        <f>'Summary -White maize'!N78</f>
        <v>266943</v>
      </c>
      <c r="O5" s="55">
        <f>'Summary -White maize'!O78</f>
        <v>347732</v>
      </c>
      <c r="P5" s="55">
        <f>'Summary -White maize'!P78</f>
        <v>437036</v>
      </c>
      <c r="Q5" s="55">
        <f>'Summary -White maize'!Q78</f>
        <v>141188</v>
      </c>
      <c r="R5" s="55">
        <f>'Summary -White maize'!R78</f>
        <v>141188</v>
      </c>
      <c r="S5" s="55">
        <f>AVERAGE(M5:R5)</f>
        <v>241909.33333333334</v>
      </c>
    </row>
    <row r="6" spans="1:20" ht="13.8" thickBot="1" x14ac:dyDescent="0.3">
      <c r="A6" s="441" t="s">
        <v>130</v>
      </c>
      <c r="B6" s="442"/>
      <c r="C6" s="55">
        <f>'Summary -White maize'!D79</f>
        <v>1960000</v>
      </c>
      <c r="D6" s="55">
        <f>'Summary -White maize'!E79</f>
        <v>1417000</v>
      </c>
      <c r="E6" s="55" t="e">
        <f>'Summary -White maize'!#REF!</f>
        <v>#REF!</v>
      </c>
      <c r="F6" s="55">
        <f>'Summary -White maize'!F79</f>
        <v>2217000</v>
      </c>
      <c r="G6" s="55">
        <f>'Summary -White maize'!G79</f>
        <v>5534366</v>
      </c>
      <c r="H6" s="55">
        <f>'Summary -White maize'!H79</f>
        <v>5768242</v>
      </c>
      <c r="I6" s="55">
        <f>'Summary -White maize'!I79</f>
        <v>5096383</v>
      </c>
      <c r="J6" s="55">
        <f>'Summary -White maize'!J79</f>
        <v>4341088</v>
      </c>
      <c r="K6" s="55">
        <f>'Summary -White maize'!K79</f>
        <v>3168598</v>
      </c>
      <c r="L6" s="55">
        <f>'Summary -White maize'!L79</f>
        <v>6769845</v>
      </c>
      <c r="M6" s="55">
        <f>'Summary -White maize'!M79</f>
        <v>1130931</v>
      </c>
      <c r="N6" s="55">
        <f>'Summary -White maize'!N79</f>
        <v>1023044</v>
      </c>
      <c r="O6" s="55">
        <f>'Summary -White maize'!O79</f>
        <v>1459774</v>
      </c>
      <c r="P6" s="55">
        <f>'Summary -White maize'!P79</f>
        <v>5171708</v>
      </c>
      <c r="Q6" s="55">
        <f>'Summary -White maize'!Q79</f>
        <v>1541947</v>
      </c>
      <c r="R6" s="55">
        <f>'Summary -White maize'!R79</f>
        <v>9398662</v>
      </c>
      <c r="S6" s="55">
        <f t="shared" ref="S6:S7" si="0">AVERAGE(M6:R6)</f>
        <v>3287677.6666666665</v>
      </c>
    </row>
    <row r="7" spans="1:20" ht="14.4" thickBot="1" x14ac:dyDescent="0.35">
      <c r="A7" s="59" t="s">
        <v>131</v>
      </c>
      <c r="B7" s="60"/>
      <c r="C7" s="61">
        <f>'Summary -White maize'!D80</f>
        <v>2288341</v>
      </c>
      <c r="D7" s="61">
        <f>'Summary -White maize'!E80</f>
        <v>1532703</v>
      </c>
      <c r="E7" s="61" t="e">
        <f>'Summary -White maize'!#REF!</f>
        <v>#REF!</v>
      </c>
      <c r="F7" s="62">
        <f>'Summary -White maize'!F80</f>
        <v>2377000</v>
      </c>
      <c r="G7" s="61">
        <f>'Summary -White maize'!G80</f>
        <v>5717349</v>
      </c>
      <c r="H7" s="61">
        <f>'Summary -White maize'!H80</f>
        <v>5858812</v>
      </c>
      <c r="I7" s="61">
        <f>'Summary -White maize'!I80</f>
        <v>5197628</v>
      </c>
      <c r="J7" s="61">
        <f>'Summary -White maize'!J80</f>
        <v>4515924</v>
      </c>
      <c r="K7" s="61">
        <f>'Summary -White maize'!K80</f>
        <v>3456654</v>
      </c>
      <c r="L7" s="61">
        <f>'Summary -White maize'!L80</f>
        <v>7380264</v>
      </c>
      <c r="M7" s="61">
        <f>'Summary -White maize'!M80</f>
        <v>1248300</v>
      </c>
      <c r="N7" s="61">
        <f>'Summary -White maize'!N80</f>
        <v>1289987</v>
      </c>
      <c r="O7" s="61">
        <f>'Summary -White maize'!O80</f>
        <v>1807506</v>
      </c>
      <c r="P7" s="61">
        <f>'Summary -White maize'!P80</f>
        <v>5608744</v>
      </c>
      <c r="Q7" s="61">
        <f>'Summary -White maize'!Q80</f>
        <v>1683135</v>
      </c>
      <c r="R7" s="61">
        <f>'Summary -White maize'!R80</f>
        <v>9539850</v>
      </c>
      <c r="S7" s="61">
        <f t="shared" si="0"/>
        <v>3529587</v>
      </c>
    </row>
    <row r="8" spans="1:20" ht="15" thickTop="1" thickBot="1" x14ac:dyDescent="0.35">
      <c r="A8" s="74" t="s">
        <v>132</v>
      </c>
      <c r="B8" s="75"/>
      <c r="C8" s="76">
        <f>'Summary -White maize'!D82</f>
        <v>0.31026917941828047</v>
      </c>
      <c r="D8" s="65">
        <f>'Summary -White maize'!E82</f>
        <v>0.22843082622285965</v>
      </c>
      <c r="E8" s="76" t="e">
        <f>'Summary -White maize'!#REF!</f>
        <v>#REF!</v>
      </c>
      <c r="F8" s="71">
        <f>'Summary -White maize'!F82</f>
        <v>0.39938249451248115</v>
      </c>
      <c r="G8" s="71">
        <f>'Summary -White maize'!G82</f>
        <v>0.84207958131006744</v>
      </c>
      <c r="H8" s="71">
        <f>'Summary -White maize'!H82</f>
        <v>1.066041371520152</v>
      </c>
      <c r="I8" s="71">
        <f>'Summary -White maize'!I82</f>
        <v>0.68635910876797379</v>
      </c>
      <c r="J8" s="71">
        <f>'Summary -White maize'!J82</f>
        <v>0.97643922341936784</v>
      </c>
      <c r="K8" s="71">
        <f>'Summary -White maize'!K82</f>
        <v>1.0264906837462673</v>
      </c>
      <c r="L8" s="71">
        <f>'Summary -White maize'!L82</f>
        <v>0.76187302570455251</v>
      </c>
      <c r="M8" s="71">
        <f>'Summary -White maize'!M82</f>
        <v>0.18909166924181556</v>
      </c>
      <c r="N8" s="71">
        <f>'Summary -White maize'!N82</f>
        <v>0.23955190343546889</v>
      </c>
      <c r="O8" s="71">
        <f>'Summary -White maize'!O82</f>
        <v>0.2148899517435453</v>
      </c>
      <c r="P8" s="71">
        <f>'Summary -White maize'!P82</f>
        <v>0.6671663406414915</v>
      </c>
      <c r="Q8" s="71">
        <f>'Summary -White maize'!Q82</f>
        <v>0.22176422148292105</v>
      </c>
      <c r="R8" s="71">
        <f>'Summary -White maize'!R82</f>
        <v>1.1608552011146331</v>
      </c>
      <c r="S8" s="218">
        <f t="shared" ref="S8:S22" si="1">AVERAGE(M8:Q8)</f>
        <v>0.30649281730904848</v>
      </c>
      <c r="T8" s="407"/>
    </row>
    <row r="9" spans="1:20" ht="13.8" thickBot="1" x14ac:dyDescent="0.3">
      <c r="A9" s="443"/>
      <c r="B9" s="436"/>
      <c r="C9" s="437"/>
      <c r="D9" s="437"/>
      <c r="E9" s="437"/>
      <c r="F9" s="437"/>
      <c r="G9" s="437"/>
      <c r="H9" s="437"/>
      <c r="I9" s="437"/>
      <c r="J9" s="438"/>
      <c r="K9" s="438"/>
      <c r="L9" s="438"/>
      <c r="M9" s="438"/>
      <c r="N9" s="438"/>
      <c r="O9" s="438"/>
      <c r="P9" s="438"/>
      <c r="Q9" s="438"/>
      <c r="R9" s="438"/>
      <c r="S9" s="438"/>
    </row>
    <row r="10" spans="1:20" ht="13.8" thickBot="1" x14ac:dyDescent="0.3">
      <c r="A10" s="77" t="s">
        <v>107</v>
      </c>
      <c r="B10" s="444"/>
      <c r="C10" s="445"/>
      <c r="D10" s="445"/>
      <c r="E10" s="445"/>
      <c r="F10" s="445"/>
      <c r="G10" s="445"/>
      <c r="H10" s="445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</row>
    <row r="11" spans="1:20" ht="13.8" thickBot="1" x14ac:dyDescent="0.3">
      <c r="A11" s="514" t="s">
        <v>98</v>
      </c>
      <c r="B11" s="515"/>
      <c r="C11" s="53" t="str">
        <f>'Summary -Yellow maize'!D77</f>
        <v>2008/09</v>
      </c>
      <c r="D11" s="54" t="str">
        <f>'Summary -Yellow maize'!E77</f>
        <v>2009/10</v>
      </c>
      <c r="E11" s="53" t="str">
        <f>'Summary -Yellow maize'!F77</f>
        <v>2010/11</v>
      </c>
      <c r="F11" s="53" t="str">
        <f>'Summary -Yellow maize'!G77</f>
        <v>2011/12</v>
      </c>
      <c r="G11" s="53" t="str">
        <f>'Summary -Yellow maize'!H77</f>
        <v>2012/13</v>
      </c>
      <c r="H11" s="53" t="str">
        <f>'Summary -Yellow maize'!I77</f>
        <v>2013/14</v>
      </c>
      <c r="I11" s="54" t="str">
        <f>'Summary -Yellow maize'!J77</f>
        <v>2014/15</v>
      </c>
      <c r="J11" s="258" t="s">
        <v>54</v>
      </c>
      <c r="K11" s="258" t="s">
        <v>55</v>
      </c>
      <c r="L11" s="258" t="s">
        <v>56</v>
      </c>
      <c r="M11" s="258" t="s">
        <v>133</v>
      </c>
      <c r="N11" s="258" t="s">
        <v>134</v>
      </c>
      <c r="O11" s="258" t="s">
        <v>135</v>
      </c>
      <c r="P11" s="258" t="s">
        <v>136</v>
      </c>
      <c r="Q11" s="258" t="s">
        <v>61</v>
      </c>
      <c r="R11" s="258" t="s">
        <v>127</v>
      </c>
      <c r="S11" s="258" t="s">
        <v>128</v>
      </c>
    </row>
    <row r="12" spans="1:20" x14ac:dyDescent="0.25">
      <c r="A12" s="439" t="s">
        <v>129</v>
      </c>
      <c r="B12" s="440"/>
      <c r="C12" s="55">
        <f>'Summary -Yellow maize'!D78</f>
        <v>340692</v>
      </c>
      <c r="D12" s="55">
        <f>'Summary -Yellow maize'!E78</f>
        <v>236016</v>
      </c>
      <c r="E12" s="55">
        <f>'Summary -Yellow maize'!F78</f>
        <v>91500</v>
      </c>
      <c r="F12" s="56">
        <f>'Summary -Yellow maize'!G78</f>
        <v>182000</v>
      </c>
      <c r="G12" s="55">
        <f>'Summary -Yellow maize'!H78</f>
        <v>243045</v>
      </c>
      <c r="H12" s="55">
        <f>'Summary -Yellow maize'!I78</f>
        <v>526969</v>
      </c>
      <c r="I12" s="55">
        <f>'Summary -Yellow maize'!J78</f>
        <v>173661</v>
      </c>
      <c r="J12" s="55">
        <f>'Summary -Yellow maize'!K78</f>
        <v>367120</v>
      </c>
      <c r="K12" s="55">
        <f>'Summary -Yellow maize'!L78</f>
        <v>449955</v>
      </c>
      <c r="L12" s="55">
        <f>'Summary -Yellow maize'!M78</f>
        <v>300642</v>
      </c>
      <c r="M12" s="55">
        <f>'Summary -Yellow maize'!N78</f>
        <v>122548</v>
      </c>
      <c r="N12" s="55">
        <f>'Summary -Yellow maize'!O78</f>
        <v>181045</v>
      </c>
      <c r="O12" s="55">
        <f>'Summary -Yellow maize'!P78</f>
        <v>216491</v>
      </c>
      <c r="P12" s="55">
        <f>'Summary -Yellow maize'!Q78</f>
        <v>520271</v>
      </c>
      <c r="Q12" s="55">
        <f>'Summary -Yellow maize'!R78</f>
        <v>272860</v>
      </c>
      <c r="R12" s="55">
        <f>'Summary -Yellow maize'!S78</f>
        <v>272860</v>
      </c>
      <c r="S12" s="55">
        <f>AVERAGE(M12:R12)</f>
        <v>264345.83333333331</v>
      </c>
    </row>
    <row r="13" spans="1:20" ht="13.8" thickBot="1" x14ac:dyDescent="0.3">
      <c r="A13" s="441" t="s">
        <v>130</v>
      </c>
      <c r="B13" s="442"/>
      <c r="C13" s="57">
        <f>'Summary -Yellow maize'!D79</f>
        <v>66000</v>
      </c>
      <c r="D13" s="57">
        <f>'Summary -Yellow maize'!E79</f>
        <v>61000</v>
      </c>
      <c r="E13" s="57">
        <f>'Summary -Yellow maize'!F79</f>
        <v>23000</v>
      </c>
      <c r="F13" s="58">
        <f>'Summary -Yellow maize'!G79</f>
        <v>1221000</v>
      </c>
      <c r="G13" s="57">
        <f>'Summary -Yellow maize'!H79</f>
        <v>2575174</v>
      </c>
      <c r="H13" s="57">
        <f>'Summary -Yellow maize'!I79</f>
        <v>3214045</v>
      </c>
      <c r="I13" s="57">
        <f>'Summary -Yellow maize'!J79</f>
        <v>2679645</v>
      </c>
      <c r="J13" s="57">
        <f>'Summary -Yellow maize'!K79</f>
        <v>2471550</v>
      </c>
      <c r="K13" s="57">
        <f>'Summary -Yellow maize'!L79</f>
        <v>2049503</v>
      </c>
      <c r="L13" s="57">
        <f>'Summary -Yellow maize'!M79</f>
        <v>3173532</v>
      </c>
      <c r="M13" s="57">
        <f>'Summary -Yellow maize'!N79</f>
        <v>1977190</v>
      </c>
      <c r="N13" s="57">
        <f>'Summary -Yellow maize'!O79</f>
        <v>2460958</v>
      </c>
      <c r="O13" s="57">
        <f>'Summary -Yellow maize'!P79</f>
        <v>2170354</v>
      </c>
      <c r="P13" s="57">
        <f>'Summary -Yellow maize'!Q79</f>
        <v>4794612</v>
      </c>
      <c r="Q13" s="57">
        <f>'Summary -Yellow maize'!R79</f>
        <v>2550111</v>
      </c>
      <c r="R13" s="57">
        <f>'Summary -Yellow maize'!S79</f>
        <v>10237635</v>
      </c>
      <c r="S13" s="57">
        <f t="shared" ref="S13:S14" si="2">AVERAGE(M13:R13)</f>
        <v>4031810</v>
      </c>
    </row>
    <row r="14" spans="1:20" ht="14.4" thickBot="1" x14ac:dyDescent="0.35">
      <c r="A14" s="59" t="s">
        <v>131</v>
      </c>
      <c r="B14" s="60"/>
      <c r="C14" s="61">
        <f>'Summary -Yellow maize'!D80</f>
        <v>406692</v>
      </c>
      <c r="D14" s="61">
        <f>'Summary -Yellow maize'!E80</f>
        <v>297016</v>
      </c>
      <c r="E14" s="61">
        <f>'Summary -Yellow maize'!F80</f>
        <v>114500</v>
      </c>
      <c r="F14" s="62">
        <f>'Summary -Yellow maize'!G80</f>
        <v>1403000</v>
      </c>
      <c r="G14" s="61">
        <f>'Summary -Yellow maize'!H80</f>
        <v>2818219</v>
      </c>
      <c r="H14" s="61">
        <f>'Summary -Yellow maize'!I80</f>
        <v>3741014</v>
      </c>
      <c r="I14" s="61">
        <f>'Summary -Yellow maize'!J80</f>
        <v>2853306</v>
      </c>
      <c r="J14" s="61">
        <f>'Summary -Yellow maize'!K80</f>
        <v>2838670</v>
      </c>
      <c r="K14" s="61">
        <f>'Summary -Yellow maize'!L80</f>
        <v>2499458</v>
      </c>
      <c r="L14" s="61">
        <f>'Summary -Yellow maize'!M80</f>
        <v>3474174</v>
      </c>
      <c r="M14" s="61">
        <f>'Summary -Yellow maize'!N80</f>
        <v>2099738</v>
      </c>
      <c r="N14" s="61">
        <f>'Summary -Yellow maize'!O80</f>
        <v>2642003</v>
      </c>
      <c r="O14" s="61">
        <f>'Summary -Yellow maize'!P80</f>
        <v>2386845</v>
      </c>
      <c r="P14" s="61">
        <f>'Summary -Yellow maize'!Q80</f>
        <v>5314883</v>
      </c>
      <c r="Q14" s="61">
        <f>'Summary -Yellow maize'!R80</f>
        <v>2822971</v>
      </c>
      <c r="R14" s="61">
        <f>'Summary -Yellow maize'!S80</f>
        <v>10510495</v>
      </c>
      <c r="S14" s="61">
        <f t="shared" si="2"/>
        <v>4296155.833333333</v>
      </c>
    </row>
    <row r="15" spans="1:20" ht="15" thickTop="1" thickBot="1" x14ac:dyDescent="0.35">
      <c r="A15" s="74" t="s">
        <v>132</v>
      </c>
      <c r="B15" s="75"/>
      <c r="C15" s="76">
        <f>'Summary -Yellow maize'!D82</f>
        <v>8.4973267473402767E-2</v>
      </c>
      <c r="D15" s="65">
        <f>'Summary -Yellow maize'!E82</f>
        <v>5.981792966998796E-2</v>
      </c>
      <c r="E15" s="76">
        <f>'Summary -Yellow maize'!F82</f>
        <v>2.5017550521796186E-2</v>
      </c>
      <c r="F15" s="71">
        <f>'Summary -Yellow maize'!G82</f>
        <v>0.3566130755755374</v>
      </c>
      <c r="G15" s="71">
        <f>'Summary -Yellow maize'!H82</f>
        <v>0.57543221953585544</v>
      </c>
      <c r="H15" s="71">
        <f>'Summary -Yellow maize'!I82</f>
        <v>0.63873281075020349</v>
      </c>
      <c r="I15" s="71">
        <f>'Summary -Yellow maize'!J82</f>
        <v>0.46337986447957935</v>
      </c>
      <c r="J15" s="71">
        <f>'Summary -Yellow maize'!K82</f>
        <v>0.58437946467170898</v>
      </c>
      <c r="K15" s="71">
        <f>'Summary -Yellow maize'!L82</f>
        <v>0.61211176351884833</v>
      </c>
      <c r="L15" s="71">
        <f>'Summary -Yellow maize'!M82</f>
        <v>0.53024633699633694</v>
      </c>
      <c r="M15" s="71">
        <f>'Summary -Yellow maize'!N82</f>
        <v>0.3736188612099644</v>
      </c>
      <c r="N15" s="71">
        <f>'Summary -Yellow maize'!O82</f>
        <v>0.49107862453531598</v>
      </c>
      <c r="O15" s="71">
        <f>'Summary -Yellow maize'!P82</f>
        <v>0.37642232059638503</v>
      </c>
      <c r="P15" s="71">
        <f>'Summary -Yellow maize'!Q82</f>
        <v>0.73782465346465931</v>
      </c>
      <c r="Q15" s="71">
        <f>'Summary -Yellow maize'!R82</f>
        <v>0.39652089024981213</v>
      </c>
      <c r="R15" s="71">
        <f>'Summary -Yellow maize'!S82</f>
        <v>1.4811545697314741</v>
      </c>
      <c r="S15" s="218">
        <f t="shared" si="1"/>
        <v>0.47509307001122736</v>
      </c>
      <c r="T15" s="407"/>
    </row>
    <row r="16" spans="1:20" ht="13.8" thickBot="1" x14ac:dyDescent="0.3">
      <c r="A16" s="443"/>
      <c r="B16" s="436"/>
      <c r="C16" s="437"/>
      <c r="D16" s="437"/>
      <c r="E16" s="437"/>
      <c r="F16" s="437"/>
      <c r="G16" s="437"/>
      <c r="H16" s="437"/>
      <c r="I16" s="437"/>
      <c r="J16" s="438"/>
      <c r="K16" s="438"/>
      <c r="L16" s="438"/>
      <c r="M16" s="438"/>
      <c r="N16" s="438"/>
      <c r="O16" s="438"/>
      <c r="P16" s="438"/>
      <c r="Q16" s="438"/>
      <c r="R16" s="438"/>
      <c r="S16" s="438"/>
    </row>
    <row r="17" spans="1:20" ht="13.8" thickBot="1" x14ac:dyDescent="0.3">
      <c r="A17" s="77" t="s">
        <v>113</v>
      </c>
      <c r="B17" s="444"/>
      <c r="C17" s="445"/>
      <c r="D17" s="445"/>
      <c r="E17" s="445"/>
      <c r="F17" s="445"/>
      <c r="G17" s="445"/>
      <c r="H17" s="445"/>
      <c r="I17" s="446"/>
      <c r="J17" s="446"/>
      <c r="K17" s="446"/>
      <c r="L17" s="446"/>
      <c r="M17" s="446"/>
      <c r="N17" s="446"/>
      <c r="O17" s="446"/>
      <c r="P17" s="446"/>
      <c r="Q17" s="446"/>
      <c r="R17" s="446"/>
      <c r="S17" s="446"/>
    </row>
    <row r="18" spans="1:20" ht="13.8" thickBot="1" x14ac:dyDescent="0.3">
      <c r="A18" s="514" t="s">
        <v>98</v>
      </c>
      <c r="B18" s="515"/>
      <c r="C18" s="53" t="str">
        <f>'Summary -Total maize'!D77</f>
        <v>2008/09</v>
      </c>
      <c r="D18" s="54" t="str">
        <f>'Summary -Total maize'!E77</f>
        <v>2009/10</v>
      </c>
      <c r="E18" s="53" t="str">
        <f>'Summary -Total maize'!F77</f>
        <v>2010/11</v>
      </c>
      <c r="F18" s="53" t="str">
        <f>'Summary -Total maize'!G77</f>
        <v>2011/12</v>
      </c>
      <c r="G18" s="53" t="str">
        <f>'Summary -Total maize'!H77</f>
        <v>2012/13</v>
      </c>
      <c r="H18" s="53" t="str">
        <f>'Summary -Total maize'!I77</f>
        <v>2013/14</v>
      </c>
      <c r="I18" s="54" t="str">
        <f>'Summary -Total maize'!J77</f>
        <v>2014/15</v>
      </c>
      <c r="J18" s="258" t="s">
        <v>54</v>
      </c>
      <c r="K18" s="258" t="s">
        <v>55</v>
      </c>
      <c r="L18" s="258" t="s">
        <v>56</v>
      </c>
      <c r="M18" s="258" t="s">
        <v>133</v>
      </c>
      <c r="N18" s="258" t="s">
        <v>134</v>
      </c>
      <c r="O18" s="258" t="s">
        <v>135</v>
      </c>
      <c r="P18" s="258" t="s">
        <v>136</v>
      </c>
      <c r="Q18" s="258" t="s">
        <v>61</v>
      </c>
      <c r="R18" s="258" t="s">
        <v>127</v>
      </c>
      <c r="S18" s="258" t="s">
        <v>128</v>
      </c>
    </row>
    <row r="19" spans="1:20" x14ac:dyDescent="0.25">
      <c r="A19" s="439" t="s">
        <v>129</v>
      </c>
      <c r="B19" s="440"/>
      <c r="C19" s="55">
        <f>'Summary -Total maize'!D78</f>
        <v>669033</v>
      </c>
      <c r="D19" s="55">
        <f>'Summary -Total maize'!E78</f>
        <v>351719</v>
      </c>
      <c r="E19" s="55">
        <f>'Summary -Total maize'!F78</f>
        <v>135500</v>
      </c>
      <c r="F19" s="56">
        <f>'Summary -Total maize'!G78</f>
        <v>182240</v>
      </c>
      <c r="G19" s="55">
        <f>'Summary -Total maize'!H78</f>
        <v>426028</v>
      </c>
      <c r="H19" s="55">
        <f>'Summary -Total maize'!I78</f>
        <v>246827</v>
      </c>
      <c r="I19" s="55">
        <f>'Summary -Total maize'!J78</f>
        <v>274906</v>
      </c>
      <c r="J19" s="55">
        <f>'Summary -Total maize'!K78</f>
        <v>541956</v>
      </c>
      <c r="K19" s="55">
        <f>'Summary -Total maize'!L78</f>
        <v>821008</v>
      </c>
      <c r="L19" s="55">
        <f>'Summary -Total maize'!M78</f>
        <v>804193</v>
      </c>
      <c r="M19" s="55">
        <f>'Summary -Total maize'!N78</f>
        <v>239917</v>
      </c>
      <c r="N19" s="55">
        <f>'Summary -Total maize'!O78</f>
        <v>266943</v>
      </c>
      <c r="O19" s="55">
        <f>'Summary -Total maize'!P78</f>
        <v>347732</v>
      </c>
      <c r="P19" s="55">
        <f>'Summary -Total maize'!Q78</f>
        <v>957307</v>
      </c>
      <c r="Q19" s="55">
        <f>'Summary -Total maize'!R78</f>
        <v>414048</v>
      </c>
      <c r="R19" s="55">
        <f>'Summary -Total maize'!S78</f>
        <v>141188</v>
      </c>
      <c r="S19" s="55">
        <f>AVERAGE(M19:R19)</f>
        <v>394522.5</v>
      </c>
    </row>
    <row r="20" spans="1:20" ht="13.8" thickBot="1" x14ac:dyDescent="0.3">
      <c r="A20" s="441" t="s">
        <v>130</v>
      </c>
      <c r="B20" s="442"/>
      <c r="C20" s="57">
        <f>'Summary -Total maize'!D79</f>
        <v>3610000</v>
      </c>
      <c r="D20" s="57">
        <f>'Summary -Total maize'!E79</f>
        <v>2857000</v>
      </c>
      <c r="E20" s="57">
        <f>'Summary -Total maize'!F79</f>
        <v>3572000</v>
      </c>
      <c r="F20" s="58">
        <f>'Summary -Total maize'!G79</f>
        <v>2217000</v>
      </c>
      <c r="G20" s="57">
        <f>'Summary -Total maize'!H79</f>
        <v>5534366</v>
      </c>
      <c r="H20" s="57">
        <f>'Summary -Total maize'!I79</f>
        <v>5768242</v>
      </c>
      <c r="I20" s="57">
        <f>'Summary -Total maize'!J79</f>
        <v>5096383</v>
      </c>
      <c r="J20" s="57">
        <f>'Summary -Total maize'!K79</f>
        <v>4341088</v>
      </c>
      <c r="K20" s="57">
        <f>'Summary -Total maize'!L79</f>
        <v>3168598</v>
      </c>
      <c r="L20" s="57">
        <f>'Summary -Total maize'!M79</f>
        <v>6769845</v>
      </c>
      <c r="M20" s="57">
        <f>'Summary -Total maize'!N79</f>
        <v>3107805</v>
      </c>
      <c r="N20" s="57">
        <f>'Summary -Total maize'!O79</f>
        <v>3484002</v>
      </c>
      <c r="O20" s="57">
        <f>'Summary -Total maize'!P79</f>
        <v>3630130</v>
      </c>
      <c r="P20" s="57">
        <f>'Summary -Total maize'!Q79</f>
        <v>9965601</v>
      </c>
      <c r="Q20" s="57">
        <f>'Summary -Total maize'!R79</f>
        <v>4092058</v>
      </c>
      <c r="R20" s="57">
        <f>'Summary -Total maize'!S79</f>
        <v>19636297</v>
      </c>
      <c r="S20" s="57">
        <f t="shared" ref="S20:S21" si="3">AVERAGE(M20:R20)</f>
        <v>7319315.5</v>
      </c>
    </row>
    <row r="21" spans="1:20" ht="14.4" thickBot="1" x14ac:dyDescent="0.35">
      <c r="A21" s="59" t="s">
        <v>131</v>
      </c>
      <c r="B21" s="60"/>
      <c r="C21" s="61">
        <f>'Summary -Total maize'!D80</f>
        <v>4279033</v>
      </c>
      <c r="D21" s="61">
        <f>'Summary -Total maize'!E80</f>
        <v>3208719</v>
      </c>
      <c r="E21" s="61">
        <f>'Summary -Total maize'!F80</f>
        <v>3707500</v>
      </c>
      <c r="F21" s="62">
        <f>'Summary -Total maize'!G80</f>
        <v>2399240</v>
      </c>
      <c r="G21" s="61">
        <f>'Summary -Total maize'!H80</f>
        <v>5960394</v>
      </c>
      <c r="H21" s="61">
        <f>'Summary -Total maize'!I80</f>
        <v>6015069</v>
      </c>
      <c r="I21" s="61">
        <f>'Summary -Total maize'!J80</f>
        <v>5371289</v>
      </c>
      <c r="J21" s="61">
        <f>'Summary -Total maize'!K80</f>
        <v>4883044</v>
      </c>
      <c r="K21" s="61">
        <f>'Summary -Total maize'!L80</f>
        <v>3989606</v>
      </c>
      <c r="L21" s="61">
        <f>'Summary -Total maize'!M80</f>
        <v>7574038</v>
      </c>
      <c r="M21" s="61">
        <f>'Summary -Total maize'!N80</f>
        <v>3347722</v>
      </c>
      <c r="N21" s="61">
        <f>'Summary -Total maize'!O80</f>
        <v>3750945</v>
      </c>
      <c r="O21" s="61">
        <f>'Summary -Total maize'!P80</f>
        <v>3977862</v>
      </c>
      <c r="P21" s="61">
        <f>'Summary -Total maize'!Q80</f>
        <v>10922908</v>
      </c>
      <c r="Q21" s="61">
        <f>'Summary -Total maize'!R80</f>
        <v>4506106</v>
      </c>
      <c r="R21" s="61">
        <f>'Summary -Total maize'!S80</f>
        <v>19777485</v>
      </c>
      <c r="S21" s="61">
        <f t="shared" si="3"/>
        <v>7713838</v>
      </c>
    </row>
    <row r="22" spans="1:20" ht="15" thickTop="1" thickBot="1" x14ac:dyDescent="0.35">
      <c r="A22" s="63" t="s">
        <v>132</v>
      </c>
      <c r="B22" s="64"/>
      <c r="C22" s="65">
        <f>'Summary -Total maize'!D82</f>
        <v>0.35229327237831282</v>
      </c>
      <c r="D22" s="65">
        <f>'Summary -Total maize'!E82</f>
        <v>0.27600829697343171</v>
      </c>
      <c r="E22" s="65">
        <f>'Summary -Total maize'!F82</f>
        <v>0.3212327713745427</v>
      </c>
      <c r="F22" s="66">
        <f>'Summary -Total maize'!G82</f>
        <v>0.24269253941260321</v>
      </c>
      <c r="G22" s="66">
        <f>'Summary -Total maize'!H82</f>
        <v>0.50999646790896791</v>
      </c>
      <c r="H22" s="66">
        <f>'Summary -Total maize'!I82</f>
        <v>0.52983183251269794</v>
      </c>
      <c r="I22" s="66">
        <f>'Summary -Total maize'!J82</f>
        <v>0.39119828636548132</v>
      </c>
      <c r="J22" s="66">
        <f>'Summary -Total maize'!K82</f>
        <v>0.5149548588078845</v>
      </c>
      <c r="K22" s="66">
        <f>'Summary -Total maize'!L82</f>
        <v>0.53546123468349105</v>
      </c>
      <c r="L22" s="66">
        <f>'Summary -Total maize'!M82</f>
        <v>0.46641037009668085</v>
      </c>
      <c r="M22" s="66">
        <f>'Summary -Total maize'!N82</f>
        <v>0.27990986622073577</v>
      </c>
      <c r="N22" s="66">
        <f>'Summary -Total maize'!O82</f>
        <v>0.3484389224338133</v>
      </c>
      <c r="O22" s="66">
        <f>'Summary -Total maize'!P82</f>
        <v>0.26964570660065157</v>
      </c>
      <c r="P22" s="66">
        <f>'Summary -Total maize'!Q82</f>
        <v>0.6961256771397617</v>
      </c>
      <c r="Q22" s="66">
        <f>'Summary -Total maize'!R82</f>
        <v>0.30634817901843076</v>
      </c>
      <c r="R22" s="66">
        <f>'Summary -Total maize'!S82</f>
        <v>1.3445747870365965</v>
      </c>
      <c r="S22" s="219">
        <f t="shared" si="1"/>
        <v>0.38009367028267865</v>
      </c>
      <c r="T22" s="407"/>
    </row>
    <row r="23" spans="1:20" x14ac:dyDescent="0.25">
      <c r="A23" s="435" t="s">
        <v>137</v>
      </c>
      <c r="L23" s="429"/>
      <c r="M23" s="429"/>
      <c r="N23" s="429"/>
      <c r="O23" s="429"/>
      <c r="P23" s="429"/>
      <c r="Q23" s="429"/>
      <c r="R23" s="429"/>
    </row>
    <row r="24" spans="1:20" x14ac:dyDescent="0.25">
      <c r="A24" s="50" t="s">
        <v>138</v>
      </c>
    </row>
  </sheetData>
  <mergeCells count="3">
    <mergeCell ref="A4:B4"/>
    <mergeCell ref="A11:B11"/>
    <mergeCell ref="A18:B18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workbookViewId="0">
      <selection activeCell="P15" sqref="P15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7" ma:contentTypeDescription="Create a new document." ma:contentTypeScope="" ma:versionID="81cfcae1fdd5b21ed06f6692e87d4655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e04df46bd86ba0bf825d81f23fa6b37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C245AD4-A44E-4D57-9139-6772E57C882F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8B8F87-FA29-4881-B2A0-F3649F362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24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Table - Grades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Weeklikse kumulatiewe lewerings</vt:lpstr>
      <vt:lpstr>Lewerings tot datum </vt:lpstr>
      <vt:lpstr>Lewerings tot datum (WM)</vt:lpstr>
      <vt:lpstr>Lewerings tot datum (YM)</vt:lpstr>
      <vt:lpstr>Chart1</vt:lpstr>
      <vt:lpstr>Lewerings tot datum (TM)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 - Grades'!Print_Area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2023-11-14T08:54:59Z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