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251BA175-9828-44A7-88F5-1C9E841A278D}" xr6:coauthVersionLast="47" xr6:coauthVersionMax="47" xr10:uidLastSave="{00000000-0000-0000-0000-000000000000}"/>
  <bookViews>
    <workbookView xWindow="-108" yWindow="-108" windowWidth="23256" windowHeight="12576" tabRatio="836" firstSheet="9" activeTab="10"/>
  </bookViews>
  <sheets>
    <sheet name="WM-producer deliveries  " sheetId="23" r:id="rId1"/>
    <sheet name="YM-producer deliveries " sheetId="20" r:id="rId2"/>
    <sheet name="Weeklikse wit- en geellewerings" sheetId="11" r:id="rId3"/>
    <sheet name="Weeklikse totale lewerings" sheetId="9" r:id="rId4"/>
    <sheet name="Weeklikse kumulatiewe lewerings" sheetId="15" r:id="rId5"/>
    <sheet name="Lewerings tot datum " sheetId="13" state="hidden" r:id="rId6"/>
    <sheet name="Lewerings tot datum (WM)" sheetId="24" r:id="rId7"/>
    <sheet name="Lewerings tot datum (YM)" sheetId="25" r:id="rId8"/>
    <sheet name="Lewerings tot datum (TM)" sheetId="26" r:id="rId9"/>
    <sheet name="Table-SAGIS deliver vs CEC est" sheetId="4" r:id="rId10"/>
    <sheet name="Mielies-Maize" sheetId="1" r:id="rId11"/>
    <sheet name="Chart1" sheetId="27" state="hidden" r:id="rId12"/>
    <sheet name="Summary -White maize" sheetId="16" r:id="rId13"/>
    <sheet name="Summary -Yellow maize" sheetId="17" r:id="rId14"/>
    <sheet name="Summary -Total maize" sheetId="6" r:id="rId15"/>
    <sheet name="Summary- Producer deliveries" sheetId="21" r:id="rId16"/>
    <sheet name="Table - Grades" sheetId="5" r:id="rId17"/>
  </sheets>
  <definedNames>
    <definedName name="_xlnm.Print_Area" localSheetId="10">'Mielies-Maize'!$Q$25:$U$26</definedName>
    <definedName name="_xlnm.Print_Area" localSheetId="15">'Summary- Producer deliveries'!$A$1:$J$24</definedName>
    <definedName name="_xlnm.Print_Area" localSheetId="14">'Summary -Total maize'!$B$2:$J$85</definedName>
    <definedName name="_xlnm.Print_Area" localSheetId="12">'Summary -White maize'!$B$2:$I$85</definedName>
    <definedName name="_xlnm.Print_Area" localSheetId="13">'Summary -Yellow maize'!$B$2:$J$85</definedName>
    <definedName name="_xlnm.Print_Area" localSheetId="16">'Table - Grades'!$A$1:$P$1</definedName>
    <definedName name="_xlnm.Print_Area" localSheetId="9">'Table-SAGIS deliver vs CEC est'!$B$1:$F$24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D14" i="4"/>
  <c r="C14" i="4"/>
  <c r="Q48" i="17"/>
  <c r="Q48" i="6"/>
  <c r="P48" i="16"/>
  <c r="C48" i="1"/>
  <c r="P47" i="16"/>
  <c r="C47" i="1"/>
  <c r="C45" i="1"/>
  <c r="C46" i="1"/>
  <c r="C44" i="1"/>
  <c r="E11" i="4"/>
  <c r="E9" i="4"/>
  <c r="R79" i="6"/>
  <c r="H79" i="6"/>
  <c r="I79" i="6"/>
  <c r="J79" i="6"/>
  <c r="K79" i="6"/>
  <c r="L79" i="6"/>
  <c r="M79" i="6"/>
  <c r="N79" i="6"/>
  <c r="O79" i="6"/>
  <c r="P79" i="6"/>
  <c r="O79" i="16"/>
  <c r="R79" i="17"/>
  <c r="H79" i="17"/>
  <c r="I79" i="17"/>
  <c r="J79" i="17"/>
  <c r="K79" i="17"/>
  <c r="L79" i="17"/>
  <c r="M79" i="17"/>
  <c r="N79" i="17"/>
  <c r="O79" i="17"/>
  <c r="P79" i="17"/>
  <c r="E5" i="4"/>
  <c r="Q79" i="16"/>
  <c r="F79" i="16"/>
  <c r="G79" i="16"/>
  <c r="H79" i="16"/>
  <c r="I79" i="16"/>
  <c r="I80" i="16"/>
  <c r="J79" i="16"/>
  <c r="K79" i="16"/>
  <c r="L79" i="16"/>
  <c r="M79" i="16"/>
  <c r="M6" i="21"/>
  <c r="N79" i="16"/>
  <c r="F24" i="5"/>
  <c r="C43" i="1"/>
  <c r="C42" i="1"/>
  <c r="C41" i="1"/>
  <c r="C40" i="1"/>
  <c r="C39" i="1"/>
  <c r="P38" i="16"/>
  <c r="C38" i="1"/>
  <c r="D79" i="6"/>
  <c r="E79" i="6"/>
  <c r="F79" i="6"/>
  <c r="G79" i="6"/>
  <c r="F20" i="21"/>
  <c r="J20" i="21"/>
  <c r="O80" i="6"/>
  <c r="N21" i="21"/>
  <c r="D79" i="17"/>
  <c r="E79" i="17"/>
  <c r="F79" i="17"/>
  <c r="G79" i="17"/>
  <c r="F13" i="21"/>
  <c r="K80" i="17"/>
  <c r="O80" i="17"/>
  <c r="C37" i="1"/>
  <c r="C36" i="1"/>
  <c r="H6" i="21"/>
  <c r="K80" i="16"/>
  <c r="K82" i="16"/>
  <c r="P74" i="16"/>
  <c r="P73" i="16"/>
  <c r="M20" i="21"/>
  <c r="G6" i="21"/>
  <c r="L20" i="21"/>
  <c r="O20" i="21"/>
  <c r="D13" i="21"/>
  <c r="E13" i="21"/>
  <c r="J13" i="21"/>
  <c r="K13" i="21"/>
  <c r="M13" i="21"/>
  <c r="C8" i="16"/>
  <c r="C9" i="16"/>
  <c r="D8" i="16"/>
  <c r="E8" i="16"/>
  <c r="D79" i="16"/>
  <c r="E79" i="16"/>
  <c r="P92" i="17"/>
  <c r="I92" i="17"/>
  <c r="J92" i="17"/>
  <c r="K92" i="17"/>
  <c r="L92" i="17"/>
  <c r="M92" i="17"/>
  <c r="N92" i="17"/>
  <c r="O92" i="17"/>
  <c r="H92" i="17"/>
  <c r="F92" i="16"/>
  <c r="F94" i="16"/>
  <c r="O96" i="16"/>
  <c r="O98" i="16"/>
  <c r="G92" i="16"/>
  <c r="G94" i="16"/>
  <c r="H92" i="16"/>
  <c r="H94" i="16"/>
  <c r="I92" i="16"/>
  <c r="I94" i="16"/>
  <c r="J92" i="16"/>
  <c r="J94" i="16"/>
  <c r="K92" i="16"/>
  <c r="K94" i="16"/>
  <c r="L92" i="16"/>
  <c r="L94" i="16"/>
  <c r="M92" i="16"/>
  <c r="M94" i="16"/>
  <c r="N92" i="16"/>
  <c r="N94" i="16"/>
  <c r="O92" i="16"/>
  <c r="O94" i="16"/>
  <c r="H20" i="21"/>
  <c r="I20" i="21"/>
  <c r="J24" i="1"/>
  <c r="Q24" i="17"/>
  <c r="F24" i="1"/>
  <c r="P24" i="16"/>
  <c r="Q73" i="16"/>
  <c r="L24" i="1"/>
  <c r="O77" i="16"/>
  <c r="P77" i="16"/>
  <c r="M24" i="1"/>
  <c r="N24" i="1"/>
  <c r="Q24" i="6"/>
  <c r="L25" i="1"/>
  <c r="L23" i="1"/>
  <c r="F23" i="1"/>
  <c r="P23" i="16"/>
  <c r="R19" i="6"/>
  <c r="M14" i="6"/>
  <c r="L14" i="6"/>
  <c r="N14" i="6"/>
  <c r="O14" i="6"/>
  <c r="P14" i="6"/>
  <c r="R14" i="6"/>
  <c r="R16" i="6"/>
  <c r="R18" i="6"/>
  <c r="L15" i="6"/>
  <c r="R15" i="6"/>
  <c r="N15" i="6"/>
  <c r="O15" i="6"/>
  <c r="P15" i="6"/>
  <c r="Q15" i="16"/>
  <c r="Q16" i="16"/>
  <c r="Q14" i="16"/>
  <c r="Q18" i="16"/>
  <c r="Q78" i="16"/>
  <c r="P78" i="6"/>
  <c r="P80" i="6"/>
  <c r="O21" i="21"/>
  <c r="O78" i="6"/>
  <c r="M15" i="6"/>
  <c r="C20" i="21"/>
  <c r="D20" i="21"/>
  <c r="E20" i="2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L19" i="1"/>
  <c r="N17" i="1"/>
  <c r="O17" i="1"/>
  <c r="N16" i="1"/>
  <c r="P74" i="6"/>
  <c r="P73" i="6"/>
  <c r="R73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L75" i="17"/>
  <c r="R73" i="17"/>
  <c r="Q73" i="17"/>
  <c r="R14" i="17"/>
  <c r="Q74" i="17"/>
  <c r="M20" i="1"/>
  <c r="M19" i="1"/>
  <c r="L20" i="1"/>
  <c r="J19" i="1"/>
  <c r="Q19" i="17"/>
  <c r="Q15" i="17"/>
  <c r="Q14" i="17"/>
  <c r="Q14" i="6"/>
  <c r="P15" i="16"/>
  <c r="P14" i="16"/>
  <c r="F20" i="1"/>
  <c r="P20" i="16"/>
  <c r="F19" i="1"/>
  <c r="P19" i="16"/>
  <c r="O16" i="1"/>
  <c r="Q20" i="16"/>
  <c r="Q21" i="16"/>
  <c r="Q22" i="16"/>
  <c r="Q23" i="16"/>
  <c r="Q24" i="16"/>
  <c r="Q25" i="16"/>
  <c r="Q26" i="16"/>
  <c r="Q92" i="16"/>
  <c r="Q94" i="16"/>
  <c r="P94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13" i="6"/>
  <c r="Q13" i="17"/>
  <c r="Q16" i="17"/>
  <c r="Q94" i="17"/>
  <c r="P13" i="16"/>
  <c r="P16" i="16"/>
  <c r="P18" i="16"/>
  <c r="P78" i="16"/>
  <c r="R69" i="17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R68" i="17"/>
  <c r="R64" i="17"/>
  <c r="R65" i="17"/>
  <c r="R66" i="17"/>
  <c r="R67" i="17"/>
  <c r="R63" i="17"/>
  <c r="O94" i="17"/>
  <c r="G92" i="17"/>
  <c r="K16" i="16"/>
  <c r="K18" i="16"/>
  <c r="K81" i="16"/>
  <c r="L81" i="6"/>
  <c r="C11" i="4"/>
  <c r="J36" i="1"/>
  <c r="Q36" i="17"/>
  <c r="J38" i="1"/>
  <c r="Q38" i="17"/>
  <c r="J39" i="1"/>
  <c r="Q39" i="17"/>
  <c r="J40" i="1"/>
  <c r="Q40" i="17"/>
  <c r="J41" i="1"/>
  <c r="Q41" i="17"/>
  <c r="J42" i="1"/>
  <c r="Q42" i="17"/>
  <c r="J43" i="1"/>
  <c r="Q43" i="17"/>
  <c r="J44" i="1"/>
  <c r="K44" i="1" s="1"/>
  <c r="K45" i="1" s="1"/>
  <c r="Q44" i="17"/>
  <c r="J45" i="1"/>
  <c r="Q45" i="17" s="1"/>
  <c r="J46" i="1"/>
  <c r="J47" i="1"/>
  <c r="J48" i="1"/>
  <c r="J49" i="1"/>
  <c r="J50" i="1"/>
  <c r="J51" i="1"/>
  <c r="R36" i="17"/>
  <c r="R21" i="17"/>
  <c r="K20" i="21"/>
  <c r="I13" i="21"/>
  <c r="J6" i="21"/>
  <c r="R15" i="17"/>
  <c r="G20" i="21"/>
  <c r="E8" i="4"/>
  <c r="D11" i="4"/>
  <c r="C8" i="6"/>
  <c r="C5" i="6"/>
  <c r="C6" i="6"/>
  <c r="C7" i="6"/>
  <c r="C4" i="6"/>
  <c r="C5" i="17"/>
  <c r="C6" i="17"/>
  <c r="C7" i="17"/>
  <c r="C8" i="17"/>
  <c r="C4" i="17"/>
  <c r="C5" i="16"/>
  <c r="C6" i="16"/>
  <c r="C7" i="16"/>
  <c r="C4" i="16"/>
  <c r="R20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19" i="17"/>
  <c r="O78" i="17"/>
  <c r="N12" i="21"/>
  <c r="N78" i="16"/>
  <c r="G13" i="21"/>
  <c r="F46" i="1"/>
  <c r="P46" i="16" s="1"/>
  <c r="L26" i="1"/>
  <c r="L27" i="1"/>
  <c r="L28" i="1"/>
  <c r="L29" i="1"/>
  <c r="L30" i="1"/>
  <c r="N30" i="1"/>
  <c r="Q30" i="6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N51" i="1"/>
  <c r="L52" i="1"/>
  <c r="L53" i="1"/>
  <c r="L54" i="1"/>
  <c r="L55" i="1"/>
  <c r="N55" i="1"/>
  <c r="L56" i="1"/>
  <c r="L57" i="1"/>
  <c r="L58" i="1"/>
  <c r="N58" i="1"/>
  <c r="L59" i="1"/>
  <c r="L60" i="1"/>
  <c r="L61" i="1"/>
  <c r="L62" i="1"/>
  <c r="N62" i="1"/>
  <c r="L63" i="1"/>
  <c r="L64" i="1"/>
  <c r="N64" i="1"/>
  <c r="L65" i="1"/>
  <c r="N65" i="1"/>
  <c r="L66" i="1"/>
  <c r="L67" i="1"/>
  <c r="L68" i="1"/>
  <c r="L69" i="1"/>
  <c r="N69" i="1"/>
  <c r="L70" i="1"/>
  <c r="L71" i="1"/>
  <c r="L72" i="1"/>
  <c r="N72" i="1"/>
  <c r="P72" i="6"/>
  <c r="M26" i="1"/>
  <c r="N26" i="1"/>
  <c r="Q26" i="6"/>
  <c r="M27" i="1"/>
  <c r="M28" i="1"/>
  <c r="N28" i="1"/>
  <c r="Q28" i="6"/>
  <c r="M29" i="1"/>
  <c r="N29" i="1"/>
  <c r="Q29" i="6"/>
  <c r="M30" i="1"/>
  <c r="M31" i="1"/>
  <c r="N31" i="1"/>
  <c r="Q31" i="6"/>
  <c r="M32" i="1"/>
  <c r="N32" i="1"/>
  <c r="M33" i="1"/>
  <c r="N33" i="1"/>
  <c r="Q33" i="6"/>
  <c r="M34" i="1"/>
  <c r="N34" i="1"/>
  <c r="M35" i="1"/>
  <c r="M36" i="1"/>
  <c r="N36" i="1"/>
  <c r="M37" i="1"/>
  <c r="N37" i="1"/>
  <c r="Q37" i="6"/>
  <c r="M38" i="1"/>
  <c r="N38" i="1"/>
  <c r="Q38" i="6"/>
  <c r="M39" i="1"/>
  <c r="N39" i="1"/>
  <c r="M40" i="1"/>
  <c r="M41" i="1"/>
  <c r="N41" i="1"/>
  <c r="M42" i="1"/>
  <c r="M43" i="1"/>
  <c r="M44" i="1"/>
  <c r="N44" i="1" s="1"/>
  <c r="M45" i="1"/>
  <c r="N45" i="1" s="1"/>
  <c r="Q45" i="6" s="1"/>
  <c r="M46" i="1"/>
  <c r="N46" i="1"/>
  <c r="Q46" i="6"/>
  <c r="M47" i="1"/>
  <c r="M48" i="1"/>
  <c r="M49" i="1"/>
  <c r="N49" i="1"/>
  <c r="M50" i="1"/>
  <c r="M51" i="1"/>
  <c r="M52" i="1"/>
  <c r="N52" i="1"/>
  <c r="M53" i="1"/>
  <c r="N53" i="1"/>
  <c r="M54" i="1"/>
  <c r="M55" i="1"/>
  <c r="M56" i="1"/>
  <c r="N56" i="1"/>
  <c r="M57" i="1"/>
  <c r="M58" i="1"/>
  <c r="M59" i="1"/>
  <c r="M60" i="1"/>
  <c r="N60" i="1"/>
  <c r="M61" i="1"/>
  <c r="M62" i="1"/>
  <c r="M63" i="1"/>
  <c r="M64" i="1"/>
  <c r="M65" i="1"/>
  <c r="M66" i="1"/>
  <c r="N66" i="1"/>
  <c r="M67" i="1"/>
  <c r="M68" i="1"/>
  <c r="M69" i="1"/>
  <c r="M70" i="1"/>
  <c r="N70" i="1"/>
  <c r="M71" i="1"/>
  <c r="N71" i="1"/>
  <c r="M72" i="1"/>
  <c r="M25" i="1"/>
  <c r="N25" i="1"/>
  <c r="Q25" i="6"/>
  <c r="H73" i="6"/>
  <c r="P13" i="6"/>
  <c r="P16" i="6"/>
  <c r="O12" i="16"/>
  <c r="Q74" i="6"/>
  <c r="N75" i="6"/>
  <c r="K18" i="6"/>
  <c r="F15" i="6"/>
  <c r="G15" i="6"/>
  <c r="G16" i="6"/>
  <c r="G14" i="17"/>
  <c r="H14" i="17"/>
  <c r="H16" i="17"/>
  <c r="H18" i="17"/>
  <c r="I14" i="17"/>
  <c r="J14" i="17"/>
  <c r="L16" i="17"/>
  <c r="L18" i="17"/>
  <c r="L78" i="17"/>
  <c r="K12" i="21"/>
  <c r="G15" i="17"/>
  <c r="G16" i="17"/>
  <c r="G18" i="17"/>
  <c r="H15" i="17"/>
  <c r="I15" i="17"/>
  <c r="J15" i="17"/>
  <c r="K16" i="17"/>
  <c r="M16" i="17"/>
  <c r="M18" i="17"/>
  <c r="M78" i="17"/>
  <c r="F15" i="17"/>
  <c r="F14" i="17"/>
  <c r="F16" i="17"/>
  <c r="F78" i="17"/>
  <c r="E6" i="21"/>
  <c r="F15" i="16"/>
  <c r="G15" i="16"/>
  <c r="H15" i="16"/>
  <c r="I15" i="6"/>
  <c r="I15" i="16"/>
  <c r="J15" i="16"/>
  <c r="K15" i="6"/>
  <c r="G14" i="16"/>
  <c r="H14" i="6"/>
  <c r="H14" i="16"/>
  <c r="I14" i="16"/>
  <c r="J14" i="6"/>
  <c r="J14" i="16"/>
  <c r="K14" i="6"/>
  <c r="F14" i="16"/>
  <c r="F16" i="16"/>
  <c r="F78" i="16"/>
  <c r="F81" i="6"/>
  <c r="L74" i="16"/>
  <c r="Q74" i="16"/>
  <c r="Q75" i="16"/>
  <c r="O5" i="16"/>
  <c r="O6" i="16"/>
  <c r="O7" i="16"/>
  <c r="O8" i="16"/>
  <c r="O9" i="16"/>
  <c r="O10" i="16"/>
  <c r="O11" i="16"/>
  <c r="G6" i="1"/>
  <c r="P4" i="17"/>
  <c r="B7" i="1"/>
  <c r="B8" i="1"/>
  <c r="B9" i="1"/>
  <c r="B10" i="1"/>
  <c r="B11" i="1"/>
  <c r="B12" i="1"/>
  <c r="B13" i="1"/>
  <c r="B14" i="1"/>
  <c r="P13" i="17"/>
  <c r="P16" i="17"/>
  <c r="O13" i="16"/>
  <c r="O16" i="16"/>
  <c r="O18" i="16"/>
  <c r="O78" i="16"/>
  <c r="C6" i="21"/>
  <c r="F35" i="1"/>
  <c r="P35" i="16"/>
  <c r="D16" i="16"/>
  <c r="D18" i="16"/>
  <c r="D81" i="16"/>
  <c r="D81" i="6"/>
  <c r="M74" i="17"/>
  <c r="R74" i="17"/>
  <c r="J18" i="16"/>
  <c r="J81" i="16"/>
  <c r="K81" i="6"/>
  <c r="M75" i="16"/>
  <c r="N72" i="6"/>
  <c r="N13" i="6"/>
  <c r="M22" i="1"/>
  <c r="N22" i="1"/>
  <c r="O22" i="1"/>
  <c r="O23" i="1"/>
  <c r="O24" i="1"/>
  <c r="O25" i="1"/>
  <c r="M23" i="1"/>
  <c r="M21" i="1"/>
  <c r="M6" i="1"/>
  <c r="N6" i="1"/>
  <c r="M77" i="16"/>
  <c r="M13" i="16"/>
  <c r="M16" i="16"/>
  <c r="M18" i="16"/>
  <c r="M78" i="16"/>
  <c r="M5" i="21"/>
  <c r="M72" i="6"/>
  <c r="J72" i="1"/>
  <c r="P72" i="17"/>
  <c r="F72" i="1"/>
  <c r="M71" i="6"/>
  <c r="J71" i="1"/>
  <c r="F71" i="1"/>
  <c r="L71" i="16"/>
  <c r="Q71" i="16"/>
  <c r="F32" i="1"/>
  <c r="P32" i="16"/>
  <c r="F33" i="1"/>
  <c r="P33" i="16"/>
  <c r="F34" i="1"/>
  <c r="P34" i="16"/>
  <c r="F36" i="1"/>
  <c r="P36" i="16"/>
  <c r="F37" i="1"/>
  <c r="P37" i="16"/>
  <c r="F38" i="1"/>
  <c r="F39" i="1"/>
  <c r="F40" i="1"/>
  <c r="P40" i="16"/>
  <c r="F41" i="1"/>
  <c r="P41" i="16"/>
  <c r="F42" i="1"/>
  <c r="P42" i="16"/>
  <c r="F21" i="1"/>
  <c r="P21" i="16"/>
  <c r="F22" i="1"/>
  <c r="P22" i="16"/>
  <c r="F25" i="1"/>
  <c r="P25" i="16"/>
  <c r="F26" i="1"/>
  <c r="P26" i="16"/>
  <c r="F27" i="1"/>
  <c r="P27" i="16"/>
  <c r="F28" i="1"/>
  <c r="P28" i="16"/>
  <c r="F29" i="1"/>
  <c r="P29" i="16"/>
  <c r="F30" i="1"/>
  <c r="P30" i="16"/>
  <c r="F31" i="1"/>
  <c r="P31" i="16"/>
  <c r="L21" i="1"/>
  <c r="N21" i="1"/>
  <c r="Q21" i="6"/>
  <c r="M13" i="6"/>
  <c r="M16" i="6"/>
  <c r="M18" i="6"/>
  <c r="M78" i="6"/>
  <c r="M13" i="17"/>
  <c r="L13" i="16"/>
  <c r="L16" i="16"/>
  <c r="L18" i="16"/>
  <c r="P12" i="17"/>
  <c r="P11" i="17"/>
  <c r="P10" i="17"/>
  <c r="P9" i="17"/>
  <c r="P8" i="17"/>
  <c r="P7" i="17"/>
  <c r="P6" i="17"/>
  <c r="P5" i="17"/>
  <c r="N7" i="1"/>
  <c r="P5" i="6"/>
  <c r="M7" i="1"/>
  <c r="M8" i="1"/>
  <c r="N8" i="1"/>
  <c r="P6" i="6"/>
  <c r="M9" i="1"/>
  <c r="N9" i="1"/>
  <c r="P7" i="6"/>
  <c r="M10" i="1"/>
  <c r="N10" i="1"/>
  <c r="P8" i="6"/>
  <c r="M11" i="1"/>
  <c r="N11" i="1"/>
  <c r="P9" i="6"/>
  <c r="M12" i="1"/>
  <c r="N12" i="1"/>
  <c r="P10" i="6"/>
  <c r="M13" i="1"/>
  <c r="M14" i="1"/>
  <c r="N14" i="1"/>
  <c r="P12" i="6"/>
  <c r="J70" i="1"/>
  <c r="F70" i="1"/>
  <c r="J69" i="1"/>
  <c r="F69" i="1"/>
  <c r="J68" i="1"/>
  <c r="J67" i="1"/>
  <c r="F67" i="1"/>
  <c r="F68" i="1"/>
  <c r="J66" i="1"/>
  <c r="F66" i="1"/>
  <c r="J65" i="1"/>
  <c r="F65" i="1"/>
  <c r="J64" i="1"/>
  <c r="F64" i="1"/>
  <c r="J62" i="1"/>
  <c r="J63" i="1"/>
  <c r="F62" i="1"/>
  <c r="F63" i="1"/>
  <c r="F61" i="1"/>
  <c r="J60" i="1"/>
  <c r="J61" i="1"/>
  <c r="J59" i="1"/>
  <c r="F59" i="1"/>
  <c r="F60" i="1"/>
  <c r="J58" i="1"/>
  <c r="F58" i="1"/>
  <c r="J57" i="1"/>
  <c r="F57" i="1"/>
  <c r="J56" i="1"/>
  <c r="F56" i="1"/>
  <c r="J55" i="1"/>
  <c r="F55" i="1"/>
  <c r="J54" i="1"/>
  <c r="F54" i="1"/>
  <c r="J52" i="1"/>
  <c r="J53" i="1"/>
  <c r="F50" i="1"/>
  <c r="F51" i="1"/>
  <c r="F52" i="1"/>
  <c r="F53" i="1"/>
  <c r="F49" i="1"/>
  <c r="F48" i="1"/>
  <c r="F47" i="1"/>
  <c r="F45" i="1"/>
  <c r="P45" i="16" s="1"/>
  <c r="F44" i="1"/>
  <c r="P44" i="16"/>
  <c r="F43" i="1"/>
  <c r="P43" i="16"/>
  <c r="J37" i="1"/>
  <c r="Q37" i="17"/>
  <c r="J35" i="1"/>
  <c r="Q35" i="17"/>
  <c r="J34" i="1"/>
  <c r="Q34" i="17"/>
  <c r="J33" i="1"/>
  <c r="Q33" i="17"/>
  <c r="J32" i="1"/>
  <c r="Q32" i="17"/>
  <c r="J31" i="1"/>
  <c r="Q31" i="17"/>
  <c r="J29" i="1"/>
  <c r="Q29" i="17"/>
  <c r="J30" i="1"/>
  <c r="Q30" i="17"/>
  <c r="J28" i="1"/>
  <c r="Q28" i="17"/>
  <c r="J27" i="1"/>
  <c r="Q27" i="17"/>
  <c r="J26" i="1"/>
  <c r="Q26" i="17"/>
  <c r="J25" i="1"/>
  <c r="Q25" i="17"/>
  <c r="J23" i="1"/>
  <c r="Q23" i="17"/>
  <c r="L22" i="1"/>
  <c r="J22" i="1"/>
  <c r="Q22" i="17"/>
  <c r="K75" i="17"/>
  <c r="J21" i="1"/>
  <c r="Q21" i="17"/>
  <c r="J20" i="1"/>
  <c r="J5" i="21"/>
  <c r="K78" i="6"/>
  <c r="K80" i="6"/>
  <c r="J21" i="21"/>
  <c r="J74" i="6"/>
  <c r="J75" i="6"/>
  <c r="J87" i="6"/>
  <c r="D75" i="16"/>
  <c r="D87" i="16"/>
  <c r="D75" i="17"/>
  <c r="D87" i="17"/>
  <c r="E75" i="17"/>
  <c r="E87" i="17"/>
  <c r="F75" i="17"/>
  <c r="F87" i="17"/>
  <c r="G75" i="17"/>
  <c r="G87" i="17"/>
  <c r="H75" i="17"/>
  <c r="H87" i="17"/>
  <c r="I75" i="17"/>
  <c r="I87" i="17"/>
  <c r="J75" i="17"/>
  <c r="J87" i="17"/>
  <c r="E75" i="16"/>
  <c r="E87" i="16"/>
  <c r="F75" i="16"/>
  <c r="F87" i="16"/>
  <c r="G75" i="16"/>
  <c r="G87" i="16"/>
  <c r="H75" i="16"/>
  <c r="H87" i="16"/>
  <c r="I75" i="16"/>
  <c r="I87" i="16"/>
  <c r="D74" i="6"/>
  <c r="D75" i="6"/>
  <c r="D87" i="6"/>
  <c r="J89" i="6"/>
  <c r="E74" i="6"/>
  <c r="E75" i="6"/>
  <c r="E87" i="6"/>
  <c r="I74" i="6"/>
  <c r="I75" i="6"/>
  <c r="I87" i="6"/>
  <c r="H18" i="21"/>
  <c r="H11" i="21"/>
  <c r="H12" i="21"/>
  <c r="H4" i="21"/>
  <c r="H17" i="16"/>
  <c r="I17" i="6"/>
  <c r="I17" i="17"/>
  <c r="F73" i="6"/>
  <c r="G73" i="6"/>
  <c r="D16" i="6"/>
  <c r="D78" i="6"/>
  <c r="E16" i="6"/>
  <c r="E78" i="6"/>
  <c r="E16" i="17"/>
  <c r="D16" i="17"/>
  <c r="D18" i="17"/>
  <c r="D78" i="17"/>
  <c r="D80" i="17"/>
  <c r="C14" i="21"/>
  <c r="E16" i="16"/>
  <c r="E78" i="16"/>
  <c r="C4" i="21"/>
  <c r="D4" i="21"/>
  <c r="E4" i="21"/>
  <c r="F4" i="21"/>
  <c r="G4" i="21"/>
  <c r="I4" i="21"/>
  <c r="C11" i="21"/>
  <c r="D11" i="21"/>
  <c r="E11" i="21"/>
  <c r="F11" i="21"/>
  <c r="G11" i="21"/>
  <c r="I11" i="21"/>
  <c r="C18" i="21"/>
  <c r="D18" i="21"/>
  <c r="E18" i="21"/>
  <c r="F18" i="21"/>
  <c r="G18" i="21"/>
  <c r="I18" i="21"/>
  <c r="G17" i="6"/>
  <c r="H17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G17" i="17"/>
  <c r="H17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F17" i="16"/>
  <c r="G17" i="16"/>
  <c r="H74" i="6"/>
  <c r="H75" i="6"/>
  <c r="H87" i="6"/>
  <c r="G74" i="6"/>
  <c r="G75" i="6"/>
  <c r="G87" i="6"/>
  <c r="F74" i="6"/>
  <c r="F75" i="6"/>
  <c r="F87" i="6"/>
  <c r="K5" i="21"/>
  <c r="E10" i="4"/>
  <c r="L75" i="6"/>
  <c r="E18" i="6"/>
  <c r="M72" i="17"/>
  <c r="C13" i="21"/>
  <c r="B53" i="17"/>
  <c r="B53" i="6"/>
  <c r="B54" i="17"/>
  <c r="B54" i="6"/>
  <c r="B55" i="6"/>
  <c r="B55" i="17"/>
  <c r="B56" i="17"/>
  <c r="B56" i="6"/>
  <c r="B57" i="6"/>
  <c r="B57" i="17"/>
  <c r="B58" i="17"/>
  <c r="B58" i="6"/>
  <c r="B59" i="17"/>
  <c r="B59" i="6"/>
  <c r="B60" i="17"/>
  <c r="B60" i="6"/>
  <c r="B61" i="6"/>
  <c r="B61" i="17"/>
  <c r="B62" i="6"/>
  <c r="B62" i="17"/>
  <c r="B63" i="17"/>
  <c r="B63" i="6"/>
  <c r="B64" i="6"/>
  <c r="B64" i="17"/>
  <c r="B65" i="17"/>
  <c r="D15" i="4"/>
  <c r="B65" i="6"/>
  <c r="E15" i="4"/>
  <c r="B66" i="6"/>
  <c r="E16" i="4"/>
  <c r="B66" i="17"/>
  <c r="D16" i="4"/>
  <c r="E17" i="4"/>
  <c r="D17" i="4"/>
  <c r="B67" i="6"/>
  <c r="B67" i="17"/>
  <c r="B68" i="6"/>
  <c r="B68" i="17"/>
  <c r="B69" i="6"/>
  <c r="B69" i="17"/>
  <c r="B70" i="6"/>
  <c r="B70" i="17"/>
  <c r="N16" i="17"/>
  <c r="M74" i="6"/>
  <c r="R74" i="6"/>
  <c r="R75" i="6"/>
  <c r="M75" i="6"/>
  <c r="K6" i="1"/>
  <c r="Q4" i="17"/>
  <c r="L75" i="16"/>
  <c r="F14" i="6"/>
  <c r="F16" i="6"/>
  <c r="F78" i="6"/>
  <c r="F80" i="6"/>
  <c r="E5" i="21"/>
  <c r="E7" i="21"/>
  <c r="E8" i="21"/>
  <c r="I16" i="16"/>
  <c r="I78" i="16"/>
  <c r="N13" i="1"/>
  <c r="P11" i="6"/>
  <c r="O4" i="16"/>
  <c r="J19" i="21"/>
  <c r="F6" i="21"/>
  <c r="L13" i="21"/>
  <c r="J80" i="16"/>
  <c r="J7" i="21"/>
  <c r="N6" i="21"/>
  <c r="N19" i="21"/>
  <c r="R16" i="17"/>
  <c r="R94" i="17"/>
  <c r="M94" i="17"/>
  <c r="M71" i="17"/>
  <c r="N67" i="1"/>
  <c r="N57" i="1"/>
  <c r="N16" i="6"/>
  <c r="N18" i="6"/>
  <c r="N78" i="6"/>
  <c r="N80" i="6"/>
  <c r="M21" i="21"/>
  <c r="L94" i="17"/>
  <c r="K18" i="17"/>
  <c r="P75" i="17"/>
  <c r="N61" i="1"/>
  <c r="N63" i="1"/>
  <c r="N59" i="1"/>
  <c r="N27" i="1"/>
  <c r="Q27" i="6"/>
  <c r="O19" i="16"/>
  <c r="O13" i="21"/>
  <c r="O75" i="16"/>
  <c r="Q15" i="6"/>
  <c r="C5" i="4"/>
  <c r="N23" i="1"/>
  <c r="Q23" i="6"/>
  <c r="K19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K6" i="21"/>
  <c r="P75" i="16"/>
  <c r="F23" i="5"/>
  <c r="D80" i="6"/>
  <c r="D82" i="6"/>
  <c r="C22" i="21"/>
  <c r="R75" i="17"/>
  <c r="M75" i="17"/>
  <c r="L16" i="6"/>
  <c r="L18" i="6"/>
  <c r="L78" i="6"/>
  <c r="N20" i="21"/>
  <c r="L6" i="21"/>
  <c r="F18" i="6"/>
  <c r="R18" i="17"/>
  <c r="R78" i="17"/>
  <c r="D5" i="21"/>
  <c r="E18" i="16"/>
  <c r="E81" i="16"/>
  <c r="L72" i="16"/>
  <c r="Q72" i="16"/>
  <c r="C12" i="21"/>
  <c r="M19" i="21"/>
  <c r="E81" i="6"/>
  <c r="L19" i="21"/>
  <c r="M80" i="6"/>
  <c r="M82" i="6"/>
  <c r="L22" i="21"/>
  <c r="L21" i="21"/>
  <c r="J16" i="17"/>
  <c r="J15" i="6"/>
  <c r="I16" i="17"/>
  <c r="I18" i="17"/>
  <c r="H13" i="21"/>
  <c r="I80" i="17"/>
  <c r="H14" i="21"/>
  <c r="G7" i="1"/>
  <c r="G8" i="1"/>
  <c r="P6" i="16"/>
  <c r="P4" i="16"/>
  <c r="N20" i="1"/>
  <c r="Q20" i="6"/>
  <c r="N54" i="1"/>
  <c r="Q75" i="17"/>
  <c r="P5" i="16"/>
  <c r="J94" i="17"/>
  <c r="J78" i="17"/>
  <c r="I94" i="17"/>
  <c r="G9" i="1"/>
  <c r="I12" i="21"/>
  <c r="F18" i="17"/>
  <c r="Q18" i="17"/>
  <c r="Q78" i="17"/>
  <c r="P12" i="21"/>
  <c r="G78" i="17"/>
  <c r="E19" i="21"/>
  <c r="K7" i="1"/>
  <c r="Q5" i="17"/>
  <c r="D82" i="17"/>
  <c r="C15" i="21"/>
  <c r="C19" i="21"/>
  <c r="I18" i="16"/>
  <c r="I81" i="16"/>
  <c r="J81" i="6"/>
  <c r="N18" i="17"/>
  <c r="N78" i="17"/>
  <c r="N94" i="17"/>
  <c r="L80" i="17"/>
  <c r="L82" i="17"/>
  <c r="K15" i="21"/>
  <c r="H78" i="17"/>
  <c r="P5" i="21"/>
  <c r="P18" i="17"/>
  <c r="P78" i="17"/>
  <c r="O12" i="21"/>
  <c r="P94" i="17"/>
  <c r="K20" i="1"/>
  <c r="K21" i="1"/>
  <c r="Q20" i="17"/>
  <c r="F18" i="16"/>
  <c r="F81" i="16"/>
  <c r="G81" i="6"/>
  <c r="P75" i="6"/>
  <c r="H80" i="17"/>
  <c r="G14" i="21"/>
  <c r="G12" i="21"/>
  <c r="F80" i="17"/>
  <c r="E14" i="21"/>
  <c r="E12" i="21"/>
  <c r="P80" i="17"/>
  <c r="P82" i="17"/>
  <c r="O15" i="21"/>
  <c r="F82" i="6"/>
  <c r="E22" i="21"/>
  <c r="E21" i="21"/>
  <c r="F5" i="21"/>
  <c r="F80" i="16"/>
  <c r="F82" i="16"/>
  <c r="M12" i="21"/>
  <c r="N80" i="17"/>
  <c r="N82" i="17"/>
  <c r="M15" i="21"/>
  <c r="F12" i="2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Q73" i="6"/>
  <c r="Q75" i="6"/>
  <c r="N35" i="1"/>
  <c r="Q35" i="6"/>
  <c r="O5" i="21"/>
  <c r="L81" i="16"/>
  <c r="M81" i="6"/>
  <c r="L78" i="16"/>
  <c r="I5" i="21"/>
  <c r="J89" i="17"/>
  <c r="P4" i="6"/>
  <c r="O6" i="1"/>
  <c r="G78" i="6"/>
  <c r="G18" i="6"/>
  <c r="D5" i="4"/>
  <c r="K14" i="21"/>
  <c r="J80" i="17"/>
  <c r="J18" i="17"/>
  <c r="O19" i="21"/>
  <c r="E18" i="17"/>
  <c r="E78" i="17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K7" i="21"/>
  <c r="F82" i="17"/>
  <c r="E15" i="21"/>
  <c r="K8" i="1"/>
  <c r="P82" i="6"/>
  <c r="O22" i="21"/>
  <c r="H94" i="17"/>
  <c r="L80" i="6"/>
  <c r="L82" i="6"/>
  <c r="K22" i="21"/>
  <c r="R78" i="6"/>
  <c r="N82" i="6"/>
  <c r="M22" i="21"/>
  <c r="D78" i="16"/>
  <c r="D19" i="21"/>
  <c r="E80" i="6"/>
  <c r="E82" i="6"/>
  <c r="D22" i="21"/>
  <c r="J16" i="6"/>
  <c r="H15" i="6"/>
  <c r="H16" i="6"/>
  <c r="G16" i="16"/>
  <c r="K94" i="17"/>
  <c r="K78" i="17"/>
  <c r="O14" i="21"/>
  <c r="K19" i="21"/>
  <c r="P7" i="16"/>
  <c r="G10" i="1"/>
  <c r="I14" i="6"/>
  <c r="I16" i="6"/>
  <c r="H16" i="16"/>
  <c r="N5" i="21"/>
  <c r="N80" i="16"/>
  <c r="R92" i="17"/>
  <c r="S92" i="17"/>
  <c r="Q92" i="17"/>
  <c r="P99" i="17"/>
  <c r="Q99" i="17"/>
  <c r="D6" i="21"/>
  <c r="E80" i="16"/>
  <c r="I89" i="16"/>
  <c r="M80" i="17"/>
  <c r="M82" i="17"/>
  <c r="L15" i="21"/>
  <c r="L12" i="21"/>
  <c r="D18" i="6"/>
  <c r="O6" i="21"/>
  <c r="Q19" i="16"/>
  <c r="Q80" i="16"/>
  <c r="Q82" i="16"/>
  <c r="R80" i="17"/>
  <c r="R82" i="17"/>
  <c r="N19" i="1"/>
  <c r="N68" i="1"/>
  <c r="N50" i="1"/>
  <c r="Q16" i="6"/>
  <c r="Q18" i="6"/>
  <c r="Q78" i="6"/>
  <c r="R95" i="6"/>
  <c r="R98" i="6"/>
  <c r="H78" i="16"/>
  <c r="H18" i="16"/>
  <c r="H81" i="16"/>
  <c r="I81" i="6"/>
  <c r="D21" i="21"/>
  <c r="K21" i="21"/>
  <c r="L14" i="21"/>
  <c r="I78" i="6"/>
  <c r="I18" i="6"/>
  <c r="G78" i="16"/>
  <c r="G18" i="16"/>
  <c r="G81" i="16"/>
  <c r="H81" i="6"/>
  <c r="D12" i="21"/>
  <c r="E80" i="17"/>
  <c r="P8" i="16"/>
  <c r="G11" i="1"/>
  <c r="D80" i="16"/>
  <c r="C5" i="21"/>
  <c r="F19" i="21"/>
  <c r="O80" i="16"/>
  <c r="O82" i="16"/>
  <c r="O8" i="21"/>
  <c r="I14" i="21"/>
  <c r="J82" i="17"/>
  <c r="I15" i="21"/>
  <c r="Q19" i="6"/>
  <c r="O19" i="1"/>
  <c r="O20" i="1"/>
  <c r="O21" i="1"/>
  <c r="N82" i="16"/>
  <c r="N8" i="21"/>
  <c r="N7" i="21"/>
  <c r="H78" i="6"/>
  <c r="H18" i="6"/>
  <c r="P19" i="21"/>
  <c r="D7" i="21"/>
  <c r="E82" i="16"/>
  <c r="J12" i="21"/>
  <c r="J18" i="6"/>
  <c r="J78" i="6"/>
  <c r="R80" i="6"/>
  <c r="R82" i="6"/>
  <c r="K9" i="1"/>
  <c r="Q6" i="17"/>
  <c r="O7" i="1"/>
  <c r="Q4" i="6"/>
  <c r="L5" i="21"/>
  <c r="L80" i="16"/>
  <c r="L7" i="21"/>
  <c r="D14" i="21"/>
  <c r="E82" i="17"/>
  <c r="D15" i="21"/>
  <c r="G12" i="1"/>
  <c r="P9" i="16"/>
  <c r="H19" i="21"/>
  <c r="I80" i="6"/>
  <c r="I82" i="6"/>
  <c r="H22" i="21"/>
  <c r="K10" i="1"/>
  <c r="Q7" i="17"/>
  <c r="I19" i="21"/>
  <c r="J80" i="6"/>
  <c r="I21" i="21"/>
  <c r="J82" i="6"/>
  <c r="I22" i="21"/>
  <c r="O7" i="21"/>
  <c r="D82" i="16"/>
  <c r="C7" i="21"/>
  <c r="L82" i="16"/>
  <c r="L8" i="21"/>
  <c r="G19" i="21"/>
  <c r="H80" i="6"/>
  <c r="H82" i="6"/>
  <c r="G22" i="21"/>
  <c r="O8" i="1"/>
  <c r="Q5" i="6"/>
  <c r="D8" i="21"/>
  <c r="E90" i="16"/>
  <c r="G5" i="21"/>
  <c r="G80" i="16"/>
  <c r="G82" i="16"/>
  <c r="H5" i="21"/>
  <c r="H80" i="16"/>
  <c r="H82" i="16"/>
  <c r="H8" i="21"/>
  <c r="Q8" i="17"/>
  <c r="K11" i="1"/>
  <c r="G21" i="21"/>
  <c r="H21" i="21"/>
  <c r="H7" i="21"/>
  <c r="Q6" i="6"/>
  <c r="O9" i="1"/>
  <c r="G13" i="1"/>
  <c r="P10" i="16"/>
  <c r="C8" i="21"/>
  <c r="D90" i="16"/>
  <c r="Q7" i="6"/>
  <c r="O10" i="1"/>
  <c r="Q9" i="17"/>
  <c r="K12" i="1"/>
  <c r="P11" i="16"/>
  <c r="G14" i="1"/>
  <c r="P12" i="16"/>
  <c r="K13" i="1"/>
  <c r="Q10" i="17"/>
  <c r="Q8" i="6"/>
  <c r="O11" i="1"/>
  <c r="Q9" i="6"/>
  <c r="O12" i="1"/>
  <c r="K14" i="1"/>
  <c r="Q12" i="17"/>
  <c r="Q11" i="17"/>
  <c r="Q10" i="6"/>
  <c r="O13" i="1"/>
  <c r="Q11" i="6"/>
  <c r="O14" i="1"/>
  <c r="Q12" i="6"/>
  <c r="G25" i="5"/>
  <c r="G22" i="5"/>
  <c r="G23" i="5"/>
  <c r="G21" i="5"/>
  <c r="G24" i="5"/>
  <c r="G80" i="6"/>
  <c r="K82" i="6"/>
  <c r="K87" i="6"/>
  <c r="C21" i="21"/>
  <c r="N14" i="21"/>
  <c r="O82" i="17"/>
  <c r="N15" i="21"/>
  <c r="K82" i="17"/>
  <c r="J14" i="21"/>
  <c r="M14" i="21"/>
  <c r="G80" i="17"/>
  <c r="N13" i="21"/>
  <c r="P96" i="17"/>
  <c r="G82" i="6"/>
  <c r="F22" i="21"/>
  <c r="F21" i="21"/>
  <c r="G82" i="17"/>
  <c r="F15" i="21"/>
  <c r="F14" i="21"/>
  <c r="J15" i="21"/>
  <c r="K87" i="17"/>
  <c r="N40" i="1"/>
  <c r="Q40" i="6"/>
  <c r="N42" i="1"/>
  <c r="Q42" i="6"/>
  <c r="F25" i="5"/>
  <c r="F21" i="5"/>
  <c r="F22" i="5"/>
  <c r="N43" i="1"/>
  <c r="Q43" i="6"/>
  <c r="O82" i="6"/>
  <c r="N22" i="21"/>
  <c r="J22" i="21"/>
  <c r="H82" i="17"/>
  <c r="I82" i="17"/>
  <c r="H15" i="21"/>
  <c r="Q98" i="6"/>
  <c r="I7" i="21"/>
  <c r="I82" i="16"/>
  <c r="I8" i="21"/>
  <c r="G90" i="16"/>
  <c r="G8" i="21"/>
  <c r="F90" i="16"/>
  <c r="F8" i="21"/>
  <c r="H99" i="16"/>
  <c r="K8" i="21"/>
  <c r="I6" i="21"/>
  <c r="M80" i="16"/>
  <c r="G7" i="21"/>
  <c r="J82" i="16"/>
  <c r="F7" i="21"/>
  <c r="H98" i="17"/>
  <c r="G15" i="21"/>
  <c r="J8" i="21"/>
  <c r="J87" i="16"/>
  <c r="M7" i="21"/>
  <c r="M82" i="16"/>
  <c r="M8" i="21"/>
  <c r="Q32" i="6"/>
  <c r="Q34" i="6"/>
  <c r="Q41" i="6"/>
  <c r="Q36" i="6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D6" i="4"/>
  <c r="D7" i="4"/>
  <c r="Q22" i="6"/>
  <c r="G39" i="1"/>
  <c r="G40" i="1"/>
  <c r="G41" i="1"/>
  <c r="G42" i="1"/>
  <c r="G43" i="1"/>
  <c r="C6" i="4"/>
  <c r="C7" i="4"/>
  <c r="Q39" i="6"/>
  <c r="P39" i="16"/>
  <c r="N47" i="1"/>
  <c r="Q47" i="6" s="1"/>
  <c r="D12" i="4"/>
  <c r="D13" i="4"/>
  <c r="D18" i="4"/>
  <c r="G44" i="1"/>
  <c r="G45" i="1"/>
  <c r="G46" i="1" s="1"/>
  <c r="E6" i="4"/>
  <c r="E7" i="4"/>
  <c r="E12" i="4"/>
  <c r="H7" i="4"/>
  <c r="C12" i="4"/>
  <c r="C13" i="4"/>
  <c r="C18" i="4"/>
  <c r="E13" i="4"/>
  <c r="E18" i="4"/>
  <c r="Q44" i="6" l="1"/>
  <c r="O44" i="1"/>
  <c r="K46" i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Q46" i="17"/>
  <c r="Q47" i="17"/>
  <c r="Q79" i="17" s="1"/>
  <c r="N48" i="1"/>
  <c r="O45" i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Q79" i="6"/>
  <c r="P20" i="21" s="1"/>
  <c r="P79" i="16"/>
  <c r="P80" i="16" s="1"/>
  <c r="G47" i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Q80" i="6" l="1"/>
  <c r="Q82" i="6" s="1"/>
  <c r="P22" i="21" s="1"/>
  <c r="P13" i="21"/>
  <c r="Q80" i="17"/>
  <c r="P6" i="21"/>
  <c r="P98" i="16"/>
  <c r="P7" i="21"/>
  <c r="P96" i="16"/>
  <c r="P82" i="16"/>
  <c r="P8" i="21" s="1"/>
  <c r="Q100" i="6" l="1"/>
  <c r="P21" i="21"/>
  <c r="Q96" i="17"/>
  <c r="Q101" i="17"/>
  <c r="Q82" i="17"/>
  <c r="P15" i="21" s="1"/>
  <c r="P14" i="21"/>
</calcChain>
</file>

<file path=xl/sharedStrings.xml><?xml version="1.0" encoding="utf-8"?>
<sst xmlns="http://schemas.openxmlformats.org/spreadsheetml/2006/main" count="446" uniqueCount="172">
  <si>
    <t>Week geëindig</t>
  </si>
  <si>
    <t>Regstellings</t>
  </si>
  <si>
    <t>Prod lewerings</t>
  </si>
  <si>
    <t>Prog Totaal</t>
  </si>
  <si>
    <t>Week ending</t>
  </si>
  <si>
    <t>Prod deliveries</t>
  </si>
  <si>
    <t>Adjustments</t>
  </si>
  <si>
    <t xml:space="preserve">Witmielies/White maize </t>
  </si>
  <si>
    <t xml:space="preserve">Geelmielies/Yellow maize </t>
  </si>
  <si>
    <t xml:space="preserve">Totaal mielies/Total maize </t>
  </si>
  <si>
    <t>Prog Total</t>
  </si>
  <si>
    <t>White/Wit</t>
  </si>
  <si>
    <t>Yellow/Geel</t>
  </si>
  <si>
    <t>Total/Totaal</t>
  </si>
  <si>
    <t>Periode totaal</t>
  </si>
  <si>
    <t>Period Total</t>
  </si>
  <si>
    <t>Outstanding after adjustment (tons)</t>
  </si>
  <si>
    <t>Uitstaande op NOK na aanpassings (tonne)</t>
  </si>
  <si>
    <t>Marketing season week</t>
  </si>
  <si>
    <t>Bemarkingseisoen week</t>
  </si>
  <si>
    <t>WM1</t>
  </si>
  <si>
    <t>WM2</t>
  </si>
  <si>
    <t>WM3</t>
  </si>
  <si>
    <t>Notas/Notes</t>
  </si>
  <si>
    <t>Negative outstanding means a CEC under estimate/Negatief uitstaande beteken 'n NOK onderskatting</t>
  </si>
  <si>
    <t>Positive outstanding means a CEC over estimate/Positief uitstaande beteken 'n NOK oorskatting</t>
  </si>
  <si>
    <t>Delivery tempo needed to obtain CEC estimate</t>
  </si>
  <si>
    <t>Lewerings tempo benodig</t>
  </si>
  <si>
    <t>2011/12</t>
  </si>
  <si>
    <t>2008/09</t>
  </si>
  <si>
    <t>2009/10</t>
  </si>
  <si>
    <t>2010/11</t>
  </si>
  <si>
    <t>Totale lewerings</t>
  </si>
  <si>
    <t>% Gelewer van die finale Oes</t>
  </si>
  <si>
    <t>2012/13</t>
  </si>
  <si>
    <t>NOK Finale skatting</t>
  </si>
  <si>
    <t>Total deliveries  (tons) (Note 3)</t>
  </si>
  <si>
    <t>Totale lewerings  (tonne) (Nota 3)</t>
  </si>
  <si>
    <t>Adjustment for on farm consumption &amp; storage (tons) (Note: 4)</t>
  </si>
  <si>
    <t>Remaining weeks for delivery (Note 5)</t>
  </si>
  <si>
    <t>Uitstaande weke vir lewering (Nota 5)</t>
  </si>
  <si>
    <t xml:space="preserve">Nota 5:  [52 weke minus (Aantal vroeë lewerings weke plus weke sedert Meimaand)] </t>
  </si>
  <si>
    <t>Nota 3:  Totale lewerings tot datum in 52 weke periode (Let op: Periode geneem as Mar - Feb en nie volgens amptelike bemarkingsjaar, Mei - Apr)</t>
  </si>
  <si>
    <t>Nota 2:  Slegs lewerings vanaf Mei tot Feb word in ag geneem omdat 'n aanname vir Maart en April se vroeë lewerings reeds gemaak is</t>
  </si>
  <si>
    <t>Totale vroee lewerings</t>
  </si>
  <si>
    <t>Nota 4:  Aanname:  Volgens NOK se opnamesyfer onder produsente einde van Nov elke jaar - sien ook Graan SA se vraag- en aanbodbalansstaat.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</si>
  <si>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</si>
  <si>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</si>
  <si>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</si>
  <si>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Grade / Graad:</t>
  </si>
  <si>
    <t>White Maize / Witmielies</t>
  </si>
  <si>
    <t>Yellow Maize / Geelmielies</t>
  </si>
  <si>
    <t xml:space="preserve"> Ton</t>
  </si>
  <si>
    <t>Adjustments / Aanpassings:</t>
  </si>
  <si>
    <t>YM1</t>
  </si>
  <si>
    <t>YM2</t>
  </si>
  <si>
    <t>YM3</t>
  </si>
  <si>
    <t>WMU/WMO</t>
  </si>
  <si>
    <t>YMU/YMO</t>
  </si>
  <si>
    <t>Unknown/Onbekend</t>
  </si>
  <si>
    <t>Week Total / Totaal:</t>
  </si>
  <si>
    <t>2013/14</t>
  </si>
  <si>
    <t xml:space="preserve"> -   </t>
  </si>
  <si>
    <t>Lewerings vanaf Mei</t>
  </si>
  <si>
    <t>Total maize - Weekly delivery comparison / Totaal mielies - Weeklikse lewerings vergelyking</t>
  </si>
  <si>
    <t>Delivery Estimate versus CEC Estimate / Braamde lewering versus NOK skatting</t>
  </si>
  <si>
    <t>SAGIS - Mielies se weeklikse produsentelewerings</t>
  </si>
  <si>
    <t>Deliveries (May-Feb) (tons) (Note 2)</t>
  </si>
  <si>
    <t>Lewerings (Mei-Febr) (tonne) (Nota 2)</t>
  </si>
  <si>
    <t>Vroeë lewering (Mar &amp; Apr)</t>
  </si>
  <si>
    <t>Opsomming</t>
  </si>
  <si>
    <t>Progressive / Progressief: 2013/04/27 - 2013/06/07</t>
  </si>
  <si>
    <t>Progressive / Progressief: 2013/04/27 - 2013/06/14</t>
  </si>
  <si>
    <t>Week 2013/06/01 - 2013/06/21:</t>
  </si>
  <si>
    <t>White maize - Weekly delivery comparison / Witmielies - Weeklikse lewerings vergelyking</t>
  </si>
  <si>
    <t>Yellow maize - Weekly delivery comparison / Geelmielies - Weeklikse lewerings vergelyking</t>
  </si>
  <si>
    <t>5220000</t>
  </si>
  <si>
    <t>Early Deliveries</t>
  </si>
  <si>
    <t xml:space="preserve">Summary: Maize producer deliveries </t>
  </si>
  <si>
    <t>Early deliveries</t>
  </si>
  <si>
    <t>2014/15</t>
  </si>
  <si>
    <t>2015/16</t>
  </si>
  <si>
    <t>NOK - Farm use and seed retention</t>
  </si>
  <si>
    <r>
      <rPr>
        <b/>
        <sz val="10"/>
        <rFont val="Arial"/>
        <family val="2"/>
      </rPr>
      <t>Take note:</t>
    </r>
    <r>
      <rPr>
        <sz val="10"/>
        <rFont val="Arial"/>
        <family val="2"/>
      </rPr>
      <t xml:space="preserve"> % Maize delivered is calculated as followes = Latest crop estimate figures </t>
    </r>
    <r>
      <rPr>
        <i/>
        <sz val="10"/>
        <rFont val="Arial"/>
        <family val="2"/>
      </rPr>
      <t xml:space="preserve">MINUS </t>
    </r>
    <r>
      <rPr>
        <sz val="10"/>
        <rFont val="Arial"/>
        <family val="2"/>
      </rPr>
      <t>farm consumption, storage, seed retention etc</t>
    </r>
  </si>
  <si>
    <t>Farm consumption, storage, seed retention etc</t>
  </si>
  <si>
    <t>Adjustment for seed retention</t>
  </si>
  <si>
    <t>Aanpassing vir saad terughouding</t>
  </si>
  <si>
    <t>Crop estimate MINUS farm consumption, storage, seed retention etc</t>
  </si>
  <si>
    <t>Produksieskatting MIN plaasverbruik, stoor, saad terughouding ens</t>
  </si>
  <si>
    <t>%  Lewerings vanaf week 16-44 / Oesskatting</t>
  </si>
  <si>
    <t>Average</t>
  </si>
  <si>
    <t>2016/17</t>
  </si>
  <si>
    <t>Deliveries as % of CEC estimate minus retensions (%)</t>
  </si>
  <si>
    <t>Lewerings as % van die NOK skatting minus terughoudings(%)</t>
  </si>
  <si>
    <t>2016/17*: It should be noted that early deliveries during the month of January &amp; February 2016 is included</t>
  </si>
  <si>
    <t>2017/18</t>
  </si>
  <si>
    <r>
      <t xml:space="preserve">Vroeë lewerings (Mrt &amp; Apr) (tonne) </t>
    </r>
    <r>
      <rPr>
        <i/>
        <sz val="9"/>
        <rFont val="Arial"/>
        <family val="2"/>
      </rPr>
      <t>(Nota 1)</t>
    </r>
  </si>
  <si>
    <t>%</t>
  </si>
  <si>
    <t>2018/19*</t>
  </si>
  <si>
    <t>2018/19</t>
  </si>
  <si>
    <t>Vroeë lewering/Early deliveries (Mar &amp; Apr)</t>
  </si>
  <si>
    <t>Lewerings vanaf Mei/Deliveries from May</t>
  </si>
  <si>
    <t>Totale lewerings/Total deliveries</t>
  </si>
  <si>
    <t>% Gelewer van Oesskatting/% delivered crop estimate</t>
  </si>
  <si>
    <t>SAGIS lewerings weeklies (1 Mrt - 28 Feb)</t>
  </si>
  <si>
    <t>2019/20*</t>
  </si>
  <si>
    <t>Nota 1:  Maart en April 2019 se lewerings word geneem as vroeë lewerings.  Ouseisoenlewerings is moontlik maar waarskynlik minimaal</t>
  </si>
  <si>
    <t>5 Yr. AVG</t>
  </si>
  <si>
    <t>Aanpassing vir op plaas vebruik en stoor</t>
  </si>
  <si>
    <r>
      <t xml:space="preserve">Early deliveries (Mar &amp; Apr) (tons) </t>
    </r>
    <r>
      <rPr>
        <i/>
        <sz val="11"/>
        <rFont val="Arial"/>
        <family val="2"/>
      </rPr>
      <t>(Note 1)</t>
    </r>
  </si>
  <si>
    <t>Jan &amp; Feb 2020</t>
  </si>
  <si>
    <t>Mar 20</t>
  </si>
  <si>
    <t>Apr 20</t>
  </si>
  <si>
    <t>2019/20</t>
  </si>
  <si>
    <t>2020/21*</t>
  </si>
  <si>
    <t>18 Jul 2020</t>
  </si>
  <si>
    <t>19 Jul 2020</t>
  </si>
  <si>
    <t>*2021/22</t>
  </si>
  <si>
    <t>2021/22*</t>
  </si>
  <si>
    <t>07 May 2020</t>
  </si>
  <si>
    <t>14 May 2020</t>
  </si>
  <si>
    <t>2020/21</t>
  </si>
  <si>
    <t>2021/22 bemarkingsjaar</t>
  </si>
  <si>
    <t>21 May 2020</t>
  </si>
  <si>
    <t>28 May 2020</t>
  </si>
  <si>
    <t>04 June 2020</t>
  </si>
  <si>
    <t>11 June 2020</t>
  </si>
  <si>
    <t>07 May 2021</t>
  </si>
  <si>
    <t>14 May 2021</t>
  </si>
  <si>
    <t>21 May 2021</t>
  </si>
  <si>
    <t>28 May 2021</t>
  </si>
  <si>
    <t>04 June 2021</t>
  </si>
  <si>
    <t>11 June 2021</t>
  </si>
  <si>
    <t>18 June 2021</t>
  </si>
  <si>
    <t>02 July 2021</t>
  </si>
  <si>
    <t>25 June 2021</t>
  </si>
  <si>
    <t>9 July 2021</t>
  </si>
  <si>
    <t>16 July 2021</t>
  </si>
  <si>
    <t>23 July 2021</t>
  </si>
  <si>
    <t>30 July 2021</t>
  </si>
  <si>
    <t>06 Aug 2021</t>
  </si>
  <si>
    <t>13 Aug 2021</t>
  </si>
  <si>
    <r>
      <rPr>
        <b/>
        <sz val="14"/>
        <rFont val="Calibri"/>
        <family val="2"/>
      </rPr>
      <t>Maize White/Witmielies</t>
    </r>
  </si>
  <si>
    <r>
      <rPr>
        <b/>
        <sz val="14"/>
        <rFont val="Calibri"/>
        <family val="2"/>
      </rPr>
      <t>Maize Yellow/Geelmielies</t>
    </r>
  </si>
  <si>
    <r>
      <rPr>
        <b/>
        <sz val="14"/>
        <rFont val="Calibri"/>
        <family val="2"/>
      </rPr>
      <t>Ton</t>
    </r>
  </si>
  <si>
    <r>
      <rPr>
        <b/>
        <sz val="14"/>
        <rFont val="Calibri"/>
        <family val="2"/>
      </rPr>
      <t>WM1</t>
    </r>
  </si>
  <si>
    <r>
      <rPr>
        <b/>
        <sz val="14"/>
        <rFont val="Calibri"/>
        <family val="2"/>
      </rPr>
      <t>YM1</t>
    </r>
  </si>
  <si>
    <r>
      <rPr>
        <b/>
        <sz val="14"/>
        <rFont val="Calibri"/>
        <family val="2"/>
      </rPr>
      <t>WM2</t>
    </r>
  </si>
  <si>
    <r>
      <rPr>
        <b/>
        <sz val="14"/>
        <rFont val="Calibri"/>
        <family val="2"/>
      </rPr>
      <t>YM2</t>
    </r>
  </si>
  <si>
    <r>
      <rPr>
        <b/>
        <sz val="14"/>
        <rFont val="Calibri"/>
        <family val="2"/>
      </rPr>
      <t>WM3</t>
    </r>
  </si>
  <si>
    <r>
      <rPr>
        <b/>
        <sz val="14"/>
        <rFont val="Calibri"/>
        <family val="2"/>
      </rPr>
      <t>YM3</t>
    </r>
  </si>
  <si>
    <r>
      <rPr>
        <b/>
        <sz val="14"/>
        <rFont val="Calibri"/>
        <family val="2"/>
      </rPr>
      <t>WMO</t>
    </r>
  </si>
  <si>
    <r>
      <rPr>
        <b/>
        <sz val="14"/>
        <rFont val="Calibri"/>
        <family val="2"/>
      </rPr>
      <t>YMO</t>
    </r>
  </si>
  <si>
    <r>
      <rPr>
        <b/>
        <sz val="14"/>
        <rFont val="Calibri"/>
        <family val="2"/>
      </rPr>
      <t>Total/Totaal</t>
    </r>
  </si>
  <si>
    <t>20 Aug 2021</t>
  </si>
  <si>
    <t>27 Aug 2021</t>
  </si>
  <si>
    <t>03 Sep 2021</t>
  </si>
  <si>
    <t>10 Sep 2021</t>
  </si>
  <si>
    <t>17 Sep 2021</t>
  </si>
  <si>
    <t>24 Sep 2021</t>
  </si>
  <si>
    <t>01 Oct 2021</t>
  </si>
  <si>
    <t>08 Oct 2021</t>
  </si>
  <si>
    <t>15 Oct 2021</t>
  </si>
  <si>
    <t>22 Oct 2021</t>
  </si>
  <si>
    <t>CEC 9th production estimate (tons)</t>
  </si>
  <si>
    <t>NOK 9de produksieskatting (ton)</t>
  </si>
  <si>
    <t>29 Oct 2021</t>
  </si>
  <si>
    <t>05 Nov 2021</t>
  </si>
  <si>
    <t>12 Nov 2021</t>
  </si>
  <si>
    <t>Progressive / Progressief
2021/05/01 - 2021/11/19</t>
  </si>
  <si>
    <t>19 Nov 2021</t>
  </si>
  <si>
    <t>26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</si>
</sst>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5" formatCode="_ * #,##0_ ;_ * \-#,##0_ ;_ * &quot;-&quot;_ ;_ @_ "/>
    <numFmt numFmtId="177" formatCode="_ * #,##0.00_ ;_ * \-#,##0.00_ ;_ * &quot;-&quot;??_ ;_ @_ "/>
    <numFmt numFmtId="186" formatCode="_ * #,##0_ ;_ * \-#,##0_ ;_ * &quot;-&quot;??_ ;_ @_ "/>
    <numFmt numFmtId="187" formatCode="0.0%"/>
    <numFmt numFmtId="188" formatCode="#,##0,##0"/>
    <numFmt numFmtId="196" formatCode="##\ ###\ ###"/>
    <numFmt numFmtId="204" formatCode="[$-409]d\-mmm\-yy;@"/>
    <numFmt numFmtId="215" formatCode="_-* #,##0_-;\-* #,##0_-;_-* &quot;-&quot;??_-;_-@_-"/>
  </numFmts>
  <fonts count="73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i/>
      <sz val="11"/>
      <name val="Arial"/>
      <family val="2"/>
    </font>
    <font>
      <sz val="8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1"/>
      <color theme="3"/>
      <name val="Arial"/>
      <family val="2"/>
    </font>
    <font>
      <b/>
      <sz val="10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FF00"/>
      <name val="Arial"/>
      <family val="2"/>
    </font>
    <font>
      <sz val="9"/>
      <color rgb="FFFF0000"/>
      <name val="Arial"/>
      <family val="2"/>
    </font>
    <font>
      <b/>
      <sz val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002060"/>
      <name val="Cambria"/>
      <family val="2"/>
      <scheme val="major"/>
    </font>
    <font>
      <b/>
      <sz val="11"/>
      <color rgb="FF0000FF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double">
        <color theme="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85" applyNumberFormat="0" applyFill="0" applyAlignment="0" applyProtection="0"/>
    <xf numFmtId="0" fontId="33" fillId="0" borderId="86" applyNumberFormat="0" applyFill="0" applyAlignment="0" applyProtection="0"/>
    <xf numFmtId="0" fontId="34" fillId="0" borderId="87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84" applyNumberFormat="0" applyAlignment="0" applyProtection="0"/>
    <xf numFmtId="0" fontId="8" fillId="0" borderId="0"/>
    <xf numFmtId="0" fontId="8" fillId="0" borderId="0"/>
    <xf numFmtId="0" fontId="19" fillId="0" borderId="0">
      <alignment vertical="top"/>
    </xf>
    <xf numFmtId="0" fontId="8" fillId="0" borderId="0"/>
    <xf numFmtId="0" fontId="36" fillId="0" borderId="0"/>
    <xf numFmtId="0" fontId="30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4" borderId="88" applyNumberFormat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89" applyNumberFormat="0" applyFill="0" applyAlignment="0" applyProtection="0"/>
  </cellStyleXfs>
  <cellXfs count="5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86" fontId="3" fillId="0" borderId="0" xfId="3" applyNumberFormat="1" applyFont="1"/>
    <xf numFmtId="186" fontId="5" fillId="0" borderId="0" xfId="3" applyNumberFormat="1" applyFont="1"/>
    <xf numFmtId="0" fontId="5" fillId="0" borderId="0" xfId="0" applyFont="1"/>
    <xf numFmtId="186" fontId="6" fillId="0" borderId="0" xfId="3" applyNumberFormat="1" applyFont="1"/>
    <xf numFmtId="0" fontId="6" fillId="0" borderId="0" xfId="0" applyFont="1"/>
    <xf numFmtId="186" fontId="0" fillId="0" borderId="0" xfId="0" applyNumberFormat="1"/>
    <xf numFmtId="0" fontId="3" fillId="0" borderId="0" xfId="0" applyFont="1" applyBorder="1"/>
    <xf numFmtId="0" fontId="0" fillId="0" borderId="0" xfId="0" applyBorder="1"/>
    <xf numFmtId="49" fontId="3" fillId="0" borderId="0" xfId="0" applyNumberFormat="1" applyFont="1" applyBorder="1"/>
    <xf numFmtId="186" fontId="3" fillId="0" borderId="0" xfId="3" applyNumberFormat="1" applyFont="1" applyBorder="1"/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186" fontId="3" fillId="0" borderId="0" xfId="14" applyNumberFormat="1" applyFont="1" applyBorder="1"/>
    <xf numFmtId="186" fontId="3" fillId="0" borderId="0" xfId="11" applyNumberFormat="1" applyFont="1" applyBorder="1"/>
    <xf numFmtId="186" fontId="3" fillId="0" borderId="0" xfId="3" applyNumberFormat="1" applyFont="1" applyBorder="1" applyAlignment="1">
      <alignment horizontal="right"/>
    </xf>
    <xf numFmtId="0" fontId="41" fillId="0" borderId="0" xfId="0" applyFont="1" applyBorder="1"/>
    <xf numFmtId="15" fontId="42" fillId="0" borderId="0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 wrapText="1"/>
    </xf>
    <xf numFmtId="0" fontId="8" fillId="0" borderId="2" xfId="0" applyFont="1" applyBorder="1"/>
    <xf numFmtId="186" fontId="3" fillId="0" borderId="3" xfId="3" applyNumberFormat="1" applyFont="1" applyBorder="1"/>
    <xf numFmtId="0" fontId="35" fillId="5" borderId="90" xfId="24" applyBorder="1"/>
    <xf numFmtId="0" fontId="34" fillId="0" borderId="4" xfId="22" applyBorder="1" applyAlignment="1">
      <alignment horizontal="center"/>
    </xf>
    <xf numFmtId="0" fontId="34" fillId="0" borderId="5" xfId="22" applyBorder="1" applyAlignment="1">
      <alignment horizontal="center"/>
    </xf>
    <xf numFmtId="0" fontId="40" fillId="0" borderId="91" xfId="43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186" fontId="3" fillId="0" borderId="3" xfId="14" applyNumberFormat="1" applyFont="1" applyBorder="1"/>
    <xf numFmtId="186" fontId="3" fillId="0" borderId="8" xfId="11" applyNumberFormat="1" applyFont="1" applyBorder="1"/>
    <xf numFmtId="186" fontId="3" fillId="0" borderId="3" xfId="11" applyNumberFormat="1" applyFont="1" applyBorder="1"/>
    <xf numFmtId="186" fontId="3" fillId="0" borderId="3" xfId="17" applyNumberFormat="1" applyFont="1" applyBorder="1"/>
    <xf numFmtId="186" fontId="3" fillId="0" borderId="8" xfId="25" applyNumberFormat="1" applyFont="1" applyBorder="1"/>
    <xf numFmtId="0" fontId="3" fillId="0" borderId="9" xfId="0" applyFont="1" applyBorder="1" applyAlignment="1">
      <alignment horizontal="center"/>
    </xf>
    <xf numFmtId="186" fontId="3" fillId="0" borderId="3" xfId="3" applyNumberFormat="1" applyFont="1" applyBorder="1" applyAlignment="1">
      <alignment horizontal="right"/>
    </xf>
    <xf numFmtId="186" fontId="3" fillId="0" borderId="10" xfId="14" applyNumberFormat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86" fontId="3" fillId="0" borderId="4" xfId="11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1" fillId="0" borderId="13" xfId="0" applyFont="1" applyBorder="1"/>
    <xf numFmtId="0" fontId="34" fillId="0" borderId="87" xfId="22" applyFont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186" fontId="13" fillId="0" borderId="14" xfId="3" applyNumberFormat="1" applyFont="1" applyBorder="1"/>
    <xf numFmtId="186" fontId="14" fillId="0" borderId="14" xfId="3" applyNumberFormat="1" applyFont="1" applyBorder="1"/>
    <xf numFmtId="186" fontId="35" fillId="5" borderId="14" xfId="24" applyNumberFormat="1" applyFont="1" applyBorder="1"/>
    <xf numFmtId="186" fontId="14" fillId="0" borderId="3" xfId="3" applyNumberFormat="1" applyFont="1" applyBorder="1"/>
    <xf numFmtId="186" fontId="13" fillId="0" borderId="8" xfId="3" applyNumberFormat="1" applyFont="1" applyBorder="1"/>
    <xf numFmtId="0" fontId="12" fillId="0" borderId="4" xfId="0" applyFont="1" applyBorder="1" applyAlignment="1">
      <alignment horizontal="center"/>
    </xf>
    <xf numFmtId="186" fontId="14" fillId="0" borderId="15" xfId="10" applyNumberFormat="1" applyFont="1" applyBorder="1"/>
    <xf numFmtId="186" fontId="14" fillId="0" borderId="4" xfId="10" applyNumberFormat="1" applyFont="1" applyBorder="1"/>
    <xf numFmtId="0" fontId="12" fillId="0" borderId="8" xfId="0" applyFont="1" applyBorder="1" applyAlignment="1">
      <alignment horizontal="center"/>
    </xf>
    <xf numFmtId="186" fontId="14" fillId="0" borderId="14" xfId="10" applyNumberFormat="1" applyFont="1" applyBorder="1"/>
    <xf numFmtId="186" fontId="12" fillId="0" borderId="0" xfId="3" applyNumberFormat="1" applyFont="1"/>
    <xf numFmtId="186" fontId="13" fillId="0" borderId="0" xfId="3" applyNumberFormat="1" applyFont="1"/>
    <xf numFmtId="186" fontId="14" fillId="0" borderId="0" xfId="3" applyNumberFormat="1" applyFont="1"/>
    <xf numFmtId="186" fontId="13" fillId="0" borderId="0" xfId="0" applyNumberFormat="1" applyFont="1"/>
    <xf numFmtId="186" fontId="3" fillId="0" borderId="16" xfId="11" applyNumberFormat="1" applyFont="1" applyBorder="1"/>
    <xf numFmtId="49" fontId="3" fillId="0" borderId="17" xfId="0" applyNumberFormat="1" applyFont="1" applyBorder="1"/>
    <xf numFmtId="186" fontId="3" fillId="0" borderId="18" xfId="25" applyNumberFormat="1" applyFont="1" applyBorder="1"/>
    <xf numFmtId="49" fontId="3" fillId="0" borderId="19" xfId="0" applyNumberFormat="1" applyFont="1" applyFill="1" applyBorder="1"/>
    <xf numFmtId="17" fontId="12" fillId="0" borderId="14" xfId="0" applyNumberFormat="1" applyFont="1" applyBorder="1" applyAlignment="1">
      <alignment horizontal="center"/>
    </xf>
    <xf numFmtId="0" fontId="3" fillId="0" borderId="14" xfId="0" applyFont="1" applyBorder="1"/>
    <xf numFmtId="186" fontId="43" fillId="0" borderId="14" xfId="0" applyNumberFormat="1" applyFont="1" applyBorder="1"/>
    <xf numFmtId="49" fontId="3" fillId="0" borderId="14" xfId="0" applyNumberFormat="1" applyFont="1" applyBorder="1" applyAlignment="1">
      <alignment horizontal="center"/>
    </xf>
    <xf numFmtId="186" fontId="3" fillId="0" borderId="10" xfId="11" applyNumberFormat="1" applyFont="1" applyBorder="1"/>
    <xf numFmtId="0" fontId="0" fillId="0" borderId="0" xfId="0" applyAlignment="1">
      <alignment horizontal="left"/>
    </xf>
    <xf numFmtId="0" fontId="44" fillId="0" borderId="20" xfId="42" applyFont="1" applyBorder="1" applyAlignment="1">
      <alignment horizontal="left"/>
    </xf>
    <xf numFmtId="0" fontId="0" fillId="0" borderId="0" xfId="0" applyAlignment="1">
      <alignment horizontal="center"/>
    </xf>
    <xf numFmtId="0" fontId="44" fillId="0" borderId="21" xfId="42" applyFont="1" applyBorder="1" applyAlignment="1">
      <alignment horizontal="center"/>
    </xf>
    <xf numFmtId="0" fontId="8" fillId="0" borderId="0" xfId="0" applyFont="1" applyAlignment="1">
      <alignment horizontal="left"/>
    </xf>
    <xf numFmtId="0" fontId="44" fillId="0" borderId="22" xfId="42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49" fontId="8" fillId="0" borderId="17" xfId="0" applyNumberFormat="1" applyFont="1" applyBorder="1"/>
    <xf numFmtId="186" fontId="8" fillId="0" borderId="22" xfId="25" applyNumberFormat="1" applyFont="1" applyBorder="1" applyAlignment="1">
      <alignment horizontal="center"/>
    </xf>
    <xf numFmtId="186" fontId="8" fillId="0" borderId="17" xfId="25" applyNumberFormat="1" applyFont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49" fontId="8" fillId="0" borderId="19" xfId="0" applyNumberFormat="1" applyFont="1" applyFill="1" applyBorder="1"/>
    <xf numFmtId="186" fontId="8" fillId="0" borderId="24" xfId="25" applyNumberFormat="1" applyFont="1" applyBorder="1" applyAlignment="1">
      <alignment horizontal="center"/>
    </xf>
    <xf numFmtId="186" fontId="8" fillId="0" borderId="19" xfId="25" applyNumberFormat="1" applyFont="1" applyBorder="1" applyAlignment="1">
      <alignment horizontal="center"/>
    </xf>
    <xf numFmtId="0" fontId="45" fillId="0" borderId="25" xfId="43" applyFont="1" applyBorder="1" applyAlignment="1">
      <alignment horizontal="left"/>
    </xf>
    <xf numFmtId="49" fontId="45" fillId="0" borderId="26" xfId="43" applyNumberFormat="1" applyFont="1" applyBorder="1"/>
    <xf numFmtId="186" fontId="8" fillId="0" borderId="27" xfId="25" applyNumberFormat="1" applyFont="1" applyBorder="1" applyAlignment="1">
      <alignment horizontal="center"/>
    </xf>
    <xf numFmtId="186" fontId="8" fillId="0" borderId="26" xfId="25" applyNumberFormat="1" applyFont="1" applyBorder="1" applyAlignment="1">
      <alignment horizontal="center"/>
    </xf>
    <xf numFmtId="0" fontId="46" fillId="4" borderId="92" xfId="37" applyFont="1" applyBorder="1" applyAlignment="1">
      <alignment horizontal="left"/>
    </xf>
    <xf numFmtId="49" fontId="46" fillId="4" borderId="93" xfId="37" applyNumberFormat="1" applyFont="1" applyBorder="1"/>
    <xf numFmtId="187" fontId="46" fillId="4" borderId="24" xfId="37" applyNumberFormat="1" applyFont="1" applyBorder="1" applyAlignment="1">
      <alignment horizontal="center"/>
    </xf>
    <xf numFmtId="187" fontId="46" fillId="4" borderId="19" xfId="37" applyNumberFormat="1" applyFont="1" applyBorder="1" applyAlignment="1">
      <alignment horizontal="center"/>
    </xf>
    <xf numFmtId="0" fontId="8" fillId="0" borderId="28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86" fontId="3" fillId="0" borderId="16" xfId="14" applyNumberFormat="1" applyFont="1" applyBorder="1"/>
    <xf numFmtId="186" fontId="38" fillId="4" borderId="94" xfId="3" applyNumberFormat="1" applyFont="1" applyFill="1" applyBorder="1" applyAlignment="1">
      <alignment horizontal="center"/>
    </xf>
    <xf numFmtId="186" fontId="38" fillId="4" borderId="95" xfId="3" applyNumberFormat="1" applyFont="1" applyFill="1" applyBorder="1" applyAlignment="1">
      <alignment horizontal="center"/>
    </xf>
    <xf numFmtId="0" fontId="2" fillId="0" borderId="19" xfId="25" applyNumberFormat="1" applyFont="1" applyBorder="1"/>
    <xf numFmtId="187" fontId="46" fillId="4" borderId="0" xfId="37" applyNumberFormat="1" applyFont="1" applyBorder="1" applyAlignment="1">
      <alignment horizontal="center"/>
    </xf>
    <xf numFmtId="0" fontId="44" fillId="0" borderId="1" xfId="42" applyFont="1" applyBorder="1" applyAlignment="1">
      <alignment horizontal="center"/>
    </xf>
    <xf numFmtId="0" fontId="44" fillId="0" borderId="30" xfId="42" applyFont="1" applyBorder="1" applyAlignment="1">
      <alignment horizontal="center"/>
    </xf>
    <xf numFmtId="0" fontId="46" fillId="4" borderId="96" xfId="37" applyFont="1" applyBorder="1" applyAlignment="1">
      <alignment horizontal="left"/>
    </xf>
    <xf numFmtId="49" fontId="46" fillId="4" borderId="97" xfId="37" applyNumberFormat="1" applyFont="1" applyBorder="1"/>
    <xf numFmtId="187" fontId="46" fillId="4" borderId="30" xfId="37" applyNumberFormat="1" applyFont="1" applyBorder="1" applyAlignment="1">
      <alignment horizontal="center"/>
    </xf>
    <xf numFmtId="0" fontId="44" fillId="0" borderId="23" xfId="42" applyFont="1" applyBorder="1" applyAlignment="1">
      <alignment horizontal="left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49" fontId="3" fillId="0" borderId="32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86" fontId="2" fillId="0" borderId="0" xfId="11" applyNumberFormat="1" applyFont="1" applyBorder="1"/>
    <xf numFmtId="0" fontId="3" fillId="0" borderId="16" xfId="0" applyFont="1" applyBorder="1"/>
    <xf numFmtId="186" fontId="38" fillId="4" borderId="97" xfId="3" applyNumberFormat="1" applyFont="1" applyFill="1" applyBorder="1"/>
    <xf numFmtId="0" fontId="2" fillId="0" borderId="19" xfId="25" applyNumberFormat="1" applyFont="1" applyBorder="1" applyAlignment="1">
      <alignment horizontal="center"/>
    </xf>
    <xf numFmtId="186" fontId="3" fillId="0" borderId="8" xfId="3" applyNumberFormat="1" applyFont="1" applyBorder="1" applyAlignment="1">
      <alignment horizontal="right"/>
    </xf>
    <xf numFmtId="0" fontId="2" fillId="0" borderId="0" xfId="25" applyNumberFormat="1" applyFont="1" applyBorder="1"/>
    <xf numFmtId="0" fontId="2" fillId="0" borderId="5" xfId="25" applyNumberFormat="1" applyFont="1" applyBorder="1"/>
    <xf numFmtId="0" fontId="2" fillId="0" borderId="33" xfId="25" applyNumberFormat="1" applyFont="1" applyBorder="1"/>
    <xf numFmtId="0" fontId="3" fillId="0" borderId="23" xfId="0" applyFont="1" applyBorder="1"/>
    <xf numFmtId="49" fontId="3" fillId="0" borderId="19" xfId="0" applyNumberFormat="1" applyFont="1" applyBorder="1"/>
    <xf numFmtId="186" fontId="38" fillId="4" borderId="8" xfId="3" applyNumberFormat="1" applyFont="1" applyFill="1" applyBorder="1" applyAlignment="1">
      <alignment horizontal="center"/>
    </xf>
    <xf numFmtId="0" fontId="47" fillId="0" borderId="0" xfId="25" applyNumberFormat="1" applyFont="1" applyBorder="1"/>
    <xf numFmtId="186" fontId="38" fillId="4" borderId="34" xfId="3" applyNumberFormat="1" applyFont="1" applyFill="1" applyBorder="1" applyAlignment="1">
      <alignment horizontal="center"/>
    </xf>
    <xf numFmtId="186" fontId="38" fillId="7" borderId="35" xfId="3" applyNumberFormat="1" applyFont="1" applyFill="1" applyBorder="1" applyAlignment="1">
      <alignment horizontal="center"/>
    </xf>
    <xf numFmtId="0" fontId="3" fillId="0" borderId="98" xfId="0" applyFont="1" applyBorder="1" applyAlignment="1">
      <alignment horizontal="left" vertical="center"/>
    </xf>
    <xf numFmtId="9" fontId="48" fillId="8" borderId="0" xfId="38" applyFont="1" applyFill="1" applyAlignment="1">
      <alignment horizontal="center"/>
    </xf>
    <xf numFmtId="186" fontId="49" fillId="5" borderId="36" xfId="24" applyNumberFormat="1" applyFont="1" applyBorder="1" applyAlignment="1">
      <alignment horizontal="left" vertical="center" wrapText="1"/>
    </xf>
    <xf numFmtId="0" fontId="35" fillId="5" borderId="14" xfId="24" applyFont="1" applyBorder="1"/>
    <xf numFmtId="10" fontId="8" fillId="0" borderId="0" xfId="38" applyNumberFormat="1" applyFont="1"/>
    <xf numFmtId="10" fontId="3" fillId="0" borderId="0" xfId="0" applyNumberFormat="1" applyFont="1"/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right"/>
    </xf>
    <xf numFmtId="186" fontId="3" fillId="0" borderId="37" xfId="14" applyNumberFormat="1" applyFont="1" applyBorder="1"/>
    <xf numFmtId="0" fontId="3" fillId="0" borderId="3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86" fontId="35" fillId="5" borderId="14" xfId="24" applyNumberFormat="1" applyFont="1" applyBorder="1"/>
    <xf numFmtId="187" fontId="46" fillId="4" borderId="24" xfId="37" applyNumberFormat="1" applyFont="1" applyBorder="1" applyAlignment="1">
      <alignment horizontal="center"/>
    </xf>
    <xf numFmtId="0" fontId="3" fillId="0" borderId="18" xfId="0" applyFont="1" applyBorder="1"/>
    <xf numFmtId="0" fontId="3" fillId="0" borderId="31" xfId="0" applyFont="1" applyBorder="1"/>
    <xf numFmtId="187" fontId="46" fillId="4" borderId="30" xfId="37" applyNumberFormat="1" applyFont="1" applyBorder="1" applyAlignment="1">
      <alignment horizontal="center"/>
    </xf>
    <xf numFmtId="186" fontId="38" fillId="4" borderId="8" xfId="8" applyNumberFormat="1" applyFont="1" applyFill="1" applyBorder="1" applyAlignment="1">
      <alignment horizontal="center"/>
    </xf>
    <xf numFmtId="186" fontId="38" fillId="4" borderId="34" xfId="8" applyNumberFormat="1" applyFont="1" applyFill="1" applyBorder="1" applyAlignment="1">
      <alignment horizontal="center"/>
    </xf>
    <xf numFmtId="186" fontId="38" fillId="7" borderId="35" xfId="8" applyNumberFormat="1" applyFont="1" applyFill="1" applyBorder="1" applyAlignment="1">
      <alignment horizontal="center"/>
    </xf>
    <xf numFmtId="0" fontId="3" fillId="0" borderId="17" xfId="0" applyFont="1" applyBorder="1"/>
    <xf numFmtId="0" fontId="3" fillId="0" borderId="19" xfId="0" applyFont="1" applyBorder="1"/>
    <xf numFmtId="3" fontId="21" fillId="0" borderId="14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3" fontId="12" fillId="0" borderId="0" xfId="0" applyNumberFormat="1" applyFont="1"/>
    <xf numFmtId="3" fontId="34" fillId="0" borderId="87" xfId="22" applyNumberFormat="1" applyFont="1" applyAlignment="1">
      <alignment horizontal="center" vertical="center" wrapText="1"/>
    </xf>
    <xf numFmtId="1" fontId="12" fillId="0" borderId="0" xfId="0" applyNumberFormat="1" applyFont="1"/>
    <xf numFmtId="1" fontId="34" fillId="0" borderId="87" xfId="22" applyNumberFormat="1" applyFont="1" applyAlignment="1">
      <alignment horizontal="center" vertical="center" wrapText="1"/>
    </xf>
    <xf numFmtId="1" fontId="35" fillId="5" borderId="14" xfId="24" applyNumberFormat="1" applyFont="1" applyBorder="1"/>
    <xf numFmtId="1" fontId="3" fillId="0" borderId="0" xfId="0" applyNumberFormat="1" applyFont="1"/>
    <xf numFmtId="1" fontId="12" fillId="0" borderId="14" xfId="3" applyNumberFormat="1" applyFont="1" applyBorder="1"/>
    <xf numFmtId="1" fontId="12" fillId="0" borderId="3" xfId="3" applyNumberFormat="1" applyFont="1" applyBorder="1"/>
    <xf numFmtId="1" fontId="3" fillId="0" borderId="14" xfId="0" applyNumberFormat="1" applyFont="1" applyBorder="1"/>
    <xf numFmtId="1" fontId="12" fillId="0" borderId="0" xfId="3" applyNumberFormat="1" applyFont="1"/>
    <xf numFmtId="1" fontId="3" fillId="0" borderId="0" xfId="3" applyNumberFormat="1" applyFont="1"/>
    <xf numFmtId="0" fontId="30" fillId="0" borderId="14" xfId="2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3" fontId="21" fillId="0" borderId="4" xfId="0" applyNumberFormat="1" applyFont="1" applyFill="1" applyBorder="1"/>
    <xf numFmtId="1" fontId="35" fillId="0" borderId="14" xfId="24" applyNumberFormat="1" applyFont="1" applyFill="1" applyBorder="1"/>
    <xf numFmtId="3" fontId="35" fillId="0" borderId="14" xfId="24" applyNumberFormat="1" applyFont="1" applyFill="1" applyBorder="1"/>
    <xf numFmtId="186" fontId="38" fillId="4" borderId="3" xfId="10" applyNumberFormat="1" applyFont="1" applyFill="1" applyBorder="1"/>
    <xf numFmtId="186" fontId="38" fillId="4" borderId="99" xfId="3" applyNumberFormat="1" applyFont="1" applyFill="1" applyBorder="1"/>
    <xf numFmtId="186" fontId="38" fillId="4" borderId="100" xfId="3" applyNumberFormat="1" applyFont="1" applyFill="1" applyBorder="1"/>
    <xf numFmtId="186" fontId="38" fillId="4" borderId="3" xfId="3" applyNumberFormat="1" applyFont="1" applyFill="1" applyBorder="1"/>
    <xf numFmtId="186" fontId="50" fillId="5" borderId="14" xfId="3" applyNumberFormat="1" applyFont="1" applyFill="1" applyBorder="1" applyAlignment="1">
      <alignment horizontal="center" vertical="center"/>
    </xf>
    <xf numFmtId="186" fontId="50" fillId="5" borderId="14" xfId="24" applyNumberFormat="1" applyFont="1" applyBorder="1" applyAlignment="1">
      <alignment horizontal="center" vertical="center" wrapText="1"/>
    </xf>
    <xf numFmtId="186" fontId="51" fillId="5" borderId="39" xfId="24" applyNumberFormat="1" applyFont="1" applyBorder="1" applyAlignment="1">
      <alignment horizontal="right" vertical="center" wrapText="1"/>
    </xf>
    <xf numFmtId="186" fontId="51" fillId="5" borderId="14" xfId="24" applyNumberFormat="1" applyFont="1" applyBorder="1" applyAlignment="1">
      <alignment horizontal="center" vertical="center" wrapText="1"/>
    </xf>
    <xf numFmtId="9" fontId="0" fillId="0" borderId="0" xfId="38" applyFont="1"/>
    <xf numFmtId="186" fontId="13" fillId="0" borderId="14" xfId="5" applyNumberFormat="1" applyFont="1" applyBorder="1"/>
    <xf numFmtId="186" fontId="35" fillId="5" borderId="14" xfId="24" applyNumberFormat="1" applyFont="1" applyBorder="1"/>
    <xf numFmtId="1" fontId="52" fillId="9" borderId="14" xfId="2" applyNumberFormat="1" applyFont="1" applyFill="1" applyBorder="1"/>
    <xf numFmtId="1" fontId="35" fillId="5" borderId="14" xfId="24" applyNumberFormat="1" applyFont="1" applyBorder="1"/>
    <xf numFmtId="0" fontId="30" fillId="2" borderId="1" xfId="1" applyBorder="1" applyAlignment="1">
      <alignment horizontal="center"/>
    </xf>
    <xf numFmtId="0" fontId="40" fillId="0" borderId="101" xfId="43" applyBorder="1"/>
    <xf numFmtId="0" fontId="33" fillId="7" borderId="14" xfId="21" applyFill="1" applyBorder="1" applyAlignment="1">
      <alignment horizontal="center"/>
    </xf>
    <xf numFmtId="49" fontId="33" fillId="7" borderId="14" xfId="21" applyNumberFormat="1" applyFill="1" applyBorder="1" applyAlignment="1">
      <alignment horizontal="center"/>
    </xf>
    <xf numFmtId="0" fontId="40" fillId="0" borderId="1" xfId="43" applyFill="1" applyBorder="1" applyAlignment="1">
      <alignment horizontal="center"/>
    </xf>
    <xf numFmtId="0" fontId="33" fillId="7" borderId="40" xfId="21" applyFill="1" applyBorder="1" applyAlignment="1">
      <alignment horizontal="center"/>
    </xf>
    <xf numFmtId="0" fontId="33" fillId="7" borderId="41" xfId="21" applyFill="1" applyBorder="1" applyAlignment="1">
      <alignment horizontal="center"/>
    </xf>
    <xf numFmtId="0" fontId="40" fillId="0" borderId="0" xfId="43" applyFill="1" applyBorder="1" applyAlignment="1">
      <alignment horizontal="center"/>
    </xf>
    <xf numFmtId="186" fontId="3" fillId="0" borderId="3" xfId="15" applyNumberFormat="1" applyFont="1" applyBorder="1"/>
    <xf numFmtId="186" fontId="3" fillId="0" borderId="3" xfId="18" applyNumberFormat="1" applyFont="1" applyBorder="1"/>
    <xf numFmtId="186" fontId="3" fillId="0" borderId="3" xfId="12" applyNumberFormat="1" applyFont="1" applyBorder="1"/>
    <xf numFmtId="186" fontId="3" fillId="0" borderId="4" xfId="12" applyNumberFormat="1" applyFont="1" applyBorder="1"/>
    <xf numFmtId="49" fontId="35" fillId="5" borderId="14" xfId="24" applyNumberFormat="1" applyBorder="1" applyAlignment="1">
      <alignment horizontal="center"/>
    </xf>
    <xf numFmtId="186" fontId="35" fillId="5" borderId="14" xfId="24" applyNumberFormat="1" applyFont="1" applyBorder="1"/>
    <xf numFmtId="186" fontId="3" fillId="0" borderId="16" xfId="12" applyNumberFormat="1" applyFont="1" applyBorder="1"/>
    <xf numFmtId="186" fontId="3" fillId="0" borderId="33" xfId="12" applyNumberFormat="1" applyFont="1" applyBorder="1"/>
    <xf numFmtId="0" fontId="33" fillId="7" borderId="9" xfId="21" applyFill="1" applyBorder="1" applyAlignment="1">
      <alignment horizontal="center"/>
    </xf>
    <xf numFmtId="0" fontId="33" fillId="7" borderId="34" xfId="21" applyFill="1" applyBorder="1" applyAlignment="1"/>
    <xf numFmtId="0" fontId="33" fillId="7" borderId="8" xfId="21" applyFill="1" applyBorder="1" applyAlignment="1">
      <alignment horizontal="center"/>
    </xf>
    <xf numFmtId="49" fontId="40" fillId="0" borderId="102" xfId="43" applyNumberFormat="1" applyBorder="1"/>
    <xf numFmtId="0" fontId="33" fillId="7" borderId="42" xfId="21" applyFill="1" applyBorder="1" applyAlignment="1">
      <alignment horizontal="center"/>
    </xf>
    <xf numFmtId="186" fontId="3" fillId="0" borderId="16" xfId="15" applyNumberFormat="1" applyFont="1" applyBorder="1"/>
    <xf numFmtId="0" fontId="33" fillId="7" borderId="12" xfId="21" applyFill="1" applyBorder="1" applyAlignment="1">
      <alignment horizontal="center"/>
    </xf>
    <xf numFmtId="49" fontId="33" fillId="7" borderId="4" xfId="21" applyNumberFormat="1" applyFill="1" applyBorder="1" applyAlignment="1">
      <alignment horizontal="center"/>
    </xf>
    <xf numFmtId="0" fontId="38" fillId="4" borderId="103" xfId="37" applyBorder="1"/>
    <xf numFmtId="49" fontId="38" fillId="4" borderId="94" xfId="37" applyNumberFormat="1" applyBorder="1"/>
    <xf numFmtId="186" fontId="38" fillId="4" borderId="94" xfId="37" applyNumberFormat="1" applyBorder="1"/>
    <xf numFmtId="0" fontId="30" fillId="10" borderId="1" xfId="1" applyFill="1" applyBorder="1" applyAlignment="1">
      <alignment horizontal="center"/>
    </xf>
    <xf numFmtId="186" fontId="2" fillId="0" borderId="0" xfId="10" applyNumberFormat="1" applyFont="1" applyBorder="1"/>
    <xf numFmtId="186" fontId="53" fillId="0" borderId="0" xfId="43" applyNumberFormat="1" applyFont="1" applyBorder="1"/>
    <xf numFmtId="186" fontId="3" fillId="10" borderId="8" xfId="24" applyNumberFormat="1" applyFont="1" applyFill="1" applyBorder="1" applyAlignment="1">
      <alignment horizontal="right"/>
    </xf>
    <xf numFmtId="186" fontId="50" fillId="10" borderId="3" xfId="24" applyNumberFormat="1" applyFont="1" applyFill="1" applyBorder="1"/>
    <xf numFmtId="186" fontId="50" fillId="0" borderId="104" xfId="24" applyNumberFormat="1" applyFont="1" applyFill="1" applyBorder="1" applyAlignment="1">
      <alignment horizontal="right"/>
    </xf>
    <xf numFmtId="186" fontId="3" fillId="10" borderId="16" xfId="24" applyNumberFormat="1" applyFont="1" applyFill="1" applyBorder="1"/>
    <xf numFmtId="186" fontId="3" fillId="10" borderId="43" xfId="24" applyNumberFormat="1" applyFont="1" applyFill="1" applyBorder="1" applyAlignment="1">
      <alignment horizontal="right"/>
    </xf>
    <xf numFmtId="186" fontId="35" fillId="5" borderId="90" xfId="24" applyNumberFormat="1" applyBorder="1"/>
    <xf numFmtId="0" fontId="33" fillId="7" borderId="2" xfId="21" applyFill="1" applyBorder="1" applyAlignment="1">
      <alignment horizontal="center"/>
    </xf>
    <xf numFmtId="186" fontId="3" fillId="10" borderId="3" xfId="24" applyNumberFormat="1" applyFont="1" applyFill="1" applyBorder="1"/>
    <xf numFmtId="0" fontId="33" fillId="7" borderId="35" xfId="21" applyFill="1" applyBorder="1" applyAlignment="1">
      <alignment horizontal="center"/>
    </xf>
    <xf numFmtId="186" fontId="3" fillId="10" borderId="0" xfId="24" applyNumberFormat="1" applyFont="1" applyFill="1" applyBorder="1"/>
    <xf numFmtId="49" fontId="38" fillId="4" borderId="37" xfId="37" applyNumberFormat="1" applyBorder="1"/>
    <xf numFmtId="186" fontId="38" fillId="4" borderId="43" xfId="10" applyNumberFormat="1" applyFont="1" applyFill="1" applyBorder="1" applyAlignment="1">
      <alignment horizontal="center"/>
    </xf>
    <xf numFmtId="186" fontId="38" fillId="4" borderId="43" xfId="37" applyNumberFormat="1" applyBorder="1"/>
    <xf numFmtId="49" fontId="38" fillId="7" borderId="41" xfId="37" applyNumberFormat="1" applyFill="1" applyBorder="1"/>
    <xf numFmtId="49" fontId="38" fillId="4" borderId="95" xfId="37" applyNumberFormat="1" applyBorder="1"/>
    <xf numFmtId="186" fontId="54" fillId="10" borderId="0" xfId="1" applyNumberFormat="1" applyFont="1" applyFill="1" applyBorder="1"/>
    <xf numFmtId="186" fontId="54" fillId="10" borderId="3" xfId="1" applyNumberFormat="1" applyFont="1" applyFill="1" applyBorder="1"/>
    <xf numFmtId="186" fontId="54" fillId="10" borderId="10" xfId="1" applyNumberFormat="1" applyFont="1" applyFill="1" applyBorder="1"/>
    <xf numFmtId="186" fontId="2" fillId="0" borderId="3" xfId="10" applyNumberFormat="1" applyFont="1" applyBorder="1"/>
    <xf numFmtId="0" fontId="33" fillId="7" borderId="5" xfId="21" applyFill="1" applyBorder="1" applyAlignment="1">
      <alignment horizontal="center"/>
    </xf>
    <xf numFmtId="186" fontId="55" fillId="0" borderId="4" xfId="43" applyNumberFormat="1" applyFont="1" applyBorder="1"/>
    <xf numFmtId="0" fontId="33" fillId="7" borderId="38" xfId="21" applyFill="1" applyBorder="1" applyAlignment="1">
      <alignment horizontal="center"/>
    </xf>
    <xf numFmtId="186" fontId="53" fillId="0" borderId="44" xfId="43" applyNumberFormat="1" applyFont="1" applyBorder="1"/>
    <xf numFmtId="0" fontId="2" fillId="0" borderId="44" xfId="26" applyNumberFormat="1" applyFont="1" applyBorder="1"/>
    <xf numFmtId="0" fontId="2" fillId="0" borderId="31" xfId="26" applyNumberFormat="1" applyFont="1" applyBorder="1" applyAlignment="1">
      <alignment horizontal="center"/>
    </xf>
    <xf numFmtId="186" fontId="40" fillId="0" borderId="105" xfId="43" applyNumberFormat="1" applyBorder="1"/>
    <xf numFmtId="186" fontId="3" fillId="0" borderId="8" xfId="13" applyNumberFormat="1" applyFont="1" applyBorder="1"/>
    <xf numFmtId="186" fontId="3" fillId="0" borderId="3" xfId="13" applyNumberFormat="1" applyFont="1" applyBorder="1"/>
    <xf numFmtId="49" fontId="3" fillId="0" borderId="4" xfId="26" applyNumberFormat="1" applyFont="1" applyBorder="1"/>
    <xf numFmtId="187" fontId="38" fillId="4" borderId="98" xfId="37" applyNumberFormat="1" applyBorder="1" applyAlignment="1">
      <alignment horizontal="center"/>
    </xf>
    <xf numFmtId="0" fontId="2" fillId="0" borderId="31" xfId="26" applyNumberFormat="1" applyFont="1" applyBorder="1"/>
    <xf numFmtId="0" fontId="40" fillId="0" borderId="4" xfId="43" applyFill="1" applyBorder="1" applyAlignment="1">
      <alignment horizontal="center"/>
    </xf>
    <xf numFmtId="186" fontId="40" fillId="0" borderId="106" xfId="43" applyNumberFormat="1" applyBorder="1"/>
    <xf numFmtId="186" fontId="3" fillId="0" borderId="0" xfId="10" applyNumberFormat="1" applyFont="1" applyBorder="1"/>
    <xf numFmtId="186" fontId="3" fillId="0" borderId="3" xfId="10" applyNumberFormat="1" applyFont="1" applyBorder="1"/>
    <xf numFmtId="0" fontId="33" fillId="7" borderId="45" xfId="21" applyFill="1" applyBorder="1" applyAlignment="1">
      <alignment horizontal="center"/>
    </xf>
    <xf numFmtId="0" fontId="33" fillId="7" borderId="19" xfId="21" applyFill="1" applyBorder="1" applyAlignment="1">
      <alignment horizontal="center"/>
    </xf>
    <xf numFmtId="186" fontId="53" fillId="0" borderId="4" xfId="43" applyNumberFormat="1" applyFont="1" applyBorder="1"/>
    <xf numFmtId="0" fontId="33" fillId="7" borderId="14" xfId="21" quotePrefix="1" applyFill="1" applyBorder="1" applyAlignment="1">
      <alignment horizontal="center"/>
    </xf>
    <xf numFmtId="3" fontId="35" fillId="5" borderId="14" xfId="24" applyNumberFormat="1" applyFont="1" applyBorder="1"/>
    <xf numFmtId="1" fontId="52" fillId="9" borderId="14" xfId="2" applyNumberFormat="1" applyFont="1" applyFill="1" applyBorder="1"/>
    <xf numFmtId="3" fontId="21" fillId="0" borderId="14" xfId="26" applyNumberFormat="1" applyFont="1" applyFill="1" applyBorder="1"/>
    <xf numFmtId="1" fontId="0" fillId="0" borderId="0" xfId="0" applyNumberFormat="1"/>
    <xf numFmtId="43" fontId="0" fillId="0" borderId="0" xfId="0" applyNumberFormat="1"/>
    <xf numFmtId="0" fontId="51" fillId="4" borderId="1" xfId="37" applyFont="1" applyBorder="1" applyAlignment="1">
      <alignment horizontal="right"/>
    </xf>
    <xf numFmtId="0" fontId="51" fillId="4" borderId="2" xfId="37" applyFont="1" applyBorder="1" applyAlignment="1">
      <alignment wrapText="1"/>
    </xf>
    <xf numFmtId="0" fontId="51" fillId="4" borderId="107" xfId="37" applyFont="1" applyBorder="1" applyAlignment="1">
      <alignment horizontal="right"/>
    </xf>
    <xf numFmtId="0" fontId="51" fillId="4" borderId="108" xfId="37" applyFont="1" applyBorder="1"/>
    <xf numFmtId="186" fontId="51" fillId="0" borderId="109" xfId="43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40" fillId="0" borderId="12" xfId="43" applyFill="1" applyBorder="1" applyAlignment="1">
      <alignment horizontal="center"/>
    </xf>
    <xf numFmtId="0" fontId="38" fillId="4" borderId="32" xfId="37" applyBorder="1"/>
    <xf numFmtId="0" fontId="38" fillId="7" borderId="42" xfId="37" applyFill="1" applyBorder="1"/>
    <xf numFmtId="0" fontId="2" fillId="0" borderId="46" xfId="25" applyNumberFormat="1" applyFont="1" applyBorder="1"/>
    <xf numFmtId="186" fontId="38" fillId="4" borderId="47" xfId="8" applyNumberFormat="1" applyFont="1" applyFill="1" applyBorder="1" applyAlignment="1">
      <alignment horizontal="center"/>
    </xf>
    <xf numFmtId="186" fontId="38" fillId="7" borderId="48" xfId="8" applyNumberFormat="1" applyFont="1" applyFill="1" applyBorder="1" applyAlignment="1">
      <alignment horizontal="center"/>
    </xf>
    <xf numFmtId="186" fontId="3" fillId="0" borderId="49" xfId="25" applyNumberFormat="1" applyFont="1" applyBorder="1"/>
    <xf numFmtId="0" fontId="31" fillId="0" borderId="21" xfId="19" applyBorder="1" applyAlignment="1">
      <alignment wrapText="1"/>
    </xf>
    <xf numFmtId="0" fontId="31" fillId="0" borderId="17" xfId="19" applyBorder="1" applyAlignment="1">
      <alignment wrapText="1"/>
    </xf>
    <xf numFmtId="0" fontId="33" fillId="7" borderId="50" xfId="21" applyFill="1" applyBorder="1" applyAlignment="1">
      <alignment horizontal="center"/>
    </xf>
    <xf numFmtId="0" fontId="33" fillId="7" borderId="18" xfId="21" applyFill="1" applyBorder="1" applyAlignment="1">
      <alignment horizontal="center"/>
    </xf>
    <xf numFmtId="186" fontId="38" fillId="4" borderId="6" xfId="37" applyNumberFormat="1" applyBorder="1"/>
    <xf numFmtId="186" fontId="2" fillId="10" borderId="3" xfId="24" applyNumberFormat="1" applyFont="1" applyFill="1" applyBorder="1"/>
    <xf numFmtId="0" fontId="33" fillId="7" borderId="4" xfId="21" applyFill="1" applyBorder="1" applyAlignment="1">
      <alignment horizontal="center"/>
    </xf>
    <xf numFmtId="186" fontId="53" fillId="0" borderId="0" xfId="43" applyNumberFormat="1" applyFont="1" applyBorder="1"/>
    <xf numFmtId="0" fontId="33" fillId="7" borderId="35" xfId="21" applyFill="1" applyBorder="1" applyAlignment="1">
      <alignment horizontal="center"/>
    </xf>
    <xf numFmtId="186" fontId="3" fillId="10" borderId="4" xfId="24" applyNumberFormat="1" applyFont="1" applyFill="1" applyBorder="1"/>
    <xf numFmtId="186" fontId="3" fillId="10" borderId="3" xfId="24" applyNumberFormat="1" applyFont="1" applyFill="1" applyBorder="1"/>
    <xf numFmtId="186" fontId="3" fillId="10" borderId="8" xfId="24" applyNumberFormat="1" applyFont="1" applyFill="1" applyBorder="1"/>
    <xf numFmtId="186" fontId="38" fillId="4" borderId="8" xfId="9" applyNumberFormat="1" applyFont="1" applyFill="1" applyBorder="1" applyAlignment="1">
      <alignment horizontal="center"/>
    </xf>
    <xf numFmtId="0" fontId="33" fillId="7" borderId="3" xfId="21" applyFill="1" applyBorder="1" applyAlignment="1">
      <alignment horizontal="center"/>
    </xf>
    <xf numFmtId="187" fontId="38" fillId="4" borderId="110" xfId="37" applyNumberFormat="1" applyBorder="1" applyAlignment="1">
      <alignment horizontal="center"/>
    </xf>
    <xf numFmtId="186" fontId="40" fillId="0" borderId="91" xfId="43" applyNumberFormat="1" applyBorder="1"/>
    <xf numFmtId="186" fontId="38" fillId="4" borderId="8" xfId="37" applyNumberFormat="1" applyBorder="1"/>
    <xf numFmtId="186" fontId="38" fillId="4" borderId="34" xfId="9" applyNumberFormat="1" applyFont="1" applyFill="1" applyBorder="1" applyAlignment="1">
      <alignment horizontal="center"/>
    </xf>
    <xf numFmtId="186" fontId="0" fillId="0" borderId="0" xfId="0" applyNumberFormat="1" applyBorder="1"/>
    <xf numFmtId="0" fontId="8" fillId="0" borderId="0" xfId="0" applyFont="1" applyBorder="1"/>
    <xf numFmtId="187" fontId="3" fillId="0" borderId="0" xfId="0" applyNumberFormat="1" applyFont="1"/>
    <xf numFmtId="49" fontId="35" fillId="5" borderId="3" xfId="24" applyNumberFormat="1" applyBorder="1" applyAlignment="1">
      <alignment horizontal="center"/>
    </xf>
    <xf numFmtId="49" fontId="38" fillId="4" borderId="97" xfId="37" applyNumberFormat="1" applyBorder="1"/>
    <xf numFmtId="0" fontId="33" fillId="7" borderId="33" xfId="21" applyFill="1" applyBorder="1" applyAlignment="1">
      <alignment horizontal="center"/>
    </xf>
    <xf numFmtId="0" fontId="33" fillId="7" borderId="44" xfId="21" applyFill="1" applyBorder="1" applyAlignment="1">
      <alignment horizontal="center"/>
    </xf>
    <xf numFmtId="49" fontId="31" fillId="0" borderId="1" xfId="19" applyNumberFormat="1" applyBorder="1" applyAlignment="1">
      <alignment wrapText="1"/>
    </xf>
    <xf numFmtId="49" fontId="31" fillId="0" borderId="0" xfId="19" applyNumberFormat="1" applyBorder="1" applyAlignment="1">
      <alignment wrapText="1"/>
    </xf>
    <xf numFmtId="49" fontId="31" fillId="0" borderId="23" xfId="19" applyNumberFormat="1" applyBorder="1" applyAlignment="1">
      <alignment wrapText="1"/>
    </xf>
    <xf numFmtId="49" fontId="31" fillId="0" borderId="19" xfId="19" applyNumberFormat="1" applyBorder="1" applyAlignment="1">
      <alignment wrapText="1"/>
    </xf>
    <xf numFmtId="0" fontId="3" fillId="0" borderId="0" xfId="0" applyFont="1" applyFill="1"/>
    <xf numFmtId="186" fontId="56" fillId="10" borderId="10" xfId="24" applyNumberFormat="1" applyFont="1" applyFill="1" applyBorder="1"/>
    <xf numFmtId="186" fontId="51" fillId="4" borderId="34" xfId="3" applyNumberFormat="1" applyFont="1" applyFill="1" applyBorder="1" applyAlignment="1">
      <alignment horizontal="center"/>
    </xf>
    <xf numFmtId="0" fontId="57" fillId="0" borderId="18" xfId="0" applyFont="1" applyBorder="1"/>
    <xf numFmtId="186" fontId="3" fillId="10" borderId="43" xfId="24" applyNumberFormat="1" applyFont="1" applyFill="1" applyBorder="1"/>
    <xf numFmtId="186" fontId="3" fillId="10" borderId="33" xfId="24" applyNumberFormat="1" applyFont="1" applyFill="1" applyBorder="1"/>
    <xf numFmtId="0" fontId="33" fillId="7" borderId="34" xfId="21" applyFill="1" applyBorder="1" applyAlignment="1">
      <alignment horizontal="center"/>
    </xf>
    <xf numFmtId="186" fontId="38" fillId="4" borderId="33" xfId="3" applyNumberFormat="1" applyFont="1" applyFill="1" applyBorder="1"/>
    <xf numFmtId="186" fontId="40" fillId="0" borderId="91" xfId="43" applyNumberFormat="1" applyFont="1" applyBorder="1"/>
    <xf numFmtId="0" fontId="48" fillId="0" borderId="0" xfId="0" applyFont="1"/>
    <xf numFmtId="187" fontId="58" fillId="4" borderId="30" xfId="37" applyNumberFormat="1" applyFont="1" applyBorder="1" applyAlignment="1">
      <alignment horizontal="center"/>
    </xf>
    <xf numFmtId="187" fontId="58" fillId="4" borderId="24" xfId="37" applyNumberFormat="1" applyFont="1" applyBorder="1" applyAlignment="1">
      <alignment horizontal="center"/>
    </xf>
    <xf numFmtId="0" fontId="8" fillId="0" borderId="0" xfId="0" applyFont="1"/>
    <xf numFmtId="0" fontId="59" fillId="0" borderId="0" xfId="42" applyFont="1" applyBorder="1" applyAlignment="1">
      <alignment horizontal="left"/>
    </xf>
    <xf numFmtId="0" fontId="33" fillId="7" borderId="51" xfId="21" applyFill="1" applyBorder="1" applyAlignment="1">
      <alignment horizontal="center"/>
    </xf>
    <xf numFmtId="186" fontId="3" fillId="0" borderId="47" xfId="25" applyNumberFormat="1" applyFont="1" applyBorder="1"/>
    <xf numFmtId="0" fontId="33" fillId="7" borderId="52" xfId="21" applyFill="1" applyBorder="1" applyAlignment="1">
      <alignment horizontal="center"/>
    </xf>
    <xf numFmtId="0" fontId="33" fillId="7" borderId="22" xfId="21" applyFill="1" applyBorder="1" applyAlignment="1">
      <alignment horizontal="center"/>
    </xf>
    <xf numFmtId="186" fontId="3" fillId="0" borderId="53" xfId="25" applyNumberFormat="1" applyFont="1" applyBorder="1"/>
    <xf numFmtId="186" fontId="3" fillId="0" borderId="53" xfId="26" applyNumberFormat="1" applyFont="1" applyBorder="1"/>
    <xf numFmtId="186" fontId="3" fillId="0" borderId="22" xfId="25" applyNumberFormat="1" applyFont="1" applyBorder="1"/>
    <xf numFmtId="186" fontId="3" fillId="0" borderId="22" xfId="26" applyNumberFormat="1" applyFont="1" applyBorder="1"/>
    <xf numFmtId="186" fontId="40" fillId="0" borderId="111" xfId="43" applyNumberFormat="1" applyBorder="1"/>
    <xf numFmtId="187" fontId="38" fillId="4" borderId="112" xfId="37" applyNumberFormat="1" applyBorder="1" applyAlignment="1">
      <alignment horizontal="center"/>
    </xf>
    <xf numFmtId="186" fontId="3" fillId="0" borderId="31" xfId="25" applyNumberFormat="1" applyFont="1" applyFill="1" applyBorder="1"/>
    <xf numFmtId="0" fontId="33" fillId="7" borderId="18" xfId="21" applyFill="1" applyBorder="1" applyAlignment="1"/>
    <xf numFmtId="49" fontId="3" fillId="0" borderId="18" xfId="0" applyNumberFormat="1" applyFont="1" applyBorder="1"/>
    <xf numFmtId="49" fontId="3" fillId="0" borderId="31" xfId="0" applyNumberFormat="1" applyFont="1" applyFill="1" applyBorder="1"/>
    <xf numFmtId="49" fontId="40" fillId="0" borderId="91" xfId="43" applyNumberFormat="1" applyBorder="1"/>
    <xf numFmtId="49" fontId="38" fillId="4" borderId="113" xfId="37" applyNumberFormat="1" applyBorder="1"/>
    <xf numFmtId="0" fontId="33" fillId="7" borderId="53" xfId="21" applyFill="1" applyBorder="1" applyAlignment="1">
      <alignment horizontal="center"/>
    </xf>
    <xf numFmtId="0" fontId="60" fillId="7" borderId="53" xfId="21" applyFont="1" applyFill="1" applyBorder="1" applyAlignment="1">
      <alignment horizontal="center"/>
    </xf>
    <xf numFmtId="186" fontId="54" fillId="0" borderId="22" xfId="25" applyNumberFormat="1" applyFont="1" applyBorder="1"/>
    <xf numFmtId="186" fontId="40" fillId="0" borderId="111" xfId="43" applyNumberFormat="1" applyFont="1" applyBorder="1"/>
    <xf numFmtId="187" fontId="40" fillId="4" borderId="114" xfId="37" applyNumberFormat="1" applyFont="1" applyBorder="1" applyAlignment="1">
      <alignment horizontal="center"/>
    </xf>
    <xf numFmtId="0" fontId="33" fillId="7" borderId="54" xfId="21" applyFill="1" applyBorder="1" applyAlignment="1">
      <alignment horizontal="center"/>
    </xf>
    <xf numFmtId="0" fontId="33" fillId="7" borderId="54" xfId="21" applyFill="1" applyBorder="1" applyAlignment="1"/>
    <xf numFmtId="49" fontId="3" fillId="0" borderId="2" xfId="0" applyNumberFormat="1" applyFont="1" applyBorder="1"/>
    <xf numFmtId="49" fontId="3" fillId="0" borderId="2" xfId="0" applyNumberFormat="1" applyFont="1" applyFill="1" applyBorder="1"/>
    <xf numFmtId="49" fontId="40" fillId="0" borderId="105" xfId="43" applyNumberFormat="1" applyBorder="1"/>
    <xf numFmtId="0" fontId="33" fillId="7" borderId="43" xfId="21" applyFill="1" applyBorder="1" applyAlignment="1">
      <alignment horizontal="center"/>
    </xf>
    <xf numFmtId="186" fontId="3" fillId="0" borderId="17" xfId="25" applyNumberFormat="1" applyFont="1" applyBorder="1"/>
    <xf numFmtId="186" fontId="40" fillId="0" borderId="102" xfId="43" applyNumberFormat="1" applyBorder="1"/>
    <xf numFmtId="186" fontId="40" fillId="4" borderId="115" xfId="3" applyNumberFormat="1" applyFont="1" applyFill="1" applyBorder="1"/>
    <xf numFmtId="186" fontId="40" fillId="4" borderId="116" xfId="3" applyNumberFormat="1" applyFont="1" applyFill="1" applyBorder="1" applyAlignment="1">
      <alignment horizontal="center"/>
    </xf>
    <xf numFmtId="186" fontId="40" fillId="7" borderId="117" xfId="3" applyNumberFormat="1" applyFont="1" applyFill="1" applyBorder="1" applyAlignment="1">
      <alignment horizontal="center"/>
    </xf>
    <xf numFmtId="0" fontId="47" fillId="0" borderId="118" xfId="25" applyNumberFormat="1" applyFont="1" applyBorder="1"/>
    <xf numFmtId="0" fontId="60" fillId="7" borderId="119" xfId="21" applyFont="1" applyFill="1" applyBorder="1" applyAlignment="1">
      <alignment horizontal="center"/>
    </xf>
    <xf numFmtId="186" fontId="54" fillId="0" borderId="120" xfId="25" applyNumberFormat="1" applyFont="1" applyBorder="1"/>
    <xf numFmtId="186" fontId="35" fillId="5" borderId="14" xfId="3" applyNumberFormat="1" applyFont="1" applyFill="1" applyBorder="1"/>
    <xf numFmtId="186" fontId="51" fillId="4" borderId="121" xfId="3" applyNumberFormat="1" applyFont="1" applyFill="1" applyBorder="1"/>
    <xf numFmtId="49" fontId="3" fillId="0" borderId="3" xfId="24" applyNumberFormat="1" applyFont="1" applyFill="1" applyBorder="1" applyAlignment="1">
      <alignment horizontal="right"/>
    </xf>
    <xf numFmtId="175" fontId="35" fillId="5" borderId="14" xfId="24" applyNumberFormat="1" applyFont="1" applyBorder="1"/>
    <xf numFmtId="49" fontId="40" fillId="0" borderId="0" xfId="43" applyNumberFormat="1" applyBorder="1"/>
    <xf numFmtId="186" fontId="61" fillId="0" borderId="30" xfId="43" applyNumberFormat="1" applyFont="1" applyBorder="1"/>
    <xf numFmtId="0" fontId="61" fillId="0" borderId="1" xfId="43" applyFont="1" applyBorder="1"/>
    <xf numFmtId="186" fontId="3" fillId="0" borderId="0" xfId="0" applyNumberFormat="1" applyFont="1"/>
    <xf numFmtId="196" fontId="62" fillId="0" borderId="14" xfId="0" applyNumberFormat="1" applyFont="1" applyFill="1" applyBorder="1"/>
    <xf numFmtId="0" fontId="63" fillId="0" borderId="30" xfId="42" applyFont="1" applyBorder="1" applyAlignment="1">
      <alignment horizontal="center"/>
    </xf>
    <xf numFmtId="204" fontId="12" fillId="0" borderId="0" xfId="0" applyNumberFormat="1" applyFont="1"/>
    <xf numFmtId="204" fontId="11" fillId="0" borderId="55" xfId="0" applyNumberFormat="1" applyFont="1" applyBorder="1"/>
    <xf numFmtId="204" fontId="34" fillId="0" borderId="87" xfId="22" applyNumberFormat="1" applyFont="1" applyAlignment="1">
      <alignment horizontal="center" vertical="center" wrapText="1"/>
    </xf>
    <xf numFmtId="204" fontId="12" fillId="0" borderId="4" xfId="0" applyNumberFormat="1" applyFont="1" applyBorder="1" applyAlignment="1">
      <alignment horizontal="center"/>
    </xf>
    <xf numFmtId="204" fontId="12" fillId="0" borderId="14" xfId="0" applyNumberFormat="1" applyFont="1" applyBorder="1" applyAlignment="1">
      <alignment horizontal="center"/>
    </xf>
    <xf numFmtId="204" fontId="3" fillId="0" borderId="0" xfId="0" applyNumberFormat="1" applyFont="1"/>
    <xf numFmtId="186" fontId="50" fillId="0" borderId="8" xfId="24" applyNumberFormat="1" applyFont="1" applyFill="1" applyBorder="1" applyAlignment="1">
      <alignment horizontal="right"/>
    </xf>
    <xf numFmtId="186" fontId="3" fillId="0" borderId="56" xfId="11" applyNumberFormat="1" applyFont="1" applyBorder="1"/>
    <xf numFmtId="186" fontId="2" fillId="0" borderId="56" xfId="11" applyNumberFormat="1" applyFont="1" applyBorder="1"/>
    <xf numFmtId="186" fontId="2" fillId="10" borderId="16" xfId="24" applyNumberFormat="1" applyFont="1" applyFill="1" applyBorder="1"/>
    <xf numFmtId="186" fontId="53" fillId="0" borderId="5" xfId="43" applyNumberFormat="1" applyFont="1" applyBorder="1"/>
    <xf numFmtId="186" fontId="50" fillId="0" borderId="16" xfId="24" applyNumberFormat="1" applyFont="1" applyFill="1" applyBorder="1"/>
    <xf numFmtId="186" fontId="50" fillId="0" borderId="0" xfId="24" applyNumberFormat="1" applyFont="1" applyFill="1" applyBorder="1"/>
    <xf numFmtId="0" fontId="3" fillId="0" borderId="56" xfId="0" applyFont="1" applyBorder="1"/>
    <xf numFmtId="0" fontId="57" fillId="0" borderId="17" xfId="0" applyFont="1" applyBorder="1"/>
    <xf numFmtId="0" fontId="33" fillId="7" borderId="57" xfId="21" applyFill="1" applyBorder="1" applyAlignment="1">
      <alignment horizontal="center"/>
    </xf>
    <xf numFmtId="186" fontId="38" fillId="4" borderId="37" xfId="8" applyNumberFormat="1" applyFont="1" applyFill="1" applyBorder="1" applyAlignment="1">
      <alignment horizontal="center"/>
    </xf>
    <xf numFmtId="186" fontId="38" fillId="7" borderId="41" xfId="8" applyNumberFormat="1" applyFont="1" applyFill="1" applyBorder="1" applyAlignment="1">
      <alignment horizontal="center"/>
    </xf>
    <xf numFmtId="0" fontId="2" fillId="0" borderId="19" xfId="26" applyNumberFormat="1" applyFont="1" applyBorder="1"/>
    <xf numFmtId="0" fontId="3" fillId="0" borderId="49" xfId="0" applyFont="1" applyBorder="1"/>
    <xf numFmtId="186" fontId="35" fillId="5" borderId="122" xfId="24" applyNumberFormat="1" applyBorder="1"/>
    <xf numFmtId="186" fontId="38" fillId="7" borderId="36" xfId="8" applyNumberFormat="1" applyFont="1" applyFill="1" applyBorder="1" applyAlignment="1">
      <alignment horizontal="center"/>
    </xf>
    <xf numFmtId="0" fontId="2" fillId="0" borderId="51" xfId="26" applyNumberFormat="1" applyFont="1" applyBorder="1"/>
    <xf numFmtId="186" fontId="40" fillId="0" borderId="123" xfId="43" applyNumberFormat="1" applyBorder="1"/>
    <xf numFmtId="0" fontId="3" fillId="0" borderId="51" xfId="0" applyFont="1" applyBorder="1"/>
    <xf numFmtId="186" fontId="50" fillId="0" borderId="124" xfId="24" applyNumberFormat="1" applyFont="1" applyFill="1" applyBorder="1" applyAlignment="1">
      <alignment horizontal="right"/>
    </xf>
    <xf numFmtId="186" fontId="12" fillId="0" borderId="14" xfId="3" applyNumberFormat="1" applyFont="1" applyBorder="1"/>
    <xf numFmtId="186" fontId="50" fillId="0" borderId="3" xfId="24" applyNumberFormat="1" applyFont="1" applyFill="1" applyBorder="1"/>
    <xf numFmtId="186" fontId="50" fillId="0" borderId="4" xfId="24" applyNumberFormat="1" applyFont="1" applyFill="1" applyBorder="1"/>
    <xf numFmtId="9" fontId="64" fillId="4" borderId="110" xfId="37" applyNumberFormat="1" applyFont="1" applyBorder="1" applyAlignment="1">
      <alignment horizontal="center"/>
    </xf>
    <xf numFmtId="186" fontId="3" fillId="0" borderId="10" xfId="12" applyNumberFormat="1" applyFont="1" applyBorder="1"/>
    <xf numFmtId="186" fontId="3" fillId="0" borderId="3" xfId="5" applyNumberFormat="1" applyFont="1" applyBorder="1"/>
    <xf numFmtId="0" fontId="33" fillId="0" borderId="5" xfId="21" applyFill="1" applyBorder="1" applyAlignment="1">
      <alignment horizontal="center"/>
    </xf>
    <xf numFmtId="186" fontId="3" fillId="0" borderId="44" xfId="12" applyNumberFormat="1" applyFont="1" applyBorder="1"/>
    <xf numFmtId="186" fontId="3" fillId="0" borderId="4" xfId="5" applyNumberFormat="1" applyFont="1" applyBorder="1"/>
    <xf numFmtId="186" fontId="3" fillId="10" borderId="5" xfId="24" applyNumberFormat="1" applyFont="1" applyFill="1" applyBorder="1"/>
    <xf numFmtId="186" fontId="50" fillId="10" borderId="4" xfId="24" applyNumberFormat="1" applyFont="1" applyFill="1" applyBorder="1"/>
    <xf numFmtId="186" fontId="50" fillId="0" borderId="56" xfId="24" applyNumberFormat="1" applyFont="1" applyFill="1" applyBorder="1"/>
    <xf numFmtId="186" fontId="50" fillId="0" borderId="7" xfId="24" applyNumberFormat="1" applyFont="1" applyFill="1" applyBorder="1"/>
    <xf numFmtId="186" fontId="35" fillId="5" borderId="125" xfId="24" applyNumberFormat="1" applyBorder="1"/>
    <xf numFmtId="186" fontId="2" fillId="10" borderId="53" xfId="24" applyNumberFormat="1" applyFont="1" applyFill="1" applyBorder="1"/>
    <xf numFmtId="186" fontId="2" fillId="0" borderId="30" xfId="10" applyNumberFormat="1" applyFont="1" applyBorder="1"/>
    <xf numFmtId="186" fontId="53" fillId="0" borderId="58" xfId="43" applyNumberFormat="1" applyFont="1" applyBorder="1"/>
    <xf numFmtId="0" fontId="33" fillId="7" borderId="58" xfId="21" applyFill="1" applyBorder="1" applyAlignment="1">
      <alignment horizontal="center"/>
    </xf>
    <xf numFmtId="186" fontId="3" fillId="10" borderId="53" xfId="24" applyNumberFormat="1" applyFont="1" applyFill="1" applyBorder="1"/>
    <xf numFmtId="186" fontId="3" fillId="10" borderId="30" xfId="24" applyNumberFormat="1" applyFont="1" applyFill="1" applyBorder="1"/>
    <xf numFmtId="0" fontId="33" fillId="7" borderId="46" xfId="21" applyFill="1" applyBorder="1" applyAlignment="1">
      <alignment horizontal="center"/>
    </xf>
    <xf numFmtId="0" fontId="3" fillId="0" borderId="30" xfId="0" applyFont="1" applyBorder="1"/>
    <xf numFmtId="186" fontId="3" fillId="0" borderId="30" xfId="0" applyNumberFormat="1" applyFont="1" applyBorder="1"/>
    <xf numFmtId="0" fontId="3" fillId="0" borderId="24" xfId="0" applyFont="1" applyBorder="1"/>
    <xf numFmtId="186" fontId="50" fillId="0" borderId="59" xfId="24" applyNumberFormat="1" applyFont="1" applyFill="1" applyBorder="1"/>
    <xf numFmtId="9" fontId="51" fillId="4" borderId="3" xfId="38" applyNumberFormat="1" applyFont="1" applyFill="1" applyBorder="1" applyAlignment="1">
      <alignment horizontal="center"/>
    </xf>
    <xf numFmtId="9" fontId="51" fillId="4" borderId="0" xfId="38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right"/>
    </xf>
    <xf numFmtId="186" fontId="12" fillId="0" borderId="3" xfId="3" applyNumberFormat="1" applyFont="1" applyBorder="1" applyAlignment="1">
      <alignment horizontal="center"/>
    </xf>
    <xf numFmtId="186" fontId="12" fillId="0" borderId="0" xfId="3" applyNumberFormat="1" applyFont="1" applyBorder="1" applyAlignment="1">
      <alignment horizontal="center"/>
    </xf>
    <xf numFmtId="0" fontId="12" fillId="0" borderId="12" xfId="0" applyFont="1" applyBorder="1" applyAlignment="1">
      <alignment horizontal="right"/>
    </xf>
    <xf numFmtId="0" fontId="40" fillId="0" borderId="126" xfId="43" applyFont="1" applyBorder="1" applyAlignment="1">
      <alignment horizontal="right"/>
    </xf>
    <xf numFmtId="0" fontId="35" fillId="5" borderId="127" xfId="24" applyFont="1" applyBorder="1" applyAlignment="1">
      <alignment horizontal="right"/>
    </xf>
    <xf numFmtId="0" fontId="12" fillId="0" borderId="128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2" fillId="0" borderId="3" xfId="0" applyFont="1" applyBorder="1"/>
    <xf numFmtId="0" fontId="12" fillId="0" borderId="0" xfId="0" applyFont="1" applyBorder="1"/>
    <xf numFmtId="187" fontId="3" fillId="0" borderId="0" xfId="38" applyNumberFormat="1" applyFont="1"/>
    <xf numFmtId="10" fontId="3" fillId="0" borderId="0" xfId="38" applyNumberFormat="1" applyFont="1"/>
    <xf numFmtId="186" fontId="2" fillId="0" borderId="16" xfId="10" applyNumberFormat="1" applyFont="1" applyBorder="1"/>
    <xf numFmtId="0" fontId="65" fillId="7" borderId="5" xfId="21" applyFont="1" applyFill="1" applyBorder="1" applyAlignment="1">
      <alignment horizontal="center"/>
    </xf>
    <xf numFmtId="0" fontId="33" fillId="7" borderId="0" xfId="21" applyFill="1" applyBorder="1" applyAlignment="1">
      <alignment horizontal="center"/>
    </xf>
    <xf numFmtId="186" fontId="50" fillId="0" borderId="60" xfId="24" applyNumberFormat="1" applyFont="1" applyFill="1" applyBorder="1"/>
    <xf numFmtId="186" fontId="50" fillId="0" borderId="33" xfId="24" applyNumberFormat="1" applyFont="1" applyFill="1" applyBorder="1"/>
    <xf numFmtId="15" fontId="35" fillId="5" borderId="14" xfId="24" applyNumberFormat="1" applyBorder="1" applyAlignment="1">
      <alignment horizontal="center"/>
    </xf>
    <xf numFmtId="186" fontId="40" fillId="0" borderId="7" xfId="43" applyNumberFormat="1" applyFont="1" applyBorder="1"/>
    <xf numFmtId="9" fontId="61" fillId="0" borderId="1" xfId="38" applyFont="1" applyBorder="1"/>
    <xf numFmtId="9" fontId="61" fillId="0" borderId="0" xfId="38" applyFont="1" applyBorder="1"/>
    <xf numFmtId="9" fontId="61" fillId="0" borderId="56" xfId="38" applyFont="1" applyBorder="1"/>
    <xf numFmtId="9" fontId="3" fillId="0" borderId="0" xfId="38" applyFont="1"/>
    <xf numFmtId="9" fontId="38" fillId="4" borderId="110" xfId="38" applyFont="1" applyFill="1" applyBorder="1" applyAlignment="1">
      <alignment horizontal="center"/>
    </xf>
    <xf numFmtId="186" fontId="61" fillId="0" borderId="30" xfId="3" applyNumberFormat="1" applyFont="1" applyBorder="1"/>
    <xf numFmtId="43" fontId="3" fillId="0" borderId="0" xfId="0" applyNumberFormat="1" applyFont="1"/>
    <xf numFmtId="43" fontId="51" fillId="4" borderId="121" xfId="3" applyNumberFormat="1" applyFont="1" applyFill="1" applyBorder="1"/>
    <xf numFmtId="187" fontId="64" fillId="4" borderId="110" xfId="37" applyNumberFormat="1" applyFont="1" applyBorder="1" applyAlignment="1">
      <alignment horizontal="center"/>
    </xf>
    <xf numFmtId="187" fontId="38" fillId="4" borderId="110" xfId="38" applyNumberFormat="1" applyFont="1" applyFill="1" applyBorder="1" applyAlignment="1">
      <alignment horizontal="center"/>
    </xf>
    <xf numFmtId="177" fontId="3" fillId="0" borderId="30" xfId="0" applyNumberFormat="1" applyFont="1" applyBorder="1"/>
    <xf numFmtId="0" fontId="33" fillId="7" borderId="61" xfId="21" quotePrefix="1" applyFill="1" applyBorder="1" applyAlignment="1">
      <alignment horizontal="center"/>
    </xf>
    <xf numFmtId="186" fontId="2" fillId="0" borderId="16" xfId="3" applyNumberFormat="1" applyFont="1" applyBorder="1"/>
    <xf numFmtId="186" fontId="66" fillId="0" borderId="33" xfId="3" applyNumberFormat="1" applyFont="1" applyBorder="1"/>
    <xf numFmtId="186" fontId="35" fillId="5" borderId="129" xfId="3" applyNumberFormat="1" applyFont="1" applyFill="1" applyBorder="1"/>
    <xf numFmtId="0" fontId="35" fillId="5" borderId="130" xfId="24" applyBorder="1"/>
    <xf numFmtId="186" fontId="40" fillId="4" borderId="131" xfId="3" applyNumberFormat="1" applyFont="1" applyFill="1" applyBorder="1"/>
    <xf numFmtId="186" fontId="40" fillId="4" borderId="37" xfId="3" applyNumberFormat="1" applyFont="1" applyFill="1" applyBorder="1" applyAlignment="1">
      <alignment horizontal="center"/>
    </xf>
    <xf numFmtId="186" fontId="40" fillId="7" borderId="41" xfId="3" applyNumberFormat="1" applyFont="1" applyFill="1" applyBorder="1" applyAlignment="1">
      <alignment horizontal="center"/>
    </xf>
    <xf numFmtId="0" fontId="47" fillId="0" borderId="5" xfId="25" applyNumberFormat="1" applyFont="1" applyBorder="1"/>
    <xf numFmtId="0" fontId="60" fillId="7" borderId="57" xfId="21" applyFont="1" applyFill="1" applyBorder="1" applyAlignment="1">
      <alignment horizontal="center"/>
    </xf>
    <xf numFmtId="186" fontId="54" fillId="0" borderId="17" xfId="25" applyNumberFormat="1" applyFont="1" applyBorder="1"/>
    <xf numFmtId="186" fontId="3" fillId="0" borderId="57" xfId="25" applyNumberFormat="1" applyFont="1" applyFill="1" applyBorder="1"/>
    <xf numFmtId="186" fontId="40" fillId="0" borderId="102" xfId="43" applyNumberFormat="1" applyFont="1" applyBorder="1"/>
    <xf numFmtId="186" fontId="61" fillId="0" borderId="1" xfId="43" applyNumberFormat="1" applyFont="1" applyBorder="1"/>
    <xf numFmtId="9" fontId="64" fillId="4" borderId="95" xfId="37" applyNumberFormat="1" applyFont="1" applyBorder="1" applyAlignment="1">
      <alignment horizontal="center"/>
    </xf>
    <xf numFmtId="186" fontId="35" fillId="5" borderId="132" xfId="24" applyNumberFormat="1" applyBorder="1"/>
    <xf numFmtId="186" fontId="35" fillId="5" borderId="133" xfId="24" applyNumberFormat="1" applyBorder="1"/>
    <xf numFmtId="186" fontId="40" fillId="4" borderId="62" xfId="3" applyNumberFormat="1" applyFont="1" applyFill="1" applyBorder="1"/>
    <xf numFmtId="186" fontId="40" fillId="7" borderId="62" xfId="3" applyNumberFormat="1" applyFont="1" applyFill="1" applyBorder="1" applyAlignment="1">
      <alignment horizontal="center"/>
    </xf>
    <xf numFmtId="0" fontId="47" fillId="0" borderId="58" xfId="25" applyNumberFormat="1" applyFont="1" applyBorder="1"/>
    <xf numFmtId="187" fontId="57" fillId="0" borderId="18" xfId="0" applyNumberFormat="1" applyFont="1" applyBorder="1"/>
    <xf numFmtId="187" fontId="64" fillId="4" borderId="114" xfId="37" applyNumberFormat="1" applyFont="1" applyBorder="1" applyAlignment="1">
      <alignment horizontal="center"/>
    </xf>
    <xf numFmtId="186" fontId="66" fillId="0" borderId="0" xfId="43" applyNumberFormat="1" applyFont="1" applyBorder="1"/>
    <xf numFmtId="215" fontId="3" fillId="0" borderId="0" xfId="0" applyNumberFormat="1" applyFont="1"/>
    <xf numFmtId="186" fontId="50" fillId="0" borderId="14" xfId="24" applyNumberFormat="1" applyFont="1" applyFill="1" applyBorder="1" applyAlignment="1">
      <alignment horizontal="right"/>
    </xf>
    <xf numFmtId="186" fontId="50" fillId="0" borderId="3" xfId="24" applyNumberFormat="1" applyFont="1" applyFill="1" applyBorder="1" applyAlignment="1">
      <alignment horizontal="right"/>
    </xf>
    <xf numFmtId="186" fontId="50" fillId="0" borderId="4" xfId="24" applyNumberFormat="1" applyFont="1" applyFill="1" applyBorder="1" applyAlignment="1">
      <alignment horizontal="right"/>
    </xf>
    <xf numFmtId="186" fontId="50" fillId="0" borderId="49" xfId="24" applyNumberFormat="1" applyFont="1" applyFill="1" applyBorder="1" applyAlignment="1">
      <alignment horizontal="right"/>
    </xf>
    <xf numFmtId="186" fontId="50" fillId="0" borderId="56" xfId="24" applyNumberFormat="1" applyFont="1" applyFill="1" applyBorder="1" applyAlignment="1">
      <alignment horizontal="right"/>
    </xf>
    <xf numFmtId="186" fontId="50" fillId="0" borderId="49" xfId="24" applyNumberFormat="1" applyFont="1" applyFill="1" applyBorder="1"/>
    <xf numFmtId="186" fontId="3" fillId="0" borderId="5" xfId="3" applyNumberFormat="1" applyFont="1" applyBorder="1"/>
    <xf numFmtId="186" fontId="50" fillId="0" borderId="8" xfId="24" applyNumberFormat="1" applyFont="1" applyFill="1" applyBorder="1"/>
    <xf numFmtId="186" fontId="3" fillId="0" borderId="8" xfId="3" applyNumberFormat="1" applyFont="1" applyBorder="1"/>
    <xf numFmtId="186" fontId="3" fillId="0" borderId="4" xfId="3" applyNumberFormat="1" applyFont="1" applyBorder="1"/>
    <xf numFmtId="0" fontId="33" fillId="7" borderId="15" xfId="21" applyFill="1" applyBorder="1" applyAlignment="1">
      <alignment horizontal="center"/>
    </xf>
    <xf numFmtId="186" fontId="14" fillId="0" borderId="59" xfId="10" applyNumberFormat="1" applyFont="1" applyBorder="1"/>
    <xf numFmtId="9" fontId="51" fillId="4" borderId="3" xfId="38" applyFont="1" applyFill="1" applyBorder="1" applyAlignment="1">
      <alignment horizontal="center"/>
    </xf>
    <xf numFmtId="43" fontId="3" fillId="0" borderId="0" xfId="3" applyNumberFormat="1" applyFont="1"/>
    <xf numFmtId="9" fontId="3" fillId="0" borderId="0" xfId="0" applyNumberFormat="1" applyFont="1"/>
    <xf numFmtId="0" fontId="67" fillId="0" borderId="1" xfId="0" applyFont="1" applyBorder="1"/>
    <xf numFmtId="0" fontId="24" fillId="0" borderId="0" xfId="0" applyFont="1" applyBorder="1"/>
    <xf numFmtId="0" fontId="24" fillId="0" borderId="2" xfId="0" applyFont="1" applyBorder="1"/>
    <xf numFmtId="0" fontId="24" fillId="0" borderId="0" xfId="0" applyFont="1"/>
    <xf numFmtId="0" fontId="25" fillId="0" borderId="1" xfId="0" applyFont="1" applyBorder="1"/>
    <xf numFmtId="3" fontId="25" fillId="0" borderId="28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5" fillId="0" borderId="63" xfId="0" applyFont="1" applyBorder="1" applyAlignment="1">
      <alignment horizontal="center"/>
    </xf>
    <xf numFmtId="188" fontId="25" fillId="0" borderId="64" xfId="0" applyNumberFormat="1" applyFont="1" applyBorder="1" applyAlignment="1">
      <alignment horizontal="right"/>
    </xf>
    <xf numFmtId="3" fontId="25" fillId="0" borderId="65" xfId="0" applyNumberFormat="1" applyFont="1" applyBorder="1" applyAlignment="1">
      <alignment horizontal="right"/>
    </xf>
    <xf numFmtId="1" fontId="25" fillId="0" borderId="65" xfId="0" applyNumberFormat="1" applyFont="1" applyBorder="1" applyAlignment="1">
      <alignment horizontal="right"/>
    </xf>
    <xf numFmtId="1" fontId="25" fillId="0" borderId="66" xfId="0" applyNumberFormat="1" applyFont="1" applyBorder="1" applyAlignment="1">
      <alignment horizontal="right"/>
    </xf>
    <xf numFmtId="3" fontId="25" fillId="0" borderId="40" xfId="0" applyNumberFormat="1" applyFont="1" applyBorder="1" applyAlignment="1">
      <alignment horizontal="right"/>
    </xf>
    <xf numFmtId="188" fontId="25" fillId="0" borderId="57" xfId="0" applyNumberFormat="1" applyFont="1" applyBorder="1" applyAlignment="1">
      <alignment horizontal="right"/>
    </xf>
    <xf numFmtId="0" fontId="24" fillId="0" borderId="19" xfId="0" applyFont="1" applyBorder="1"/>
    <xf numFmtId="0" fontId="24" fillId="0" borderId="31" xfId="0" applyFont="1" applyBorder="1"/>
    <xf numFmtId="0" fontId="25" fillId="0" borderId="0" xfId="0" applyFont="1"/>
    <xf numFmtId="9" fontId="68" fillId="0" borderId="134" xfId="38" applyFont="1" applyFill="1" applyBorder="1" applyAlignment="1">
      <alignment horizontal="center" vertical="top" wrapText="1"/>
    </xf>
    <xf numFmtId="0" fontId="25" fillId="11" borderId="135" xfId="0" applyFont="1" applyFill="1" applyBorder="1" applyAlignment="1">
      <alignment horizontal="center" vertical="top" wrapText="1"/>
    </xf>
    <xf numFmtId="9" fontId="68" fillId="11" borderId="136" xfId="38" applyFont="1" applyFill="1" applyBorder="1" applyAlignment="1">
      <alignment horizontal="center" vertical="top" wrapText="1"/>
    </xf>
    <xf numFmtId="0" fontId="69" fillId="0" borderId="137" xfId="0" applyFont="1" applyFill="1" applyBorder="1" applyAlignment="1">
      <alignment vertical="top" wrapText="1"/>
    </xf>
    <xf numFmtId="0" fontId="69" fillId="0" borderId="135" xfId="0" applyFont="1" applyFill="1" applyBorder="1" applyAlignment="1">
      <alignment vertical="top" wrapText="1"/>
    </xf>
    <xf numFmtId="10" fontId="68" fillId="0" borderId="138" xfId="38" applyNumberFormat="1" applyFont="1" applyFill="1" applyBorder="1" applyAlignment="1">
      <alignment horizontal="center" vertical="top" wrapText="1"/>
    </xf>
    <xf numFmtId="10" fontId="68" fillId="0" borderId="139" xfId="38" applyNumberFormat="1" applyFont="1" applyFill="1" applyBorder="1" applyAlignment="1">
      <alignment horizontal="center" vertical="top" wrapText="1"/>
    </xf>
    <xf numFmtId="9" fontId="68" fillId="0" borderId="138" xfId="38" applyFont="1" applyFill="1" applyBorder="1" applyAlignment="1">
      <alignment horizontal="center" vertical="top" wrapText="1"/>
    </xf>
    <xf numFmtId="0" fontId="69" fillId="0" borderId="135" xfId="0" applyFont="1" applyFill="1" applyBorder="1" applyAlignment="1">
      <alignment horizontal="center" vertical="top" wrapText="1"/>
    </xf>
    <xf numFmtId="3" fontId="70" fillId="0" borderId="137" xfId="0" applyNumberFormat="1" applyFont="1" applyBorder="1" applyAlignment="1">
      <alignment horizontal="right"/>
    </xf>
    <xf numFmtId="3" fontId="71" fillId="0" borderId="137" xfId="0" applyNumberFormat="1" applyFont="1" applyBorder="1" applyAlignment="1">
      <alignment horizontal="right"/>
    </xf>
    <xf numFmtId="0" fontId="31" fillId="0" borderId="23" xfId="19" applyFill="1" applyBorder="1" applyAlignment="1">
      <alignment horizontal="center" wrapText="1"/>
    </xf>
    <xf numFmtId="0" fontId="31" fillId="0" borderId="19" xfId="19" applyFill="1" applyBorder="1" applyAlignment="1">
      <alignment horizontal="center" wrapText="1"/>
    </xf>
    <xf numFmtId="0" fontId="31" fillId="0" borderId="31" xfId="19" applyFill="1" applyBorder="1" applyAlignment="1">
      <alignment horizontal="center" wrapText="1"/>
    </xf>
    <xf numFmtId="0" fontId="34" fillId="0" borderId="1" xfId="23" applyBorder="1" applyAlignment="1">
      <alignment horizontal="center"/>
    </xf>
    <xf numFmtId="0" fontId="34" fillId="0" borderId="0" xfId="23" applyBorder="1" applyAlignment="1">
      <alignment horizontal="center"/>
    </xf>
    <xf numFmtId="0" fontId="34" fillId="0" borderId="2" xfId="23" applyBorder="1" applyAlignment="1">
      <alignment horizontal="center"/>
    </xf>
    <xf numFmtId="0" fontId="39" fillId="0" borderId="21" xfId="42" applyBorder="1" applyAlignment="1">
      <alignment horizontal="center"/>
    </xf>
    <xf numFmtId="0" fontId="39" fillId="0" borderId="17" xfId="42" applyBorder="1" applyAlignment="1">
      <alignment horizontal="center"/>
    </xf>
    <xf numFmtId="0" fontId="39" fillId="0" borderId="18" xfId="42" applyBorder="1" applyAlignment="1">
      <alignment horizontal="center"/>
    </xf>
    <xf numFmtId="0" fontId="32" fillId="0" borderId="23" xfId="20" applyBorder="1" applyAlignment="1">
      <alignment horizontal="center" wrapText="1"/>
    </xf>
    <xf numFmtId="0" fontId="32" fillId="0" borderId="19" xfId="20" applyBorder="1" applyAlignment="1">
      <alignment horizontal="center" wrapText="1"/>
    </xf>
    <xf numFmtId="0" fontId="32" fillId="0" borderId="31" xfId="20" applyBorder="1" applyAlignment="1">
      <alignment horizontal="center" wrapText="1"/>
    </xf>
    <xf numFmtId="0" fontId="31" fillId="0" borderId="1" xfId="19" applyBorder="1" applyAlignment="1">
      <alignment horizontal="center" wrapText="1"/>
    </xf>
    <xf numFmtId="0" fontId="31" fillId="0" borderId="0" xfId="19" applyBorder="1" applyAlignment="1">
      <alignment horizontal="center" wrapText="1"/>
    </xf>
    <xf numFmtId="0" fontId="31" fillId="0" borderId="2" xfId="19" applyBorder="1" applyAlignment="1">
      <alignment horizontal="center" wrapText="1"/>
    </xf>
    <xf numFmtId="0" fontId="31" fillId="0" borderId="1" xfId="19" applyFill="1" applyBorder="1" applyAlignment="1">
      <alignment horizontal="center" wrapText="1"/>
    </xf>
    <xf numFmtId="0" fontId="31" fillId="0" borderId="0" xfId="19" applyFill="1" applyBorder="1" applyAlignment="1">
      <alignment horizontal="center" wrapText="1"/>
    </xf>
    <xf numFmtId="0" fontId="31" fillId="0" borderId="2" xfId="19" applyFill="1" applyBorder="1" applyAlignment="1">
      <alignment horizontal="center" wrapText="1"/>
    </xf>
    <xf numFmtId="0" fontId="34" fillId="0" borderId="85" xfId="20" applyFont="1" applyAlignment="1">
      <alignment horizontal="center"/>
    </xf>
    <xf numFmtId="0" fontId="72" fillId="0" borderId="85" xfId="42" applyFont="1" applyBorder="1" applyAlignment="1">
      <alignment horizontal="center"/>
    </xf>
    <xf numFmtId="186" fontId="34" fillId="0" borderId="67" xfId="20" applyNumberFormat="1" applyFont="1" applyBorder="1" applyAlignment="1">
      <alignment horizontal="center"/>
    </xf>
    <xf numFmtId="0" fontId="34" fillId="0" borderId="68" xfId="20" applyFont="1" applyBorder="1" applyAlignment="1">
      <alignment horizontal="center"/>
    </xf>
    <xf numFmtId="0" fontId="34" fillId="0" borderId="69" xfId="20" applyFont="1" applyBorder="1" applyAlignment="1">
      <alignment horizontal="center"/>
    </xf>
    <xf numFmtId="0" fontId="39" fillId="0" borderId="20" xfId="42" applyBorder="1" applyAlignment="1">
      <alignment horizontal="center"/>
    </xf>
    <xf numFmtId="0" fontId="39" fillId="0" borderId="28" xfId="42" applyBorder="1" applyAlignment="1">
      <alignment horizontal="center"/>
    </xf>
    <xf numFmtId="0" fontId="39" fillId="0" borderId="29" xfId="42" applyBorder="1" applyAlignment="1">
      <alignment horizontal="center"/>
    </xf>
    <xf numFmtId="0" fontId="31" fillId="0" borderId="21" xfId="19" applyBorder="1" applyAlignment="1">
      <alignment horizontal="center" wrapText="1"/>
    </xf>
    <xf numFmtId="0" fontId="31" fillId="0" borderId="17" xfId="19" applyBorder="1" applyAlignment="1">
      <alignment horizontal="center" wrapText="1"/>
    </xf>
    <xf numFmtId="49" fontId="31" fillId="0" borderId="1" xfId="19" applyNumberFormat="1" applyBorder="1" applyAlignment="1">
      <alignment horizontal="center" wrapText="1"/>
    </xf>
    <xf numFmtId="49" fontId="31" fillId="0" borderId="0" xfId="19" applyNumberFormat="1" applyBorder="1" applyAlignment="1">
      <alignment horizontal="center" wrapText="1"/>
    </xf>
    <xf numFmtId="49" fontId="31" fillId="0" borderId="23" xfId="19" applyNumberFormat="1" applyBorder="1" applyAlignment="1">
      <alignment horizontal="center" wrapText="1"/>
    </xf>
    <xf numFmtId="49" fontId="31" fillId="0" borderId="19" xfId="19" applyNumberFormat="1" applyBorder="1" applyAlignment="1">
      <alignment horizontal="center" wrapText="1"/>
    </xf>
    <xf numFmtId="0" fontId="39" fillId="0" borderId="70" xfId="42" applyBorder="1" applyAlignment="1">
      <alignment horizontal="center"/>
    </xf>
    <xf numFmtId="0" fontId="39" fillId="0" borderId="71" xfId="42" applyBorder="1" applyAlignment="1">
      <alignment horizontal="center"/>
    </xf>
    <xf numFmtId="0" fontId="39" fillId="0" borderId="54" xfId="42" applyBorder="1" applyAlignment="1">
      <alignment horizontal="center"/>
    </xf>
    <xf numFmtId="0" fontId="44" fillId="0" borderId="1" xfId="42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44" fillId="0" borderId="21" xfId="42" applyFont="1" applyBorder="1" applyAlignment="1">
      <alignment horizontal="left"/>
    </xf>
    <xf numFmtId="0" fontId="8" fillId="0" borderId="72" xfId="0" applyFont="1" applyBorder="1" applyAlignment="1">
      <alignment horizontal="left"/>
    </xf>
    <xf numFmtId="0" fontId="25" fillId="0" borderId="135" xfId="0" applyFont="1" applyFill="1" applyBorder="1" applyAlignment="1">
      <alignment horizontal="center" vertical="top" wrapText="1"/>
    </xf>
    <xf numFmtId="0" fontId="25" fillId="0" borderId="138" xfId="0" applyFont="1" applyFill="1" applyBorder="1" applyAlignment="1">
      <alignment horizontal="center" vertical="top" wrapText="1"/>
    </xf>
    <xf numFmtId="0" fontId="25" fillId="0" borderId="23" xfId="0" applyFont="1" applyBorder="1" applyAlignment="1"/>
    <xf numFmtId="0" fontId="25" fillId="0" borderId="19" xfId="0" applyFont="1" applyBorder="1" applyAlignment="1"/>
    <xf numFmtId="0" fontId="25" fillId="0" borderId="83" xfId="0" applyFont="1" applyBorder="1" applyAlignment="1"/>
    <xf numFmtId="0" fontId="69" fillId="0" borderId="135" xfId="0" applyFont="1" applyFill="1" applyBorder="1" applyAlignment="1">
      <alignment horizontal="center" vertical="top" wrapText="1"/>
    </xf>
    <xf numFmtId="0" fontId="69" fillId="0" borderId="138" xfId="0" applyFont="1" applyFill="1" applyBorder="1" applyAlignment="1">
      <alignment horizontal="center" vertical="top" wrapText="1"/>
    </xf>
    <xf numFmtId="0" fontId="25" fillId="0" borderId="42" xfId="0" applyFont="1" applyBorder="1" applyAlignment="1"/>
    <xf numFmtId="0" fontId="25" fillId="0" borderId="35" xfId="0" applyFont="1" applyBorder="1" applyAlignment="1"/>
    <xf numFmtId="0" fontId="69" fillId="12" borderId="135" xfId="0" applyFont="1" applyFill="1" applyBorder="1" applyAlignment="1">
      <alignment horizontal="center" vertical="top" wrapText="1"/>
    </xf>
    <xf numFmtId="0" fontId="69" fillId="12" borderId="138" xfId="0" applyFont="1" applyFill="1" applyBorder="1" applyAlignment="1">
      <alignment horizontal="center" vertical="top" wrapText="1"/>
    </xf>
    <xf numFmtId="0" fontId="25" fillId="0" borderId="80" xfId="0" applyFont="1" applyBorder="1" applyAlignment="1"/>
    <xf numFmtId="0" fontId="25" fillId="0" borderId="81" xfId="0" applyFont="1" applyBorder="1" applyAlignment="1"/>
    <xf numFmtId="0" fontId="25" fillId="0" borderId="73" xfId="0" applyFont="1" applyBorder="1" applyAlignment="1"/>
    <xf numFmtId="0" fontId="25" fillId="0" borderId="63" xfId="0" applyFont="1" applyBorder="1" applyAlignment="1"/>
    <xf numFmtId="0" fontId="25" fillId="0" borderId="82" xfId="0" applyFont="1" applyBorder="1" applyAlignment="1"/>
    <xf numFmtId="0" fontId="25" fillId="0" borderId="78" xfId="0" applyFont="1" applyBorder="1" applyAlignment="1"/>
    <xf numFmtId="0" fontId="25" fillId="0" borderId="79" xfId="0" applyFont="1" applyBorder="1" applyAlignment="1"/>
    <xf numFmtId="0" fontId="25" fillId="0" borderId="20" xfId="0" applyFont="1" applyBorder="1" applyAlignment="1">
      <alignment horizontal="center"/>
    </xf>
    <xf numFmtId="0" fontId="24" fillId="0" borderId="28" xfId="0" applyFont="1" applyBorder="1" applyAlignment="1"/>
    <xf numFmtId="0" fontId="25" fillId="0" borderId="20" xfId="0" applyFont="1" applyBorder="1" applyAlignment="1">
      <alignment horizontal="left" wrapText="1"/>
    </xf>
    <xf numFmtId="0" fontId="25" fillId="0" borderId="75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5" fillId="0" borderId="21" xfId="0" applyFont="1" applyBorder="1" applyAlignment="1">
      <alignment horizontal="left"/>
    </xf>
    <xf numFmtId="0" fontId="25" fillId="0" borderId="72" xfId="0" applyFont="1" applyBorder="1" applyAlignment="1">
      <alignment horizontal="left"/>
    </xf>
    <xf numFmtId="0" fontId="25" fillId="0" borderId="73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5" fillId="0" borderId="76" xfId="0" applyFont="1" applyBorder="1" applyAlignment="1"/>
    <xf numFmtId="0" fontId="25" fillId="0" borderId="77" xfId="0" applyFont="1" applyBorder="1" applyAlignment="1"/>
  </cellXfs>
  <cellStyles count="44">
    <cellStyle name="20% - Accent2" xfId="1" builtinId="34"/>
    <cellStyle name="20% - Accent6" xfId="2" builtinId="50"/>
    <cellStyle name="Comma" xfId="3" builtinId="3"/>
    <cellStyle name="Comma 12" xfId="4"/>
    <cellStyle name="Comma 12 2" xfId="5"/>
    <cellStyle name="Comma 13" xfId="6"/>
    <cellStyle name="Comma 13 2" xfId="7"/>
    <cellStyle name="Comma 14" xfId="8"/>
    <cellStyle name="Comma 14 2" xfId="9"/>
    <cellStyle name="Comma 2 2" xfId="10"/>
    <cellStyle name="Comma 3" xfId="11"/>
    <cellStyle name="Comma 3 2" xfId="12"/>
    <cellStyle name="Comma 4 2" xfId="13"/>
    <cellStyle name="Comma 5" xfId="14"/>
    <cellStyle name="Comma 5 2" xfId="15"/>
    <cellStyle name="Comma 6 2" xfId="16"/>
    <cellStyle name="Comma 7" xfId="17"/>
    <cellStyle name="Comma 7 2" xfId="18"/>
    <cellStyle name="Explanatory Text" xfId="19" builtinId="53"/>
    <cellStyle name="Heading 1" xfId="20" builtinId="16"/>
    <cellStyle name="Heading 2" xfId="21" builtinId="17"/>
    <cellStyle name="Heading 3" xfId="22" builtinId="18"/>
    <cellStyle name="Heading 4" xfId="23" builtinId="19"/>
    <cellStyle name="Input" xfId="24" builtinId="20"/>
    <cellStyle name="Normal" xfId="0" builtinId="0"/>
    <cellStyle name="Normal 2" xfId="25"/>
    <cellStyle name="Normal 2 2" xfId="26"/>
    <cellStyle name="Normal 2 3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6" xfId="34"/>
    <cellStyle name="Normal 7" xfId="35"/>
    <cellStyle name="Normal 8" xfId="36"/>
    <cellStyle name="Output" xfId="37" builtinId="21"/>
    <cellStyle name="Percent" xfId="38" builtinId="5"/>
    <cellStyle name="Percent 3" xfId="39"/>
    <cellStyle name="Percent 3 2" xfId="40"/>
    <cellStyle name="Percent 4" xfId="41"/>
    <cellStyle name="Title" xfId="42" builtinId="15"/>
    <cellStyle name="Total" xfId="4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3.xml"/><Relationship Id="rId18" Type="http://schemas.openxmlformats.org/officeDocument/2006/relationships/theme" Target="theme/theme1.xml"/><Relationship Id="rId3" Type="http://schemas.openxmlformats.org/officeDocument/2006/relationships/chartsheet" Target="chart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0.xml"/><Relationship Id="rId17" Type="http://schemas.openxmlformats.org/officeDocument/2006/relationships/worksheet" Target="worksheets/sheet7.xml"/><Relationship Id="rId25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6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2.xml"/><Relationship Id="rId24" Type="http://schemas.openxmlformats.org/officeDocument/2006/relationships/customXml" Target="../customXml/item3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.xml"/><Relationship Id="rId19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worksheet" Target="worksheets/sheet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White Maize: Weekly producer deliveries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94573796645248"/>
          <c:y val="9.8373200980209227E-2"/>
          <c:w val="0.86683605061031277"/>
          <c:h val="0.7123284944832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-White maize'!$P$17</c:f>
              <c:strCache>
                <c:ptCount val="1"/>
                <c:pt idx="0">
                  <c:v>*2021/22</c:v>
                </c:pt>
              </c:strCache>
            </c:strRef>
          </c:tx>
          <c:invertIfNegative val="0"/>
          <c:cat>
            <c:strRef>
              <c:f>'Summary -White maize'!$B$18:$B$62</c:f>
              <c:strCache>
                <c:ptCount val="45"/>
                <c:pt idx="0">
                  <c:v>Early Deliveries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strCache>
            </c:strRef>
          </c:cat>
          <c:val>
            <c:numRef>
              <c:f>'Summary -White maize'!$P$18:$P$72</c:f>
              <c:numCache>
                <c:formatCode>_ * #\ ##0_ ;_ * \-#\ ##0_ ;_ * "-"??_ ;_ @_ </c:formatCode>
                <c:ptCount val="55"/>
                <c:pt idx="0">
                  <c:v>435962</c:v>
                </c:pt>
                <c:pt idx="1">
                  <c:v>208526</c:v>
                </c:pt>
                <c:pt idx="2">
                  <c:v>379158</c:v>
                </c:pt>
                <c:pt idx="3">
                  <c:v>545824</c:v>
                </c:pt>
                <c:pt idx="4">
                  <c:v>987410</c:v>
                </c:pt>
                <c:pt idx="5">
                  <c:v>441451</c:v>
                </c:pt>
                <c:pt idx="6">
                  <c:v>542973</c:v>
                </c:pt>
                <c:pt idx="7">
                  <c:v>626127</c:v>
                </c:pt>
                <c:pt idx="8">
                  <c:v>1432843</c:v>
                </c:pt>
                <c:pt idx="9">
                  <c:v>147268</c:v>
                </c:pt>
                <c:pt idx="10">
                  <c:v>497494</c:v>
                </c:pt>
                <c:pt idx="11">
                  <c:v>404669</c:v>
                </c:pt>
                <c:pt idx="12">
                  <c:v>316250</c:v>
                </c:pt>
                <c:pt idx="13">
                  <c:v>569759</c:v>
                </c:pt>
                <c:pt idx="14">
                  <c:v>110022</c:v>
                </c:pt>
                <c:pt idx="15">
                  <c:v>65453</c:v>
                </c:pt>
                <c:pt idx="16">
                  <c:v>45098</c:v>
                </c:pt>
                <c:pt idx="17">
                  <c:v>158818</c:v>
                </c:pt>
                <c:pt idx="18">
                  <c:v>11064</c:v>
                </c:pt>
                <c:pt idx="19">
                  <c:v>21477</c:v>
                </c:pt>
                <c:pt idx="20">
                  <c:v>22903</c:v>
                </c:pt>
                <c:pt idx="21">
                  <c:v>98388</c:v>
                </c:pt>
                <c:pt idx="22">
                  <c:v>3840</c:v>
                </c:pt>
                <c:pt idx="23">
                  <c:v>13913</c:v>
                </c:pt>
                <c:pt idx="24">
                  <c:v>19297</c:v>
                </c:pt>
                <c:pt idx="25">
                  <c:v>14908</c:v>
                </c:pt>
                <c:pt idx="26">
                  <c:v>62184</c:v>
                </c:pt>
                <c:pt idx="27">
                  <c:v>7407</c:v>
                </c:pt>
                <c:pt idx="28">
                  <c:v>9532</c:v>
                </c:pt>
                <c:pt idx="29">
                  <c:v>7176</c:v>
                </c:pt>
                <c:pt idx="30">
                  <c:v>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B61-9118-133B7FA5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8847"/>
        <c:axId val="1"/>
      </c:barChart>
      <c:lineChart>
        <c:grouping val="standard"/>
        <c:varyColors val="0"/>
        <c:ser>
          <c:idx val="1"/>
          <c:order val="1"/>
          <c:tx>
            <c:strRef>
              <c:f>'Summary -White maize'!$Q$3</c:f>
              <c:strCache>
                <c:ptCount val="1"/>
                <c:pt idx="0">
                  <c:v>5 Yr. AVG</c:v>
                </c:pt>
              </c:strCache>
            </c:strRef>
          </c:tx>
          <c:val>
            <c:numRef>
              <c:f>'Summary -White maize'!$Q$18:$Q$62</c:f>
              <c:numCache>
                <c:formatCode>_ * #\ ##0_ ;_ * \-#\ ##0_ ;_ * "-"??_ ;_ @_ </c:formatCode>
                <c:ptCount val="45"/>
                <c:pt idx="0">
                  <c:v>225223</c:v>
                </c:pt>
                <c:pt idx="1">
                  <c:v>74588.800000000003</c:v>
                </c:pt>
                <c:pt idx="2">
                  <c:v>73583.399999999994</c:v>
                </c:pt>
                <c:pt idx="3">
                  <c:v>83675.8</c:v>
                </c:pt>
                <c:pt idx="4">
                  <c:v>277165.2</c:v>
                </c:pt>
                <c:pt idx="5">
                  <c:v>227531.8</c:v>
                </c:pt>
                <c:pt idx="6">
                  <c:v>260896.2</c:v>
                </c:pt>
                <c:pt idx="7">
                  <c:v>311432</c:v>
                </c:pt>
                <c:pt idx="8">
                  <c:v>398172.4</c:v>
                </c:pt>
                <c:pt idx="9">
                  <c:v>589220.19999999995</c:v>
                </c:pt>
                <c:pt idx="10">
                  <c:v>366356.2</c:v>
                </c:pt>
                <c:pt idx="11">
                  <c:v>437507.4</c:v>
                </c:pt>
                <c:pt idx="12">
                  <c:v>457962.6</c:v>
                </c:pt>
                <c:pt idx="13">
                  <c:v>677634.2</c:v>
                </c:pt>
                <c:pt idx="14">
                  <c:v>398241.8</c:v>
                </c:pt>
                <c:pt idx="15">
                  <c:v>357247.6</c:v>
                </c:pt>
                <c:pt idx="16">
                  <c:v>308539.40000000002</c:v>
                </c:pt>
                <c:pt idx="17">
                  <c:v>301976.40000000002</c:v>
                </c:pt>
                <c:pt idx="18">
                  <c:v>284587.59999999998</c:v>
                </c:pt>
                <c:pt idx="19">
                  <c:v>68258.600000000006</c:v>
                </c:pt>
                <c:pt idx="20">
                  <c:v>57168.6</c:v>
                </c:pt>
                <c:pt idx="21">
                  <c:v>34384.400000000001</c:v>
                </c:pt>
                <c:pt idx="22">
                  <c:v>87307.6</c:v>
                </c:pt>
                <c:pt idx="23">
                  <c:v>11864.2</c:v>
                </c:pt>
                <c:pt idx="24">
                  <c:v>16495.8</c:v>
                </c:pt>
                <c:pt idx="25">
                  <c:v>14544.2</c:v>
                </c:pt>
                <c:pt idx="26">
                  <c:v>43447.8</c:v>
                </c:pt>
                <c:pt idx="27">
                  <c:v>19387.400000000001</c:v>
                </c:pt>
                <c:pt idx="28">
                  <c:v>8765.2000000000007</c:v>
                </c:pt>
                <c:pt idx="29">
                  <c:v>8761.4</c:v>
                </c:pt>
                <c:pt idx="30">
                  <c:v>20810.8</c:v>
                </c:pt>
                <c:pt idx="31">
                  <c:v>23034.2</c:v>
                </c:pt>
                <c:pt idx="32">
                  <c:v>3432.6</c:v>
                </c:pt>
                <c:pt idx="33">
                  <c:v>2280.8000000000002</c:v>
                </c:pt>
                <c:pt idx="34">
                  <c:v>1793.6</c:v>
                </c:pt>
                <c:pt idx="35">
                  <c:v>17861</c:v>
                </c:pt>
                <c:pt idx="36">
                  <c:v>1318.8</c:v>
                </c:pt>
                <c:pt idx="37">
                  <c:v>4070.8</c:v>
                </c:pt>
                <c:pt idx="38">
                  <c:v>5163</c:v>
                </c:pt>
                <c:pt idx="39">
                  <c:v>19206</c:v>
                </c:pt>
                <c:pt idx="40">
                  <c:v>12070</c:v>
                </c:pt>
                <c:pt idx="41">
                  <c:v>7937</c:v>
                </c:pt>
                <c:pt idx="42">
                  <c:v>12451</c:v>
                </c:pt>
                <c:pt idx="43">
                  <c:v>22084</c:v>
                </c:pt>
                <c:pt idx="44">
                  <c:v>12520.6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3-4B61-9118-133B7FA5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847"/>
        <c:axId val="1"/>
      </c:lineChart>
      <c:catAx>
        <c:axId val="27158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 nr</a:t>
                </a:r>
              </a:p>
            </c:rich>
          </c:tx>
          <c:layout>
            <c:manualLayout>
              <c:xMode val="edge"/>
              <c:yMode val="edge"/>
              <c:x val="0.50442064195549918"/>
              <c:y val="0.875290848732180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Tons</a:t>
                </a:r>
              </a:p>
            </c:rich>
          </c:tx>
          <c:layout>
            <c:manualLayout>
              <c:xMode val="edge"/>
              <c:yMode val="edge"/>
              <c:x val="1.6039074614440655E-2"/>
              <c:y val="0.42940939917188792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8847"/>
        <c:crosses val="autoZero"/>
        <c:crossBetween val="between"/>
        <c:majorUnit val="40000"/>
        <c:minorUnit val="20000"/>
      </c:valAx>
    </c:plotArea>
    <c:legend>
      <c:legendPos val="r"/>
      <c:layout>
        <c:manualLayout>
          <c:xMode val="edge"/>
          <c:yMode val="edge"/>
          <c:x val="0.24239934264585045"/>
          <c:y val="0.93568726355611598"/>
          <c:w val="0.69268693508627766"/>
          <c:h val="2.9003783102143799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-White maize'!$L$17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maize'!$L$19:$L$62</c:f>
              <c:numCache>
                <c:formatCode>_ * #\ ##0_ ;_ * \-#\ ##0_ ;_ * "-"??_ ;_ @_ </c:formatCode>
                <c:ptCount val="44"/>
                <c:pt idx="0">
                  <c:v>88229</c:v>
                </c:pt>
                <c:pt idx="1">
                  <c:v>165614</c:v>
                </c:pt>
                <c:pt idx="2">
                  <c:v>160479</c:v>
                </c:pt>
                <c:pt idx="3">
                  <c:v>770617</c:v>
                </c:pt>
                <c:pt idx="4">
                  <c:v>458239</c:v>
                </c:pt>
                <c:pt idx="5">
                  <c:v>527539</c:v>
                </c:pt>
                <c:pt idx="6">
                  <c:v>610221</c:v>
                </c:pt>
                <c:pt idx="7">
                  <c:v>815375</c:v>
                </c:pt>
                <c:pt idx="8">
                  <c:v>1028383</c:v>
                </c:pt>
                <c:pt idx="9">
                  <c:v>706082</c:v>
                </c:pt>
                <c:pt idx="10">
                  <c:v>724396</c:v>
                </c:pt>
                <c:pt idx="11">
                  <c:v>629045</c:v>
                </c:pt>
                <c:pt idx="12">
                  <c:v>863710</c:v>
                </c:pt>
                <c:pt idx="13">
                  <c:v>271698</c:v>
                </c:pt>
                <c:pt idx="14">
                  <c:v>255342</c:v>
                </c:pt>
                <c:pt idx="15">
                  <c:v>185152</c:v>
                </c:pt>
                <c:pt idx="16">
                  <c:v>370981</c:v>
                </c:pt>
                <c:pt idx="17">
                  <c:v>29795</c:v>
                </c:pt>
                <c:pt idx="18">
                  <c:v>26337</c:v>
                </c:pt>
                <c:pt idx="19">
                  <c:v>30770</c:v>
                </c:pt>
                <c:pt idx="20">
                  <c:v>22929</c:v>
                </c:pt>
                <c:pt idx="21">
                  <c:v>67200</c:v>
                </c:pt>
                <c:pt idx="22">
                  <c:v>15816</c:v>
                </c:pt>
                <c:pt idx="23">
                  <c:v>21176</c:v>
                </c:pt>
                <c:pt idx="24">
                  <c:v>18918</c:v>
                </c:pt>
                <c:pt idx="25">
                  <c:v>59299</c:v>
                </c:pt>
                <c:pt idx="26">
                  <c:v>6832</c:v>
                </c:pt>
                <c:pt idx="27">
                  <c:v>11775</c:v>
                </c:pt>
                <c:pt idx="28">
                  <c:v>13223</c:v>
                </c:pt>
                <c:pt idx="29">
                  <c:v>55375</c:v>
                </c:pt>
                <c:pt idx="30">
                  <c:v>6768</c:v>
                </c:pt>
                <c:pt idx="31">
                  <c:v>5455</c:v>
                </c:pt>
                <c:pt idx="32">
                  <c:v>0</c:v>
                </c:pt>
                <c:pt idx="33">
                  <c:v>0</c:v>
                </c:pt>
                <c:pt idx="34">
                  <c:v>26350</c:v>
                </c:pt>
                <c:pt idx="35">
                  <c:v>4553</c:v>
                </c:pt>
                <c:pt idx="36">
                  <c:v>8411</c:v>
                </c:pt>
                <c:pt idx="37">
                  <c:v>6684</c:v>
                </c:pt>
                <c:pt idx="38">
                  <c:v>40609</c:v>
                </c:pt>
                <c:pt idx="39">
                  <c:v>1254</c:v>
                </c:pt>
                <c:pt idx="40">
                  <c:v>5668</c:v>
                </c:pt>
                <c:pt idx="41">
                  <c:v>3148</c:v>
                </c:pt>
                <c:pt idx="42">
                  <c:v>28844</c:v>
                </c:pt>
                <c:pt idx="43">
                  <c:v>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3-4E9F-BE65-01A1766983F7}"/>
            </c:ext>
          </c:extLst>
        </c:ser>
        <c:ser>
          <c:idx val="1"/>
          <c:order val="1"/>
          <c:tx>
            <c:strRef>
              <c:f>'Summary -White maize'!$M$17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maize'!$M$19:$M$62</c:f>
              <c:numCache>
                <c:formatCode>_ * #\ ##0_ ;_ * \-#\ ##0_ ;_ * "-"??_ ;_ @_ </c:formatCode>
                <c:ptCount val="44"/>
                <c:pt idx="0">
                  <c:v>14616</c:v>
                </c:pt>
                <c:pt idx="1">
                  <c:v>52953</c:v>
                </c:pt>
                <c:pt idx="2">
                  <c:v>64090</c:v>
                </c:pt>
                <c:pt idx="3">
                  <c:v>200821</c:v>
                </c:pt>
                <c:pt idx="4">
                  <c:v>17570</c:v>
                </c:pt>
                <c:pt idx="5">
                  <c:v>168613</c:v>
                </c:pt>
                <c:pt idx="6">
                  <c:v>265473</c:v>
                </c:pt>
                <c:pt idx="7">
                  <c:v>346775</c:v>
                </c:pt>
                <c:pt idx="8">
                  <c:v>524267</c:v>
                </c:pt>
                <c:pt idx="9">
                  <c:v>481953</c:v>
                </c:pt>
                <c:pt idx="10">
                  <c:v>439673</c:v>
                </c:pt>
                <c:pt idx="11">
                  <c:v>478746</c:v>
                </c:pt>
                <c:pt idx="12">
                  <c:v>879985</c:v>
                </c:pt>
                <c:pt idx="13">
                  <c:v>323511</c:v>
                </c:pt>
                <c:pt idx="14">
                  <c:v>454227</c:v>
                </c:pt>
                <c:pt idx="15">
                  <c:v>395364</c:v>
                </c:pt>
                <c:pt idx="16">
                  <c:v>281975</c:v>
                </c:pt>
                <c:pt idx="17">
                  <c:v>326583</c:v>
                </c:pt>
                <c:pt idx="18">
                  <c:v>96902</c:v>
                </c:pt>
                <c:pt idx="19">
                  <c:v>65235</c:v>
                </c:pt>
                <c:pt idx="20">
                  <c:v>34947</c:v>
                </c:pt>
                <c:pt idx="21">
                  <c:v>79862</c:v>
                </c:pt>
                <c:pt idx="22">
                  <c:v>12605</c:v>
                </c:pt>
                <c:pt idx="23">
                  <c:v>17419</c:v>
                </c:pt>
                <c:pt idx="24">
                  <c:v>14841</c:v>
                </c:pt>
                <c:pt idx="25">
                  <c:v>59272</c:v>
                </c:pt>
                <c:pt idx="26">
                  <c:v>3633</c:v>
                </c:pt>
                <c:pt idx="27">
                  <c:v>8399</c:v>
                </c:pt>
                <c:pt idx="28">
                  <c:v>9140</c:v>
                </c:pt>
                <c:pt idx="29">
                  <c:v>7591</c:v>
                </c:pt>
                <c:pt idx="30">
                  <c:v>32985</c:v>
                </c:pt>
                <c:pt idx="31">
                  <c:v>3944</c:v>
                </c:pt>
                <c:pt idx="32">
                  <c:v>4144</c:v>
                </c:pt>
                <c:pt idx="33">
                  <c:v>2931</c:v>
                </c:pt>
                <c:pt idx="34">
                  <c:v>9228</c:v>
                </c:pt>
                <c:pt idx="35">
                  <c:v>605</c:v>
                </c:pt>
                <c:pt idx="36">
                  <c:v>2895</c:v>
                </c:pt>
                <c:pt idx="37">
                  <c:v>1078</c:v>
                </c:pt>
                <c:pt idx="38">
                  <c:v>14929</c:v>
                </c:pt>
                <c:pt idx="39">
                  <c:v>91</c:v>
                </c:pt>
                <c:pt idx="40">
                  <c:v>2095</c:v>
                </c:pt>
                <c:pt idx="41">
                  <c:v>1001</c:v>
                </c:pt>
                <c:pt idx="42">
                  <c:v>21149</c:v>
                </c:pt>
                <c:pt idx="4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3-4E9F-BE65-01A1766983F7}"/>
            </c:ext>
          </c:extLst>
        </c:ser>
        <c:ser>
          <c:idx val="2"/>
          <c:order val="2"/>
          <c:tx>
            <c:strRef>
              <c:f>'Summary -White maize'!$N$17</c:f>
              <c:strCache>
                <c:ptCount val="1"/>
                <c:pt idx="0">
                  <c:v>2019/20*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maize'!$N$19:$N$62</c:f>
              <c:numCache>
                <c:formatCode>_ * #\ ##0_ ;_ * \-#\ ##0_ ;_ * "-"??_ ;_ @_ </c:formatCode>
                <c:ptCount val="44"/>
                <c:pt idx="0">
                  <c:v>8464</c:v>
                </c:pt>
                <c:pt idx="1">
                  <c:v>24331</c:v>
                </c:pt>
                <c:pt idx="2">
                  <c:v>52807</c:v>
                </c:pt>
                <c:pt idx="3">
                  <c:v>97674</c:v>
                </c:pt>
                <c:pt idx="4">
                  <c:v>202885</c:v>
                </c:pt>
                <c:pt idx="5">
                  <c:v>192390</c:v>
                </c:pt>
                <c:pt idx="6">
                  <c:v>227929</c:v>
                </c:pt>
                <c:pt idx="7">
                  <c:v>216564</c:v>
                </c:pt>
                <c:pt idx="8">
                  <c:v>356391</c:v>
                </c:pt>
                <c:pt idx="9">
                  <c:v>193466</c:v>
                </c:pt>
                <c:pt idx="10">
                  <c:v>241903</c:v>
                </c:pt>
                <c:pt idx="11">
                  <c:v>306192</c:v>
                </c:pt>
                <c:pt idx="12">
                  <c:v>792215</c:v>
                </c:pt>
                <c:pt idx="13">
                  <c:v>150209</c:v>
                </c:pt>
                <c:pt idx="14">
                  <c:v>399397</c:v>
                </c:pt>
                <c:pt idx="15">
                  <c:v>409560</c:v>
                </c:pt>
                <c:pt idx="16">
                  <c:v>325385</c:v>
                </c:pt>
                <c:pt idx="17">
                  <c:v>490962</c:v>
                </c:pt>
                <c:pt idx="18">
                  <c:v>126550</c:v>
                </c:pt>
                <c:pt idx="19">
                  <c:v>75557</c:v>
                </c:pt>
                <c:pt idx="20">
                  <c:v>36755</c:v>
                </c:pt>
                <c:pt idx="21">
                  <c:v>81290</c:v>
                </c:pt>
                <c:pt idx="22">
                  <c:v>15478</c:v>
                </c:pt>
                <c:pt idx="23">
                  <c:v>15220</c:v>
                </c:pt>
                <c:pt idx="24">
                  <c:v>16496</c:v>
                </c:pt>
                <c:pt idx="25">
                  <c:v>70318</c:v>
                </c:pt>
                <c:pt idx="26">
                  <c:v>2158</c:v>
                </c:pt>
                <c:pt idx="27">
                  <c:v>11652</c:v>
                </c:pt>
                <c:pt idx="28">
                  <c:v>9598</c:v>
                </c:pt>
                <c:pt idx="29">
                  <c:v>5910</c:v>
                </c:pt>
                <c:pt idx="30">
                  <c:v>38194</c:v>
                </c:pt>
                <c:pt idx="31">
                  <c:v>3259</c:v>
                </c:pt>
                <c:pt idx="32">
                  <c:v>1457</c:v>
                </c:pt>
                <c:pt idx="33">
                  <c:v>2369</c:v>
                </c:pt>
                <c:pt idx="34">
                  <c:v>15047</c:v>
                </c:pt>
                <c:pt idx="35">
                  <c:v>247</c:v>
                </c:pt>
                <c:pt idx="36">
                  <c:v>2079</c:v>
                </c:pt>
                <c:pt idx="37">
                  <c:v>6752</c:v>
                </c:pt>
                <c:pt idx="38">
                  <c:v>9442</c:v>
                </c:pt>
                <c:pt idx="39">
                  <c:v>23988</c:v>
                </c:pt>
                <c:pt idx="40">
                  <c:v>7466</c:v>
                </c:pt>
                <c:pt idx="41">
                  <c:v>11480</c:v>
                </c:pt>
                <c:pt idx="42">
                  <c:v>9084</c:v>
                </c:pt>
                <c:pt idx="43">
                  <c:v>22233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3-4E9F-BE65-01A1766983F7}"/>
            </c:ext>
          </c:extLst>
        </c:ser>
        <c:ser>
          <c:idx val="3"/>
          <c:order val="3"/>
          <c:tx>
            <c:strRef>
              <c:f>'Summary -White maize'!$O$17</c:f>
              <c:strCache>
                <c:ptCount val="1"/>
                <c:pt idx="0">
                  <c:v>2019/20*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'Summary -White maize'!$O$19:$O$62</c:f>
              <c:numCache>
                <c:formatCode>_ * #\ ##0_ ;_ * \-#\ ##0_ ;_ * "-"??_ ;_ @_ </c:formatCode>
                <c:ptCount val="44"/>
                <c:pt idx="0">
                  <c:v>208526</c:v>
                </c:pt>
                <c:pt idx="1">
                  <c:v>37574</c:v>
                </c:pt>
                <c:pt idx="2">
                  <c:v>78048</c:v>
                </c:pt>
                <c:pt idx="3">
                  <c:v>136426</c:v>
                </c:pt>
                <c:pt idx="4">
                  <c:v>346634</c:v>
                </c:pt>
                <c:pt idx="5">
                  <c:v>246460</c:v>
                </c:pt>
                <c:pt idx="6">
                  <c:v>361369</c:v>
                </c:pt>
                <c:pt idx="7">
                  <c:v>250828</c:v>
                </c:pt>
                <c:pt idx="8">
                  <c:v>875139</c:v>
                </c:pt>
                <c:pt idx="9">
                  <c:v>297273</c:v>
                </c:pt>
                <c:pt idx="10">
                  <c:v>607351</c:v>
                </c:pt>
                <c:pt idx="11">
                  <c:v>648824</c:v>
                </c:pt>
                <c:pt idx="12">
                  <c:v>708707</c:v>
                </c:pt>
                <c:pt idx="13">
                  <c:v>1123824</c:v>
                </c:pt>
                <c:pt idx="14">
                  <c:v>524045</c:v>
                </c:pt>
                <c:pt idx="15">
                  <c:v>407047</c:v>
                </c:pt>
                <c:pt idx="16">
                  <c:v>281706</c:v>
                </c:pt>
                <c:pt idx="17">
                  <c:v>536989</c:v>
                </c:pt>
                <c:pt idx="18">
                  <c:v>43317</c:v>
                </c:pt>
                <c:pt idx="19">
                  <c:v>79109</c:v>
                </c:pt>
                <c:pt idx="20">
                  <c:v>49822</c:v>
                </c:pt>
                <c:pt idx="21">
                  <c:v>188880</c:v>
                </c:pt>
                <c:pt idx="22">
                  <c:v>7035</c:v>
                </c:pt>
                <c:pt idx="23">
                  <c:v>21272</c:v>
                </c:pt>
                <c:pt idx="24">
                  <c:v>16799</c:v>
                </c:pt>
                <c:pt idx="25">
                  <c:v>13803</c:v>
                </c:pt>
                <c:pt idx="26">
                  <c:v>82181</c:v>
                </c:pt>
                <c:pt idx="27">
                  <c:v>9087</c:v>
                </c:pt>
                <c:pt idx="28">
                  <c:v>7665</c:v>
                </c:pt>
                <c:pt idx="29">
                  <c:v>7429</c:v>
                </c:pt>
                <c:pt idx="30">
                  <c:v>36058</c:v>
                </c:pt>
                <c:pt idx="31">
                  <c:v>4505</c:v>
                </c:pt>
                <c:pt idx="32">
                  <c:v>5803</c:v>
                </c:pt>
                <c:pt idx="33">
                  <c:v>3668</c:v>
                </c:pt>
                <c:pt idx="34">
                  <c:v>20593</c:v>
                </c:pt>
                <c:pt idx="35">
                  <c:v>164</c:v>
                </c:pt>
                <c:pt idx="36">
                  <c:v>2948</c:v>
                </c:pt>
                <c:pt idx="37">
                  <c:v>5613</c:v>
                </c:pt>
                <c:pt idx="38">
                  <c:v>7252</c:v>
                </c:pt>
                <c:pt idx="39">
                  <c:v>31152</c:v>
                </c:pt>
                <c:pt idx="40">
                  <c:v>5936</c:v>
                </c:pt>
                <c:pt idx="41">
                  <c:v>10507</c:v>
                </c:pt>
                <c:pt idx="42">
                  <c:v>8705</c:v>
                </c:pt>
                <c:pt idx="43">
                  <c:v>29350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3-4E9F-BE65-01A1766983F7}"/>
            </c:ext>
          </c:extLst>
        </c:ser>
        <c:ser>
          <c:idx val="4"/>
          <c:order val="4"/>
          <c:tx>
            <c:strRef>
              <c:f>'Summary -White maize'!$P$17</c:f>
              <c:strCache>
                <c:ptCount val="1"/>
                <c:pt idx="0">
                  <c:v>*2021/22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'Summary -White maize'!$P$19:$P$31</c:f>
              <c:numCache>
                <c:formatCode>_ * #\ ##0_ ;_ * \-#\ ##0_ ;_ * "-"??_ ;_ @_ </c:formatCode>
                <c:ptCount val="13"/>
                <c:pt idx="0">
                  <c:v>208526</c:v>
                </c:pt>
                <c:pt idx="1">
                  <c:v>379158</c:v>
                </c:pt>
                <c:pt idx="2">
                  <c:v>545824</c:v>
                </c:pt>
                <c:pt idx="3">
                  <c:v>987410</c:v>
                </c:pt>
                <c:pt idx="4">
                  <c:v>441451</c:v>
                </c:pt>
                <c:pt idx="5">
                  <c:v>542973</c:v>
                </c:pt>
                <c:pt idx="6">
                  <c:v>626127</c:v>
                </c:pt>
                <c:pt idx="7">
                  <c:v>1432843</c:v>
                </c:pt>
                <c:pt idx="8">
                  <c:v>147268</c:v>
                </c:pt>
                <c:pt idx="9">
                  <c:v>497494</c:v>
                </c:pt>
                <c:pt idx="10">
                  <c:v>404669</c:v>
                </c:pt>
                <c:pt idx="11">
                  <c:v>316250</c:v>
                </c:pt>
                <c:pt idx="12">
                  <c:v>569759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53-4E9F-BE65-01A17669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46783"/>
        <c:axId val="1"/>
      </c:barChart>
      <c:catAx>
        <c:axId val="2714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67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056338028169"/>
          <c:y val="0.92433795712484235"/>
          <c:w val="0.67517605633802813"/>
          <c:h val="6.6834804539722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Yellow Maize: Weekly producer deliveries</a:t>
            </a:r>
          </a:p>
        </c:rich>
      </c:tx>
      <c:layout>
        <c:manualLayout>
          <c:xMode val="edge"/>
          <c:yMode val="edge"/>
          <c:x val="0.27692024836254547"/>
          <c:y val="1.2598590686882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4893330641362"/>
          <c:y val="7.130873995081323E-2"/>
          <c:w val="0.86683605061031277"/>
          <c:h val="0.708021142183051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-Yellow maize'!$Q$17</c:f>
              <c:strCache>
                <c:ptCount val="1"/>
                <c:pt idx="0">
                  <c:v>2021/22*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'Summary -Yellow maize'!$B$18:$B$62</c:f>
              <c:strCache>
                <c:ptCount val="45"/>
                <c:pt idx="0">
                  <c:v>Early Deliveries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strCache>
            </c:strRef>
          </c:cat>
          <c:val>
            <c:numRef>
              <c:f>'Summary -Yellow maize'!$Q$18:$Q$62</c:f>
              <c:numCache>
                <c:formatCode>_ * #\ ##0_ ;_ * \-#\ ##0_ ;_ * "-"??_ ;_ @_ </c:formatCode>
                <c:ptCount val="45"/>
                <c:pt idx="0">
                  <c:v>512109</c:v>
                </c:pt>
                <c:pt idx="1">
                  <c:v>258229</c:v>
                </c:pt>
                <c:pt idx="2">
                  <c:v>397780</c:v>
                </c:pt>
                <c:pt idx="3">
                  <c:v>554659</c:v>
                </c:pt>
                <c:pt idx="4">
                  <c:v>960806</c:v>
                </c:pt>
                <c:pt idx="5">
                  <c:v>352721</c:v>
                </c:pt>
                <c:pt idx="6">
                  <c:v>571147</c:v>
                </c:pt>
                <c:pt idx="7">
                  <c:v>597761</c:v>
                </c:pt>
                <c:pt idx="8">
                  <c:v>1094708</c:v>
                </c:pt>
                <c:pt idx="9">
                  <c:v>79036</c:v>
                </c:pt>
                <c:pt idx="10">
                  <c:v>381864</c:v>
                </c:pt>
                <c:pt idx="11">
                  <c:v>227287</c:v>
                </c:pt>
                <c:pt idx="12">
                  <c:v>178611</c:v>
                </c:pt>
                <c:pt idx="13">
                  <c:v>382496</c:v>
                </c:pt>
                <c:pt idx="14">
                  <c:v>68563</c:v>
                </c:pt>
                <c:pt idx="15">
                  <c:v>50541</c:v>
                </c:pt>
                <c:pt idx="16">
                  <c:v>29854</c:v>
                </c:pt>
                <c:pt idx="17">
                  <c:v>105709</c:v>
                </c:pt>
                <c:pt idx="18">
                  <c:v>7684</c:v>
                </c:pt>
                <c:pt idx="19">
                  <c:v>18286</c:v>
                </c:pt>
                <c:pt idx="20">
                  <c:v>14073</c:v>
                </c:pt>
                <c:pt idx="21">
                  <c:v>78165</c:v>
                </c:pt>
                <c:pt idx="22">
                  <c:v>4596</c:v>
                </c:pt>
                <c:pt idx="23">
                  <c:v>11332</c:v>
                </c:pt>
                <c:pt idx="24">
                  <c:v>9882</c:v>
                </c:pt>
                <c:pt idx="25">
                  <c:v>12443</c:v>
                </c:pt>
                <c:pt idx="26">
                  <c:v>45685</c:v>
                </c:pt>
                <c:pt idx="27">
                  <c:v>8252</c:v>
                </c:pt>
                <c:pt idx="28">
                  <c:v>12735</c:v>
                </c:pt>
                <c:pt idx="29">
                  <c:v>9124</c:v>
                </c:pt>
                <c:pt idx="30">
                  <c:v>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C-4B5E-8A32-745F3413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5119"/>
        <c:axId val="1"/>
      </c:barChart>
      <c:lineChart>
        <c:grouping val="standard"/>
        <c:varyColors val="0"/>
        <c:ser>
          <c:idx val="0"/>
          <c:order val="0"/>
          <c:tx>
            <c:strRef>
              <c:f>'Summary -Yellow maize'!$R$3</c:f>
              <c:strCache>
                <c:ptCount val="1"/>
                <c:pt idx="0">
                  <c:v>5 Yr. AVG</c:v>
                </c:pt>
              </c:strCache>
            </c:strRef>
          </c:tx>
          <c:cat>
            <c:strRef>
              <c:f>'Summary -Yellow maize'!$B$18:$B$62</c:f>
              <c:strCache>
                <c:ptCount val="45"/>
                <c:pt idx="0">
                  <c:v>Early Deliveries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strCache>
            </c:strRef>
          </c:cat>
          <c:val>
            <c:numRef>
              <c:f>'Summary -Yellow maize'!$R$18:$R$62</c:f>
              <c:numCache>
                <c:formatCode>_ * #\ ##0_ ;_ * \-#\ ##0_ ;_ * "-"??_ ;_ @_ </c:formatCode>
                <c:ptCount val="45"/>
                <c:pt idx="0">
                  <c:v>274176.2</c:v>
                </c:pt>
                <c:pt idx="1">
                  <c:v>50073.599999999999</c:v>
                </c:pt>
                <c:pt idx="2">
                  <c:v>120139</c:v>
                </c:pt>
                <c:pt idx="3">
                  <c:v>149288</c:v>
                </c:pt>
                <c:pt idx="4">
                  <c:v>454306.8</c:v>
                </c:pt>
                <c:pt idx="5">
                  <c:v>340330.6</c:v>
                </c:pt>
                <c:pt idx="6">
                  <c:v>415692.6</c:v>
                </c:pt>
                <c:pt idx="7">
                  <c:v>425335.2</c:v>
                </c:pt>
                <c:pt idx="8">
                  <c:v>471416.2</c:v>
                </c:pt>
                <c:pt idx="9">
                  <c:v>519447.2</c:v>
                </c:pt>
                <c:pt idx="10">
                  <c:v>304052.40000000002</c:v>
                </c:pt>
                <c:pt idx="11">
                  <c:v>293911.2</c:v>
                </c:pt>
                <c:pt idx="12">
                  <c:v>260390.8</c:v>
                </c:pt>
                <c:pt idx="13">
                  <c:v>340945.8</c:v>
                </c:pt>
                <c:pt idx="14">
                  <c:v>115244.2</c:v>
                </c:pt>
                <c:pt idx="15">
                  <c:v>115704.2</c:v>
                </c:pt>
                <c:pt idx="16">
                  <c:v>88523.8</c:v>
                </c:pt>
                <c:pt idx="17">
                  <c:v>92922.8</c:v>
                </c:pt>
                <c:pt idx="18">
                  <c:v>86714.4</c:v>
                </c:pt>
                <c:pt idx="19">
                  <c:v>24453</c:v>
                </c:pt>
                <c:pt idx="20">
                  <c:v>22237</c:v>
                </c:pt>
                <c:pt idx="21">
                  <c:v>16098.6</c:v>
                </c:pt>
                <c:pt idx="22">
                  <c:v>52153.599999999999</c:v>
                </c:pt>
                <c:pt idx="23">
                  <c:v>11049.8</c:v>
                </c:pt>
                <c:pt idx="24">
                  <c:v>11298.4</c:v>
                </c:pt>
                <c:pt idx="25">
                  <c:v>9256.6</c:v>
                </c:pt>
                <c:pt idx="26">
                  <c:v>36710.6</c:v>
                </c:pt>
                <c:pt idx="27">
                  <c:v>6806.2</c:v>
                </c:pt>
                <c:pt idx="28">
                  <c:v>5835.4</c:v>
                </c:pt>
                <c:pt idx="29">
                  <c:v>5371.2</c:v>
                </c:pt>
                <c:pt idx="30">
                  <c:v>19946</c:v>
                </c:pt>
                <c:pt idx="31">
                  <c:v>18600</c:v>
                </c:pt>
                <c:pt idx="32">
                  <c:v>3557</c:v>
                </c:pt>
                <c:pt idx="33">
                  <c:v>1387.2</c:v>
                </c:pt>
                <c:pt idx="34">
                  <c:v>2526.6</c:v>
                </c:pt>
                <c:pt idx="35">
                  <c:v>22247.8</c:v>
                </c:pt>
                <c:pt idx="36">
                  <c:v>1076.4000000000001</c:v>
                </c:pt>
                <c:pt idx="37">
                  <c:v>3671.4</c:v>
                </c:pt>
                <c:pt idx="38">
                  <c:v>5818</c:v>
                </c:pt>
                <c:pt idx="39">
                  <c:v>21187</c:v>
                </c:pt>
                <c:pt idx="40">
                  <c:v>16990</c:v>
                </c:pt>
                <c:pt idx="41">
                  <c:v>9125.2000000000007</c:v>
                </c:pt>
                <c:pt idx="42">
                  <c:v>8296.6</c:v>
                </c:pt>
                <c:pt idx="43">
                  <c:v>25983.8</c:v>
                </c:pt>
                <c:pt idx="44">
                  <c:v>17853.8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C-4B5E-8A32-745F3413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5119"/>
        <c:axId val="1"/>
      </c:lineChart>
      <c:catAx>
        <c:axId val="27145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4934646316293454"/>
              <c:y val="0.8606582200554060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Tons</a:t>
                </a:r>
              </a:p>
            </c:rich>
          </c:tx>
          <c:layout>
            <c:manualLayout>
              <c:xMode val="edge"/>
              <c:yMode val="edge"/>
              <c:x val="1.6039505949184452E-2"/>
              <c:y val="0.42941055760211561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5119"/>
        <c:crosses val="autoZero"/>
        <c:crossBetween val="between"/>
        <c:majorUnit val="40000"/>
        <c:minorUnit val="30000"/>
      </c:valAx>
    </c:plotArea>
    <c:legend>
      <c:legendPos val="r"/>
      <c:layout>
        <c:manualLayout>
          <c:xMode val="edge"/>
          <c:yMode val="edge"/>
          <c:x val="0.14790468364831552"/>
          <c:y val="0.9218158890290038"/>
          <c:w val="0.80525883319638447"/>
          <c:h val="5.4224464060529609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mielielewerings (Bemarkingsjaar: Mei tot April 2020/21)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'Mielies-Maize'!$D$3:$G$3</c:f>
              <c:strCache>
                <c:ptCount val="1"/>
                <c:pt idx="0">
                  <c:v>Witmielies/White maize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'Summary -Total maize'!$B$19:$B$70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'Mielies-Maize'!$F$19:$F$70</c:f>
              <c:numCache>
                <c:formatCode>_ * #\ ##0_ ;_ * \-#\ ##0_ ;_ * "-"??_ ;_ @_ </c:formatCode>
                <c:ptCount val="52"/>
                <c:pt idx="0">
                  <c:v>208526</c:v>
                </c:pt>
                <c:pt idx="1">
                  <c:v>379158</c:v>
                </c:pt>
                <c:pt idx="2">
                  <c:v>545824</c:v>
                </c:pt>
                <c:pt idx="3">
                  <c:v>987410</c:v>
                </c:pt>
                <c:pt idx="4">
                  <c:v>441451</c:v>
                </c:pt>
                <c:pt idx="5">
                  <c:v>542973</c:v>
                </c:pt>
                <c:pt idx="6">
                  <c:v>626127</c:v>
                </c:pt>
                <c:pt idx="7">
                  <c:v>1432843</c:v>
                </c:pt>
                <c:pt idx="8">
                  <c:v>147268</c:v>
                </c:pt>
                <c:pt idx="9">
                  <c:v>497494</c:v>
                </c:pt>
                <c:pt idx="10">
                  <c:v>404669</c:v>
                </c:pt>
                <c:pt idx="11">
                  <c:v>316250</c:v>
                </c:pt>
                <c:pt idx="12">
                  <c:v>569759</c:v>
                </c:pt>
                <c:pt idx="13">
                  <c:v>110022</c:v>
                </c:pt>
                <c:pt idx="14">
                  <c:v>65453</c:v>
                </c:pt>
                <c:pt idx="15">
                  <c:v>45098</c:v>
                </c:pt>
                <c:pt idx="16">
                  <c:v>158818</c:v>
                </c:pt>
                <c:pt idx="17">
                  <c:v>11064</c:v>
                </c:pt>
                <c:pt idx="18">
                  <c:v>21477</c:v>
                </c:pt>
                <c:pt idx="19">
                  <c:v>22903</c:v>
                </c:pt>
                <c:pt idx="20">
                  <c:v>98388</c:v>
                </c:pt>
                <c:pt idx="21">
                  <c:v>3840</c:v>
                </c:pt>
                <c:pt idx="22">
                  <c:v>13913</c:v>
                </c:pt>
                <c:pt idx="23">
                  <c:v>19297</c:v>
                </c:pt>
                <c:pt idx="24">
                  <c:v>14908</c:v>
                </c:pt>
                <c:pt idx="25">
                  <c:v>62184</c:v>
                </c:pt>
                <c:pt idx="26">
                  <c:v>7407</c:v>
                </c:pt>
                <c:pt idx="27">
                  <c:v>9532</c:v>
                </c:pt>
                <c:pt idx="28">
                  <c:v>7176</c:v>
                </c:pt>
                <c:pt idx="29">
                  <c:v>7937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A-4286-A9DD-21A294D9F9D4}"/>
            </c:ext>
          </c:extLst>
        </c:ser>
        <c:ser>
          <c:idx val="1"/>
          <c:order val="1"/>
          <c:tx>
            <c:strRef>
              <c:f>'Mielies-Maize'!$H$3:$K$3</c:f>
              <c:strCache>
                <c:ptCount val="1"/>
                <c:pt idx="0">
                  <c:v>Geelmielies/Yellow maize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'Summary -Total maize'!$B$19:$B$70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'Mielies-Maize'!$J$19:$J$70</c:f>
              <c:numCache>
                <c:formatCode>_ * #\ ##0_ ;_ * \-#\ ##0_ ;_ * "-"??_ ;_ @_ </c:formatCode>
                <c:ptCount val="52"/>
                <c:pt idx="0">
                  <c:v>258229</c:v>
                </c:pt>
                <c:pt idx="1">
                  <c:v>397780</c:v>
                </c:pt>
                <c:pt idx="2">
                  <c:v>554659</c:v>
                </c:pt>
                <c:pt idx="3">
                  <c:v>960806</c:v>
                </c:pt>
                <c:pt idx="4">
                  <c:v>352721</c:v>
                </c:pt>
                <c:pt idx="5">
                  <c:v>571147</c:v>
                </c:pt>
                <c:pt idx="6">
                  <c:v>597761</c:v>
                </c:pt>
                <c:pt idx="7">
                  <c:v>1094708</c:v>
                </c:pt>
                <c:pt idx="8">
                  <c:v>79036</c:v>
                </c:pt>
                <c:pt idx="9">
                  <c:v>381864</c:v>
                </c:pt>
                <c:pt idx="10">
                  <c:v>227287</c:v>
                </c:pt>
                <c:pt idx="11">
                  <c:v>178611</c:v>
                </c:pt>
                <c:pt idx="12">
                  <c:v>382496</c:v>
                </c:pt>
                <c:pt idx="13">
                  <c:v>68563</c:v>
                </c:pt>
                <c:pt idx="14">
                  <c:v>50541</c:v>
                </c:pt>
                <c:pt idx="15">
                  <c:v>29854</c:v>
                </c:pt>
                <c:pt idx="16">
                  <c:v>105709</c:v>
                </c:pt>
                <c:pt idx="17">
                  <c:v>7684</c:v>
                </c:pt>
                <c:pt idx="18">
                  <c:v>18286</c:v>
                </c:pt>
                <c:pt idx="19">
                  <c:v>14073</c:v>
                </c:pt>
                <c:pt idx="20">
                  <c:v>78165</c:v>
                </c:pt>
                <c:pt idx="21">
                  <c:v>4596</c:v>
                </c:pt>
                <c:pt idx="22">
                  <c:v>11332</c:v>
                </c:pt>
                <c:pt idx="23">
                  <c:v>9882</c:v>
                </c:pt>
                <c:pt idx="24">
                  <c:v>12443</c:v>
                </c:pt>
                <c:pt idx="25">
                  <c:v>45685</c:v>
                </c:pt>
                <c:pt idx="26">
                  <c:v>8252</c:v>
                </c:pt>
                <c:pt idx="27">
                  <c:v>12735</c:v>
                </c:pt>
                <c:pt idx="28">
                  <c:v>9124</c:v>
                </c:pt>
                <c:pt idx="29">
                  <c:v>9668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A-4286-A9DD-21A294D9F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27155103"/>
        <c:axId val="1"/>
      </c:barChart>
      <c:catAx>
        <c:axId val="27155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55103"/>
        <c:crosses val="autoZero"/>
        <c:crossBetween val="between"/>
        <c:majorUnit val="30000"/>
        <c:minorUnit val="3008.9703"/>
      </c:valAx>
    </c:plotArea>
    <c:legend>
      <c:legendPos val="r"/>
      <c:legendEntry>
        <c:idx val="0"/>
        <c:txPr>
          <a:bodyPr/>
          <a:lstStyle/>
          <a:p>
            <a:pPr>
              <a:defRPr sz="8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1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978635990139678"/>
          <c:y val="0.19924337957124841"/>
          <c:w val="0.20788824979457687"/>
          <c:h val="9.2055485498108464E-2"/>
        </c:manualLayout>
      </c:layout>
      <c:overlay val="1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totale mielielewerings (Bemarkingsjaar: Mei tot April)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30750959140574"/>
          <c:y val="9.6605481626658773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'Summary -Total maize'!$Q$17</c:f>
              <c:strCache>
                <c:ptCount val="1"/>
                <c:pt idx="0">
                  <c:v>2021/22*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'Summary -Total maize'!$B$18:$B$62</c:f>
              <c:strCache>
                <c:ptCount val="45"/>
                <c:pt idx="0">
                  <c:v>Early Deliveries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strCache>
            </c:strRef>
          </c:cat>
          <c:val>
            <c:numRef>
              <c:f>'Summary -Total maize'!$Q$18:$Q$72</c:f>
              <c:numCache>
                <c:formatCode>_ * #\ ##0_ ;_ * \-#\ ##0_ ;_ * "-"??_ ;_ @_ </c:formatCode>
                <c:ptCount val="55"/>
                <c:pt idx="0">
                  <c:v>948071</c:v>
                </c:pt>
                <c:pt idx="1">
                  <c:v>466755</c:v>
                </c:pt>
                <c:pt idx="2">
                  <c:v>776938</c:v>
                </c:pt>
                <c:pt idx="3">
                  <c:v>1100483</c:v>
                </c:pt>
                <c:pt idx="4">
                  <c:v>1948216</c:v>
                </c:pt>
                <c:pt idx="5">
                  <c:v>794172</c:v>
                </c:pt>
                <c:pt idx="6">
                  <c:v>1114120</c:v>
                </c:pt>
                <c:pt idx="7">
                  <c:v>1223888</c:v>
                </c:pt>
                <c:pt idx="8">
                  <c:v>2527551</c:v>
                </c:pt>
                <c:pt idx="9">
                  <c:v>226304</c:v>
                </c:pt>
                <c:pt idx="10">
                  <c:v>879358</c:v>
                </c:pt>
                <c:pt idx="11">
                  <c:v>631956</c:v>
                </c:pt>
                <c:pt idx="12">
                  <c:v>494861</c:v>
                </c:pt>
                <c:pt idx="13">
                  <c:v>952255</c:v>
                </c:pt>
                <c:pt idx="14">
                  <c:v>178585</c:v>
                </c:pt>
                <c:pt idx="15">
                  <c:v>115994</c:v>
                </c:pt>
                <c:pt idx="16">
                  <c:v>74952</c:v>
                </c:pt>
                <c:pt idx="17">
                  <c:v>264527</c:v>
                </c:pt>
                <c:pt idx="18">
                  <c:v>18748</c:v>
                </c:pt>
                <c:pt idx="19">
                  <c:v>39763</c:v>
                </c:pt>
                <c:pt idx="20">
                  <c:v>36976</c:v>
                </c:pt>
                <c:pt idx="21">
                  <c:v>176553</c:v>
                </c:pt>
                <c:pt idx="22">
                  <c:v>8436</c:v>
                </c:pt>
                <c:pt idx="23">
                  <c:v>25245</c:v>
                </c:pt>
                <c:pt idx="24">
                  <c:v>29179</c:v>
                </c:pt>
                <c:pt idx="25">
                  <c:v>27351</c:v>
                </c:pt>
                <c:pt idx="26">
                  <c:v>107869</c:v>
                </c:pt>
                <c:pt idx="27">
                  <c:v>15659</c:v>
                </c:pt>
                <c:pt idx="28">
                  <c:v>22267</c:v>
                </c:pt>
                <c:pt idx="29">
                  <c:v>16300</c:v>
                </c:pt>
                <c:pt idx="30">
                  <c:v>17605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2-42B0-A44E-A3396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147615"/>
        <c:axId val="1"/>
      </c:barChart>
      <c:lineChart>
        <c:grouping val="standard"/>
        <c:varyColors val="0"/>
        <c:ser>
          <c:idx val="1"/>
          <c:order val="0"/>
          <c:tx>
            <c:strRef>
              <c:f>'Summary -Total maize'!$R$17</c:f>
              <c:strCache>
                <c:ptCount val="1"/>
                <c:pt idx="0">
                  <c:v>5 Yr. AVG</c:v>
                </c:pt>
              </c:strCache>
            </c:strRef>
          </c:tx>
          <c:cat>
            <c:strRef>
              <c:f>'Summary -Total maize'!$B$18:$B$62</c:f>
              <c:strCache>
                <c:ptCount val="45"/>
                <c:pt idx="0">
                  <c:v>Early Deliveries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strCache>
            </c:strRef>
          </c:cat>
          <c:val>
            <c:numRef>
              <c:f>'Summary -Total maize'!$R$18:$R$62</c:f>
              <c:numCache>
                <c:formatCode>_ * #\ ##0_ ;_ * \-#\ ##0_ ;_ * "-"??_ ;_ @_ </c:formatCode>
                <c:ptCount val="45"/>
                <c:pt idx="0">
                  <c:v>479359.19999999995</c:v>
                </c:pt>
                <c:pt idx="1">
                  <c:v>80219.8</c:v>
                </c:pt>
                <c:pt idx="2">
                  <c:v>176613.2</c:v>
                </c:pt>
                <c:pt idx="3">
                  <c:v>209202</c:v>
                </c:pt>
                <c:pt idx="4">
                  <c:v>698717.8</c:v>
                </c:pt>
                <c:pt idx="5">
                  <c:v>557258.6</c:v>
                </c:pt>
                <c:pt idx="6">
                  <c:v>670846</c:v>
                </c:pt>
                <c:pt idx="7">
                  <c:v>759635.6</c:v>
                </c:pt>
                <c:pt idx="8">
                  <c:v>879583</c:v>
                </c:pt>
                <c:pt idx="9">
                  <c:v>1184131.6000000001</c:v>
                </c:pt>
                <c:pt idx="10">
                  <c:v>685500.8</c:v>
                </c:pt>
                <c:pt idx="11">
                  <c:v>772499.2</c:v>
                </c:pt>
                <c:pt idx="12">
                  <c:v>757475.6</c:v>
                </c:pt>
                <c:pt idx="13">
                  <c:v>1064190.2</c:v>
                </c:pt>
                <c:pt idx="14">
                  <c:v>595596.6</c:v>
                </c:pt>
                <c:pt idx="15">
                  <c:v>496977.4</c:v>
                </c:pt>
                <c:pt idx="16">
                  <c:v>412470.8</c:v>
                </c:pt>
                <c:pt idx="17">
                  <c:v>403874.2</c:v>
                </c:pt>
                <c:pt idx="18">
                  <c:v>389591</c:v>
                </c:pt>
                <c:pt idx="19">
                  <c:v>92732.800000000003</c:v>
                </c:pt>
                <c:pt idx="20">
                  <c:v>80086.2</c:v>
                </c:pt>
                <c:pt idx="21">
                  <c:v>51420.2</c:v>
                </c:pt>
                <c:pt idx="22">
                  <c:v>148372.79999999999</c:v>
                </c:pt>
                <c:pt idx="23">
                  <c:v>21621.200000000001</c:v>
                </c:pt>
                <c:pt idx="24">
                  <c:v>27534.6</c:v>
                </c:pt>
                <c:pt idx="25">
                  <c:v>23304.799999999999</c:v>
                </c:pt>
                <c:pt idx="26">
                  <c:v>79263.8</c:v>
                </c:pt>
                <c:pt idx="27">
                  <c:v>33060.6</c:v>
                </c:pt>
                <c:pt idx="28">
                  <c:v>13715.6</c:v>
                </c:pt>
                <c:pt idx="29">
                  <c:v>12989.8</c:v>
                </c:pt>
                <c:pt idx="30">
                  <c:v>40038.800000000003</c:v>
                </c:pt>
                <c:pt idx="31">
                  <c:v>45997.8</c:v>
                </c:pt>
                <c:pt idx="32">
                  <c:v>6432.8</c:v>
                </c:pt>
                <c:pt idx="33">
                  <c:v>4564.2</c:v>
                </c:pt>
                <c:pt idx="34">
                  <c:v>5138.2</c:v>
                </c:pt>
                <c:pt idx="35">
                  <c:v>42699.6</c:v>
                </c:pt>
                <c:pt idx="36">
                  <c:v>2186</c:v>
                </c:pt>
                <c:pt idx="37">
                  <c:v>7461.4</c:v>
                </c:pt>
                <c:pt idx="38">
                  <c:v>11100.2</c:v>
                </c:pt>
                <c:pt idx="39">
                  <c:v>40469.599999999999</c:v>
                </c:pt>
                <c:pt idx="40">
                  <c:v>30290.799999999999</c:v>
                </c:pt>
                <c:pt idx="41">
                  <c:v>14914.4</c:v>
                </c:pt>
                <c:pt idx="42">
                  <c:v>19464.400000000001</c:v>
                </c:pt>
                <c:pt idx="43">
                  <c:v>47885</c:v>
                </c:pt>
                <c:pt idx="44">
                  <c:v>30292.799999999999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2-42B0-A44E-A3396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47615"/>
        <c:axId val="1"/>
      </c:lineChart>
      <c:catAx>
        <c:axId val="27147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629384248086486"/>
              <c:y val="0.910810636375371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7615"/>
        <c:crosses val="autoZero"/>
        <c:crossBetween val="between"/>
        <c:majorUnit val="70000"/>
      </c:valAx>
    </c:plotArea>
    <c:legend>
      <c:legendPos val="r"/>
      <c:layout>
        <c:manualLayout>
          <c:xMode val="edge"/>
          <c:yMode val="edge"/>
          <c:x val="0.27198027937551356"/>
          <c:y val="0.94325346784363173"/>
          <c:w val="0.6203779786359902"/>
          <c:h val="3.5308953341740223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mielielewerings (Bemarkingsjaar: Mei tot April)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'Mielies-Maize'!$D$3:$G$3</c:f>
              <c:strCache>
                <c:ptCount val="1"/>
                <c:pt idx="0">
                  <c:v>Witmielies/White maize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'Mielies-Maize'!$G$19:$G$72</c:f>
              <c:numCache>
                <c:formatCode>_ * #\ ##0_ ;_ * \-#\ ##0_ ;_ * "-"??_ ;_ @_ </c:formatCode>
                <c:ptCount val="54"/>
                <c:pt idx="0">
                  <c:v>208526</c:v>
                </c:pt>
                <c:pt idx="1">
                  <c:v>587684</c:v>
                </c:pt>
                <c:pt idx="2">
                  <c:v>1133508</c:v>
                </c:pt>
                <c:pt idx="3">
                  <c:v>2120918</c:v>
                </c:pt>
                <c:pt idx="4">
                  <c:v>2562369</c:v>
                </c:pt>
                <c:pt idx="5">
                  <c:v>3105342</c:v>
                </c:pt>
                <c:pt idx="6">
                  <c:v>3731469</c:v>
                </c:pt>
                <c:pt idx="7">
                  <c:v>5164312</c:v>
                </c:pt>
                <c:pt idx="8">
                  <c:v>5311580</c:v>
                </c:pt>
                <c:pt idx="9">
                  <c:v>5809074</c:v>
                </c:pt>
                <c:pt idx="10">
                  <c:v>6213743</c:v>
                </c:pt>
                <c:pt idx="11">
                  <c:v>6529993</c:v>
                </c:pt>
                <c:pt idx="12">
                  <c:v>7099752</c:v>
                </c:pt>
                <c:pt idx="13">
                  <c:v>7209774</c:v>
                </c:pt>
                <c:pt idx="14">
                  <c:v>7275227</c:v>
                </c:pt>
                <c:pt idx="15">
                  <c:v>7320325</c:v>
                </c:pt>
                <c:pt idx="16">
                  <c:v>7479143</c:v>
                </c:pt>
                <c:pt idx="17">
                  <c:v>7490207</c:v>
                </c:pt>
                <c:pt idx="18">
                  <c:v>7511684</c:v>
                </c:pt>
                <c:pt idx="19">
                  <c:v>7534587</c:v>
                </c:pt>
                <c:pt idx="20">
                  <c:v>7632975</c:v>
                </c:pt>
                <c:pt idx="21">
                  <c:v>7636815</c:v>
                </c:pt>
                <c:pt idx="22">
                  <c:v>7650728</c:v>
                </c:pt>
                <c:pt idx="23">
                  <c:v>7670025</c:v>
                </c:pt>
                <c:pt idx="24">
                  <c:v>7684933</c:v>
                </c:pt>
                <c:pt idx="25">
                  <c:v>7747117</c:v>
                </c:pt>
                <c:pt idx="26">
                  <c:v>7754524</c:v>
                </c:pt>
                <c:pt idx="27">
                  <c:v>7764056</c:v>
                </c:pt>
                <c:pt idx="28">
                  <c:v>7771232</c:v>
                </c:pt>
                <c:pt idx="29">
                  <c:v>7779169</c:v>
                </c:pt>
                <c:pt idx="30">
                  <c:v>7779169</c:v>
                </c:pt>
                <c:pt idx="31">
                  <c:v>7779169</c:v>
                </c:pt>
                <c:pt idx="32">
                  <c:v>7779169</c:v>
                </c:pt>
                <c:pt idx="33">
                  <c:v>7779169</c:v>
                </c:pt>
                <c:pt idx="34">
                  <c:v>7779169</c:v>
                </c:pt>
                <c:pt idx="35">
                  <c:v>7779169</c:v>
                </c:pt>
                <c:pt idx="36">
                  <c:v>7779169</c:v>
                </c:pt>
                <c:pt idx="37">
                  <c:v>7779169</c:v>
                </c:pt>
                <c:pt idx="38">
                  <c:v>7779169</c:v>
                </c:pt>
                <c:pt idx="39">
                  <c:v>7779169</c:v>
                </c:pt>
                <c:pt idx="40">
                  <c:v>7779169</c:v>
                </c:pt>
                <c:pt idx="41">
                  <c:v>7779169</c:v>
                </c:pt>
                <c:pt idx="42">
                  <c:v>7779169</c:v>
                </c:pt>
                <c:pt idx="43">
                  <c:v>7779169</c:v>
                </c:pt>
                <c:pt idx="44">
                  <c:v>7779169</c:v>
                </c:pt>
                <c:pt idx="45">
                  <c:v>7779169</c:v>
                </c:pt>
                <c:pt idx="46">
                  <c:v>7779169</c:v>
                </c:pt>
                <c:pt idx="47">
                  <c:v>7779169</c:v>
                </c:pt>
                <c:pt idx="48">
                  <c:v>7779169</c:v>
                </c:pt>
                <c:pt idx="49">
                  <c:v>7779169</c:v>
                </c:pt>
                <c:pt idx="50">
                  <c:v>7779169</c:v>
                </c:pt>
                <c:pt idx="51">
                  <c:v>7779169</c:v>
                </c:pt>
                <c:pt idx="52">
                  <c:v>7779169</c:v>
                </c:pt>
                <c:pt idx="53">
                  <c:v>7779169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2-4A37-A375-F6E47DDAE892}"/>
            </c:ext>
          </c:extLst>
        </c:ser>
        <c:ser>
          <c:idx val="0"/>
          <c:order val="1"/>
          <c:tx>
            <c:strRef>
              <c:f>'Mielies-Maize'!$H$3:$K$3</c:f>
              <c:strCache>
                <c:ptCount val="1"/>
                <c:pt idx="0">
                  <c:v>Geelmielies/Yellow maize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'Mielies-Maize'!$K$19:$K$72</c:f>
              <c:numCache>
                <c:formatCode>_ * #\ ##0_ ;_ * \-#\ ##0_ ;_ * "-"??_ ;_ @_ </c:formatCode>
                <c:ptCount val="54"/>
                <c:pt idx="0">
                  <c:v>258229</c:v>
                </c:pt>
                <c:pt idx="1">
                  <c:v>656009</c:v>
                </c:pt>
                <c:pt idx="2">
                  <c:v>1210668</c:v>
                </c:pt>
                <c:pt idx="3">
                  <c:v>2171474</c:v>
                </c:pt>
                <c:pt idx="4">
                  <c:v>2524195</c:v>
                </c:pt>
                <c:pt idx="5">
                  <c:v>3095342</c:v>
                </c:pt>
                <c:pt idx="6">
                  <c:v>3693103</c:v>
                </c:pt>
                <c:pt idx="7">
                  <c:v>4787811</c:v>
                </c:pt>
                <c:pt idx="8">
                  <c:v>4866847</c:v>
                </c:pt>
                <c:pt idx="9">
                  <c:v>5248711</c:v>
                </c:pt>
                <c:pt idx="10">
                  <c:v>5475998</c:v>
                </c:pt>
                <c:pt idx="11">
                  <c:v>5654609</c:v>
                </c:pt>
                <c:pt idx="12">
                  <c:v>6037105</c:v>
                </c:pt>
                <c:pt idx="13">
                  <c:v>6105668</c:v>
                </c:pt>
                <c:pt idx="14">
                  <c:v>6156209</c:v>
                </c:pt>
                <c:pt idx="15">
                  <c:v>6186063</c:v>
                </c:pt>
                <c:pt idx="16">
                  <c:v>6291772</c:v>
                </c:pt>
                <c:pt idx="17">
                  <c:v>6299456</c:v>
                </c:pt>
                <c:pt idx="18">
                  <c:v>6317742</c:v>
                </c:pt>
                <c:pt idx="19">
                  <c:v>6331815</c:v>
                </c:pt>
                <c:pt idx="20">
                  <c:v>6409980</c:v>
                </c:pt>
                <c:pt idx="21">
                  <c:v>6414576</c:v>
                </c:pt>
                <c:pt idx="22">
                  <c:v>6425908</c:v>
                </c:pt>
                <c:pt idx="23">
                  <c:v>6435790</c:v>
                </c:pt>
                <c:pt idx="24">
                  <c:v>6448233</c:v>
                </c:pt>
                <c:pt idx="25">
                  <c:v>6493918</c:v>
                </c:pt>
                <c:pt idx="26">
                  <c:v>6502170</c:v>
                </c:pt>
                <c:pt idx="27">
                  <c:v>6514905</c:v>
                </c:pt>
                <c:pt idx="28">
                  <c:v>6524029</c:v>
                </c:pt>
                <c:pt idx="29">
                  <c:v>6533697</c:v>
                </c:pt>
                <c:pt idx="30">
                  <c:v>6533697</c:v>
                </c:pt>
                <c:pt idx="31">
                  <c:v>6533697</c:v>
                </c:pt>
                <c:pt idx="32">
                  <c:v>6533697</c:v>
                </c:pt>
                <c:pt idx="33">
                  <c:v>6533697</c:v>
                </c:pt>
                <c:pt idx="34">
                  <c:v>6533697</c:v>
                </c:pt>
                <c:pt idx="35">
                  <c:v>6533697</c:v>
                </c:pt>
                <c:pt idx="36">
                  <c:v>6533697</c:v>
                </c:pt>
                <c:pt idx="37">
                  <c:v>6533697</c:v>
                </c:pt>
                <c:pt idx="38">
                  <c:v>6533697</c:v>
                </c:pt>
                <c:pt idx="39">
                  <c:v>6533697</c:v>
                </c:pt>
                <c:pt idx="40">
                  <c:v>6533697</c:v>
                </c:pt>
                <c:pt idx="41">
                  <c:v>6533697</c:v>
                </c:pt>
                <c:pt idx="42">
                  <c:v>6533697</c:v>
                </c:pt>
                <c:pt idx="43">
                  <c:v>6533697</c:v>
                </c:pt>
                <c:pt idx="44">
                  <c:v>6533697</c:v>
                </c:pt>
                <c:pt idx="45">
                  <c:v>6533697</c:v>
                </c:pt>
                <c:pt idx="46">
                  <c:v>6533697</c:v>
                </c:pt>
                <c:pt idx="47">
                  <c:v>6533697</c:v>
                </c:pt>
                <c:pt idx="48">
                  <c:v>6533697</c:v>
                </c:pt>
                <c:pt idx="49">
                  <c:v>6533697</c:v>
                </c:pt>
                <c:pt idx="50">
                  <c:v>6533697</c:v>
                </c:pt>
                <c:pt idx="51">
                  <c:v>6533697</c:v>
                </c:pt>
                <c:pt idx="52">
                  <c:v>6533697</c:v>
                </c:pt>
                <c:pt idx="53">
                  <c:v>6533697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2-4A37-A375-F6E47DDAE892}"/>
            </c:ext>
          </c:extLst>
        </c:ser>
        <c:ser>
          <c:idx val="1"/>
          <c:order val="2"/>
          <c:tx>
            <c:strRef>
              <c:f>'Mielies-Maize'!$L$3:$O$3</c:f>
              <c:strCache>
                <c:ptCount val="1"/>
                <c:pt idx="0">
                  <c:v>Totaal mielies/Total maize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'Summary -Total maize'!$B$19:$B$72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cat>
          <c:val>
            <c:numRef>
              <c:f>'Mielies-Maize'!$O$19:$O$72</c:f>
              <c:numCache>
                <c:formatCode>_ * #\ ##0_ ;_ * \-#\ ##0_ ;_ * "-"??_ ;_ @_ </c:formatCode>
                <c:ptCount val="54"/>
                <c:pt idx="0">
                  <c:v>466755</c:v>
                </c:pt>
                <c:pt idx="1">
                  <c:v>1243693</c:v>
                </c:pt>
                <c:pt idx="2">
                  <c:v>2344176</c:v>
                </c:pt>
                <c:pt idx="3">
                  <c:v>4292392</c:v>
                </c:pt>
                <c:pt idx="4">
                  <c:v>5086564</c:v>
                </c:pt>
                <c:pt idx="5">
                  <c:v>6200684</c:v>
                </c:pt>
                <c:pt idx="6">
                  <c:v>7424572</c:v>
                </c:pt>
                <c:pt idx="7">
                  <c:v>9952123</c:v>
                </c:pt>
                <c:pt idx="8">
                  <c:v>10178427</c:v>
                </c:pt>
                <c:pt idx="9">
                  <c:v>11057785</c:v>
                </c:pt>
                <c:pt idx="10">
                  <c:v>11689741</c:v>
                </c:pt>
                <c:pt idx="11">
                  <c:v>12184602</c:v>
                </c:pt>
                <c:pt idx="12">
                  <c:v>13136857</c:v>
                </c:pt>
                <c:pt idx="13">
                  <c:v>13315442</c:v>
                </c:pt>
                <c:pt idx="14">
                  <c:v>13431436</c:v>
                </c:pt>
                <c:pt idx="15">
                  <c:v>13506388</c:v>
                </c:pt>
                <c:pt idx="16">
                  <c:v>13770915</c:v>
                </c:pt>
                <c:pt idx="17">
                  <c:v>13789663</c:v>
                </c:pt>
                <c:pt idx="18">
                  <c:v>13829426</c:v>
                </c:pt>
                <c:pt idx="19">
                  <c:v>13866402</c:v>
                </c:pt>
                <c:pt idx="20">
                  <c:v>14042955</c:v>
                </c:pt>
                <c:pt idx="21">
                  <c:v>14051391</c:v>
                </c:pt>
                <c:pt idx="22">
                  <c:v>14076636</c:v>
                </c:pt>
                <c:pt idx="23">
                  <c:v>14105815</c:v>
                </c:pt>
                <c:pt idx="24">
                  <c:v>14133166</c:v>
                </c:pt>
                <c:pt idx="25">
                  <c:v>14241035</c:v>
                </c:pt>
                <c:pt idx="26">
                  <c:v>14256694</c:v>
                </c:pt>
                <c:pt idx="27">
                  <c:v>14278961</c:v>
                </c:pt>
                <c:pt idx="28">
                  <c:v>14295261</c:v>
                </c:pt>
                <c:pt idx="29">
                  <c:v>14312866</c:v>
                </c:pt>
                <c:pt idx="30">
                  <c:v>14312866</c:v>
                </c:pt>
                <c:pt idx="31">
                  <c:v>14312866</c:v>
                </c:pt>
                <c:pt idx="32">
                  <c:v>14312866</c:v>
                </c:pt>
                <c:pt idx="33">
                  <c:v>14312866</c:v>
                </c:pt>
                <c:pt idx="34">
                  <c:v>14312866</c:v>
                </c:pt>
                <c:pt idx="35">
                  <c:v>14312866</c:v>
                </c:pt>
                <c:pt idx="36">
                  <c:v>14312866</c:v>
                </c:pt>
                <c:pt idx="37">
                  <c:v>14312866</c:v>
                </c:pt>
                <c:pt idx="38">
                  <c:v>14312866</c:v>
                </c:pt>
                <c:pt idx="39">
                  <c:v>14312866</c:v>
                </c:pt>
                <c:pt idx="40">
                  <c:v>14312866</c:v>
                </c:pt>
                <c:pt idx="41">
                  <c:v>14312866</c:v>
                </c:pt>
                <c:pt idx="42">
                  <c:v>14312866</c:v>
                </c:pt>
                <c:pt idx="43">
                  <c:v>14312866</c:v>
                </c:pt>
                <c:pt idx="44">
                  <c:v>14312866</c:v>
                </c:pt>
                <c:pt idx="45">
                  <c:v>14312866</c:v>
                </c:pt>
                <c:pt idx="46">
                  <c:v>14312866</c:v>
                </c:pt>
                <c:pt idx="47">
                  <c:v>14312866</c:v>
                </c:pt>
                <c:pt idx="48">
                  <c:v>14312866</c:v>
                </c:pt>
                <c:pt idx="49">
                  <c:v>14312866</c:v>
                </c:pt>
                <c:pt idx="50">
                  <c:v>14312866</c:v>
                </c:pt>
                <c:pt idx="51">
                  <c:v>14312866</c:v>
                </c:pt>
                <c:pt idx="52">
                  <c:v>14312866</c:v>
                </c:pt>
                <c:pt idx="53">
                  <c:v>14312866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2-4A37-A375-F6E47DDAE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7150111"/>
        <c:axId val="1"/>
      </c:barChart>
      <c:catAx>
        <c:axId val="27150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404249078561149"/>
              <c:y val="0.903622411322166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0111"/>
        <c:crosses val="autoZero"/>
        <c:crossBetween val="between"/>
        <c:majorUnit val="500000"/>
        <c:minorUnit val="40000"/>
      </c:valAx>
    </c:plotArea>
    <c:legend>
      <c:legendPos val="r"/>
      <c:layout>
        <c:manualLayout>
          <c:xMode val="edge"/>
          <c:yMode val="edge"/>
          <c:x val="3.697617091207888E-2"/>
          <c:y val="0.92812105926860022"/>
          <c:w val="0.88989317995069828"/>
          <c:h val="2.9003783102143799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maize deliveries for the 2021/22 season vs previous season's</a:t>
            </a:r>
          </a:p>
        </c:rich>
      </c:tx>
      <c:layout>
        <c:manualLayout>
          <c:xMode val="edge"/>
          <c:yMode val="edge"/>
          <c:x val="0.11433465537432308"/>
          <c:y val="8.39895013123359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12395433329457"/>
          <c:y val="8.4418239189295655E-2"/>
          <c:w val="0.82909539324825776"/>
          <c:h val="0.77656341372136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-Total maize'!$B$79:$C$79</c:f>
              <c:strCache>
                <c:ptCount val="2"/>
                <c:pt idx="0">
                  <c:v>Lewerings vanaf Mei/Deliveries from May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'Summary -Total maize'!$H$77:$Q$77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</c:strCache>
            </c:strRef>
          </c:cat>
          <c:val>
            <c:numRef>
              <c:f>'Summary -Total maize'!$H$79:$R$79</c:f>
              <c:numCache>
                <c:formatCode>_ * #\ ##0_ ;_ * \-#\ ##0_ ;_ * "-"??_ ;_ @_ </c:formatCode>
                <c:ptCount val="11"/>
                <c:pt idx="0">
                  <c:v>10520208</c:v>
                </c:pt>
                <c:pt idx="1">
                  <c:v>10025783</c:v>
                </c:pt>
                <c:pt idx="2">
                  <c:v>12681383</c:v>
                </c:pt>
                <c:pt idx="3">
                  <c:v>8507068</c:v>
                </c:pt>
                <c:pt idx="4">
                  <c:v>6254096</c:v>
                </c:pt>
                <c:pt idx="5">
                  <c:v>14855168</c:v>
                </c:pt>
                <c:pt idx="6">
                  <c:v>11302644</c:v>
                </c:pt>
                <c:pt idx="7">
                  <c:v>10033974</c:v>
                </c:pt>
                <c:pt idx="8">
                  <c:v>13751398</c:v>
                </c:pt>
                <c:pt idx="9">
                  <c:v>14312866</c:v>
                </c:pt>
                <c:pt idx="10">
                  <c:v>11239455.999999998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9-4889-94EF-D90706A91DE7}"/>
            </c:ext>
          </c:extLst>
        </c:ser>
        <c:ser>
          <c:idx val="2"/>
          <c:order val="1"/>
          <c:tx>
            <c:strRef>
              <c:f>'Summary -Total maize'!$B$80:$C$80</c:f>
              <c:strCache>
                <c:ptCount val="2"/>
                <c:pt idx="0">
                  <c:v>Totale lewerings/Total deliveries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'Summary -Total maize'!$H$77:$Q$77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</c:strCache>
            </c:strRef>
          </c:cat>
          <c:val>
            <c:numRef>
              <c:f>'Summary -Total maize'!$H$80:$R$80</c:f>
              <c:numCache>
                <c:formatCode>_ * #\ ##0_ ;_ * \-#\ ##0_ ;_ * "-"??_ ;_ @_ </c:formatCode>
                <c:ptCount val="11"/>
                <c:pt idx="0">
                  <c:v>10797442</c:v>
                </c:pt>
                <c:pt idx="1">
                  <c:v>10321678</c:v>
                </c:pt>
                <c:pt idx="2">
                  <c:v>12913385</c:v>
                </c:pt>
                <c:pt idx="3">
                  <c:v>9049024</c:v>
                </c:pt>
                <c:pt idx="4">
                  <c:v>7075104</c:v>
                </c:pt>
                <c:pt idx="5">
                  <c:v>15659361</c:v>
                </c:pt>
                <c:pt idx="6">
                  <c:v>11542561</c:v>
                </c:pt>
                <c:pt idx="7">
                  <c:v>10300917</c:v>
                </c:pt>
                <c:pt idx="8">
                  <c:v>14099130</c:v>
                </c:pt>
                <c:pt idx="9">
                  <c:v>15260937</c:v>
                </c:pt>
                <c:pt idx="10">
                  <c:v>11735414.599999998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9-4889-94EF-D90706A9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157183"/>
        <c:axId val="1"/>
      </c:barChart>
      <c:lineChart>
        <c:grouping val="standard"/>
        <c:varyColors val="0"/>
        <c:ser>
          <c:idx val="3"/>
          <c:order val="2"/>
          <c:tx>
            <c:strRef>
              <c:f>'Summary -Total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B0F0"/>
              </a:solidFill>
            </c:spPr>
          </c:marker>
          <c:dLbls>
            <c:dLbl>
              <c:idx val="1"/>
              <c:layout>
                <c:manualLayout>
                  <c:x val="-5.4967467528097447E-2"/>
                  <c:y val="-4.199475065616797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9-4889-94EF-D90706A91DE7}"/>
                </c:ext>
              </c:extLst>
            </c:dLbl>
            <c:dLbl>
              <c:idx val="2"/>
              <c:layout>
                <c:manualLayout>
                  <c:x val="-5.2232424793054712E-2"/>
                  <c:y val="8.3989501312335957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9-4889-94EF-D90706A91DE7}"/>
                </c:ext>
              </c:extLst>
            </c:dLbl>
            <c:dLbl>
              <c:idx val="3"/>
              <c:layout>
                <c:manualLayout>
                  <c:x val="-3.9924732485362407E-2"/>
                  <c:y val="-4.199475065616797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19-4889-94EF-D90706A91DE7}"/>
                </c:ext>
              </c:extLst>
            </c:dLbl>
            <c:dLbl>
              <c:idx val="4"/>
              <c:layout>
                <c:manualLayout>
                  <c:x val="-5.3599946160576083E-2"/>
                  <c:y val="6.2992125984251968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9-4889-94EF-D90706A91DE7}"/>
                </c:ext>
              </c:extLst>
            </c:dLbl>
            <c:dLbl>
              <c:idx val="5"/>
              <c:layout>
                <c:manualLayout>
                  <c:x val="-3.7189689750319672E-2"/>
                  <c:y val="8.3989501312335957E-3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9-4889-94EF-D90706A91DE7}"/>
                </c:ext>
              </c:extLst>
            </c:dLbl>
            <c:dLbl>
              <c:idx val="6"/>
              <c:layout>
                <c:manualLayout>
                  <c:x val="-5.4967467528097447E-2"/>
                  <c:y val="0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9-4889-94EF-D90706A91DE7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'Summary -Total maize'!$H$77:$R$78</c:f>
              <c:multiLvlStrCache>
                <c:ptCount val="11"/>
                <c:lvl>
                  <c:pt idx="0">
                    <c:v> 277 234 </c:v>
                  </c:pt>
                  <c:pt idx="1">
                    <c:v> 295 895 </c:v>
                  </c:pt>
                  <c:pt idx="2">
                    <c:v> 232 002 </c:v>
                  </c:pt>
                  <c:pt idx="3">
                    <c:v> 541 956 </c:v>
                  </c:pt>
                  <c:pt idx="4">
                    <c:v> 821 008 </c:v>
                  </c:pt>
                  <c:pt idx="5">
                    <c:v> 804 193 </c:v>
                  </c:pt>
                  <c:pt idx="6">
                    <c:v> 239 917 </c:v>
                  </c:pt>
                  <c:pt idx="7">
                    <c:v> 266 943 </c:v>
                  </c:pt>
                  <c:pt idx="8">
                    <c:v> 347 732 </c:v>
                  </c:pt>
                  <c:pt idx="9">
                    <c:v> 948 071 </c:v>
                  </c:pt>
                  <c:pt idx="10">
                    <c:v> 495 959 </c:v>
                  </c:pt>
                </c:lvl>
                <c:lvl>
                  <c:pt idx="0">
                    <c:v>2012/13</c:v>
                  </c:pt>
                  <c:pt idx="1">
                    <c:v>2013/14</c:v>
                  </c:pt>
                  <c:pt idx="2">
                    <c:v>2014/15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2018/19</c:v>
                  </c:pt>
                  <c:pt idx="7">
                    <c:v>2019/20</c:v>
                  </c:pt>
                  <c:pt idx="8">
                    <c:v>2020/21</c:v>
                  </c:pt>
                  <c:pt idx="9">
                    <c:v>2021/22*</c:v>
                  </c:pt>
                  <c:pt idx="10">
                    <c:v>5 Yr. AVG</c:v>
                  </c:pt>
                </c:lvl>
              </c:multiLvlStrCache>
            </c:multiLvlStrRef>
          </c:cat>
          <c:val>
            <c:numRef>
              <c:f>'Summary -Total maize'!$H$82:$R$82</c:f>
              <c:numCache>
                <c:formatCode>0%</c:formatCode>
                <c:ptCount val="11"/>
                <c:pt idx="0">
                  <c:v>0.92387471070736971</c:v>
                </c:pt>
                <c:pt idx="1">
                  <c:v>0.90917553387101624</c:v>
                </c:pt>
                <c:pt idx="2">
                  <c:v>0.94049940027016066</c:v>
                </c:pt>
                <c:pt idx="3" formatCode="0.0%">
                  <c:v>0.9542897578373567</c:v>
                </c:pt>
                <c:pt idx="4" formatCode="0.0%">
                  <c:v>0.94957846046805272</c:v>
                </c:pt>
                <c:pt idx="5" formatCode="0.0%">
                  <c:v>0.96430574542767411</c:v>
                </c:pt>
                <c:pt idx="6" formatCode="0.0%">
                  <c:v>0.96509707357859531</c:v>
                </c:pt>
                <c:pt idx="7" formatCode="0.0%">
                  <c:v>0.95688964235949836</c:v>
                </c:pt>
                <c:pt idx="8">
                  <c:v>0.96279226987161981</c:v>
                </c:pt>
                <c:pt idx="9">
                  <c:v>0.98259459226276802</c:v>
                </c:pt>
                <c:pt idx="10">
                  <c:v>0.96099314719402185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19-4889-94EF-D90706A91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71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434343434343436"/>
          <c:w val="0.97781429745275261"/>
          <c:h val="5.4292929292929282E-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WM deliveries for the 2021/22 season vs previous season's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6402097525992"/>
          <c:y val="8.3857273016181344E-2"/>
          <c:w val="0.85936698707412329"/>
          <c:h val="0.74118420278910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-White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-White maize'!$G$77:$Q$77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-White maize'!$G$79:$Q$79</c:f>
              <c:numCache>
                <c:formatCode>_ * #\ ##0_ ;_ * \-#\ ##0_ ;_ * "-"??_ ;_ @_ </c:formatCode>
                <c:ptCount val="11"/>
                <c:pt idx="0">
                  <c:v>6230315</c:v>
                </c:pt>
                <c:pt idx="1">
                  <c:v>4946185</c:v>
                </c:pt>
                <c:pt idx="2">
                  <c:v>7083249</c:v>
                </c:pt>
                <c:pt idx="3">
                  <c:v>4199639</c:v>
                </c:pt>
                <c:pt idx="4">
                  <c:v>2839589</c:v>
                </c:pt>
                <c:pt idx="5">
                  <c:v>8864043</c:v>
                </c:pt>
                <c:pt idx="6">
                  <c:v>6039006</c:v>
                </c:pt>
                <c:pt idx="7">
                  <c:v>5056070</c:v>
                </c:pt>
                <c:pt idx="8">
                  <c:v>8083004</c:v>
                </c:pt>
                <c:pt idx="9">
                  <c:v>7779169</c:v>
                </c:pt>
                <c:pt idx="10">
                  <c:v>6176342.3999999994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6-4FC3-AD28-EBBB0966E41B}"/>
            </c:ext>
          </c:extLst>
        </c:ser>
        <c:ser>
          <c:idx val="1"/>
          <c:order val="1"/>
          <c:tx>
            <c:strRef>
              <c:f>'Summary -White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-White maize'!$G$77:$Q$77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-White maize'!$G$80:$Q$80</c:f>
              <c:numCache>
                <c:formatCode>_ * #\ ##0_ ;_ * \-#\ ##0_ ;_ * "-"??_ ;_ @_ </c:formatCode>
                <c:ptCount val="11"/>
                <c:pt idx="0">
                  <c:v>6369549</c:v>
                </c:pt>
                <c:pt idx="1">
                  <c:v>5029550</c:v>
                </c:pt>
                <c:pt idx="2">
                  <c:v>7170686</c:v>
                </c:pt>
                <c:pt idx="3">
                  <c:v>4374475</c:v>
                </c:pt>
                <c:pt idx="4">
                  <c:v>3181904</c:v>
                </c:pt>
                <c:pt idx="5">
                  <c:v>9367594</c:v>
                </c:pt>
                <c:pt idx="6">
                  <c:v>6156375</c:v>
                </c:pt>
                <c:pt idx="7">
                  <c:v>5141968</c:v>
                </c:pt>
                <c:pt idx="8">
                  <c:v>8214245</c:v>
                </c:pt>
                <c:pt idx="9">
                  <c:v>8215131</c:v>
                </c:pt>
                <c:pt idx="10">
                  <c:v>6401565.3999999994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6-4FC3-AD28-EBBB0966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56351"/>
        <c:axId val="1"/>
      </c:barChart>
      <c:lineChart>
        <c:grouping val="standard"/>
        <c:varyColors val="0"/>
        <c:ser>
          <c:idx val="2"/>
          <c:order val="2"/>
          <c:tx>
            <c:strRef>
              <c:f>'Summary -White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25400">
                <a:solidFill>
                  <a:srgbClr val="0070C0"/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-White maize'!$G$77:$Q$77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-White maize'!$G$82:$Q$82</c:f>
              <c:numCache>
                <c:formatCode>0%</c:formatCode>
                <c:ptCount val="11"/>
                <c:pt idx="0">
                  <c:v>0.93813883935613496</c:v>
                </c:pt>
                <c:pt idx="1">
                  <c:v>0.91515282964006717</c:v>
                </c:pt>
                <c:pt idx="2">
                  <c:v>0.9469060987463872</c:v>
                </c:pt>
                <c:pt idx="3" formatCode="0.0%">
                  <c:v>0.94585492844154129</c:v>
                </c:pt>
                <c:pt idx="4" formatCode="0.0%">
                  <c:v>0.94490070819207894</c:v>
                </c:pt>
                <c:pt idx="5" formatCode="0.0%">
                  <c:v>0.96702735625064518</c:v>
                </c:pt>
                <c:pt idx="6" formatCode="0.0%">
                  <c:v>0.97103706624605679</c:v>
                </c:pt>
                <c:pt idx="7" formatCode="0.0%">
                  <c:v>0.95486870937790158</c:v>
                </c:pt>
                <c:pt idx="8">
                  <c:v>0.99056315948145912</c:v>
                </c:pt>
                <c:pt idx="9">
                  <c:v>1.0056698554196661</c:v>
                </c:pt>
                <c:pt idx="10" formatCode="0.0%">
                  <c:v>0.96782406043937896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C6-4FC3-AD28-EBBB0966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6351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105633802816906E-2"/>
          <c:y val="0.90163934426229508"/>
          <c:w val="0.91813380281690127"/>
          <c:h val="8.07061790668347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YM deliveries for the 2021/22 season vs previous season's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293008061719E-2"/>
          <c:y val="8.1715311793823048E-2"/>
          <c:w val="0.86673949038330655"/>
          <c:h val="0.7948364787343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-Yellow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-Yellow maize'!$H$77:$R$77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-Yellow maize'!$H$79:$R$79</c:f>
              <c:numCache>
                <c:formatCode>_ * #\ ##0_ ;_ * \-#\ ##0_ ;_ * "-"??_ ;_ @_ </c:formatCode>
                <c:ptCount val="11"/>
                <c:pt idx="0">
                  <c:v>4289893</c:v>
                </c:pt>
                <c:pt idx="1">
                  <c:v>5086243</c:v>
                </c:pt>
                <c:pt idx="2">
                  <c:v>5598134</c:v>
                </c:pt>
                <c:pt idx="3">
                  <c:v>4307429</c:v>
                </c:pt>
                <c:pt idx="4">
                  <c:v>3414507</c:v>
                </c:pt>
                <c:pt idx="5">
                  <c:v>5991125</c:v>
                </c:pt>
                <c:pt idx="6">
                  <c:v>5263964</c:v>
                </c:pt>
                <c:pt idx="7">
                  <c:v>4977904</c:v>
                </c:pt>
                <c:pt idx="8">
                  <c:v>5874513</c:v>
                </c:pt>
                <c:pt idx="9">
                  <c:v>6533697</c:v>
                </c:pt>
                <c:pt idx="10">
                  <c:v>4790985.7999999989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F-4530-8415-3E5C1CFC1254}"/>
            </c:ext>
          </c:extLst>
        </c:ser>
        <c:ser>
          <c:idx val="2"/>
          <c:order val="1"/>
          <c:tx>
            <c:strRef>
              <c:f>'Summary -Yellow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-Yellow maize'!$H$77:$R$77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-Yellow maize'!$H$80:$R$80</c:f>
              <c:numCache>
                <c:formatCode>_ * #\ ##0_ ;_ * \-#\ ##0_ ;_ * "-"??_ ;_ @_ </c:formatCode>
                <c:ptCount val="11"/>
                <c:pt idx="0">
                  <c:v>4427893</c:v>
                </c:pt>
                <c:pt idx="1">
                  <c:v>5613212</c:v>
                </c:pt>
                <c:pt idx="2">
                  <c:v>5742699</c:v>
                </c:pt>
                <c:pt idx="3">
                  <c:v>4674549</c:v>
                </c:pt>
                <c:pt idx="4">
                  <c:v>3864462</c:v>
                </c:pt>
                <c:pt idx="5">
                  <c:v>6291767</c:v>
                </c:pt>
                <c:pt idx="6">
                  <c:v>5386512</c:v>
                </c:pt>
                <c:pt idx="7">
                  <c:v>5158949</c:v>
                </c:pt>
                <c:pt idx="8">
                  <c:v>6091004</c:v>
                </c:pt>
                <c:pt idx="9">
                  <c:v>7045806</c:v>
                </c:pt>
                <c:pt idx="10">
                  <c:v>5065161.9999999991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F-4530-8415-3E5C1CFC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44287"/>
        <c:axId val="1"/>
      </c:barChart>
      <c:lineChart>
        <c:grouping val="standard"/>
        <c:varyColors val="0"/>
        <c:ser>
          <c:idx val="4"/>
          <c:order val="2"/>
          <c:tx>
            <c:strRef>
              <c:f>'Summary -Yellow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9525">
                <a:solidFill>
                  <a:srgbClr val="0070C0">
                    <a:alpha val="97000"/>
                  </a:srgbClr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-Yellow maize'!$H$77:$R$77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-Yellow maize'!$H$82:$R$82</c:f>
              <c:numCache>
                <c:formatCode>0.0%</c:formatCode>
                <c:ptCount val="11"/>
                <c:pt idx="0">
                  <c:v>0.90410017704702073</c:v>
                </c:pt>
                <c:pt idx="1">
                  <c:v>0.95838793388551102</c:v>
                </c:pt>
                <c:pt idx="2">
                  <c:v>0.93262029532304491</c:v>
                </c:pt>
                <c:pt idx="3">
                  <c:v>0.96232053821038455</c:v>
                </c:pt>
                <c:pt idx="4">
                  <c:v>0.94639823908686427</c:v>
                </c:pt>
                <c:pt idx="5">
                  <c:v>0.96028189865689861</c:v>
                </c:pt>
                <c:pt idx="6">
                  <c:v>0.95845409252669034</c:v>
                </c:pt>
                <c:pt idx="7">
                  <c:v>0.95891245353159849</c:v>
                </c:pt>
                <c:pt idx="8" formatCode="0%">
                  <c:v>0.9589866960560498</c:v>
                </c:pt>
                <c:pt idx="9" formatCode="0%">
                  <c:v>0.98371451109606345</c:v>
                </c:pt>
                <c:pt idx="10">
                  <c:v>0.90504800871505642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F-4530-8415-3E5C1CFC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4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44287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7605633802816902E-2"/>
          <c:y val="0.94577553593947039"/>
          <c:w val="0.96654929577464777"/>
          <c:h val="4.16141235813366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Maize deliveries for the 2021/22 season vs previous season's</a:t>
            </a:r>
          </a:p>
        </c:rich>
      </c:tx>
      <c:layout>
        <c:manualLayout>
          <c:xMode val="edge"/>
          <c:yMode val="edge"/>
          <c:x val="0.21775962533732579"/>
          <c:y val="4.19550330483594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57076449395846E-2"/>
          <c:y val="9.3520779362984752E-2"/>
          <c:w val="0.8650990184304882"/>
          <c:h val="0.66751365172076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-Total maize'!$B$79</c:f>
              <c:strCache>
                <c:ptCount val="1"/>
                <c:pt idx="0">
                  <c:v>Lewerings vanaf Mei/Deliveries from May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'Summary -Total maize'!$H$77:$R$77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-Total maize'!$H$79:$R$79</c:f>
              <c:numCache>
                <c:formatCode>_ * #\ ##0_ ;_ * \-#\ ##0_ ;_ * "-"??_ ;_ @_ </c:formatCode>
                <c:ptCount val="11"/>
                <c:pt idx="0">
                  <c:v>10520208</c:v>
                </c:pt>
                <c:pt idx="1">
                  <c:v>10025783</c:v>
                </c:pt>
                <c:pt idx="2">
                  <c:v>12681383</c:v>
                </c:pt>
                <c:pt idx="3">
                  <c:v>8507068</c:v>
                </c:pt>
                <c:pt idx="4">
                  <c:v>6254096</c:v>
                </c:pt>
                <c:pt idx="5">
                  <c:v>14855168</c:v>
                </c:pt>
                <c:pt idx="6">
                  <c:v>11302644</c:v>
                </c:pt>
                <c:pt idx="7">
                  <c:v>10033974</c:v>
                </c:pt>
                <c:pt idx="8">
                  <c:v>13751398</c:v>
                </c:pt>
                <c:pt idx="9">
                  <c:v>14312866</c:v>
                </c:pt>
                <c:pt idx="10">
                  <c:v>11239455.999999998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E-44E2-809B-58C8F8C45F62}"/>
            </c:ext>
          </c:extLst>
        </c:ser>
        <c:ser>
          <c:idx val="1"/>
          <c:order val="1"/>
          <c:tx>
            <c:strRef>
              <c:f>'Summary -Total maize'!$B$80</c:f>
              <c:strCache>
                <c:ptCount val="1"/>
                <c:pt idx="0">
                  <c:v>Totale lewerings/Total deliveries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'Summary -Total maize'!$H$77:$R$77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-Total maize'!$H$80:$R$80</c:f>
              <c:numCache>
                <c:formatCode>_ * #\ ##0_ ;_ * \-#\ ##0_ ;_ * "-"??_ ;_ @_ </c:formatCode>
                <c:ptCount val="11"/>
                <c:pt idx="0">
                  <c:v>10797442</c:v>
                </c:pt>
                <c:pt idx="1">
                  <c:v>10321678</c:v>
                </c:pt>
                <c:pt idx="2">
                  <c:v>12913385</c:v>
                </c:pt>
                <c:pt idx="3">
                  <c:v>9049024</c:v>
                </c:pt>
                <c:pt idx="4">
                  <c:v>7075104</c:v>
                </c:pt>
                <c:pt idx="5">
                  <c:v>15659361</c:v>
                </c:pt>
                <c:pt idx="6">
                  <c:v>11542561</c:v>
                </c:pt>
                <c:pt idx="7">
                  <c:v>10300917</c:v>
                </c:pt>
                <c:pt idx="8">
                  <c:v>14099130</c:v>
                </c:pt>
                <c:pt idx="9">
                  <c:v>15260937</c:v>
                </c:pt>
                <c:pt idx="10">
                  <c:v>11735414.599999998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E-44E2-809B-58C8F8C4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154271"/>
        <c:axId val="1"/>
      </c:barChart>
      <c:lineChart>
        <c:grouping val="standard"/>
        <c:varyColors val="0"/>
        <c:ser>
          <c:idx val="2"/>
          <c:order val="2"/>
          <c:tx>
            <c:strRef>
              <c:f>'Summary -Total maize'!$B$82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4"/>
            <c:spPr>
              <a:solidFill>
                <a:srgbClr val="0070C0"/>
              </a:solidFill>
              <a:ln w="9525">
                <a:solidFill>
                  <a:srgbClr val="0070C0">
                    <a:alpha val="96000"/>
                  </a:srgbClr>
                </a:solidFill>
              </a:ln>
              <a:effectLst/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-Total maize'!$H$77:$R$77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2021/22*</c:v>
                </c:pt>
                <c:pt idx="10">
                  <c:v>5 Yr. AVG</c:v>
                </c:pt>
              </c:strCache>
            </c:strRef>
          </c:cat>
          <c:val>
            <c:numRef>
              <c:f>'Summary -Total maize'!$H$82:$R$82</c:f>
              <c:numCache>
                <c:formatCode>0%</c:formatCode>
                <c:ptCount val="11"/>
                <c:pt idx="0">
                  <c:v>0.92387471070736971</c:v>
                </c:pt>
                <c:pt idx="1">
                  <c:v>0.90917553387101624</c:v>
                </c:pt>
                <c:pt idx="2">
                  <c:v>0.94049940027016066</c:v>
                </c:pt>
                <c:pt idx="3" formatCode="0.0%">
                  <c:v>0.9542897578373567</c:v>
                </c:pt>
                <c:pt idx="4" formatCode="0.0%">
                  <c:v>0.94957846046805272</c:v>
                </c:pt>
                <c:pt idx="5" formatCode="0.0%">
                  <c:v>0.96430574542767411</c:v>
                </c:pt>
                <c:pt idx="6" formatCode="0.0%">
                  <c:v>0.96509707357859531</c:v>
                </c:pt>
                <c:pt idx="7" formatCode="0.0%">
                  <c:v>0.95688964235949836</c:v>
                </c:pt>
                <c:pt idx="8">
                  <c:v>0.96279226987161981</c:v>
                </c:pt>
                <c:pt idx="9">
                  <c:v>0.98259459226276802</c:v>
                </c:pt>
                <c:pt idx="10">
                  <c:v>0.96099314719402185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E-44E2-809B-58C8F8C4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5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Million Ton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54271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77C31-7A45-453B-9156-9B19B7BBF7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CC9AC0-4EC7-47DA-BB39-B46BC6ED76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BB208-AEA9-43D1-ACA6-A3ED874413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19F3E2-009B-4262-B0C5-7C89950608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36F563-0E8D-4211-A951-48794DCB64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6FDD4-A2E7-4036-BC20-B4A72D8A97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3540" cy="6035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C41420-2D49-4043-A40D-24AF565E6E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4B7472-8FCF-405E-B701-B10DB306F3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2108F2-9431-4C26-B109-6BD517C67F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04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082FD5-FA9E-4B75-8922-C1D7BE459D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zoomScale="87" zoomScaleNormal="100" workbookViewId="0">
      <selection activeCell="E18" sqref="E18"/>
    </sheetView>
  </sheetViews>
  <sheetFormatPr defaultRowHeight="13.2" x14ac:dyDescent="0.25"/>
  <cols>
    <col min="2" max="2" width="50.44140625" customWidth="1"/>
    <col min="3" max="5" width="12.88671875" bestFit="1" customWidth="1"/>
    <col min="6" max="6" width="54.88671875" customWidth="1"/>
    <col min="7" max="7" width="9.33203125" customWidth="1"/>
    <col min="8" max="8" width="12.33203125" bestFit="1" customWidth="1"/>
    <col min="9" max="9" width="9.33203125" customWidth="1"/>
  </cols>
  <sheetData>
    <row r="1" spans="1:8" ht="13.8" thickBot="1" x14ac:dyDescent="0.3">
      <c r="A1" s="12"/>
      <c r="B1" s="12"/>
      <c r="C1" s="12"/>
      <c r="D1" s="12"/>
      <c r="E1" s="12"/>
      <c r="F1" s="12"/>
      <c r="G1" s="12"/>
    </row>
    <row r="2" spans="1:8" ht="22.8" x14ac:dyDescent="0.4">
      <c r="A2" s="12"/>
      <c r="B2" s="517" t="s">
        <v>65</v>
      </c>
      <c r="C2" s="518"/>
      <c r="D2" s="518"/>
      <c r="E2" s="518"/>
      <c r="F2" s="519"/>
      <c r="G2" s="291"/>
    </row>
    <row r="3" spans="1:8" ht="20.399999999999999" thickBot="1" x14ac:dyDescent="0.45">
      <c r="A3" s="12"/>
      <c r="B3" s="520" t="s">
        <v>122</v>
      </c>
      <c r="C3" s="521"/>
      <c r="D3" s="521"/>
      <c r="E3" s="521"/>
      <c r="F3" s="522"/>
      <c r="G3" s="12"/>
    </row>
    <row r="4" spans="1:8" ht="14.4" x14ac:dyDescent="0.3">
      <c r="A4" s="12"/>
      <c r="B4" s="22"/>
      <c r="C4" s="28" t="s">
        <v>11</v>
      </c>
      <c r="D4" s="29" t="s">
        <v>12</v>
      </c>
      <c r="E4" s="28" t="s">
        <v>13</v>
      </c>
      <c r="F4" s="23"/>
      <c r="G4" s="12"/>
    </row>
    <row r="5" spans="1:8" ht="14.4" x14ac:dyDescent="0.3">
      <c r="A5" s="12"/>
      <c r="B5" s="413" t="s">
        <v>109</v>
      </c>
      <c r="C5" s="414">
        <f>'Summary -White maize'!$P$16</f>
        <v>435962</v>
      </c>
      <c r="D5" s="415">
        <f>'Summary -Yellow maize'!$Q$18</f>
        <v>512109</v>
      </c>
      <c r="E5" s="414">
        <f>C5+D5</f>
        <v>948071</v>
      </c>
      <c r="F5" s="31" t="s">
        <v>96</v>
      </c>
      <c r="G5" s="12"/>
    </row>
    <row r="6" spans="1:8" ht="13.8" x14ac:dyDescent="0.25">
      <c r="A6" s="12"/>
      <c r="B6" s="416" t="s">
        <v>67</v>
      </c>
      <c r="C6" s="414">
        <f>'Mielies-Maize'!G43</f>
        <v>7684933</v>
      </c>
      <c r="D6" s="414">
        <f>'Mielies-Maize'!K43</f>
        <v>6448233</v>
      </c>
      <c r="E6" s="414">
        <f>C6+D6</f>
        <v>14133166</v>
      </c>
      <c r="F6" s="32" t="s">
        <v>68</v>
      </c>
      <c r="G6" s="12"/>
    </row>
    <row r="7" spans="1:8" ht="15" thickBot="1" x14ac:dyDescent="0.35">
      <c r="A7" s="12"/>
      <c r="B7" s="417" t="s">
        <v>36</v>
      </c>
      <c r="C7" s="263">
        <f>C5+C6</f>
        <v>8120895</v>
      </c>
      <c r="D7" s="263">
        <f>D5+D6</f>
        <v>6960342</v>
      </c>
      <c r="E7" s="263">
        <f>E5+E6</f>
        <v>15081237</v>
      </c>
      <c r="F7" s="30" t="s">
        <v>37</v>
      </c>
      <c r="G7" s="12"/>
      <c r="H7" s="10">
        <f>C7+D7</f>
        <v>15081237</v>
      </c>
    </row>
    <row r="8" spans="1:8" ht="15" thickTop="1" x14ac:dyDescent="0.3">
      <c r="A8" s="12"/>
      <c r="B8" s="418" t="s">
        <v>164</v>
      </c>
      <c r="C8" s="176">
        <v>8608815</v>
      </c>
      <c r="D8" s="176">
        <v>7602450</v>
      </c>
      <c r="E8" s="176">
        <f>C8+D8</f>
        <v>16211265</v>
      </c>
      <c r="F8" s="27" t="s">
        <v>165</v>
      </c>
      <c r="G8" s="290"/>
      <c r="H8" s="290"/>
    </row>
    <row r="9" spans="1:8" ht="27.6" x14ac:dyDescent="0.25">
      <c r="A9" s="12"/>
      <c r="B9" s="419" t="s">
        <v>38</v>
      </c>
      <c r="C9" s="176">
        <v>240000</v>
      </c>
      <c r="D9" s="176">
        <v>440000</v>
      </c>
      <c r="E9" s="176">
        <f>C9+D9</f>
        <v>680000</v>
      </c>
      <c r="F9" s="132" t="s">
        <v>108</v>
      </c>
      <c r="G9" s="12"/>
      <c r="H9" s="12"/>
    </row>
    <row r="10" spans="1:8" ht="14.4" hidden="1" x14ac:dyDescent="0.25">
      <c r="A10" s="12"/>
      <c r="B10" s="420" t="s">
        <v>85</v>
      </c>
      <c r="C10" s="177"/>
      <c r="D10" s="177"/>
      <c r="E10" s="177">
        <f>C10+D10</f>
        <v>0</v>
      </c>
      <c r="F10" s="24" t="s">
        <v>86</v>
      </c>
      <c r="G10" s="20"/>
    </row>
    <row r="11" spans="1:8" ht="28.8" x14ac:dyDescent="0.25">
      <c r="A11" s="12"/>
      <c r="B11" s="178" t="s">
        <v>87</v>
      </c>
      <c r="C11" s="179">
        <f>C8-C9-C10</f>
        <v>8368815</v>
      </c>
      <c r="D11" s="179">
        <f>D8-D9-D10</f>
        <v>7162450</v>
      </c>
      <c r="E11" s="179">
        <f>E8-E9-E10</f>
        <v>15531265</v>
      </c>
      <c r="F11" s="134" t="s">
        <v>88</v>
      </c>
      <c r="G11" s="20"/>
    </row>
    <row r="12" spans="1:8" ht="14.4" x14ac:dyDescent="0.3">
      <c r="A12" s="12"/>
      <c r="B12" s="259" t="s">
        <v>92</v>
      </c>
      <c r="C12" s="480">
        <f>C7/C11</f>
        <v>0.97037573419892775</v>
      </c>
      <c r="D12" s="412">
        <f>D7/D11</f>
        <v>0.97178228120266108</v>
      </c>
      <c r="E12" s="411">
        <f>E7/E11</f>
        <v>0.97102438210924868</v>
      </c>
      <c r="F12" s="260" t="s">
        <v>93</v>
      </c>
      <c r="G12" s="12"/>
    </row>
    <row r="13" spans="1:8" ht="13.8" x14ac:dyDescent="0.25">
      <c r="A13" s="12"/>
      <c r="B13" s="421" t="s">
        <v>16</v>
      </c>
      <c r="C13" s="414">
        <f>C11-C7</f>
        <v>247920</v>
      </c>
      <c r="D13" s="414">
        <f>D11-D7</f>
        <v>202108</v>
      </c>
      <c r="E13" s="414">
        <f>E11-E7</f>
        <v>450028</v>
      </c>
      <c r="F13" s="23" t="s">
        <v>17</v>
      </c>
      <c r="G13" s="12"/>
    </row>
    <row r="14" spans="1:8" ht="13.8" x14ac:dyDescent="0.25">
      <c r="A14" s="12"/>
      <c r="B14" s="421" t="s">
        <v>39</v>
      </c>
      <c r="C14" s="422">
        <f>52-(9+'Mielies-Maize'!$A48)</f>
        <v>13</v>
      </c>
      <c r="D14" s="422">
        <f>52-(9+'Mielies-Maize'!$A48)</f>
        <v>13</v>
      </c>
      <c r="E14" s="422">
        <f>52-(9+'Mielies-Maize'!$A48)</f>
        <v>13</v>
      </c>
      <c r="F14" s="23" t="s">
        <v>40</v>
      </c>
      <c r="G14" s="12"/>
    </row>
    <row r="15" spans="1:8" ht="13.8" hidden="1" x14ac:dyDescent="0.25">
      <c r="A15" s="12"/>
      <c r="B15" s="421" t="s">
        <v>23</v>
      </c>
      <c r="C15" s="422"/>
      <c r="D15" s="423">
        <f>'Mielies-Maize'!B65-'Mielies-Maize'!B65</f>
        <v>0</v>
      </c>
      <c r="E15" s="422">
        <f>'Mielies-Maize'!B65-'Mielies-Maize'!B65</f>
        <v>0</v>
      </c>
      <c r="F15" s="25"/>
      <c r="G15" s="12"/>
    </row>
    <row r="16" spans="1:8" ht="13.8" hidden="1" x14ac:dyDescent="0.25">
      <c r="A16" s="12"/>
      <c r="B16" s="421" t="s">
        <v>24</v>
      </c>
      <c r="C16" s="422"/>
      <c r="D16" s="423">
        <f>'Mielies-Maize'!B66-'Mielies-Maize'!B66</f>
        <v>0</v>
      </c>
      <c r="E16" s="422">
        <f>'Mielies-Maize'!B66-'Mielies-Maize'!B66</f>
        <v>0</v>
      </c>
      <c r="F16" s="25"/>
      <c r="G16" s="12"/>
    </row>
    <row r="17" spans="1:7" ht="13.8" hidden="1" x14ac:dyDescent="0.25">
      <c r="A17" s="12"/>
      <c r="B17" s="421" t="s">
        <v>25</v>
      </c>
      <c r="C17" s="422"/>
      <c r="D17" s="423">
        <f>'Mielies-Maize'!B67-'Mielies-Maize'!B67</f>
        <v>0</v>
      </c>
      <c r="E17" s="422">
        <f>'Mielies-Maize'!B67-'Mielies-Maize'!B67</f>
        <v>0</v>
      </c>
      <c r="F17" s="25"/>
      <c r="G17" s="12"/>
    </row>
    <row r="18" spans="1:7" ht="14.4" x14ac:dyDescent="0.3">
      <c r="A18" s="12"/>
      <c r="B18" s="261" t="s">
        <v>26</v>
      </c>
      <c r="C18" s="440">
        <f>C13/C14</f>
        <v>19070.76923076923</v>
      </c>
      <c r="D18" s="351">
        <f>D13/D14</f>
        <v>15546.76923076923</v>
      </c>
      <c r="E18" s="351">
        <f>E13/E14</f>
        <v>34617.538461538461</v>
      </c>
      <c r="F18" s="262" t="s">
        <v>27</v>
      </c>
      <c r="G18" s="12"/>
    </row>
    <row r="19" spans="1:7" ht="14.4" x14ac:dyDescent="0.3">
      <c r="A19" s="12"/>
      <c r="B19" s="514" t="s">
        <v>23</v>
      </c>
      <c r="C19" s="515"/>
      <c r="D19" s="515"/>
      <c r="E19" s="515"/>
      <c r="F19" s="516"/>
      <c r="G19" s="12"/>
    </row>
    <row r="20" spans="1:7" ht="14.4" x14ac:dyDescent="0.3">
      <c r="A20" s="12"/>
      <c r="B20" s="523" t="s">
        <v>106</v>
      </c>
      <c r="C20" s="524"/>
      <c r="D20" s="524"/>
      <c r="E20" s="524"/>
      <c r="F20" s="525"/>
      <c r="G20" s="12"/>
    </row>
    <row r="21" spans="1:7" ht="14.4" x14ac:dyDescent="0.3">
      <c r="A21" s="12"/>
      <c r="B21" s="523" t="s">
        <v>43</v>
      </c>
      <c r="C21" s="524"/>
      <c r="D21" s="524"/>
      <c r="E21" s="524"/>
      <c r="F21" s="525"/>
      <c r="G21" s="12"/>
    </row>
    <row r="22" spans="1:7" ht="14.4" x14ac:dyDescent="0.3">
      <c r="A22" s="12"/>
      <c r="B22" s="523" t="s">
        <v>42</v>
      </c>
      <c r="C22" s="524"/>
      <c r="D22" s="524"/>
      <c r="E22" s="524"/>
      <c r="F22" s="525"/>
      <c r="G22" s="12"/>
    </row>
    <row r="23" spans="1:7" ht="14.4" x14ac:dyDescent="0.3">
      <c r="A23" s="12"/>
      <c r="B23" s="526" t="s">
        <v>45</v>
      </c>
      <c r="C23" s="527"/>
      <c r="D23" s="527"/>
      <c r="E23" s="527"/>
      <c r="F23" s="528"/>
      <c r="G23" s="12"/>
    </row>
    <row r="24" spans="1:7" ht="15" thickBot="1" x14ac:dyDescent="0.35">
      <c r="A24" s="12"/>
      <c r="B24" s="511" t="s">
        <v>41</v>
      </c>
      <c r="C24" s="512"/>
      <c r="D24" s="512"/>
      <c r="E24" s="512"/>
      <c r="F24" s="513"/>
      <c r="G24" s="12"/>
    </row>
    <row r="25" spans="1:7" x14ac:dyDescent="0.25">
      <c r="A25" s="12"/>
      <c r="B25" s="21"/>
      <c r="C25" s="12"/>
      <c r="D25" s="12"/>
      <c r="E25" s="12"/>
      <c r="F25" s="12"/>
      <c r="G25" s="12"/>
    </row>
    <row r="26" spans="1:7" x14ac:dyDescent="0.25">
      <c r="E26" s="10"/>
    </row>
    <row r="27" spans="1:7" x14ac:dyDescent="0.25">
      <c r="C27" s="10"/>
      <c r="D27" s="10"/>
    </row>
    <row r="28" spans="1:7" x14ac:dyDescent="0.25">
      <c r="C28" s="180"/>
      <c r="D28" s="180"/>
      <c r="E28" s="257"/>
      <c r="F28" s="258"/>
    </row>
    <row r="29" spans="1:7" x14ac:dyDescent="0.25">
      <c r="C29" s="180"/>
      <c r="D29" s="180"/>
      <c r="E29" s="257"/>
      <c r="F29" s="258"/>
    </row>
    <row r="31" spans="1:7" x14ac:dyDescent="0.25">
      <c r="C31" s="10"/>
      <c r="D31" s="10"/>
    </row>
    <row r="32" spans="1:7" x14ac:dyDescent="0.25">
      <c r="C32" s="10"/>
    </row>
  </sheetData>
  <mergeCells count="8">
    <mergeCell ref="B24:F24"/>
    <mergeCell ref="B19:F19"/>
    <mergeCell ref="B2:F2"/>
    <mergeCell ref="B3:F3"/>
    <mergeCell ref="B20:F20"/>
    <mergeCell ref="B21:F21"/>
    <mergeCell ref="B22:F22"/>
    <mergeCell ref="B23:F2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zoomScale="80" zoomScaleNormal="80" workbookViewId="0">
      <pane xSplit="3" ySplit="5" topLeftCell="D25" activePane="bottomRight" state="frozen"/>
      <selection pane="topRight" activeCell="D1" sqref="D1"/>
      <selection pane="bottomLeft" activeCell="A6" sqref="A6"/>
      <selection pane="bottomRight" activeCell="M48" sqref="M48"/>
    </sheetView>
  </sheetViews>
  <sheetFormatPr defaultRowHeight="11.4" x14ac:dyDescent="0.2"/>
  <cols>
    <col min="1" max="1" width="9.109375" style="2" customWidth="1"/>
    <col min="2" max="2" width="26.5546875" style="2" customWidth="1"/>
    <col min="3" max="3" width="16.88671875" style="365" bestFit="1" customWidth="1"/>
    <col min="4" max="4" width="13.33203125" style="161" customWidth="1"/>
    <col min="5" max="5" width="12" style="2" customWidth="1"/>
    <col min="6" max="6" width="13.33203125" style="9" customWidth="1"/>
    <col min="7" max="7" width="12.33203125" style="7" customWidth="1"/>
    <col min="8" max="8" width="13.33203125" style="5" customWidth="1"/>
    <col min="9" max="9" width="12" style="5" customWidth="1"/>
    <col min="10" max="10" width="12.6640625" style="9" customWidth="1"/>
    <col min="11" max="11" width="12.33203125" style="7" customWidth="1"/>
    <col min="12" max="12" width="13.33203125" style="161" customWidth="1"/>
    <col min="13" max="13" width="12.44140625" style="161" customWidth="1"/>
    <col min="14" max="14" width="12.109375" style="9" customWidth="1"/>
    <col min="15" max="15" width="14" style="7" customWidth="1"/>
    <col min="16" max="16" width="30" style="2" customWidth="1"/>
    <col min="17" max="17" width="30.44140625" style="2" customWidth="1"/>
    <col min="18" max="18" width="12.33203125" style="2" bestFit="1" customWidth="1"/>
    <col min="19" max="19" width="12.109375" style="2" bestFit="1" customWidth="1"/>
    <col min="20" max="20" width="13.109375" style="2" bestFit="1" customWidth="1"/>
    <col min="21" max="21" width="36" style="2" customWidth="1"/>
    <col min="22" max="16384" width="8.88671875" style="2"/>
  </cols>
  <sheetData>
    <row r="1" spans="1:16" ht="13.8" x14ac:dyDescent="0.25">
      <c r="A1" s="46"/>
      <c r="B1" s="46"/>
      <c r="C1" s="360"/>
      <c r="D1" s="158"/>
      <c r="E1" s="46"/>
      <c r="F1" s="47"/>
      <c r="G1" s="48"/>
      <c r="H1" s="156"/>
      <c r="I1" s="158"/>
      <c r="J1" s="47"/>
      <c r="K1" s="48"/>
      <c r="L1" s="158"/>
      <c r="M1" s="158"/>
      <c r="N1" s="47"/>
      <c r="O1" s="48"/>
    </row>
    <row r="2" spans="1:16" ht="24" customHeight="1" thickBot="1" x14ac:dyDescent="0.3">
      <c r="A2" s="46"/>
      <c r="B2" s="530" t="s">
        <v>66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</row>
    <row r="3" spans="1:16" s="3" customFormat="1" ht="18.600000000000001" thickTop="1" thickBot="1" x14ac:dyDescent="0.35">
      <c r="A3" s="49"/>
      <c r="B3" s="50"/>
      <c r="C3" s="361"/>
      <c r="D3" s="529" t="s">
        <v>7</v>
      </c>
      <c r="E3" s="529"/>
      <c r="F3" s="529"/>
      <c r="G3" s="529"/>
      <c r="H3" s="529" t="s">
        <v>8</v>
      </c>
      <c r="I3" s="529"/>
      <c r="J3" s="529"/>
      <c r="K3" s="529"/>
      <c r="L3" s="529" t="s">
        <v>9</v>
      </c>
      <c r="M3" s="529"/>
      <c r="N3" s="529"/>
      <c r="O3" s="529"/>
    </row>
    <row r="4" spans="1:16" s="1" customFormat="1" ht="29.4" thickBot="1" x14ac:dyDescent="0.3">
      <c r="A4" s="49"/>
      <c r="B4" s="51" t="s">
        <v>19</v>
      </c>
      <c r="C4" s="362" t="s">
        <v>0</v>
      </c>
      <c r="D4" s="159" t="s">
        <v>2</v>
      </c>
      <c r="E4" s="51" t="s">
        <v>1</v>
      </c>
      <c r="F4" s="51" t="s">
        <v>14</v>
      </c>
      <c r="G4" s="51" t="s">
        <v>3</v>
      </c>
      <c r="H4" s="157" t="s">
        <v>2</v>
      </c>
      <c r="I4" s="159" t="s">
        <v>1</v>
      </c>
      <c r="J4" s="51" t="s">
        <v>14</v>
      </c>
      <c r="K4" s="51" t="s">
        <v>3</v>
      </c>
      <c r="L4" s="159" t="s">
        <v>2</v>
      </c>
      <c r="M4" s="159" t="s">
        <v>1</v>
      </c>
      <c r="N4" s="51" t="s">
        <v>14</v>
      </c>
      <c r="O4" s="51" t="s">
        <v>3</v>
      </c>
    </row>
    <row r="5" spans="1:16" s="1" customFormat="1" ht="29.4" thickBot="1" x14ac:dyDescent="0.3">
      <c r="A5" s="49"/>
      <c r="B5" s="51" t="s">
        <v>18</v>
      </c>
      <c r="C5" s="362" t="s">
        <v>4</v>
      </c>
      <c r="D5" s="159" t="s">
        <v>5</v>
      </c>
      <c r="E5" s="51" t="s">
        <v>6</v>
      </c>
      <c r="F5" s="51" t="s">
        <v>15</v>
      </c>
      <c r="G5" s="51" t="s">
        <v>10</v>
      </c>
      <c r="H5" s="157" t="s">
        <v>5</v>
      </c>
      <c r="I5" s="159" t="s">
        <v>6</v>
      </c>
      <c r="J5" s="51" t="s">
        <v>15</v>
      </c>
      <c r="K5" s="51" t="s">
        <v>10</v>
      </c>
      <c r="L5" s="159" t="s">
        <v>5</v>
      </c>
      <c r="M5" s="159" t="s">
        <v>6</v>
      </c>
      <c r="N5" s="51" t="s">
        <v>15</v>
      </c>
      <c r="O5" s="51" t="s">
        <v>10</v>
      </c>
    </row>
    <row r="6" spans="1:16" s="1" customFormat="1" ht="14.4" x14ac:dyDescent="0.3">
      <c r="A6" s="46">
        <v>1</v>
      </c>
      <c r="B6" s="167">
        <v>45</v>
      </c>
      <c r="C6" s="363">
        <v>44260</v>
      </c>
      <c r="D6" s="184">
        <v>9202</v>
      </c>
      <c r="E6" s="350">
        <v>-75</v>
      </c>
      <c r="F6" s="181">
        <v>9127</v>
      </c>
      <c r="G6" s="62">
        <f>F6</f>
        <v>9127</v>
      </c>
      <c r="H6" s="254">
        <v>8310</v>
      </c>
      <c r="I6" s="350">
        <v>-434</v>
      </c>
      <c r="J6" s="181">
        <v>7876</v>
      </c>
      <c r="K6" s="62">
        <f>J6</f>
        <v>7876</v>
      </c>
      <c r="L6" s="183">
        <v>17512</v>
      </c>
      <c r="M6" s="182">
        <f>E6+I6</f>
        <v>-509</v>
      </c>
      <c r="N6" s="181">
        <f>L6+M6</f>
        <v>17003</v>
      </c>
      <c r="O6" s="62">
        <f>N6</f>
        <v>17003</v>
      </c>
      <c r="P6" s="2"/>
    </row>
    <row r="7" spans="1:16" s="1" customFormat="1" ht="14.4" x14ac:dyDescent="0.3">
      <c r="A7" s="46">
        <v>2</v>
      </c>
      <c r="B7" s="52">
        <f t="shared" ref="B7:B14" si="0">B6+1</f>
        <v>46</v>
      </c>
      <c r="C7" s="363">
        <v>44267</v>
      </c>
      <c r="D7" s="184">
        <v>11229</v>
      </c>
      <c r="E7" s="350">
        <v>0</v>
      </c>
      <c r="F7" s="181">
        <v>11229</v>
      </c>
      <c r="G7" s="62">
        <f>G6+F7</f>
        <v>20356</v>
      </c>
      <c r="H7" s="254">
        <v>16412</v>
      </c>
      <c r="I7" s="350">
        <v>270</v>
      </c>
      <c r="J7" s="181">
        <v>16682</v>
      </c>
      <c r="K7" s="62">
        <f>K6+J7</f>
        <v>24558</v>
      </c>
      <c r="L7" s="255">
        <v>27641</v>
      </c>
      <c r="M7" s="198">
        <f t="shared" ref="M7:M14" si="1">E7+I7</f>
        <v>270</v>
      </c>
      <c r="N7" s="181">
        <f t="shared" ref="N7:N14" si="2">L7+M7</f>
        <v>27911</v>
      </c>
      <c r="O7" s="62">
        <f>O6+N7</f>
        <v>44914</v>
      </c>
      <c r="P7" s="2"/>
    </row>
    <row r="8" spans="1:16" s="1" customFormat="1" ht="14.4" x14ac:dyDescent="0.3">
      <c r="A8" s="46">
        <v>3</v>
      </c>
      <c r="B8" s="52">
        <f t="shared" si="0"/>
        <v>47</v>
      </c>
      <c r="C8" s="363">
        <v>44274</v>
      </c>
      <c r="D8" s="184">
        <v>10015</v>
      </c>
      <c r="E8" s="350">
        <v>0</v>
      </c>
      <c r="F8" s="181">
        <v>10015</v>
      </c>
      <c r="G8" s="62">
        <f t="shared" ref="G8:G14" si="3">G7+F8</f>
        <v>30371</v>
      </c>
      <c r="H8" s="254">
        <v>18217</v>
      </c>
      <c r="I8" s="350">
        <v>231</v>
      </c>
      <c r="J8" s="181">
        <v>18448</v>
      </c>
      <c r="K8" s="62">
        <f t="shared" ref="K8:K14" si="4">K7+J8</f>
        <v>43006</v>
      </c>
      <c r="L8" s="255">
        <v>28232</v>
      </c>
      <c r="M8" s="198">
        <f t="shared" si="1"/>
        <v>231</v>
      </c>
      <c r="N8" s="181">
        <f t="shared" si="2"/>
        <v>28463</v>
      </c>
      <c r="O8" s="62">
        <f t="shared" ref="O8:O13" si="5">O7+N8</f>
        <v>73377</v>
      </c>
      <c r="P8" s="2"/>
    </row>
    <row r="9" spans="1:16" s="1" customFormat="1" ht="14.4" x14ac:dyDescent="0.3">
      <c r="A9" s="46">
        <v>4</v>
      </c>
      <c r="B9" s="168">
        <f t="shared" si="0"/>
        <v>48</v>
      </c>
      <c r="C9" s="363">
        <v>44281</v>
      </c>
      <c r="D9" s="184">
        <v>8513</v>
      </c>
      <c r="E9" s="350">
        <v>48939</v>
      </c>
      <c r="F9" s="181">
        <v>58683</v>
      </c>
      <c r="G9" s="62">
        <f t="shared" si="3"/>
        <v>89054</v>
      </c>
      <c r="H9" s="254">
        <v>10785</v>
      </c>
      <c r="I9" s="350">
        <v>53147</v>
      </c>
      <c r="J9" s="181">
        <v>64256</v>
      </c>
      <c r="K9" s="62">
        <f t="shared" si="4"/>
        <v>107262</v>
      </c>
      <c r="L9" s="255">
        <v>19298</v>
      </c>
      <c r="M9" s="198">
        <f t="shared" si="1"/>
        <v>102086</v>
      </c>
      <c r="N9" s="181">
        <f t="shared" si="2"/>
        <v>121384</v>
      </c>
      <c r="O9" s="62">
        <f t="shared" si="5"/>
        <v>194761</v>
      </c>
      <c r="P9" s="2"/>
    </row>
    <row r="10" spans="1:16" ht="14.4" x14ac:dyDescent="0.3">
      <c r="A10" s="46">
        <v>5</v>
      </c>
      <c r="B10" s="168">
        <f t="shared" si="0"/>
        <v>49</v>
      </c>
      <c r="C10" s="363">
        <v>44288</v>
      </c>
      <c r="D10" s="184">
        <v>5055</v>
      </c>
      <c r="E10" s="350">
        <v>-1981</v>
      </c>
      <c r="F10" s="181">
        <v>3074</v>
      </c>
      <c r="G10" s="62">
        <f t="shared" si="3"/>
        <v>92128</v>
      </c>
      <c r="H10" s="254">
        <v>8830</v>
      </c>
      <c r="I10" s="350">
        <v>-5278</v>
      </c>
      <c r="J10" s="181">
        <v>3700</v>
      </c>
      <c r="K10" s="62">
        <f t="shared" si="4"/>
        <v>110962</v>
      </c>
      <c r="L10" s="255">
        <v>13885</v>
      </c>
      <c r="M10" s="198">
        <f t="shared" si="1"/>
        <v>-7259</v>
      </c>
      <c r="N10" s="181">
        <f t="shared" si="2"/>
        <v>6626</v>
      </c>
      <c r="O10" s="62">
        <f t="shared" si="5"/>
        <v>201387</v>
      </c>
    </row>
    <row r="11" spans="1:16" ht="14.4" x14ac:dyDescent="0.3">
      <c r="A11" s="46">
        <v>6</v>
      </c>
      <c r="B11" s="52">
        <f t="shared" si="0"/>
        <v>50</v>
      </c>
      <c r="C11" s="363">
        <v>44295</v>
      </c>
      <c r="D11" s="184">
        <v>16900</v>
      </c>
      <c r="E11" s="350">
        <v>0</v>
      </c>
      <c r="F11" s="181">
        <v>16900</v>
      </c>
      <c r="G11" s="62">
        <f t="shared" si="3"/>
        <v>109028</v>
      </c>
      <c r="H11" s="254">
        <v>28428</v>
      </c>
      <c r="I11" s="350">
        <v>-556</v>
      </c>
      <c r="J11" s="181">
        <v>27872</v>
      </c>
      <c r="K11" s="62">
        <f t="shared" si="4"/>
        <v>138834</v>
      </c>
      <c r="L11" s="255">
        <v>45328</v>
      </c>
      <c r="M11" s="198">
        <f t="shared" si="1"/>
        <v>-556</v>
      </c>
      <c r="N11" s="181">
        <f t="shared" si="2"/>
        <v>44772</v>
      </c>
      <c r="O11" s="62">
        <f t="shared" si="5"/>
        <v>246159</v>
      </c>
    </row>
    <row r="12" spans="1:16" ht="14.4" x14ac:dyDescent="0.3">
      <c r="A12" s="46">
        <v>7</v>
      </c>
      <c r="B12" s="52">
        <f t="shared" si="0"/>
        <v>51</v>
      </c>
      <c r="C12" s="363">
        <v>44302</v>
      </c>
      <c r="D12" s="184">
        <v>42707</v>
      </c>
      <c r="E12" s="350">
        <v>0</v>
      </c>
      <c r="F12" s="181">
        <v>42815</v>
      </c>
      <c r="G12" s="62">
        <f t="shared" si="3"/>
        <v>151843</v>
      </c>
      <c r="H12" s="254">
        <v>52293</v>
      </c>
      <c r="I12" s="350">
        <v>-2039</v>
      </c>
      <c r="J12" s="181">
        <v>52898</v>
      </c>
      <c r="K12" s="62">
        <f t="shared" si="4"/>
        <v>191732</v>
      </c>
      <c r="L12" s="255">
        <v>95000</v>
      </c>
      <c r="M12" s="198">
        <f t="shared" si="1"/>
        <v>-2039</v>
      </c>
      <c r="N12" s="181">
        <f t="shared" si="2"/>
        <v>92961</v>
      </c>
      <c r="O12" s="62">
        <f t="shared" si="5"/>
        <v>339120</v>
      </c>
    </row>
    <row r="13" spans="1:16" ht="14.4" x14ac:dyDescent="0.3">
      <c r="A13" s="46">
        <v>8</v>
      </c>
      <c r="B13" s="52">
        <f t="shared" si="0"/>
        <v>52</v>
      </c>
      <c r="C13" s="363">
        <v>44309</v>
      </c>
      <c r="D13" s="184">
        <v>91574</v>
      </c>
      <c r="E13" s="350">
        <v>0</v>
      </c>
      <c r="F13" s="181">
        <v>91574</v>
      </c>
      <c r="G13" s="62">
        <f t="shared" si="3"/>
        <v>243417</v>
      </c>
      <c r="H13" s="254">
        <v>95348</v>
      </c>
      <c r="I13" s="350">
        <v>1154</v>
      </c>
      <c r="J13" s="181">
        <v>97838</v>
      </c>
      <c r="K13" s="62">
        <f t="shared" si="4"/>
        <v>289570</v>
      </c>
      <c r="L13" s="255">
        <v>186922</v>
      </c>
      <c r="M13" s="198">
        <f t="shared" si="1"/>
        <v>1154</v>
      </c>
      <c r="N13" s="181">
        <f t="shared" si="2"/>
        <v>188076</v>
      </c>
      <c r="O13" s="62">
        <f t="shared" si="5"/>
        <v>527196</v>
      </c>
    </row>
    <row r="14" spans="1:16" ht="14.4" x14ac:dyDescent="0.3">
      <c r="A14" s="2">
        <v>9</v>
      </c>
      <c r="B14" s="52">
        <f t="shared" si="0"/>
        <v>53</v>
      </c>
      <c r="C14" s="363">
        <v>44316</v>
      </c>
      <c r="D14" s="184">
        <v>134808</v>
      </c>
      <c r="E14" s="350">
        <v>0</v>
      </c>
      <c r="F14" s="181">
        <v>189992</v>
      </c>
      <c r="G14" s="62">
        <f t="shared" si="3"/>
        <v>433409</v>
      </c>
      <c r="H14" s="254">
        <v>166856</v>
      </c>
      <c r="I14" s="350">
        <v>0</v>
      </c>
      <c r="J14" s="181">
        <v>222548</v>
      </c>
      <c r="K14" s="62">
        <f t="shared" si="4"/>
        <v>512118</v>
      </c>
      <c r="L14" s="255">
        <v>301664</v>
      </c>
      <c r="M14" s="198">
        <f t="shared" si="1"/>
        <v>0</v>
      </c>
      <c r="N14" s="181">
        <f t="shared" si="2"/>
        <v>301664</v>
      </c>
      <c r="O14" s="62">
        <f>O13+N14</f>
        <v>828860</v>
      </c>
    </row>
    <row r="15" spans="1:16" ht="14.4" x14ac:dyDescent="0.3">
      <c r="B15" s="71"/>
      <c r="C15" s="363"/>
      <c r="D15" s="160"/>
      <c r="E15" s="143"/>
      <c r="F15" s="153"/>
      <c r="G15" s="54"/>
      <c r="H15" s="171"/>
      <c r="I15" s="170"/>
      <c r="J15" s="169"/>
      <c r="K15" s="56"/>
      <c r="L15" s="163"/>
      <c r="M15" s="170"/>
      <c r="N15" s="57"/>
      <c r="O15" s="54"/>
    </row>
    <row r="16" spans="1:16" ht="14.4" x14ac:dyDescent="0.3">
      <c r="B16" s="71">
        <v>43891</v>
      </c>
      <c r="C16" s="364"/>
      <c r="D16" s="160"/>
      <c r="E16" s="55"/>
      <c r="F16" s="256">
        <v>88593</v>
      </c>
      <c r="G16" s="72"/>
      <c r="H16" s="171"/>
      <c r="I16" s="170"/>
      <c r="J16" s="256">
        <v>106614</v>
      </c>
      <c r="K16" s="72"/>
      <c r="L16" s="162"/>
      <c r="M16" s="170"/>
      <c r="N16" s="386">
        <f>F16+J16</f>
        <v>195207</v>
      </c>
      <c r="O16" s="54">
        <f>N16</f>
        <v>195207</v>
      </c>
      <c r="P16" s="301"/>
    </row>
    <row r="17" spans="1:16" ht="14.4" x14ac:dyDescent="0.3">
      <c r="B17" s="71">
        <v>43922</v>
      </c>
      <c r="C17" s="364"/>
      <c r="D17" s="160"/>
      <c r="E17" s="55"/>
      <c r="F17" s="256">
        <v>347369</v>
      </c>
      <c r="G17" s="73"/>
      <c r="H17" s="171"/>
      <c r="I17" s="170"/>
      <c r="J17" s="256">
        <v>405495</v>
      </c>
      <c r="K17" s="73"/>
      <c r="L17" s="164"/>
      <c r="M17" s="170"/>
      <c r="N17" s="386">
        <f>F17+J17</f>
        <v>752864</v>
      </c>
      <c r="O17" s="54">
        <f>N17</f>
        <v>752864</v>
      </c>
      <c r="P17" s="301"/>
    </row>
    <row r="18" spans="1:16" ht="20.25" customHeight="1" thickBot="1" x14ac:dyDescent="0.35">
      <c r="B18" s="531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3"/>
    </row>
    <row r="19" spans="1:16" ht="14.4" x14ac:dyDescent="0.3">
      <c r="A19" s="46">
        <v>1</v>
      </c>
      <c r="B19" s="58">
        <v>1</v>
      </c>
      <c r="C19" s="363">
        <v>44323</v>
      </c>
      <c r="D19" s="350">
        <v>207328</v>
      </c>
      <c r="E19" s="350">
        <v>1198</v>
      </c>
      <c r="F19" s="53">
        <f>D19+E19</f>
        <v>208526</v>
      </c>
      <c r="G19" s="479">
        <f>F19</f>
        <v>208526</v>
      </c>
      <c r="H19" s="350">
        <v>257118</v>
      </c>
      <c r="I19" s="350">
        <v>1111</v>
      </c>
      <c r="J19" s="53">
        <f>H19+I19</f>
        <v>258229</v>
      </c>
      <c r="K19" s="59">
        <f>J19</f>
        <v>258229</v>
      </c>
      <c r="L19" s="350">
        <f>D19+H19</f>
        <v>464446</v>
      </c>
      <c r="M19" s="350">
        <f>E19+I19</f>
        <v>2309</v>
      </c>
      <c r="N19" s="53">
        <f>L19+M19</f>
        <v>466755</v>
      </c>
      <c r="O19" s="60">
        <f>N19</f>
        <v>466755</v>
      </c>
    </row>
    <row r="20" spans="1:16" ht="14.4" x14ac:dyDescent="0.3">
      <c r="A20" s="46">
        <f>A19+1</f>
        <v>2</v>
      </c>
      <c r="B20" s="61">
        <v>2</v>
      </c>
      <c r="C20" s="363">
        <f t="shared" ref="C20:C48" si="6">C19+7</f>
        <v>44330</v>
      </c>
      <c r="D20" s="350">
        <v>376250</v>
      </c>
      <c r="E20" s="350">
        <v>2908</v>
      </c>
      <c r="F20" s="53">
        <f>D20+E20</f>
        <v>379158</v>
      </c>
      <c r="G20" s="62">
        <f>G19+F20</f>
        <v>587684</v>
      </c>
      <c r="H20" s="350">
        <v>397120</v>
      </c>
      <c r="I20" s="350">
        <v>660</v>
      </c>
      <c r="J20" s="53">
        <f t="shared" ref="J20:J28" si="7">H20+I20</f>
        <v>397780</v>
      </c>
      <c r="K20" s="60">
        <f>K19+J20</f>
        <v>656009</v>
      </c>
      <c r="L20" s="350">
        <f>D20+H20</f>
        <v>773370</v>
      </c>
      <c r="M20" s="350">
        <f>E20+I20</f>
        <v>3568</v>
      </c>
      <c r="N20" s="53">
        <f>L20+M20</f>
        <v>776938</v>
      </c>
      <c r="O20" s="60">
        <f>O19+N20</f>
        <v>1243693</v>
      </c>
    </row>
    <row r="21" spans="1:16" ht="14.4" x14ac:dyDescent="0.3">
      <c r="A21" s="46">
        <f t="shared" ref="A21:A70" si="8">A20+1</f>
        <v>3</v>
      </c>
      <c r="B21" s="52">
        <v>3</v>
      </c>
      <c r="C21" s="363">
        <f t="shared" si="6"/>
        <v>44337</v>
      </c>
      <c r="D21" s="350">
        <v>544569</v>
      </c>
      <c r="E21" s="350">
        <v>1255</v>
      </c>
      <c r="F21" s="53">
        <f t="shared" ref="F21:F42" si="9">D21+E21</f>
        <v>545824</v>
      </c>
      <c r="G21" s="60">
        <f t="shared" ref="G21:G72" si="10">G20+F21</f>
        <v>1133508</v>
      </c>
      <c r="H21" s="350">
        <v>553039</v>
      </c>
      <c r="I21" s="350">
        <v>1620</v>
      </c>
      <c r="J21" s="53">
        <f t="shared" si="7"/>
        <v>554659</v>
      </c>
      <c r="K21" s="60">
        <f t="shared" ref="K21:K72" si="11">K20+J21</f>
        <v>1210668</v>
      </c>
      <c r="L21" s="350">
        <f t="shared" ref="L21:L72" si="12">D21+H21</f>
        <v>1097608</v>
      </c>
      <c r="M21" s="350">
        <f>E21+I21</f>
        <v>2875</v>
      </c>
      <c r="N21" s="53">
        <f t="shared" ref="N21:N30" si="13">L21+M21</f>
        <v>1100483</v>
      </c>
      <c r="O21" s="60">
        <f>O20+N21</f>
        <v>2344176</v>
      </c>
    </row>
    <row r="22" spans="1:16" ht="14.4" x14ac:dyDescent="0.3">
      <c r="A22" s="46">
        <f t="shared" si="8"/>
        <v>4</v>
      </c>
      <c r="B22" s="58">
        <v>4</v>
      </c>
      <c r="C22" s="363">
        <f t="shared" si="6"/>
        <v>44344</v>
      </c>
      <c r="D22" s="350">
        <v>666288</v>
      </c>
      <c r="E22" s="350">
        <v>321122</v>
      </c>
      <c r="F22" s="53">
        <f t="shared" si="9"/>
        <v>987410</v>
      </c>
      <c r="G22" s="62">
        <f t="shared" si="10"/>
        <v>2120918</v>
      </c>
      <c r="H22" s="350">
        <v>669547</v>
      </c>
      <c r="I22" s="350">
        <v>291259</v>
      </c>
      <c r="J22" s="53">
        <f t="shared" si="7"/>
        <v>960806</v>
      </c>
      <c r="K22" s="60">
        <f t="shared" si="11"/>
        <v>2171474</v>
      </c>
      <c r="L22" s="350">
        <f t="shared" si="12"/>
        <v>1335835</v>
      </c>
      <c r="M22" s="350">
        <f>E22+I22</f>
        <v>612381</v>
      </c>
      <c r="N22" s="53">
        <f t="shared" si="13"/>
        <v>1948216</v>
      </c>
      <c r="O22" s="60">
        <f>O21+N22</f>
        <v>4292392</v>
      </c>
    </row>
    <row r="23" spans="1:16" ht="14.4" x14ac:dyDescent="0.3">
      <c r="A23" s="46">
        <f t="shared" si="8"/>
        <v>5</v>
      </c>
      <c r="B23" s="58">
        <v>5</v>
      </c>
      <c r="C23" s="363">
        <f t="shared" si="6"/>
        <v>44351</v>
      </c>
      <c r="D23" s="350">
        <v>480761</v>
      </c>
      <c r="E23" s="350">
        <v>-39310</v>
      </c>
      <c r="F23" s="53">
        <f>D23+E23</f>
        <v>441451</v>
      </c>
      <c r="G23" s="62">
        <f>G22+F23</f>
        <v>2562369</v>
      </c>
      <c r="H23" s="350">
        <v>374555</v>
      </c>
      <c r="I23" s="350">
        <v>-21834</v>
      </c>
      <c r="J23" s="53">
        <f t="shared" si="7"/>
        <v>352721</v>
      </c>
      <c r="K23" s="60">
        <f t="shared" si="11"/>
        <v>2524195</v>
      </c>
      <c r="L23" s="350">
        <f>D23+H23</f>
        <v>855316</v>
      </c>
      <c r="M23" s="350">
        <f>E23+I23</f>
        <v>-61144</v>
      </c>
      <c r="N23" s="53">
        <f t="shared" si="13"/>
        <v>794172</v>
      </c>
      <c r="O23" s="60">
        <f t="shared" ref="O23:O72" si="14">O22+N23</f>
        <v>5086564</v>
      </c>
    </row>
    <row r="24" spans="1:16" ht="14.4" x14ac:dyDescent="0.3">
      <c r="A24" s="46">
        <f t="shared" si="8"/>
        <v>6</v>
      </c>
      <c r="B24" s="61">
        <v>6</v>
      </c>
      <c r="C24" s="363">
        <f t="shared" si="6"/>
        <v>44358</v>
      </c>
      <c r="D24" s="350">
        <v>542563</v>
      </c>
      <c r="E24" s="350">
        <v>410</v>
      </c>
      <c r="F24" s="53">
        <f>D24+E24</f>
        <v>542973</v>
      </c>
      <c r="G24" s="62">
        <f t="shared" si="10"/>
        <v>3105342</v>
      </c>
      <c r="H24" s="350">
        <v>568899</v>
      </c>
      <c r="I24" s="350">
        <v>2248</v>
      </c>
      <c r="J24" s="53">
        <f>H24+I24</f>
        <v>571147</v>
      </c>
      <c r="K24" s="60">
        <f>K23+J24</f>
        <v>3095342</v>
      </c>
      <c r="L24" s="350">
        <f>D24+H24</f>
        <v>1111462</v>
      </c>
      <c r="M24" s="350">
        <f>E24+I24</f>
        <v>2658</v>
      </c>
      <c r="N24" s="53">
        <f>L24+M24</f>
        <v>1114120</v>
      </c>
      <c r="O24" s="60">
        <f t="shared" si="14"/>
        <v>6200684</v>
      </c>
    </row>
    <row r="25" spans="1:16" ht="14.4" x14ac:dyDescent="0.3">
      <c r="A25" s="46">
        <f t="shared" si="8"/>
        <v>7</v>
      </c>
      <c r="B25" s="52">
        <v>7</v>
      </c>
      <c r="C25" s="363">
        <f t="shared" si="6"/>
        <v>44365</v>
      </c>
      <c r="D25" s="350">
        <v>625815</v>
      </c>
      <c r="E25" s="350">
        <v>312</v>
      </c>
      <c r="F25" s="53">
        <f t="shared" si="9"/>
        <v>626127</v>
      </c>
      <c r="G25" s="62">
        <f t="shared" si="10"/>
        <v>3731469</v>
      </c>
      <c r="H25" s="350">
        <v>610692</v>
      </c>
      <c r="I25" s="350">
        <v>-12931</v>
      </c>
      <c r="J25" s="53">
        <f t="shared" si="7"/>
        <v>597761</v>
      </c>
      <c r="K25" s="60">
        <f t="shared" si="11"/>
        <v>3693103</v>
      </c>
      <c r="L25" s="350">
        <f>D25+H25</f>
        <v>1236507</v>
      </c>
      <c r="M25" s="350">
        <f t="shared" ref="M25:M72" si="15">E25+I25</f>
        <v>-12619</v>
      </c>
      <c r="N25" s="53">
        <f t="shared" si="13"/>
        <v>1223888</v>
      </c>
      <c r="O25" s="60">
        <f t="shared" si="14"/>
        <v>7424572</v>
      </c>
    </row>
    <row r="26" spans="1:16" ht="14.4" x14ac:dyDescent="0.3">
      <c r="A26" s="46">
        <f t="shared" si="8"/>
        <v>8</v>
      </c>
      <c r="B26" s="58">
        <v>8</v>
      </c>
      <c r="C26" s="363">
        <f t="shared" si="6"/>
        <v>44372</v>
      </c>
      <c r="D26" s="350">
        <v>649308</v>
      </c>
      <c r="E26" s="350">
        <v>783535</v>
      </c>
      <c r="F26" s="53">
        <f t="shared" si="9"/>
        <v>1432843</v>
      </c>
      <c r="G26" s="62">
        <f t="shared" si="10"/>
        <v>5164312</v>
      </c>
      <c r="H26" s="350">
        <v>566112</v>
      </c>
      <c r="I26" s="350">
        <v>528596</v>
      </c>
      <c r="J26" s="53">
        <f t="shared" si="7"/>
        <v>1094708</v>
      </c>
      <c r="K26" s="60">
        <f t="shared" si="11"/>
        <v>4787811</v>
      </c>
      <c r="L26" s="350">
        <f t="shared" si="12"/>
        <v>1215420</v>
      </c>
      <c r="M26" s="350">
        <f t="shared" si="15"/>
        <v>1312131</v>
      </c>
      <c r="N26" s="53">
        <f t="shared" si="13"/>
        <v>2527551</v>
      </c>
      <c r="O26" s="60">
        <f t="shared" si="14"/>
        <v>9952123</v>
      </c>
    </row>
    <row r="27" spans="1:16" ht="13.5" customHeight="1" x14ac:dyDescent="0.3">
      <c r="A27" s="46">
        <f t="shared" si="8"/>
        <v>9</v>
      </c>
      <c r="B27" s="58">
        <v>9</v>
      </c>
      <c r="C27" s="363">
        <f t="shared" si="6"/>
        <v>44379</v>
      </c>
      <c r="D27" s="350">
        <v>273770</v>
      </c>
      <c r="E27" s="350">
        <v>-126502</v>
      </c>
      <c r="F27" s="53">
        <f t="shared" si="9"/>
        <v>147268</v>
      </c>
      <c r="G27" s="62">
        <f t="shared" si="10"/>
        <v>5311580</v>
      </c>
      <c r="H27" s="350">
        <v>198039</v>
      </c>
      <c r="I27" s="350">
        <v>-119003</v>
      </c>
      <c r="J27" s="53">
        <f t="shared" si="7"/>
        <v>79036</v>
      </c>
      <c r="K27" s="60">
        <f t="shared" si="11"/>
        <v>4866847</v>
      </c>
      <c r="L27" s="350">
        <f t="shared" si="12"/>
        <v>471809</v>
      </c>
      <c r="M27" s="350">
        <f t="shared" si="15"/>
        <v>-245505</v>
      </c>
      <c r="N27" s="53">
        <f t="shared" si="13"/>
        <v>226304</v>
      </c>
      <c r="O27" s="60">
        <f t="shared" si="14"/>
        <v>10178427</v>
      </c>
    </row>
    <row r="28" spans="1:16" ht="14.4" x14ac:dyDescent="0.3">
      <c r="A28" s="46">
        <f t="shared" si="8"/>
        <v>10</v>
      </c>
      <c r="B28" s="61">
        <v>10</v>
      </c>
      <c r="C28" s="363">
        <f t="shared" si="6"/>
        <v>44386</v>
      </c>
      <c r="D28" s="350">
        <v>493892</v>
      </c>
      <c r="E28" s="350">
        <v>3602</v>
      </c>
      <c r="F28" s="53">
        <f t="shared" si="9"/>
        <v>497494</v>
      </c>
      <c r="G28" s="62">
        <f t="shared" si="10"/>
        <v>5809074</v>
      </c>
      <c r="H28" s="350">
        <v>373693</v>
      </c>
      <c r="I28" s="350">
        <v>8171</v>
      </c>
      <c r="J28" s="53">
        <f t="shared" si="7"/>
        <v>381864</v>
      </c>
      <c r="K28" s="60">
        <f t="shared" si="11"/>
        <v>5248711</v>
      </c>
      <c r="L28" s="350">
        <f t="shared" si="12"/>
        <v>867585</v>
      </c>
      <c r="M28" s="350">
        <f t="shared" si="15"/>
        <v>11773</v>
      </c>
      <c r="N28" s="53">
        <f t="shared" si="13"/>
        <v>879358</v>
      </c>
      <c r="O28" s="60">
        <f t="shared" si="14"/>
        <v>11057785</v>
      </c>
    </row>
    <row r="29" spans="1:16" ht="14.4" x14ac:dyDescent="0.3">
      <c r="A29" s="46">
        <f t="shared" si="8"/>
        <v>11</v>
      </c>
      <c r="B29" s="52">
        <v>11</v>
      </c>
      <c r="C29" s="363">
        <f t="shared" si="6"/>
        <v>44393</v>
      </c>
      <c r="D29" s="350">
        <v>404664</v>
      </c>
      <c r="E29" s="350">
        <v>5</v>
      </c>
      <c r="F29" s="53">
        <f t="shared" si="9"/>
        <v>404669</v>
      </c>
      <c r="G29" s="62">
        <f t="shared" si="10"/>
        <v>6213743</v>
      </c>
      <c r="H29" s="350">
        <v>227526</v>
      </c>
      <c r="I29" s="350">
        <v>-239</v>
      </c>
      <c r="J29" s="53">
        <f t="shared" ref="J29:J36" si="16">H29+I29</f>
        <v>227287</v>
      </c>
      <c r="K29" s="60">
        <f t="shared" si="11"/>
        <v>5475998</v>
      </c>
      <c r="L29" s="350">
        <f t="shared" si="12"/>
        <v>632190</v>
      </c>
      <c r="M29" s="350">
        <f t="shared" si="15"/>
        <v>-234</v>
      </c>
      <c r="N29" s="53">
        <f t="shared" si="13"/>
        <v>631956</v>
      </c>
      <c r="O29" s="60">
        <f t="shared" si="14"/>
        <v>11689741</v>
      </c>
    </row>
    <row r="30" spans="1:16" ht="14.4" x14ac:dyDescent="0.3">
      <c r="A30" s="46">
        <f t="shared" si="8"/>
        <v>12</v>
      </c>
      <c r="B30" s="58">
        <v>12</v>
      </c>
      <c r="C30" s="363">
        <f t="shared" si="6"/>
        <v>44400</v>
      </c>
      <c r="D30" s="350">
        <v>314587</v>
      </c>
      <c r="E30" s="350">
        <v>1663</v>
      </c>
      <c r="F30" s="53">
        <f t="shared" si="9"/>
        <v>316250</v>
      </c>
      <c r="G30" s="62">
        <f t="shared" si="10"/>
        <v>6529993</v>
      </c>
      <c r="H30" s="350">
        <v>176507</v>
      </c>
      <c r="I30" s="350">
        <v>2104</v>
      </c>
      <c r="J30" s="53">
        <f t="shared" si="16"/>
        <v>178611</v>
      </c>
      <c r="K30" s="60">
        <f t="shared" si="11"/>
        <v>5654609</v>
      </c>
      <c r="L30" s="350">
        <f t="shared" si="12"/>
        <v>491094</v>
      </c>
      <c r="M30" s="350">
        <f t="shared" si="15"/>
        <v>3767</v>
      </c>
      <c r="N30" s="53">
        <f t="shared" si="13"/>
        <v>494861</v>
      </c>
      <c r="O30" s="60">
        <f t="shared" si="14"/>
        <v>12184602</v>
      </c>
    </row>
    <row r="31" spans="1:16" ht="14.4" x14ac:dyDescent="0.3">
      <c r="A31" s="46">
        <f t="shared" si="8"/>
        <v>13</v>
      </c>
      <c r="B31" s="58">
        <v>13</v>
      </c>
      <c r="C31" s="363">
        <f t="shared" si="6"/>
        <v>44407</v>
      </c>
      <c r="D31" s="350">
        <v>202410</v>
      </c>
      <c r="E31" s="350">
        <v>367349</v>
      </c>
      <c r="F31" s="53">
        <f t="shared" si="9"/>
        <v>569759</v>
      </c>
      <c r="G31" s="62">
        <f t="shared" si="10"/>
        <v>7099752</v>
      </c>
      <c r="H31" s="350">
        <v>130289</v>
      </c>
      <c r="I31" s="350">
        <v>252207</v>
      </c>
      <c r="J31" s="53">
        <f t="shared" si="16"/>
        <v>382496</v>
      </c>
      <c r="K31" s="60">
        <f t="shared" si="11"/>
        <v>6037105</v>
      </c>
      <c r="L31" s="350">
        <f t="shared" si="12"/>
        <v>332699</v>
      </c>
      <c r="M31" s="350">
        <f t="shared" si="15"/>
        <v>619556</v>
      </c>
      <c r="N31" s="53">
        <f t="shared" ref="N31:N36" si="17">L31+M31</f>
        <v>952255</v>
      </c>
      <c r="O31" s="60">
        <f t="shared" si="14"/>
        <v>13136857</v>
      </c>
    </row>
    <row r="32" spans="1:16" ht="14.4" x14ac:dyDescent="0.3">
      <c r="A32" s="46">
        <f t="shared" si="8"/>
        <v>14</v>
      </c>
      <c r="B32" s="61">
        <v>14</v>
      </c>
      <c r="C32" s="363">
        <f t="shared" si="6"/>
        <v>44414</v>
      </c>
      <c r="D32" s="350">
        <v>110299</v>
      </c>
      <c r="E32" s="350">
        <v>-277</v>
      </c>
      <c r="F32" s="53">
        <f t="shared" si="9"/>
        <v>110022</v>
      </c>
      <c r="G32" s="62">
        <f t="shared" si="10"/>
        <v>7209774</v>
      </c>
      <c r="H32" s="350">
        <v>73638</v>
      </c>
      <c r="I32" s="350">
        <v>-5075</v>
      </c>
      <c r="J32" s="53">
        <f t="shared" si="16"/>
        <v>68563</v>
      </c>
      <c r="K32" s="60">
        <f t="shared" si="11"/>
        <v>6105668</v>
      </c>
      <c r="L32" s="350">
        <f t="shared" si="12"/>
        <v>183937</v>
      </c>
      <c r="M32" s="350">
        <f t="shared" si="15"/>
        <v>-5352</v>
      </c>
      <c r="N32" s="53">
        <f t="shared" si="17"/>
        <v>178585</v>
      </c>
      <c r="O32" s="60">
        <f t="shared" si="14"/>
        <v>13315442</v>
      </c>
    </row>
    <row r="33" spans="1:17" ht="14.4" x14ac:dyDescent="0.3">
      <c r="A33" s="46">
        <f t="shared" si="8"/>
        <v>15</v>
      </c>
      <c r="B33" s="52">
        <v>15</v>
      </c>
      <c r="C33" s="363">
        <f t="shared" si="6"/>
        <v>44421</v>
      </c>
      <c r="D33" s="350">
        <v>65453</v>
      </c>
      <c r="E33" s="350">
        <v>0</v>
      </c>
      <c r="F33" s="53">
        <f t="shared" si="9"/>
        <v>65453</v>
      </c>
      <c r="G33" s="62">
        <f t="shared" si="10"/>
        <v>7275227</v>
      </c>
      <c r="H33" s="350">
        <v>50460</v>
      </c>
      <c r="I33" s="350">
        <v>81</v>
      </c>
      <c r="J33" s="53">
        <f t="shared" si="16"/>
        <v>50541</v>
      </c>
      <c r="K33" s="60">
        <f t="shared" si="11"/>
        <v>6156209</v>
      </c>
      <c r="L33" s="350">
        <f t="shared" si="12"/>
        <v>115913</v>
      </c>
      <c r="M33" s="350">
        <f t="shared" si="15"/>
        <v>81</v>
      </c>
      <c r="N33" s="53">
        <f t="shared" si="17"/>
        <v>115994</v>
      </c>
      <c r="O33" s="60">
        <f t="shared" si="14"/>
        <v>13431436</v>
      </c>
    </row>
    <row r="34" spans="1:17" ht="14.4" x14ac:dyDescent="0.3">
      <c r="A34" s="46">
        <f t="shared" si="8"/>
        <v>16</v>
      </c>
      <c r="B34" s="58">
        <v>16</v>
      </c>
      <c r="C34" s="363">
        <f t="shared" si="6"/>
        <v>44428</v>
      </c>
      <c r="D34" s="350">
        <v>45468</v>
      </c>
      <c r="E34" s="350">
        <v>-370</v>
      </c>
      <c r="F34" s="53">
        <f t="shared" si="9"/>
        <v>45098</v>
      </c>
      <c r="G34" s="62">
        <f t="shared" si="10"/>
        <v>7320325</v>
      </c>
      <c r="H34" s="350">
        <v>30325</v>
      </c>
      <c r="I34" s="350">
        <v>-471</v>
      </c>
      <c r="J34" s="53">
        <f t="shared" si="16"/>
        <v>29854</v>
      </c>
      <c r="K34" s="60">
        <f t="shared" si="11"/>
        <v>6186063</v>
      </c>
      <c r="L34" s="350">
        <f t="shared" si="12"/>
        <v>75793</v>
      </c>
      <c r="M34" s="350">
        <f t="shared" si="15"/>
        <v>-841</v>
      </c>
      <c r="N34" s="53">
        <f t="shared" si="17"/>
        <v>74952</v>
      </c>
      <c r="O34" s="60">
        <f t="shared" si="14"/>
        <v>13506388</v>
      </c>
    </row>
    <row r="35" spans="1:17" ht="14.4" x14ac:dyDescent="0.3">
      <c r="A35" s="46">
        <f t="shared" si="8"/>
        <v>17</v>
      </c>
      <c r="B35" s="58">
        <v>17</v>
      </c>
      <c r="C35" s="363">
        <f t="shared" si="6"/>
        <v>44435</v>
      </c>
      <c r="D35" s="353">
        <v>34352</v>
      </c>
      <c r="E35" s="350">
        <v>124466</v>
      </c>
      <c r="F35" s="53">
        <f t="shared" si="9"/>
        <v>158818</v>
      </c>
      <c r="G35" s="62">
        <f t="shared" si="10"/>
        <v>7479143</v>
      </c>
      <c r="H35" s="350">
        <v>24956</v>
      </c>
      <c r="I35" s="350">
        <v>80753</v>
      </c>
      <c r="J35" s="53">
        <f t="shared" si="16"/>
        <v>105709</v>
      </c>
      <c r="K35" s="60">
        <f t="shared" si="11"/>
        <v>6291772</v>
      </c>
      <c r="L35" s="350">
        <f t="shared" si="12"/>
        <v>59308</v>
      </c>
      <c r="M35" s="350">
        <f t="shared" si="15"/>
        <v>205219</v>
      </c>
      <c r="N35" s="53">
        <f>L35+M35</f>
        <v>264527</v>
      </c>
      <c r="O35" s="60">
        <f t="shared" si="14"/>
        <v>13770915</v>
      </c>
    </row>
    <row r="36" spans="1:17" ht="15" customHeight="1" x14ac:dyDescent="0.3">
      <c r="A36" s="46">
        <f t="shared" si="8"/>
        <v>18</v>
      </c>
      <c r="B36" s="61">
        <v>18</v>
      </c>
      <c r="C36" s="363">
        <f t="shared" si="6"/>
        <v>44442</v>
      </c>
      <c r="D36" s="353">
        <v>13527</v>
      </c>
      <c r="E36" s="350">
        <v>-2463</v>
      </c>
      <c r="F36" s="53">
        <f t="shared" si="9"/>
        <v>11064</v>
      </c>
      <c r="G36" s="62">
        <f t="shared" si="10"/>
        <v>7490207</v>
      </c>
      <c r="H36" s="350">
        <v>16476</v>
      </c>
      <c r="I36" s="350">
        <v>-8792</v>
      </c>
      <c r="J36" s="53">
        <f t="shared" si="16"/>
        <v>7684</v>
      </c>
      <c r="K36" s="60">
        <f t="shared" si="11"/>
        <v>6299456</v>
      </c>
      <c r="L36" s="350">
        <f t="shared" si="12"/>
        <v>30003</v>
      </c>
      <c r="M36" s="350">
        <f t="shared" si="15"/>
        <v>-11255</v>
      </c>
      <c r="N36" s="53">
        <f t="shared" si="17"/>
        <v>18748</v>
      </c>
      <c r="O36" s="60">
        <f t="shared" si="14"/>
        <v>13789663</v>
      </c>
    </row>
    <row r="37" spans="1:17" ht="15" customHeight="1" x14ac:dyDescent="0.3">
      <c r="A37" s="46">
        <f t="shared" si="8"/>
        <v>19</v>
      </c>
      <c r="B37" s="52">
        <v>19</v>
      </c>
      <c r="C37" s="363">
        <f t="shared" si="6"/>
        <v>44449</v>
      </c>
      <c r="D37" s="353">
        <v>21993</v>
      </c>
      <c r="E37" s="350">
        <v>-516</v>
      </c>
      <c r="F37" s="53">
        <f t="shared" si="9"/>
        <v>21477</v>
      </c>
      <c r="G37" s="62">
        <f t="shared" si="10"/>
        <v>7511684</v>
      </c>
      <c r="H37" s="350">
        <v>18433</v>
      </c>
      <c r="I37" s="350">
        <v>-147</v>
      </c>
      <c r="J37" s="53">
        <f t="shared" ref="J37:J51" si="18">H37+I37</f>
        <v>18286</v>
      </c>
      <c r="K37" s="60">
        <f t="shared" si="11"/>
        <v>6317742</v>
      </c>
      <c r="L37" s="350">
        <f t="shared" si="12"/>
        <v>40426</v>
      </c>
      <c r="M37" s="350">
        <f t="shared" si="15"/>
        <v>-663</v>
      </c>
      <c r="N37" s="53">
        <f t="shared" ref="N37:N46" si="19">L37+M37</f>
        <v>39763</v>
      </c>
      <c r="O37" s="60">
        <f t="shared" si="14"/>
        <v>13829426</v>
      </c>
    </row>
    <row r="38" spans="1:17" ht="15" customHeight="1" x14ac:dyDescent="0.3">
      <c r="A38" s="46">
        <f t="shared" si="8"/>
        <v>20</v>
      </c>
      <c r="B38" s="58">
        <v>20</v>
      </c>
      <c r="C38" s="363">
        <f t="shared" si="6"/>
        <v>44456</v>
      </c>
      <c r="D38" s="160">
        <v>22903</v>
      </c>
      <c r="E38" s="350">
        <v>0</v>
      </c>
      <c r="F38" s="53">
        <f t="shared" si="9"/>
        <v>22903</v>
      </c>
      <c r="G38" s="62">
        <f t="shared" si="10"/>
        <v>7534587</v>
      </c>
      <c r="H38" s="350">
        <v>14073</v>
      </c>
      <c r="I38" s="350">
        <v>0</v>
      </c>
      <c r="J38" s="53">
        <f t="shared" si="18"/>
        <v>14073</v>
      </c>
      <c r="K38" s="60">
        <f t="shared" si="11"/>
        <v>6331815</v>
      </c>
      <c r="L38" s="350">
        <f t="shared" si="12"/>
        <v>36976</v>
      </c>
      <c r="M38" s="350">
        <f t="shared" si="15"/>
        <v>0</v>
      </c>
      <c r="N38" s="53">
        <f t="shared" si="19"/>
        <v>36976</v>
      </c>
      <c r="O38" s="60">
        <f t="shared" si="14"/>
        <v>13866402</v>
      </c>
    </row>
    <row r="39" spans="1:17" ht="15" customHeight="1" x14ac:dyDescent="0.3">
      <c r="A39" s="46">
        <f t="shared" si="8"/>
        <v>21</v>
      </c>
      <c r="B39" s="58">
        <v>21</v>
      </c>
      <c r="C39" s="363">
        <f t="shared" si="6"/>
        <v>44463</v>
      </c>
      <c r="D39" s="160">
        <v>15385</v>
      </c>
      <c r="E39" s="350">
        <v>83003</v>
      </c>
      <c r="F39" s="53">
        <f t="shared" si="9"/>
        <v>98388</v>
      </c>
      <c r="G39" s="62">
        <f t="shared" si="10"/>
        <v>7632975</v>
      </c>
      <c r="H39" s="350">
        <v>11127</v>
      </c>
      <c r="I39" s="350">
        <v>67038</v>
      </c>
      <c r="J39" s="53">
        <f t="shared" si="18"/>
        <v>78165</v>
      </c>
      <c r="K39" s="60">
        <f t="shared" si="11"/>
        <v>6409980</v>
      </c>
      <c r="L39" s="350">
        <f t="shared" si="12"/>
        <v>26512</v>
      </c>
      <c r="M39" s="350">
        <f t="shared" si="15"/>
        <v>150041</v>
      </c>
      <c r="N39" s="53">
        <f t="shared" si="19"/>
        <v>176553</v>
      </c>
      <c r="O39" s="60">
        <f t="shared" si="14"/>
        <v>14042955</v>
      </c>
    </row>
    <row r="40" spans="1:17" ht="15" customHeight="1" x14ac:dyDescent="0.3">
      <c r="A40" s="46">
        <f t="shared" si="8"/>
        <v>22</v>
      </c>
      <c r="B40" s="61">
        <v>22</v>
      </c>
      <c r="C40" s="363">
        <f t="shared" si="6"/>
        <v>44470</v>
      </c>
      <c r="D40" s="160">
        <v>8329</v>
      </c>
      <c r="E40" s="350">
        <v>-4489</v>
      </c>
      <c r="F40" s="53">
        <f t="shared" si="9"/>
        <v>3840</v>
      </c>
      <c r="G40" s="62">
        <f t="shared" si="10"/>
        <v>7636815</v>
      </c>
      <c r="H40" s="350">
        <v>5603</v>
      </c>
      <c r="I40" s="350">
        <v>-1007</v>
      </c>
      <c r="J40" s="53">
        <f t="shared" si="18"/>
        <v>4596</v>
      </c>
      <c r="K40" s="60">
        <f t="shared" si="11"/>
        <v>6414576</v>
      </c>
      <c r="L40" s="350">
        <f t="shared" si="12"/>
        <v>13932</v>
      </c>
      <c r="M40" s="350">
        <f t="shared" si="15"/>
        <v>-5496</v>
      </c>
      <c r="N40" s="53">
        <f t="shared" si="19"/>
        <v>8436</v>
      </c>
      <c r="O40" s="60">
        <f t="shared" si="14"/>
        <v>14051391</v>
      </c>
      <c r="Q40" s="161"/>
    </row>
    <row r="41" spans="1:17" ht="15" customHeight="1" x14ac:dyDescent="0.3">
      <c r="A41" s="46">
        <f t="shared" si="8"/>
        <v>23</v>
      </c>
      <c r="B41" s="52">
        <v>23</v>
      </c>
      <c r="C41" s="363">
        <f t="shared" si="6"/>
        <v>44477</v>
      </c>
      <c r="D41" s="160">
        <v>13572</v>
      </c>
      <c r="E41" s="350">
        <v>341</v>
      </c>
      <c r="F41" s="53">
        <f t="shared" si="9"/>
        <v>13913</v>
      </c>
      <c r="G41" s="62">
        <f t="shared" si="10"/>
        <v>7650728</v>
      </c>
      <c r="H41" s="350">
        <v>10854</v>
      </c>
      <c r="I41" s="350">
        <v>478</v>
      </c>
      <c r="J41" s="53">
        <f t="shared" si="18"/>
        <v>11332</v>
      </c>
      <c r="K41" s="60">
        <f t="shared" si="11"/>
        <v>6425908</v>
      </c>
      <c r="L41" s="350">
        <f t="shared" si="12"/>
        <v>24426</v>
      </c>
      <c r="M41" s="350">
        <f t="shared" si="15"/>
        <v>819</v>
      </c>
      <c r="N41" s="53">
        <f t="shared" si="19"/>
        <v>25245</v>
      </c>
      <c r="O41" s="60">
        <f t="shared" si="14"/>
        <v>14076636</v>
      </c>
    </row>
    <row r="42" spans="1:17" ht="15" customHeight="1" x14ac:dyDescent="0.3">
      <c r="A42" s="46">
        <f t="shared" si="8"/>
        <v>24</v>
      </c>
      <c r="B42" s="58">
        <v>24</v>
      </c>
      <c r="C42" s="363">
        <f t="shared" si="6"/>
        <v>44484</v>
      </c>
      <c r="D42" s="160">
        <v>18290</v>
      </c>
      <c r="E42" s="350">
        <v>1007</v>
      </c>
      <c r="F42" s="53">
        <f t="shared" si="9"/>
        <v>19297</v>
      </c>
      <c r="G42" s="62">
        <f t="shared" si="10"/>
        <v>7670025</v>
      </c>
      <c r="H42" s="350">
        <v>8928</v>
      </c>
      <c r="I42" s="350">
        <v>954</v>
      </c>
      <c r="J42" s="53">
        <f t="shared" si="18"/>
        <v>9882</v>
      </c>
      <c r="K42" s="60">
        <f t="shared" si="11"/>
        <v>6435790</v>
      </c>
      <c r="L42" s="350">
        <f t="shared" si="12"/>
        <v>27218</v>
      </c>
      <c r="M42" s="350">
        <f t="shared" si="15"/>
        <v>1961</v>
      </c>
      <c r="N42" s="53">
        <f t="shared" si="19"/>
        <v>29179</v>
      </c>
      <c r="O42" s="60">
        <f t="shared" si="14"/>
        <v>14105815</v>
      </c>
    </row>
    <row r="43" spans="1:17" ht="15" customHeight="1" x14ac:dyDescent="0.3">
      <c r="A43" s="46">
        <f t="shared" si="8"/>
        <v>25</v>
      </c>
      <c r="B43" s="58">
        <v>25</v>
      </c>
      <c r="C43" s="363">
        <f t="shared" si="6"/>
        <v>44491</v>
      </c>
      <c r="D43" s="160">
        <v>14696</v>
      </c>
      <c r="E43" s="350">
        <v>212</v>
      </c>
      <c r="F43" s="53">
        <f>D43+E43</f>
        <v>14908</v>
      </c>
      <c r="G43" s="62">
        <f t="shared" si="10"/>
        <v>7684933</v>
      </c>
      <c r="H43" s="350">
        <v>12306</v>
      </c>
      <c r="I43" s="350">
        <v>137</v>
      </c>
      <c r="J43" s="53">
        <f t="shared" si="18"/>
        <v>12443</v>
      </c>
      <c r="K43" s="60">
        <f t="shared" si="11"/>
        <v>6448233</v>
      </c>
      <c r="L43" s="350">
        <f t="shared" si="12"/>
        <v>27002</v>
      </c>
      <c r="M43" s="350">
        <f t="shared" si="15"/>
        <v>349</v>
      </c>
      <c r="N43" s="53">
        <f t="shared" si="19"/>
        <v>27351</v>
      </c>
      <c r="O43" s="60">
        <f t="shared" si="14"/>
        <v>14133166</v>
      </c>
    </row>
    <row r="44" spans="1:17" ht="15" customHeight="1" x14ac:dyDescent="0.3">
      <c r="A44" s="46">
        <f t="shared" si="8"/>
        <v>26</v>
      </c>
      <c r="B44" s="61">
        <v>26</v>
      </c>
      <c r="C44" s="363">
        <f t="shared" si="6"/>
        <v>44498</v>
      </c>
      <c r="D44" s="160">
        <v>14680</v>
      </c>
      <c r="E44" s="350">
        <v>47504</v>
      </c>
      <c r="F44" s="53">
        <f>D44+E44</f>
        <v>62184</v>
      </c>
      <c r="G44" s="62">
        <f t="shared" si="10"/>
        <v>7747117</v>
      </c>
      <c r="H44" s="350">
        <v>6841</v>
      </c>
      <c r="I44" s="350">
        <v>38844</v>
      </c>
      <c r="J44" s="53">
        <f t="shared" si="18"/>
        <v>45685</v>
      </c>
      <c r="K44" s="60">
        <f t="shared" si="11"/>
        <v>6493918</v>
      </c>
      <c r="L44" s="350">
        <f t="shared" si="12"/>
        <v>21521</v>
      </c>
      <c r="M44" s="350">
        <f t="shared" si="15"/>
        <v>86348</v>
      </c>
      <c r="N44" s="53">
        <f t="shared" si="19"/>
        <v>107869</v>
      </c>
      <c r="O44" s="60">
        <f t="shared" si="14"/>
        <v>14241035</v>
      </c>
    </row>
    <row r="45" spans="1:17" ht="15" customHeight="1" x14ac:dyDescent="0.3">
      <c r="A45" s="46">
        <f t="shared" si="8"/>
        <v>27</v>
      </c>
      <c r="B45" s="52">
        <v>27</v>
      </c>
      <c r="C45" s="363">
        <f t="shared" si="6"/>
        <v>44505</v>
      </c>
      <c r="D45" s="160">
        <v>7668</v>
      </c>
      <c r="E45" s="350">
        <v>-261</v>
      </c>
      <c r="F45" s="53">
        <f>D45+E45</f>
        <v>7407</v>
      </c>
      <c r="G45" s="62">
        <f t="shared" si="10"/>
        <v>7754524</v>
      </c>
      <c r="H45" s="350">
        <v>8352</v>
      </c>
      <c r="I45" s="350">
        <v>-100</v>
      </c>
      <c r="J45" s="53">
        <f t="shared" si="18"/>
        <v>8252</v>
      </c>
      <c r="K45" s="60">
        <f t="shared" si="11"/>
        <v>6502170</v>
      </c>
      <c r="L45" s="350">
        <f t="shared" si="12"/>
        <v>16020</v>
      </c>
      <c r="M45" s="350">
        <f>E45+I45</f>
        <v>-361</v>
      </c>
      <c r="N45" s="53">
        <f t="shared" si="19"/>
        <v>15659</v>
      </c>
      <c r="O45" s="60">
        <f t="shared" si="14"/>
        <v>14256694</v>
      </c>
    </row>
    <row r="46" spans="1:17" ht="15" customHeight="1" x14ac:dyDescent="0.3">
      <c r="A46" s="46">
        <f t="shared" si="8"/>
        <v>28</v>
      </c>
      <c r="B46" s="58">
        <v>28</v>
      </c>
      <c r="C46" s="363">
        <f t="shared" si="6"/>
        <v>44512</v>
      </c>
      <c r="D46" s="160">
        <v>9532</v>
      </c>
      <c r="E46" s="350">
        <v>0</v>
      </c>
      <c r="F46" s="53">
        <f>D46+E46</f>
        <v>9532</v>
      </c>
      <c r="G46" s="62">
        <f t="shared" si="10"/>
        <v>7764056</v>
      </c>
      <c r="H46" s="350">
        <v>11565</v>
      </c>
      <c r="I46" s="350">
        <v>1170</v>
      </c>
      <c r="J46" s="53">
        <f t="shared" si="18"/>
        <v>12735</v>
      </c>
      <c r="K46" s="60">
        <f t="shared" si="11"/>
        <v>6514905</v>
      </c>
      <c r="L46" s="350">
        <f t="shared" si="12"/>
        <v>21097</v>
      </c>
      <c r="M46" s="350">
        <f>E46+I46</f>
        <v>1170</v>
      </c>
      <c r="N46" s="53">
        <f t="shared" si="19"/>
        <v>22267</v>
      </c>
      <c r="O46" s="60">
        <f t="shared" si="14"/>
        <v>14278961</v>
      </c>
    </row>
    <row r="47" spans="1:17" ht="16.5" customHeight="1" x14ac:dyDescent="0.3">
      <c r="A47" s="46">
        <f t="shared" si="8"/>
        <v>29</v>
      </c>
      <c r="B47" s="58">
        <v>29</v>
      </c>
      <c r="C47" s="363">
        <f t="shared" si="6"/>
        <v>44519</v>
      </c>
      <c r="D47" s="160">
        <v>7397</v>
      </c>
      <c r="E47" s="350">
        <v>-221</v>
      </c>
      <c r="F47" s="53">
        <f>D47+E47</f>
        <v>7176</v>
      </c>
      <c r="G47" s="62">
        <f t="shared" si="10"/>
        <v>7771232</v>
      </c>
      <c r="H47" s="350">
        <v>8903</v>
      </c>
      <c r="I47" s="350">
        <v>221</v>
      </c>
      <c r="J47" s="53">
        <f t="shared" si="18"/>
        <v>9124</v>
      </c>
      <c r="K47" s="60">
        <f t="shared" si="11"/>
        <v>6524029</v>
      </c>
      <c r="L47" s="350">
        <f t="shared" si="12"/>
        <v>16300</v>
      </c>
      <c r="M47" s="350">
        <f t="shared" si="15"/>
        <v>0</v>
      </c>
      <c r="N47" s="53">
        <f t="shared" ref="N47:N54" si="20">L47+M47</f>
        <v>16300</v>
      </c>
      <c r="O47" s="60">
        <f t="shared" si="14"/>
        <v>14295261</v>
      </c>
    </row>
    <row r="48" spans="1:17" ht="17.25" customHeight="1" x14ac:dyDescent="0.3">
      <c r="A48" s="46">
        <f t="shared" si="8"/>
        <v>30</v>
      </c>
      <c r="B48" s="61">
        <v>30</v>
      </c>
      <c r="C48" s="363">
        <f t="shared" si="6"/>
        <v>44526</v>
      </c>
      <c r="D48" s="160">
        <v>7937</v>
      </c>
      <c r="E48" s="350">
        <v>0</v>
      </c>
      <c r="F48" s="53">
        <f t="shared" ref="F48:F55" si="21">D48+E48</f>
        <v>7937</v>
      </c>
      <c r="G48" s="62">
        <f t="shared" si="10"/>
        <v>7779169</v>
      </c>
      <c r="H48" s="350">
        <v>9668</v>
      </c>
      <c r="I48" s="350">
        <v>0</v>
      </c>
      <c r="J48" s="53">
        <f t="shared" si="18"/>
        <v>9668</v>
      </c>
      <c r="K48" s="60">
        <f t="shared" si="11"/>
        <v>6533697</v>
      </c>
      <c r="L48" s="350">
        <f t="shared" si="12"/>
        <v>17605</v>
      </c>
      <c r="M48" s="350">
        <f t="shared" si="15"/>
        <v>0</v>
      </c>
      <c r="N48" s="53">
        <f t="shared" si="20"/>
        <v>17605</v>
      </c>
      <c r="O48" s="60">
        <f t="shared" si="14"/>
        <v>14312866</v>
      </c>
    </row>
    <row r="49" spans="1:15" ht="15" customHeight="1" x14ac:dyDescent="0.3">
      <c r="A49" s="46">
        <f t="shared" si="8"/>
        <v>31</v>
      </c>
      <c r="B49" s="52">
        <v>31</v>
      </c>
      <c r="C49" s="363"/>
      <c r="D49" s="160"/>
      <c r="E49" s="135"/>
      <c r="F49" s="53">
        <f t="shared" si="21"/>
        <v>0</v>
      </c>
      <c r="G49" s="62">
        <f t="shared" si="10"/>
        <v>7779169</v>
      </c>
      <c r="H49" s="350"/>
      <c r="I49" s="350"/>
      <c r="J49" s="53">
        <f t="shared" si="18"/>
        <v>0</v>
      </c>
      <c r="K49" s="60">
        <f t="shared" si="11"/>
        <v>6533697</v>
      </c>
      <c r="L49" s="350">
        <f t="shared" si="12"/>
        <v>0</v>
      </c>
      <c r="M49" s="350">
        <f t="shared" si="15"/>
        <v>0</v>
      </c>
      <c r="N49" s="53">
        <f t="shared" si="20"/>
        <v>0</v>
      </c>
      <c r="O49" s="60">
        <f t="shared" si="14"/>
        <v>14312866</v>
      </c>
    </row>
    <row r="50" spans="1:15" ht="15" customHeight="1" x14ac:dyDescent="0.3">
      <c r="A50" s="46">
        <f t="shared" si="8"/>
        <v>32</v>
      </c>
      <c r="B50" s="58">
        <v>32</v>
      </c>
      <c r="C50" s="363"/>
      <c r="D50" s="184"/>
      <c r="E50" s="143"/>
      <c r="F50" s="53">
        <f t="shared" si="21"/>
        <v>0</v>
      </c>
      <c r="G50" s="62">
        <f t="shared" si="10"/>
        <v>7779169</v>
      </c>
      <c r="H50" s="350"/>
      <c r="I50" s="350"/>
      <c r="J50" s="53">
        <f t="shared" si="18"/>
        <v>0</v>
      </c>
      <c r="K50" s="60">
        <f t="shared" si="11"/>
        <v>6533697</v>
      </c>
      <c r="L50" s="350">
        <f t="shared" si="12"/>
        <v>0</v>
      </c>
      <c r="M50" s="350">
        <f t="shared" si="15"/>
        <v>0</v>
      </c>
      <c r="N50" s="53">
        <f t="shared" si="20"/>
        <v>0</v>
      </c>
      <c r="O50" s="60">
        <f t="shared" si="14"/>
        <v>14312866</v>
      </c>
    </row>
    <row r="51" spans="1:15" ht="15" customHeight="1" x14ac:dyDescent="0.3">
      <c r="A51" s="46">
        <f t="shared" si="8"/>
        <v>33</v>
      </c>
      <c r="B51" s="58">
        <v>33</v>
      </c>
      <c r="C51" s="363"/>
      <c r="D51" s="184"/>
      <c r="E51" s="350"/>
      <c r="F51" s="53">
        <f t="shared" si="21"/>
        <v>0</v>
      </c>
      <c r="G51" s="62">
        <f t="shared" si="10"/>
        <v>7779169</v>
      </c>
      <c r="H51" s="350"/>
      <c r="I51" s="350"/>
      <c r="J51" s="53">
        <f t="shared" si="18"/>
        <v>0</v>
      </c>
      <c r="K51" s="60">
        <f t="shared" si="11"/>
        <v>6533697</v>
      </c>
      <c r="L51" s="350">
        <f t="shared" si="12"/>
        <v>0</v>
      </c>
      <c r="M51" s="350">
        <f t="shared" si="15"/>
        <v>0</v>
      </c>
      <c r="N51" s="53">
        <f t="shared" si="20"/>
        <v>0</v>
      </c>
      <c r="O51" s="60">
        <f t="shared" si="14"/>
        <v>14312866</v>
      </c>
    </row>
    <row r="52" spans="1:15" ht="15" customHeight="1" x14ac:dyDescent="0.3">
      <c r="A52" s="46">
        <f t="shared" si="8"/>
        <v>34</v>
      </c>
      <c r="B52" s="61">
        <v>34</v>
      </c>
      <c r="C52" s="363"/>
      <c r="D52" s="143"/>
      <c r="E52" s="350"/>
      <c r="F52" s="53">
        <f t="shared" si="21"/>
        <v>0</v>
      </c>
      <c r="G52" s="62">
        <f t="shared" si="10"/>
        <v>7779169</v>
      </c>
      <c r="H52" s="350"/>
      <c r="I52" s="350"/>
      <c r="J52" s="53">
        <f>H52+I52</f>
        <v>0</v>
      </c>
      <c r="K52" s="60">
        <f t="shared" si="11"/>
        <v>6533697</v>
      </c>
      <c r="L52" s="350">
        <f t="shared" si="12"/>
        <v>0</v>
      </c>
      <c r="M52" s="350">
        <f t="shared" si="15"/>
        <v>0</v>
      </c>
      <c r="N52" s="53">
        <f t="shared" si="20"/>
        <v>0</v>
      </c>
      <c r="O52" s="60">
        <f t="shared" si="14"/>
        <v>14312866</v>
      </c>
    </row>
    <row r="53" spans="1:15" ht="15" customHeight="1" x14ac:dyDescent="0.3">
      <c r="A53" s="46">
        <f t="shared" si="8"/>
        <v>35</v>
      </c>
      <c r="B53" s="52">
        <v>35</v>
      </c>
      <c r="C53" s="363"/>
      <c r="D53" s="160"/>
      <c r="E53" s="198"/>
      <c r="F53" s="53">
        <f t="shared" si="21"/>
        <v>0</v>
      </c>
      <c r="G53" s="62">
        <f t="shared" si="10"/>
        <v>7779169</v>
      </c>
      <c r="H53" s="350"/>
      <c r="I53" s="350"/>
      <c r="J53" s="53">
        <f>H53+I53</f>
        <v>0</v>
      </c>
      <c r="K53" s="60">
        <f t="shared" si="11"/>
        <v>6533697</v>
      </c>
      <c r="L53" s="350">
        <f t="shared" si="12"/>
        <v>0</v>
      </c>
      <c r="M53" s="350">
        <f t="shared" si="15"/>
        <v>0</v>
      </c>
      <c r="N53" s="53">
        <f t="shared" si="20"/>
        <v>0</v>
      </c>
      <c r="O53" s="60">
        <f t="shared" si="14"/>
        <v>14312866</v>
      </c>
    </row>
    <row r="54" spans="1:15" ht="15" customHeight="1" x14ac:dyDescent="0.3">
      <c r="A54" s="46">
        <f t="shared" si="8"/>
        <v>36</v>
      </c>
      <c r="B54" s="58">
        <v>36</v>
      </c>
      <c r="C54" s="363"/>
      <c r="D54" s="160"/>
      <c r="E54" s="350"/>
      <c r="F54" s="53">
        <f t="shared" si="21"/>
        <v>0</v>
      </c>
      <c r="G54" s="62">
        <f t="shared" si="10"/>
        <v>7779169</v>
      </c>
      <c r="H54" s="350"/>
      <c r="I54" s="350"/>
      <c r="J54" s="53">
        <f>H54+I54</f>
        <v>0</v>
      </c>
      <c r="K54" s="60">
        <f t="shared" si="11"/>
        <v>6533697</v>
      </c>
      <c r="L54" s="350">
        <f t="shared" si="12"/>
        <v>0</v>
      </c>
      <c r="M54" s="350">
        <f t="shared" si="15"/>
        <v>0</v>
      </c>
      <c r="N54" s="53">
        <f t="shared" si="20"/>
        <v>0</v>
      </c>
      <c r="O54" s="60">
        <f t="shared" si="14"/>
        <v>14312866</v>
      </c>
    </row>
    <row r="55" spans="1:15" ht="15" customHeight="1" x14ac:dyDescent="0.3">
      <c r="A55" s="46">
        <f t="shared" si="8"/>
        <v>37</v>
      </c>
      <c r="B55" s="58">
        <v>37</v>
      </c>
      <c r="C55" s="363"/>
      <c r="D55" s="160"/>
      <c r="E55" s="350"/>
      <c r="F55" s="53">
        <f t="shared" si="21"/>
        <v>0</v>
      </c>
      <c r="G55" s="62">
        <f t="shared" si="10"/>
        <v>7779169</v>
      </c>
      <c r="H55" s="350"/>
      <c r="I55" s="350"/>
      <c r="J55" s="53">
        <f>H55+I55</f>
        <v>0</v>
      </c>
      <c r="K55" s="60">
        <f t="shared" si="11"/>
        <v>6533697</v>
      </c>
      <c r="L55" s="350">
        <f t="shared" si="12"/>
        <v>0</v>
      </c>
      <c r="M55" s="350">
        <f t="shared" si="15"/>
        <v>0</v>
      </c>
      <c r="N55" s="53">
        <f t="shared" ref="N55:N60" si="22">L55+M55</f>
        <v>0</v>
      </c>
      <c r="O55" s="60">
        <f t="shared" si="14"/>
        <v>14312866</v>
      </c>
    </row>
    <row r="56" spans="1:15" ht="15" customHeight="1" x14ac:dyDescent="0.3">
      <c r="A56" s="46">
        <f t="shared" si="8"/>
        <v>38</v>
      </c>
      <c r="B56" s="61">
        <v>38</v>
      </c>
      <c r="C56" s="363"/>
      <c r="D56" s="160"/>
      <c r="E56" s="350"/>
      <c r="F56" s="53">
        <f t="shared" ref="F56:F61" si="23">D56+E56</f>
        <v>0</v>
      </c>
      <c r="G56" s="62">
        <f t="shared" si="10"/>
        <v>7779169</v>
      </c>
      <c r="H56" s="350"/>
      <c r="I56" s="350"/>
      <c r="J56" s="53">
        <f t="shared" ref="J56:J61" si="24">H56+I56</f>
        <v>0</v>
      </c>
      <c r="K56" s="60">
        <f t="shared" si="11"/>
        <v>6533697</v>
      </c>
      <c r="L56" s="350">
        <f t="shared" si="12"/>
        <v>0</v>
      </c>
      <c r="M56" s="350">
        <f t="shared" si="15"/>
        <v>0</v>
      </c>
      <c r="N56" s="53">
        <f t="shared" si="22"/>
        <v>0</v>
      </c>
      <c r="O56" s="60">
        <f t="shared" si="14"/>
        <v>14312866</v>
      </c>
    </row>
    <row r="57" spans="1:15" ht="15" customHeight="1" x14ac:dyDescent="0.3">
      <c r="A57" s="46">
        <f t="shared" si="8"/>
        <v>39</v>
      </c>
      <c r="B57" s="52">
        <v>39</v>
      </c>
      <c r="C57" s="363"/>
      <c r="D57" s="160"/>
      <c r="E57" s="350"/>
      <c r="F57" s="53">
        <f t="shared" si="23"/>
        <v>0</v>
      </c>
      <c r="G57" s="62">
        <f t="shared" si="10"/>
        <v>7779169</v>
      </c>
      <c r="H57" s="350"/>
      <c r="I57" s="350"/>
      <c r="J57" s="53">
        <f t="shared" si="24"/>
        <v>0</v>
      </c>
      <c r="K57" s="60">
        <f t="shared" si="11"/>
        <v>6533697</v>
      </c>
      <c r="L57" s="350">
        <f t="shared" si="12"/>
        <v>0</v>
      </c>
      <c r="M57" s="350">
        <f t="shared" si="15"/>
        <v>0</v>
      </c>
      <c r="N57" s="53">
        <f t="shared" si="22"/>
        <v>0</v>
      </c>
      <c r="O57" s="60">
        <f t="shared" si="14"/>
        <v>14312866</v>
      </c>
    </row>
    <row r="58" spans="1:15" ht="15" customHeight="1" x14ac:dyDescent="0.3">
      <c r="A58" s="46">
        <f t="shared" si="8"/>
        <v>40</v>
      </c>
      <c r="B58" s="58">
        <v>40</v>
      </c>
      <c r="C58" s="363"/>
      <c r="D58" s="160"/>
      <c r="E58" s="350"/>
      <c r="F58" s="53">
        <f t="shared" si="23"/>
        <v>0</v>
      </c>
      <c r="G58" s="62">
        <f t="shared" si="10"/>
        <v>7779169</v>
      </c>
      <c r="H58" s="350"/>
      <c r="I58" s="350"/>
      <c r="J58" s="53">
        <f t="shared" si="24"/>
        <v>0</v>
      </c>
      <c r="K58" s="60">
        <f t="shared" si="11"/>
        <v>6533697</v>
      </c>
      <c r="L58" s="350">
        <f t="shared" si="12"/>
        <v>0</v>
      </c>
      <c r="M58" s="350">
        <f t="shared" si="15"/>
        <v>0</v>
      </c>
      <c r="N58" s="53">
        <f t="shared" si="22"/>
        <v>0</v>
      </c>
      <c r="O58" s="60">
        <f t="shared" si="14"/>
        <v>14312866</v>
      </c>
    </row>
    <row r="59" spans="1:15" ht="15" customHeight="1" x14ac:dyDescent="0.3">
      <c r="A59" s="46">
        <f t="shared" si="8"/>
        <v>41</v>
      </c>
      <c r="B59" s="58">
        <v>41</v>
      </c>
      <c r="C59" s="363"/>
      <c r="D59" s="160"/>
      <c r="E59" s="350"/>
      <c r="F59" s="53">
        <f t="shared" si="23"/>
        <v>0</v>
      </c>
      <c r="G59" s="62">
        <f t="shared" si="10"/>
        <v>7779169</v>
      </c>
      <c r="H59" s="350"/>
      <c r="I59" s="350"/>
      <c r="J59" s="53">
        <f t="shared" si="24"/>
        <v>0</v>
      </c>
      <c r="K59" s="60">
        <f t="shared" si="11"/>
        <v>6533697</v>
      </c>
      <c r="L59" s="350">
        <f t="shared" si="12"/>
        <v>0</v>
      </c>
      <c r="M59" s="350">
        <f t="shared" si="15"/>
        <v>0</v>
      </c>
      <c r="N59" s="53">
        <f t="shared" si="22"/>
        <v>0</v>
      </c>
      <c r="O59" s="60">
        <f t="shared" si="14"/>
        <v>14312866</v>
      </c>
    </row>
    <row r="60" spans="1:15" ht="15" customHeight="1" x14ac:dyDescent="0.3">
      <c r="A60" s="46">
        <f t="shared" si="8"/>
        <v>42</v>
      </c>
      <c r="B60" s="61">
        <v>42</v>
      </c>
      <c r="C60" s="363"/>
      <c r="D60" s="160"/>
      <c r="E60" s="350"/>
      <c r="F60" s="53">
        <f t="shared" si="23"/>
        <v>0</v>
      </c>
      <c r="G60" s="62">
        <f t="shared" si="10"/>
        <v>7779169</v>
      </c>
      <c r="H60" s="350"/>
      <c r="I60" s="350"/>
      <c r="J60" s="53">
        <f t="shared" si="24"/>
        <v>0</v>
      </c>
      <c r="K60" s="60">
        <f t="shared" si="11"/>
        <v>6533697</v>
      </c>
      <c r="L60" s="350">
        <f t="shared" si="12"/>
        <v>0</v>
      </c>
      <c r="M60" s="350">
        <f t="shared" si="15"/>
        <v>0</v>
      </c>
      <c r="N60" s="53">
        <f t="shared" si="22"/>
        <v>0</v>
      </c>
      <c r="O60" s="60">
        <f t="shared" si="14"/>
        <v>14312866</v>
      </c>
    </row>
    <row r="61" spans="1:15" ht="14.4" x14ac:dyDescent="0.3">
      <c r="A61" s="46">
        <f t="shared" si="8"/>
        <v>43</v>
      </c>
      <c r="B61" s="52">
        <v>43</v>
      </c>
      <c r="C61" s="363"/>
      <c r="D61" s="160"/>
      <c r="E61" s="350"/>
      <c r="F61" s="53">
        <f t="shared" si="23"/>
        <v>0</v>
      </c>
      <c r="G61" s="62">
        <f t="shared" si="10"/>
        <v>7779169</v>
      </c>
      <c r="H61" s="350"/>
      <c r="I61" s="350"/>
      <c r="J61" s="53">
        <f t="shared" si="24"/>
        <v>0</v>
      </c>
      <c r="K61" s="60">
        <f t="shared" si="11"/>
        <v>6533697</v>
      </c>
      <c r="L61" s="350">
        <f t="shared" si="12"/>
        <v>0</v>
      </c>
      <c r="M61" s="350">
        <f t="shared" si="15"/>
        <v>0</v>
      </c>
      <c r="N61" s="53">
        <f t="shared" ref="N61:N66" si="25">L61+M61</f>
        <v>0</v>
      </c>
      <c r="O61" s="60">
        <f t="shared" si="14"/>
        <v>14312866</v>
      </c>
    </row>
    <row r="62" spans="1:15" ht="15" customHeight="1" x14ac:dyDescent="0.3">
      <c r="A62" s="46">
        <f t="shared" si="8"/>
        <v>44</v>
      </c>
      <c r="B62" s="58">
        <v>44</v>
      </c>
      <c r="C62" s="363"/>
      <c r="D62" s="160"/>
      <c r="E62" s="350"/>
      <c r="F62" s="53">
        <f t="shared" ref="F62:F68" si="26">D62+E62</f>
        <v>0</v>
      </c>
      <c r="G62" s="62">
        <f t="shared" si="10"/>
        <v>7779169</v>
      </c>
      <c r="H62" s="350"/>
      <c r="I62" s="350"/>
      <c r="J62" s="53">
        <f t="shared" ref="J62:J67" si="27">H62+I62</f>
        <v>0</v>
      </c>
      <c r="K62" s="60">
        <f t="shared" si="11"/>
        <v>6533697</v>
      </c>
      <c r="L62" s="350">
        <f t="shared" si="12"/>
        <v>0</v>
      </c>
      <c r="M62" s="350">
        <f t="shared" si="15"/>
        <v>0</v>
      </c>
      <c r="N62" s="53">
        <f t="shared" si="25"/>
        <v>0</v>
      </c>
      <c r="O62" s="60">
        <f t="shared" si="14"/>
        <v>14312866</v>
      </c>
    </row>
    <row r="63" spans="1:15" ht="15" customHeight="1" x14ac:dyDescent="0.3">
      <c r="A63" s="46">
        <f t="shared" si="8"/>
        <v>45</v>
      </c>
      <c r="B63" s="58">
        <v>45</v>
      </c>
      <c r="C63" s="363"/>
      <c r="D63" s="160"/>
      <c r="E63" s="350"/>
      <c r="F63" s="53">
        <f t="shared" si="26"/>
        <v>0</v>
      </c>
      <c r="G63" s="62">
        <f t="shared" si="10"/>
        <v>7779169</v>
      </c>
      <c r="H63" s="350"/>
      <c r="I63" s="350"/>
      <c r="J63" s="53">
        <f t="shared" si="27"/>
        <v>0</v>
      </c>
      <c r="K63" s="60">
        <f t="shared" si="11"/>
        <v>6533697</v>
      </c>
      <c r="L63" s="350">
        <f t="shared" si="12"/>
        <v>0</v>
      </c>
      <c r="M63" s="350">
        <f t="shared" si="15"/>
        <v>0</v>
      </c>
      <c r="N63" s="53">
        <f t="shared" si="25"/>
        <v>0</v>
      </c>
      <c r="O63" s="60">
        <f t="shared" si="14"/>
        <v>14312866</v>
      </c>
    </row>
    <row r="64" spans="1:15" ht="15" customHeight="1" x14ac:dyDescent="0.3">
      <c r="A64" s="46">
        <f t="shared" si="8"/>
        <v>46</v>
      </c>
      <c r="B64" s="61">
        <v>46</v>
      </c>
      <c r="C64" s="363"/>
      <c r="D64" s="160"/>
      <c r="E64" s="350"/>
      <c r="F64" s="53">
        <f t="shared" si="26"/>
        <v>0</v>
      </c>
      <c r="G64" s="62">
        <f t="shared" si="10"/>
        <v>7779169</v>
      </c>
      <c r="H64" s="350"/>
      <c r="I64" s="350"/>
      <c r="J64" s="53">
        <f t="shared" si="27"/>
        <v>0</v>
      </c>
      <c r="K64" s="60">
        <f t="shared" si="11"/>
        <v>6533697</v>
      </c>
      <c r="L64" s="350">
        <f t="shared" si="12"/>
        <v>0</v>
      </c>
      <c r="M64" s="350">
        <f t="shared" si="15"/>
        <v>0</v>
      </c>
      <c r="N64" s="53">
        <f t="shared" si="25"/>
        <v>0</v>
      </c>
      <c r="O64" s="60">
        <f t="shared" si="14"/>
        <v>14312866</v>
      </c>
    </row>
    <row r="65" spans="1:16" ht="15" customHeight="1" x14ac:dyDescent="0.3">
      <c r="A65" s="46">
        <f t="shared" si="8"/>
        <v>47</v>
      </c>
      <c r="B65" s="52">
        <v>47</v>
      </c>
      <c r="C65" s="363"/>
      <c r="D65" s="160"/>
      <c r="E65" s="350"/>
      <c r="F65" s="53">
        <f t="shared" si="26"/>
        <v>0</v>
      </c>
      <c r="G65" s="62">
        <f t="shared" si="10"/>
        <v>7779169</v>
      </c>
      <c r="H65" s="350"/>
      <c r="I65" s="350"/>
      <c r="J65" s="53">
        <f t="shared" si="27"/>
        <v>0</v>
      </c>
      <c r="K65" s="60">
        <f t="shared" si="11"/>
        <v>6533697</v>
      </c>
      <c r="L65" s="350">
        <f t="shared" si="12"/>
        <v>0</v>
      </c>
      <c r="M65" s="350">
        <f t="shared" si="15"/>
        <v>0</v>
      </c>
      <c r="N65" s="53">
        <f t="shared" si="25"/>
        <v>0</v>
      </c>
      <c r="O65" s="60">
        <f t="shared" si="14"/>
        <v>14312866</v>
      </c>
    </row>
    <row r="66" spans="1:16" ht="15" customHeight="1" x14ac:dyDescent="0.3">
      <c r="A66" s="46">
        <f t="shared" si="8"/>
        <v>48</v>
      </c>
      <c r="B66" s="58">
        <v>48</v>
      </c>
      <c r="C66" s="363"/>
      <c r="D66" s="160"/>
      <c r="E66" s="350"/>
      <c r="F66" s="53">
        <f t="shared" si="26"/>
        <v>0</v>
      </c>
      <c r="G66" s="62">
        <f t="shared" si="10"/>
        <v>7779169</v>
      </c>
      <c r="H66" s="350"/>
      <c r="I66" s="350"/>
      <c r="J66" s="53">
        <f t="shared" si="27"/>
        <v>0</v>
      </c>
      <c r="K66" s="60">
        <f t="shared" si="11"/>
        <v>6533697</v>
      </c>
      <c r="L66" s="350">
        <f t="shared" si="12"/>
        <v>0</v>
      </c>
      <c r="M66" s="350">
        <f t="shared" si="15"/>
        <v>0</v>
      </c>
      <c r="N66" s="53">
        <f t="shared" si="25"/>
        <v>0</v>
      </c>
      <c r="O66" s="60">
        <f t="shared" si="14"/>
        <v>14312866</v>
      </c>
    </row>
    <row r="67" spans="1:16" s="1" customFormat="1" ht="15" customHeight="1" x14ac:dyDescent="0.3">
      <c r="A67" s="46">
        <f t="shared" si="8"/>
        <v>49</v>
      </c>
      <c r="B67" s="58">
        <v>49</v>
      </c>
      <c r="C67" s="363"/>
      <c r="D67" s="160"/>
      <c r="E67" s="350"/>
      <c r="F67" s="53">
        <f t="shared" si="26"/>
        <v>0</v>
      </c>
      <c r="G67" s="62">
        <f t="shared" si="10"/>
        <v>7779169</v>
      </c>
      <c r="H67" s="350"/>
      <c r="I67" s="350"/>
      <c r="J67" s="53">
        <f t="shared" si="27"/>
        <v>0</v>
      </c>
      <c r="K67" s="60">
        <f t="shared" si="11"/>
        <v>6533697</v>
      </c>
      <c r="L67" s="350">
        <f t="shared" si="12"/>
        <v>0</v>
      </c>
      <c r="M67" s="350">
        <f t="shared" si="15"/>
        <v>0</v>
      </c>
      <c r="N67" s="53">
        <f t="shared" ref="N67:N72" si="28">L67+M67</f>
        <v>0</v>
      </c>
      <c r="O67" s="60">
        <f t="shared" si="14"/>
        <v>14312866</v>
      </c>
      <c r="P67" s="2"/>
    </row>
    <row r="68" spans="1:16" ht="15" customHeight="1" x14ac:dyDescent="0.3">
      <c r="A68" s="46">
        <f t="shared" si="8"/>
        <v>50</v>
      </c>
      <c r="B68" s="61">
        <v>50</v>
      </c>
      <c r="C68" s="363"/>
      <c r="D68" s="160"/>
      <c r="E68" s="350"/>
      <c r="F68" s="53">
        <f t="shared" si="26"/>
        <v>0</v>
      </c>
      <c r="G68" s="62">
        <f t="shared" si="10"/>
        <v>7779169</v>
      </c>
      <c r="H68" s="350"/>
      <c r="I68" s="350"/>
      <c r="J68" s="53">
        <f>H68+I68</f>
        <v>0</v>
      </c>
      <c r="K68" s="60">
        <f t="shared" si="11"/>
        <v>6533697</v>
      </c>
      <c r="L68" s="350">
        <f t="shared" si="12"/>
        <v>0</v>
      </c>
      <c r="M68" s="350">
        <f t="shared" si="15"/>
        <v>0</v>
      </c>
      <c r="N68" s="53">
        <f t="shared" si="28"/>
        <v>0</v>
      </c>
      <c r="O68" s="60">
        <f t="shared" si="14"/>
        <v>14312866</v>
      </c>
    </row>
    <row r="69" spans="1:16" ht="15" customHeight="1" x14ac:dyDescent="0.3">
      <c r="A69" s="46">
        <f t="shared" si="8"/>
        <v>51</v>
      </c>
      <c r="B69" s="52">
        <v>51</v>
      </c>
      <c r="C69" s="363"/>
      <c r="D69" s="160"/>
      <c r="E69" s="350"/>
      <c r="F69" s="53">
        <f>D69+E69</f>
        <v>0</v>
      </c>
      <c r="G69" s="62">
        <f t="shared" si="10"/>
        <v>7779169</v>
      </c>
      <c r="H69" s="350"/>
      <c r="I69" s="350"/>
      <c r="J69" s="53">
        <f>H69+I69</f>
        <v>0</v>
      </c>
      <c r="K69" s="60">
        <f t="shared" si="11"/>
        <v>6533697</v>
      </c>
      <c r="L69" s="350">
        <f t="shared" si="12"/>
        <v>0</v>
      </c>
      <c r="M69" s="350">
        <f t="shared" si="15"/>
        <v>0</v>
      </c>
      <c r="N69" s="53">
        <f t="shared" si="28"/>
        <v>0</v>
      </c>
      <c r="O69" s="60">
        <f t="shared" si="14"/>
        <v>14312866</v>
      </c>
    </row>
    <row r="70" spans="1:16" ht="15" customHeight="1" x14ac:dyDescent="0.3">
      <c r="A70" s="46">
        <f t="shared" si="8"/>
        <v>52</v>
      </c>
      <c r="B70" s="58">
        <v>52</v>
      </c>
      <c r="C70" s="363"/>
      <c r="D70" s="160"/>
      <c r="E70" s="350"/>
      <c r="F70" s="53">
        <f>D70+E70</f>
        <v>0</v>
      </c>
      <c r="G70" s="62">
        <f t="shared" si="10"/>
        <v>7779169</v>
      </c>
      <c r="H70" s="350"/>
      <c r="I70" s="350"/>
      <c r="J70" s="53">
        <f>H70+I70</f>
        <v>0</v>
      </c>
      <c r="K70" s="60">
        <f t="shared" si="11"/>
        <v>6533697</v>
      </c>
      <c r="L70" s="350">
        <f t="shared" si="12"/>
        <v>0</v>
      </c>
      <c r="M70" s="350">
        <f t="shared" si="15"/>
        <v>0</v>
      </c>
      <c r="N70" s="53">
        <f t="shared" si="28"/>
        <v>0</v>
      </c>
      <c r="O70" s="60">
        <f t="shared" si="14"/>
        <v>14312866</v>
      </c>
    </row>
    <row r="71" spans="1:16" ht="14.4" x14ac:dyDescent="0.3">
      <c r="A71" s="46"/>
      <c r="B71" s="58">
        <v>53</v>
      </c>
      <c r="C71" s="363"/>
      <c r="D71" s="184"/>
      <c r="E71" s="350">
        <v>0</v>
      </c>
      <c r="F71" s="53">
        <f>D71+E71</f>
        <v>0</v>
      </c>
      <c r="G71" s="62">
        <f t="shared" si="10"/>
        <v>7779169</v>
      </c>
      <c r="H71" s="350"/>
      <c r="I71" s="350"/>
      <c r="J71" s="53">
        <f>H71+I71</f>
        <v>0</v>
      </c>
      <c r="K71" s="60">
        <f t="shared" si="11"/>
        <v>6533697</v>
      </c>
      <c r="L71" s="350">
        <f t="shared" si="12"/>
        <v>0</v>
      </c>
      <c r="M71" s="350">
        <f t="shared" si="15"/>
        <v>0</v>
      </c>
      <c r="N71" s="53">
        <f t="shared" si="28"/>
        <v>0</v>
      </c>
      <c r="O71" s="60">
        <f t="shared" si="14"/>
        <v>14312866</v>
      </c>
    </row>
    <row r="72" spans="1:16" ht="14.4" x14ac:dyDescent="0.3">
      <c r="A72" s="46"/>
      <c r="B72" s="52">
        <v>54</v>
      </c>
      <c r="C72" s="363"/>
      <c r="D72" s="184"/>
      <c r="E72" s="198"/>
      <c r="F72" s="53">
        <f>D72+E72</f>
        <v>0</v>
      </c>
      <c r="G72" s="62">
        <f t="shared" si="10"/>
        <v>7779169</v>
      </c>
      <c r="H72" s="350"/>
      <c r="I72" s="350"/>
      <c r="J72" s="53">
        <f>H72+I72</f>
        <v>0</v>
      </c>
      <c r="K72" s="60">
        <f t="shared" si="11"/>
        <v>6533697</v>
      </c>
      <c r="L72" s="350">
        <f t="shared" si="12"/>
        <v>0</v>
      </c>
      <c r="M72" s="350">
        <f t="shared" si="15"/>
        <v>0</v>
      </c>
      <c r="N72" s="53">
        <f t="shared" si="28"/>
        <v>0</v>
      </c>
      <c r="O72" s="60">
        <f t="shared" si="14"/>
        <v>14312866</v>
      </c>
    </row>
    <row r="73" spans="1:16" ht="13.8" x14ac:dyDescent="0.25">
      <c r="A73" s="46"/>
      <c r="B73" s="46"/>
      <c r="C73" s="360"/>
      <c r="D73" s="165"/>
      <c r="E73" s="63"/>
      <c r="F73" s="64"/>
      <c r="G73" s="65"/>
      <c r="H73" s="63"/>
      <c r="I73" s="63"/>
      <c r="J73" s="64"/>
      <c r="K73" s="65"/>
      <c r="L73" s="165"/>
      <c r="M73" s="158"/>
      <c r="N73" s="66"/>
      <c r="O73" s="48"/>
    </row>
    <row r="74" spans="1:16" ht="13.8" x14ac:dyDescent="0.25">
      <c r="A74" s="46"/>
      <c r="B74" s="46"/>
      <c r="C74" s="360"/>
      <c r="D74" s="165"/>
      <c r="E74" s="63"/>
      <c r="F74" s="64"/>
      <c r="G74" s="65"/>
      <c r="H74" s="63"/>
      <c r="I74" s="63"/>
      <c r="J74" s="64"/>
      <c r="K74" s="65"/>
      <c r="L74" s="165"/>
      <c r="M74" s="158"/>
      <c r="N74" s="47"/>
      <c r="O74" s="48"/>
    </row>
    <row r="75" spans="1:16" ht="13.8" x14ac:dyDescent="0.25">
      <c r="A75" s="46"/>
      <c r="B75" s="46"/>
      <c r="C75" s="360"/>
      <c r="D75" s="165"/>
      <c r="E75" s="63"/>
      <c r="F75" s="64"/>
      <c r="G75" s="65"/>
      <c r="H75" s="63"/>
      <c r="I75" s="63"/>
      <c r="J75" s="64"/>
      <c r="K75" s="65"/>
      <c r="L75" s="165"/>
      <c r="M75" s="158"/>
      <c r="N75" s="47"/>
      <c r="O75" s="48"/>
    </row>
    <row r="76" spans="1:16" ht="13.8" x14ac:dyDescent="0.25">
      <c r="A76" s="46"/>
      <c r="B76" s="46"/>
      <c r="C76" s="360"/>
      <c r="D76" s="165"/>
      <c r="E76" s="63"/>
      <c r="F76" s="64"/>
      <c r="G76" s="65"/>
      <c r="H76" s="63"/>
      <c r="I76" s="63"/>
      <c r="J76" s="64"/>
      <c r="K76" s="65"/>
      <c r="L76" s="165"/>
      <c r="M76" s="158"/>
      <c r="N76" s="47"/>
      <c r="O76" s="48"/>
    </row>
    <row r="77" spans="1:16" ht="13.8" x14ac:dyDescent="0.25">
      <c r="A77" s="46"/>
      <c r="B77" s="46"/>
      <c r="C77" s="360"/>
      <c r="D77" s="165"/>
      <c r="E77" s="63"/>
      <c r="F77" s="64"/>
      <c r="G77" s="65"/>
      <c r="H77" s="63"/>
      <c r="I77" s="63"/>
      <c r="J77" s="64"/>
      <c r="K77" s="65"/>
      <c r="L77" s="165"/>
      <c r="M77" s="158"/>
      <c r="N77" s="47"/>
      <c r="O77" s="48"/>
    </row>
    <row r="78" spans="1:16" ht="13.8" x14ac:dyDescent="0.25">
      <c r="A78" s="46"/>
      <c r="B78" s="46"/>
      <c r="C78" s="360"/>
      <c r="D78" s="165"/>
      <c r="E78" s="63"/>
      <c r="F78" s="64"/>
      <c r="G78" s="65"/>
      <c r="H78" s="63"/>
      <c r="I78" s="63"/>
      <c r="J78" s="64"/>
      <c r="K78" s="65"/>
      <c r="L78" s="165"/>
      <c r="M78" s="158"/>
      <c r="N78" s="47"/>
      <c r="O78" s="48"/>
    </row>
    <row r="79" spans="1:16" x14ac:dyDescent="0.2">
      <c r="D79" s="166"/>
      <c r="E79" s="5"/>
      <c r="F79" s="8"/>
      <c r="G79" s="6"/>
      <c r="J79" s="8"/>
      <c r="K79" s="6"/>
      <c r="L79" s="166"/>
    </row>
    <row r="80" spans="1:16" x14ac:dyDescent="0.2">
      <c r="D80" s="166"/>
      <c r="E80" s="5"/>
      <c r="F80" s="8"/>
      <c r="G80" s="6"/>
      <c r="J80" s="8"/>
      <c r="K80" s="6"/>
      <c r="L80" s="166"/>
    </row>
    <row r="81" spans="4:12" x14ac:dyDescent="0.2">
      <c r="D81" s="166"/>
      <c r="E81" s="5"/>
      <c r="F81" s="8"/>
      <c r="G81" s="6"/>
      <c r="J81" s="8"/>
      <c r="K81" s="6"/>
      <c r="L81" s="166"/>
    </row>
    <row r="82" spans="4:12" x14ac:dyDescent="0.2">
      <c r="D82" s="166"/>
      <c r="E82" s="5"/>
      <c r="F82" s="8"/>
      <c r="G82" s="6"/>
      <c r="J82" s="8"/>
      <c r="K82" s="6"/>
      <c r="L82" s="166"/>
    </row>
    <row r="83" spans="4:12" x14ac:dyDescent="0.2">
      <c r="D83" s="166"/>
      <c r="E83" s="5"/>
      <c r="F83" s="8"/>
      <c r="G83" s="6"/>
      <c r="J83" s="8"/>
      <c r="K83" s="6"/>
      <c r="L83" s="166"/>
    </row>
    <row r="84" spans="4:12" x14ac:dyDescent="0.2">
      <c r="D84" s="166"/>
      <c r="E84" s="5"/>
      <c r="F84" s="8"/>
      <c r="G84" s="6"/>
      <c r="J84" s="8"/>
      <c r="K84" s="6"/>
      <c r="L84" s="166"/>
    </row>
    <row r="85" spans="4:12" x14ac:dyDescent="0.2">
      <c r="D85" s="166"/>
      <c r="E85" s="5"/>
      <c r="F85" s="8"/>
      <c r="G85" s="6"/>
      <c r="J85" s="8"/>
      <c r="K85" s="6"/>
      <c r="L85" s="166"/>
    </row>
    <row r="86" spans="4:12" x14ac:dyDescent="0.2">
      <c r="D86" s="166"/>
      <c r="E86" s="5"/>
      <c r="F86" s="8"/>
      <c r="G86" s="6"/>
      <c r="J86" s="8"/>
      <c r="K86" s="6"/>
      <c r="L86" s="166"/>
    </row>
    <row r="87" spans="4:12" x14ac:dyDescent="0.2">
      <c r="D87" s="166"/>
      <c r="E87" s="5"/>
      <c r="F87" s="8"/>
      <c r="G87" s="6"/>
      <c r="J87" s="8"/>
      <c r="K87" s="6"/>
      <c r="L87" s="166"/>
    </row>
    <row r="88" spans="4:12" x14ac:dyDescent="0.2">
      <c r="D88" s="166"/>
      <c r="E88" s="5"/>
      <c r="F88" s="8"/>
      <c r="G88" s="6"/>
      <c r="J88" s="8"/>
      <c r="K88" s="6"/>
      <c r="L88" s="166"/>
    </row>
    <row r="89" spans="4:12" x14ac:dyDescent="0.2">
      <c r="D89" s="166"/>
      <c r="E89" s="5"/>
      <c r="F89" s="8"/>
      <c r="G89" s="6"/>
      <c r="J89" s="8"/>
      <c r="K89" s="6"/>
      <c r="L89" s="166"/>
    </row>
    <row r="90" spans="4:12" x14ac:dyDescent="0.2">
      <c r="D90" s="166"/>
      <c r="E90" s="5"/>
      <c r="F90" s="8"/>
      <c r="G90" s="6"/>
      <c r="J90" s="8"/>
      <c r="K90" s="6"/>
      <c r="L90" s="166"/>
    </row>
    <row r="91" spans="4:12" x14ac:dyDescent="0.2">
      <c r="D91" s="166"/>
      <c r="E91" s="5"/>
      <c r="F91" s="8"/>
      <c r="G91" s="6"/>
      <c r="J91" s="8"/>
      <c r="K91" s="6"/>
      <c r="L91" s="166"/>
    </row>
    <row r="92" spans="4:12" x14ac:dyDescent="0.2">
      <c r="D92" s="166"/>
      <c r="E92" s="5"/>
      <c r="F92" s="8"/>
      <c r="G92" s="6"/>
      <c r="J92" s="8"/>
      <c r="K92" s="6"/>
      <c r="L92" s="166"/>
    </row>
    <row r="93" spans="4:12" x14ac:dyDescent="0.2">
      <c r="D93" s="166"/>
      <c r="E93" s="5"/>
      <c r="F93" s="8"/>
      <c r="G93" s="6"/>
      <c r="J93" s="8"/>
      <c r="K93" s="6"/>
      <c r="L93" s="166"/>
    </row>
    <row r="94" spans="4:12" x14ac:dyDescent="0.2">
      <c r="D94" s="166"/>
      <c r="E94" s="5"/>
      <c r="F94" s="8"/>
      <c r="G94" s="6"/>
      <c r="J94" s="8"/>
      <c r="K94" s="6"/>
      <c r="L94" s="166"/>
    </row>
    <row r="95" spans="4:12" x14ac:dyDescent="0.2">
      <c r="D95" s="166"/>
      <c r="E95" s="5"/>
      <c r="F95" s="8"/>
      <c r="G95" s="6"/>
      <c r="J95" s="8"/>
      <c r="K95" s="6"/>
      <c r="L95" s="166"/>
    </row>
    <row r="96" spans="4:12" x14ac:dyDescent="0.2">
      <c r="D96" s="166"/>
      <c r="E96" s="5"/>
      <c r="F96" s="8"/>
      <c r="G96" s="6"/>
      <c r="J96" s="8"/>
      <c r="K96" s="6"/>
      <c r="L96" s="166"/>
    </row>
    <row r="97" spans="4:12" x14ac:dyDescent="0.2">
      <c r="D97" s="166"/>
      <c r="E97" s="5"/>
      <c r="F97" s="8"/>
      <c r="G97" s="6"/>
      <c r="J97" s="8"/>
      <c r="K97" s="6"/>
      <c r="L97" s="166"/>
    </row>
    <row r="98" spans="4:12" x14ac:dyDescent="0.2">
      <c r="D98" s="166"/>
      <c r="E98" s="5"/>
      <c r="F98" s="8"/>
      <c r="G98" s="6"/>
      <c r="J98" s="8"/>
      <c r="K98" s="6"/>
      <c r="L98" s="166"/>
    </row>
    <row r="99" spans="4:12" x14ac:dyDescent="0.2">
      <c r="D99" s="166"/>
      <c r="E99" s="5"/>
      <c r="F99" s="8"/>
      <c r="G99" s="6"/>
      <c r="J99" s="8"/>
      <c r="K99" s="6"/>
      <c r="L99" s="166"/>
    </row>
    <row r="100" spans="4:12" x14ac:dyDescent="0.2">
      <c r="D100" s="166"/>
      <c r="E100" s="5"/>
      <c r="F100" s="8"/>
      <c r="G100" s="6"/>
      <c r="J100" s="8"/>
      <c r="K100" s="6"/>
      <c r="L100" s="166"/>
    </row>
    <row r="101" spans="4:12" x14ac:dyDescent="0.2">
      <c r="D101" s="166"/>
      <c r="E101" s="5"/>
      <c r="F101" s="8"/>
      <c r="G101" s="6"/>
      <c r="J101" s="8"/>
      <c r="K101" s="6"/>
      <c r="L101" s="166"/>
    </row>
    <row r="102" spans="4:12" x14ac:dyDescent="0.2">
      <c r="D102" s="166"/>
      <c r="E102" s="5"/>
      <c r="F102" s="8"/>
      <c r="G102" s="6"/>
      <c r="J102" s="8"/>
      <c r="K102" s="6"/>
      <c r="L102" s="166"/>
    </row>
    <row r="103" spans="4:12" x14ac:dyDescent="0.2">
      <c r="D103" s="166"/>
      <c r="E103" s="5"/>
      <c r="F103" s="8"/>
      <c r="G103" s="6"/>
      <c r="J103" s="8"/>
      <c r="K103" s="6"/>
      <c r="L103" s="166"/>
    </row>
    <row r="104" spans="4:12" x14ac:dyDescent="0.2">
      <c r="D104" s="166"/>
      <c r="E104" s="5"/>
      <c r="F104" s="8"/>
      <c r="G104" s="6"/>
      <c r="J104" s="8"/>
      <c r="K104" s="6"/>
      <c r="L104" s="166"/>
    </row>
  </sheetData>
  <mergeCells count="5">
    <mergeCell ref="L3:O3"/>
    <mergeCell ref="H3:K3"/>
    <mergeCell ref="D3:G3"/>
    <mergeCell ref="B2:O2"/>
    <mergeCell ref="B18:O18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showGridLines="0" showWhiteSpace="0" zoomScale="75" zoomScaleNormal="85" workbookViewId="0">
      <pane xSplit="3" ySplit="3" topLeftCell="F36" activePane="bottomRight" state="frozen"/>
      <selection pane="topRight" activeCell="D1" sqref="D1"/>
      <selection pane="bottomLeft" activeCell="A4" sqref="A4"/>
      <selection pane="bottomRight" activeCell="C48" sqref="C48"/>
    </sheetView>
  </sheetViews>
  <sheetFormatPr defaultColWidth="9.109375" defaultRowHeight="11.4" x14ac:dyDescent="0.2"/>
  <cols>
    <col min="1" max="1" width="8.88671875" style="2" customWidth="1"/>
    <col min="2" max="2" width="26.6640625" style="2" customWidth="1"/>
    <col min="3" max="3" width="23.88671875" style="4" customWidth="1"/>
    <col min="4" max="4" width="15.33203125" style="4" hidden="1" customWidth="1"/>
    <col min="5" max="5" width="14.5546875" style="4" hidden="1" customWidth="1"/>
    <col min="6" max="6" width="15.109375" style="2" customWidth="1"/>
    <col min="7" max="7" width="14.5546875" style="2" customWidth="1"/>
    <col min="8" max="8" width="14.88671875" style="119" customWidth="1"/>
    <col min="9" max="9" width="14.33203125" style="2" customWidth="1"/>
    <col min="10" max="10" width="15.33203125" style="2" customWidth="1"/>
    <col min="11" max="11" width="15.5546875" style="2" customWidth="1"/>
    <col min="12" max="14" width="17.109375" style="2" customWidth="1"/>
    <col min="15" max="16" width="14.44140625" style="2" bestFit="1" customWidth="1"/>
    <col min="17" max="17" width="13.5546875" style="2" customWidth="1"/>
    <col min="18" max="16384" width="9.109375" style="2"/>
  </cols>
  <sheetData>
    <row r="1" spans="1:17" ht="12" thickBot="1" x14ac:dyDescent="0.25">
      <c r="A1" s="11"/>
      <c r="B1" s="11"/>
      <c r="C1" s="13"/>
      <c r="D1" s="13"/>
      <c r="E1" s="13"/>
      <c r="F1" s="11"/>
      <c r="G1" s="11"/>
      <c r="I1" s="11"/>
      <c r="J1" s="11"/>
    </row>
    <row r="2" spans="1:17" ht="23.4" thickBot="1" x14ac:dyDescent="0.45">
      <c r="A2" s="11"/>
      <c r="B2" s="534" t="s">
        <v>74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6"/>
    </row>
    <row r="3" spans="1:17" s="1" customFormat="1" ht="17.399999999999999" x14ac:dyDescent="0.35">
      <c r="A3" s="15"/>
      <c r="B3" s="207" t="s">
        <v>19</v>
      </c>
      <c r="C3" s="208" t="s">
        <v>0</v>
      </c>
      <c r="D3" s="278" t="s">
        <v>29</v>
      </c>
      <c r="E3" s="278" t="s">
        <v>30</v>
      </c>
      <c r="F3" s="278" t="s">
        <v>28</v>
      </c>
      <c r="G3" s="295" t="s">
        <v>34</v>
      </c>
      <c r="H3" s="278" t="s">
        <v>61</v>
      </c>
      <c r="I3" s="278" t="s">
        <v>80</v>
      </c>
      <c r="J3" s="296" t="s">
        <v>81</v>
      </c>
      <c r="K3" s="296" t="s">
        <v>91</v>
      </c>
      <c r="L3" s="296" t="s">
        <v>95</v>
      </c>
      <c r="M3" s="478" t="s">
        <v>99</v>
      </c>
      <c r="N3" s="234" t="s">
        <v>113</v>
      </c>
      <c r="O3" s="444" t="s">
        <v>121</v>
      </c>
      <c r="P3" s="444" t="s">
        <v>118</v>
      </c>
      <c r="Q3" s="317" t="s">
        <v>107</v>
      </c>
    </row>
    <row r="4" spans="1:17" ht="14.4" x14ac:dyDescent="0.3">
      <c r="A4" s="11"/>
      <c r="B4" s="40">
        <v>44</v>
      </c>
      <c r="C4" s="431">
        <f>'Mielies-Maize'!C6</f>
        <v>44260</v>
      </c>
      <c r="D4" s="195"/>
      <c r="E4" s="199">
        <v>8000</v>
      </c>
      <c r="F4" s="195">
        <v>5000</v>
      </c>
      <c r="G4" s="199">
        <v>21681</v>
      </c>
      <c r="H4" s="218">
        <v>31442</v>
      </c>
      <c r="I4" s="282">
        <v>44208</v>
      </c>
      <c r="J4" s="282">
        <v>49314</v>
      </c>
      <c r="K4" s="218">
        <v>7698</v>
      </c>
      <c r="L4" s="282">
        <v>2322</v>
      </c>
      <c r="M4" s="475">
        <v>2322</v>
      </c>
      <c r="N4" s="475">
        <v>5160</v>
      </c>
      <c r="O4" s="476">
        <f>'Mielies-Maize'!F6</f>
        <v>9127</v>
      </c>
      <c r="P4" s="14">
        <f>'Mielies-Maize'!G6</f>
        <v>9127</v>
      </c>
      <c r="Q4" s="459"/>
    </row>
    <row r="5" spans="1:17" s="1" customFormat="1" ht="14.4" x14ac:dyDescent="0.3">
      <c r="A5" s="15"/>
      <c r="B5" s="43">
        <v>45</v>
      </c>
      <c r="C5" s="431">
        <f>'Mielies-Maize'!C7</f>
        <v>44267</v>
      </c>
      <c r="D5" s="195"/>
      <c r="E5" s="199">
        <v>14000</v>
      </c>
      <c r="F5" s="195">
        <v>7000</v>
      </c>
      <c r="G5" s="199">
        <v>16341</v>
      </c>
      <c r="H5" s="218">
        <v>7574</v>
      </c>
      <c r="I5" s="282">
        <v>7431</v>
      </c>
      <c r="J5" s="282">
        <v>17298</v>
      </c>
      <c r="K5" s="218">
        <v>25785</v>
      </c>
      <c r="L5" s="282">
        <v>5338</v>
      </c>
      <c r="M5" s="387">
        <v>5338</v>
      </c>
      <c r="N5" s="387">
        <v>1635</v>
      </c>
      <c r="O5" s="26">
        <f>'Mielies-Maize'!F7</f>
        <v>11229</v>
      </c>
      <c r="P5" s="14">
        <f>'Mielies-Maize'!G7</f>
        <v>20356</v>
      </c>
      <c r="Q5" s="459"/>
    </row>
    <row r="6" spans="1:17" s="1" customFormat="1" ht="14.4" x14ac:dyDescent="0.3">
      <c r="A6" s="15"/>
      <c r="B6" s="43">
        <v>46</v>
      </c>
      <c r="C6" s="431">
        <f>'Mielies-Maize'!C8</f>
        <v>44274</v>
      </c>
      <c r="D6" s="195"/>
      <c r="E6" s="199">
        <v>81000</v>
      </c>
      <c r="F6" s="195">
        <v>9000</v>
      </c>
      <c r="G6" s="199">
        <v>22682</v>
      </c>
      <c r="H6" s="218">
        <v>5053</v>
      </c>
      <c r="I6" s="282">
        <v>6752</v>
      </c>
      <c r="J6" s="282">
        <v>23142</v>
      </c>
      <c r="K6" s="218">
        <v>60218</v>
      </c>
      <c r="L6" s="282">
        <v>8415</v>
      </c>
      <c r="M6" s="387">
        <v>8415</v>
      </c>
      <c r="N6" s="387">
        <v>1951</v>
      </c>
      <c r="O6" s="26">
        <f>'Mielies-Maize'!F8</f>
        <v>10015</v>
      </c>
      <c r="P6" s="14">
        <f>'Mielies-Maize'!G8</f>
        <v>30371</v>
      </c>
      <c r="Q6" s="459"/>
    </row>
    <row r="7" spans="1:17" s="1" customFormat="1" ht="14.4" x14ac:dyDescent="0.3">
      <c r="A7" s="15"/>
      <c r="B7" s="43">
        <v>47</v>
      </c>
      <c r="C7" s="431">
        <f>'Mielies-Maize'!C9</f>
        <v>44281</v>
      </c>
      <c r="D7" s="195"/>
      <c r="E7" s="199">
        <v>10000</v>
      </c>
      <c r="F7" s="195">
        <v>17000</v>
      </c>
      <c r="G7" s="199">
        <v>35404</v>
      </c>
      <c r="H7" s="218">
        <v>7583</v>
      </c>
      <c r="I7" s="282">
        <v>6629</v>
      </c>
      <c r="J7" s="282">
        <v>20536</v>
      </c>
      <c r="K7" s="218">
        <v>60372</v>
      </c>
      <c r="L7" s="282">
        <v>4286</v>
      </c>
      <c r="M7" s="387">
        <v>4286</v>
      </c>
      <c r="N7" s="387">
        <v>24739</v>
      </c>
      <c r="O7" s="26">
        <f>'Mielies-Maize'!F9</f>
        <v>58683</v>
      </c>
      <c r="P7" s="14">
        <f>'Mielies-Maize'!G9</f>
        <v>89054</v>
      </c>
      <c r="Q7" s="459"/>
    </row>
    <row r="8" spans="1:17" s="1" customFormat="1" ht="14.4" x14ac:dyDescent="0.3">
      <c r="A8" s="15"/>
      <c r="B8" s="43">
        <v>48</v>
      </c>
      <c r="C8" s="431">
        <f>'Mielies-Maize'!C10</f>
        <v>44288</v>
      </c>
      <c r="D8" s="431">
        <f>'Mielies-Maize'!D10</f>
        <v>5055</v>
      </c>
      <c r="E8" s="431">
        <f>'Mielies-Maize'!E10</f>
        <v>-1981</v>
      </c>
      <c r="F8" s="195">
        <v>19000</v>
      </c>
      <c r="G8" s="199">
        <v>13827</v>
      </c>
      <c r="H8" s="218">
        <v>37526</v>
      </c>
      <c r="I8" s="282">
        <v>50583</v>
      </c>
      <c r="J8" s="282">
        <v>65674</v>
      </c>
      <c r="K8" s="218">
        <v>119943</v>
      </c>
      <c r="L8" s="282">
        <v>27621</v>
      </c>
      <c r="M8" s="387">
        <v>27621</v>
      </c>
      <c r="N8" s="387">
        <v>6254</v>
      </c>
      <c r="O8" s="26">
        <f>'Mielies-Maize'!F10</f>
        <v>3074</v>
      </c>
      <c r="P8" s="14">
        <f>'Mielies-Maize'!G10</f>
        <v>92128</v>
      </c>
      <c r="Q8" s="459"/>
    </row>
    <row r="9" spans="1:17" s="1" customFormat="1" ht="14.4" x14ac:dyDescent="0.3">
      <c r="A9" s="15"/>
      <c r="B9" s="43">
        <v>49</v>
      </c>
      <c r="C9" s="431">
        <f>'Mielies-Maize'!C11</f>
        <v>44295</v>
      </c>
      <c r="D9" s="195"/>
      <c r="E9" s="199">
        <v>7000</v>
      </c>
      <c r="F9" s="195">
        <v>14000</v>
      </c>
      <c r="G9" s="199">
        <v>14194</v>
      </c>
      <c r="H9" s="218">
        <v>10146</v>
      </c>
      <c r="I9" s="282">
        <v>8147</v>
      </c>
      <c r="J9" s="282">
        <v>9793</v>
      </c>
      <c r="K9" s="218">
        <v>51762</v>
      </c>
      <c r="L9" s="282">
        <v>2310</v>
      </c>
      <c r="M9" s="387">
        <v>2310</v>
      </c>
      <c r="N9" s="387">
        <v>9992</v>
      </c>
      <c r="O9" s="26">
        <f>'Mielies-Maize'!F11</f>
        <v>16900</v>
      </c>
      <c r="P9" s="14">
        <f>'Mielies-Maize'!G11</f>
        <v>109028</v>
      </c>
      <c r="Q9" s="459"/>
    </row>
    <row r="10" spans="1:17" ht="14.4" x14ac:dyDescent="0.3">
      <c r="A10" s="11"/>
      <c r="B10" s="43">
        <v>50</v>
      </c>
      <c r="C10" s="431"/>
      <c r="D10" s="195"/>
      <c r="E10" s="199">
        <v>10000</v>
      </c>
      <c r="F10" s="195">
        <v>31000</v>
      </c>
      <c r="G10" s="199">
        <v>36786</v>
      </c>
      <c r="H10" s="218">
        <v>15483</v>
      </c>
      <c r="I10" s="282">
        <v>7895</v>
      </c>
      <c r="J10" s="282">
        <v>22825</v>
      </c>
      <c r="K10" s="218">
        <v>22382</v>
      </c>
      <c r="L10" s="282">
        <v>6840</v>
      </c>
      <c r="M10" s="387">
        <v>6840</v>
      </c>
      <c r="N10" s="387">
        <v>11219</v>
      </c>
      <c r="O10" s="26">
        <f>'Mielies-Maize'!F12</f>
        <v>42815</v>
      </c>
      <c r="P10" s="14">
        <f>'Mielies-Maize'!G12</f>
        <v>151843</v>
      </c>
      <c r="Q10" s="459"/>
    </row>
    <row r="11" spans="1:17" ht="14.4" x14ac:dyDescent="0.3">
      <c r="A11" s="11"/>
      <c r="B11" s="43">
        <v>51</v>
      </c>
      <c r="C11" s="431"/>
      <c r="D11" s="195"/>
      <c r="E11" s="199">
        <v>0</v>
      </c>
      <c r="F11" s="195">
        <v>70000</v>
      </c>
      <c r="G11" s="199">
        <v>60090</v>
      </c>
      <c r="H11" s="218">
        <v>14779</v>
      </c>
      <c r="I11" s="282">
        <v>21239</v>
      </c>
      <c r="J11" s="282">
        <v>30161</v>
      </c>
      <c r="K11" s="218">
        <v>52461</v>
      </c>
      <c r="L11" s="282">
        <v>8423</v>
      </c>
      <c r="M11" s="387">
        <v>8423</v>
      </c>
      <c r="N11" s="387">
        <v>12656</v>
      </c>
      <c r="O11" s="26">
        <f>'Mielies-Maize'!F13</f>
        <v>91574</v>
      </c>
      <c r="P11" s="14">
        <f>'Mielies-Maize'!G13</f>
        <v>243417</v>
      </c>
      <c r="Q11" s="459"/>
    </row>
    <row r="12" spans="1:17" ht="14.4" x14ac:dyDescent="0.3">
      <c r="A12" s="11"/>
      <c r="B12" s="44">
        <v>52</v>
      </c>
      <c r="C12" s="431"/>
      <c r="D12" s="196"/>
      <c r="E12" s="200">
        <v>14000</v>
      </c>
      <c r="F12" s="196">
        <v>50000</v>
      </c>
      <c r="G12" s="200">
        <v>144835</v>
      </c>
      <c r="H12" s="281">
        <v>77847</v>
      </c>
      <c r="I12" s="281">
        <v>19472</v>
      </c>
      <c r="J12" s="281">
        <v>32278</v>
      </c>
      <c r="K12" s="306">
        <v>67746</v>
      </c>
      <c r="L12" s="281">
        <v>12401</v>
      </c>
      <c r="M12" s="388">
        <v>12401</v>
      </c>
      <c r="N12" s="388">
        <v>0</v>
      </c>
      <c r="O12" s="477">
        <f>'Mielies-Maize'!F14</f>
        <v>189992</v>
      </c>
      <c r="P12" s="474">
        <f>'Mielies-Maize'!G14</f>
        <v>433409</v>
      </c>
      <c r="Q12" s="460"/>
    </row>
    <row r="13" spans="1:17" ht="13.8" x14ac:dyDescent="0.25">
      <c r="A13" s="11"/>
      <c r="B13" s="264" t="s">
        <v>110</v>
      </c>
      <c r="C13" s="154"/>
      <c r="D13" s="249"/>
      <c r="E13" s="248"/>
      <c r="F13" s="248"/>
      <c r="G13" s="248"/>
      <c r="H13" s="248"/>
      <c r="I13" s="248"/>
      <c r="J13" s="248"/>
      <c r="K13" s="277"/>
      <c r="L13" s="302">
        <f>'Mielies-Maize'!G15</f>
        <v>0</v>
      </c>
      <c r="M13" s="369">
        <f>'Mielies-Maize'!H15</f>
        <v>0</v>
      </c>
      <c r="N13" s="369">
        <v>0</v>
      </c>
      <c r="O13" s="119">
        <f>'Mielies-Maize'!F15</f>
        <v>0</v>
      </c>
      <c r="P13" s="119">
        <f>'Mielies-Maize'!G15</f>
        <v>0</v>
      </c>
      <c r="Q13" s="400"/>
    </row>
    <row r="14" spans="1:17" ht="12" x14ac:dyDescent="0.25">
      <c r="A14" s="11"/>
      <c r="B14" s="264" t="s">
        <v>111</v>
      </c>
      <c r="C14" s="16"/>
      <c r="D14" s="233">
        <v>80337</v>
      </c>
      <c r="E14" s="213">
        <v>49813</v>
      </c>
      <c r="F14" s="233">
        <f>SUM(F5:F8)</f>
        <v>52000</v>
      </c>
      <c r="G14" s="233">
        <f>SUM(G5:G8)</f>
        <v>88254</v>
      </c>
      <c r="H14" s="233">
        <f>SUM(H5:H8)</f>
        <v>57736</v>
      </c>
      <c r="I14" s="233">
        <f>SUM(I5:I8)</f>
        <v>71395</v>
      </c>
      <c r="J14" s="233">
        <f>SUM(J5:J8)</f>
        <v>126650</v>
      </c>
      <c r="K14" s="233">
        <v>128632</v>
      </c>
      <c r="L14" s="233">
        <v>280641</v>
      </c>
      <c r="M14" s="233">
        <v>49811</v>
      </c>
      <c r="N14" s="426">
        <v>35104</v>
      </c>
      <c r="O14" s="445">
        <v>48476</v>
      </c>
      <c r="P14" s="445">
        <f>'Mielies-Maize'!F16</f>
        <v>88593</v>
      </c>
      <c r="Q14" s="401">
        <f>AVERAGE(K14:O14)</f>
        <v>108532.8</v>
      </c>
    </row>
    <row r="15" spans="1:17" ht="12" x14ac:dyDescent="0.25">
      <c r="A15" s="11"/>
      <c r="B15" s="264" t="s">
        <v>112</v>
      </c>
      <c r="C15" s="16"/>
      <c r="D15" s="233">
        <v>248004</v>
      </c>
      <c r="E15" s="213">
        <v>65890</v>
      </c>
      <c r="F15" s="233">
        <f>SUM(F9:F10)</f>
        <v>45000</v>
      </c>
      <c r="G15" s="233">
        <f>SUM(G9:G10)</f>
        <v>50980</v>
      </c>
      <c r="H15" s="233">
        <f>SUM(H9:H10)</f>
        <v>25629</v>
      </c>
      <c r="I15" s="233">
        <f>SUM(I9:I10)</f>
        <v>16042</v>
      </c>
      <c r="J15" s="233">
        <f>SUM(J9:J10)</f>
        <v>32618</v>
      </c>
      <c r="K15" s="233">
        <v>159424</v>
      </c>
      <c r="L15" s="233">
        <v>222910</v>
      </c>
      <c r="M15" s="233">
        <v>67558</v>
      </c>
      <c r="N15" s="426">
        <v>50794</v>
      </c>
      <c r="O15" s="445">
        <v>82765</v>
      </c>
      <c r="P15" s="445">
        <f>'Mielies-Maize'!F17</f>
        <v>347369</v>
      </c>
      <c r="Q15" s="401">
        <f>AVERAGE(K15:O15)</f>
        <v>116690.2</v>
      </c>
    </row>
    <row r="16" spans="1:17" ht="15" thickBot="1" x14ac:dyDescent="0.35">
      <c r="A16" s="11"/>
      <c r="B16" s="265" t="s">
        <v>44</v>
      </c>
      <c r="C16" s="192"/>
      <c r="D16" s="235">
        <f t="shared" ref="D16:I16" si="0">SUM(D14:D15)</f>
        <v>328341</v>
      </c>
      <c r="E16" s="214">
        <f t="shared" si="0"/>
        <v>115703</v>
      </c>
      <c r="F16" s="214">
        <f t="shared" si="0"/>
        <v>97000</v>
      </c>
      <c r="G16" s="252">
        <f t="shared" si="0"/>
        <v>139234</v>
      </c>
      <c r="H16" s="214">
        <f t="shared" si="0"/>
        <v>83365</v>
      </c>
      <c r="I16" s="252">
        <f t="shared" si="0"/>
        <v>87437</v>
      </c>
      <c r="J16" s="237">
        <v>174836</v>
      </c>
      <c r="K16" s="235">
        <f>K14+K15</f>
        <v>288056</v>
      </c>
      <c r="L16" s="235">
        <f>L13+L14+L15</f>
        <v>503551</v>
      </c>
      <c r="M16" s="370">
        <f>M13+M14+M15</f>
        <v>117369</v>
      </c>
      <c r="N16" s="370">
        <v>85898</v>
      </c>
      <c r="O16" s="446">
        <f>O13+O14+O15</f>
        <v>131241</v>
      </c>
      <c r="P16" s="446">
        <f>P13+P14+P15</f>
        <v>435962</v>
      </c>
      <c r="Q16" s="402">
        <f>SUM(Q14:Q15)</f>
        <v>225223</v>
      </c>
    </row>
    <row r="17" spans="1:17" ht="17.399999999999999" x14ac:dyDescent="0.35">
      <c r="A17" s="11"/>
      <c r="B17" s="205" t="s">
        <v>19</v>
      </c>
      <c r="C17" s="188" t="s">
        <v>0</v>
      </c>
      <c r="D17" s="190" t="s">
        <v>29</v>
      </c>
      <c r="E17" s="187" t="s">
        <v>30</v>
      </c>
      <c r="F17" s="187" t="str">
        <f>F3</f>
        <v>2011/12</v>
      </c>
      <c r="G17" s="190" t="str">
        <f>G3</f>
        <v>2012/13</v>
      </c>
      <c r="H17" s="187" t="str">
        <f>H3</f>
        <v>2013/14</v>
      </c>
      <c r="I17" s="223" t="s">
        <v>80</v>
      </c>
      <c r="J17" s="223" t="s">
        <v>81</v>
      </c>
      <c r="K17" s="223" t="s">
        <v>91</v>
      </c>
      <c r="L17" s="307" t="s">
        <v>95</v>
      </c>
      <c r="M17" s="190" t="s">
        <v>99</v>
      </c>
      <c r="N17" s="295" t="s">
        <v>105</v>
      </c>
      <c r="O17" s="295" t="s">
        <v>105</v>
      </c>
      <c r="P17" s="444" t="s">
        <v>117</v>
      </c>
      <c r="Q17" s="403"/>
    </row>
    <row r="18" spans="1:17" x14ac:dyDescent="0.2">
      <c r="A18" s="11"/>
      <c r="B18" s="116" t="s">
        <v>77</v>
      </c>
      <c r="C18" s="74" t="s">
        <v>77</v>
      </c>
      <c r="D18" s="19">
        <f t="shared" ref="D18:J18" si="1">D16</f>
        <v>328341</v>
      </c>
      <c r="E18" s="41">
        <f t="shared" si="1"/>
        <v>115703</v>
      </c>
      <c r="F18" s="41">
        <f t="shared" si="1"/>
        <v>97000</v>
      </c>
      <c r="G18" s="19">
        <f>G16</f>
        <v>139234</v>
      </c>
      <c r="H18" s="219">
        <f>H16</f>
        <v>83365</v>
      </c>
      <c r="I18" s="215">
        <f t="shared" si="1"/>
        <v>87437</v>
      </c>
      <c r="J18" s="215">
        <f t="shared" si="1"/>
        <v>174836</v>
      </c>
      <c r="K18" s="305">
        <f>K16</f>
        <v>288056</v>
      </c>
      <c r="L18" s="283">
        <f>L16</f>
        <v>503551</v>
      </c>
      <c r="M18" s="305">
        <f>M16</f>
        <v>117369</v>
      </c>
      <c r="N18" s="305">
        <v>85898</v>
      </c>
      <c r="O18" s="283">
        <f>O16</f>
        <v>131241</v>
      </c>
      <c r="P18" s="305">
        <f>P16</f>
        <v>435962</v>
      </c>
      <c r="Q18" s="404">
        <f>Q16</f>
        <v>225223</v>
      </c>
    </row>
    <row r="19" spans="1:17" ht="14.4" x14ac:dyDescent="0.3">
      <c r="A19" s="11"/>
      <c r="B19" s="33">
        <v>1</v>
      </c>
      <c r="C19" s="197" t="s">
        <v>127</v>
      </c>
      <c r="D19" s="37">
        <v>117000</v>
      </c>
      <c r="E19" s="37">
        <v>53000</v>
      </c>
      <c r="F19" s="37">
        <v>9000</v>
      </c>
      <c r="G19" s="67">
        <v>77940</v>
      </c>
      <c r="H19" s="218">
        <v>104731</v>
      </c>
      <c r="I19" s="222">
        <v>25893</v>
      </c>
      <c r="J19" s="222">
        <v>3143</v>
      </c>
      <c r="K19" s="218">
        <v>53109</v>
      </c>
      <c r="L19" s="282">
        <v>88229</v>
      </c>
      <c r="M19" s="371">
        <v>14616</v>
      </c>
      <c r="N19" s="371">
        <v>8464</v>
      </c>
      <c r="O19" s="282">
        <f>'Mielies-Maize'!F19</f>
        <v>208526</v>
      </c>
      <c r="P19" s="447">
        <f>'Mielies-Maize'!F19</f>
        <v>208526</v>
      </c>
      <c r="Q19" s="405">
        <f>AVERAGE(K19:O19)</f>
        <v>74588.800000000003</v>
      </c>
    </row>
    <row r="20" spans="1:17" ht="14.4" x14ac:dyDescent="0.3">
      <c r="A20" s="11"/>
      <c r="B20" s="33">
        <v>2</v>
      </c>
      <c r="C20" s="197" t="s">
        <v>128</v>
      </c>
      <c r="D20" s="37">
        <v>204000</v>
      </c>
      <c r="E20" s="37">
        <v>67000</v>
      </c>
      <c r="F20" s="37">
        <v>13000</v>
      </c>
      <c r="G20" s="67">
        <v>170038</v>
      </c>
      <c r="H20" s="218">
        <v>199364</v>
      </c>
      <c r="I20" s="222">
        <v>61929</v>
      </c>
      <c r="J20" s="222">
        <v>75521</v>
      </c>
      <c r="K20" s="218">
        <v>87445</v>
      </c>
      <c r="L20" s="282">
        <v>165614</v>
      </c>
      <c r="M20" s="371">
        <v>52953</v>
      </c>
      <c r="N20" s="371">
        <v>24331</v>
      </c>
      <c r="O20" s="282">
        <v>37574</v>
      </c>
      <c r="P20" s="447">
        <f>'Mielies-Maize'!F20</f>
        <v>379158</v>
      </c>
      <c r="Q20" s="405">
        <f t="shared" ref="Q20:Q62" si="2">AVERAGE(K20:O20)</f>
        <v>73583.399999999994</v>
      </c>
    </row>
    <row r="21" spans="1:17" ht="14.25" customHeight="1" x14ac:dyDescent="0.3">
      <c r="A21" s="11"/>
      <c r="B21" s="33">
        <v>3</v>
      </c>
      <c r="C21" s="197" t="s">
        <v>129</v>
      </c>
      <c r="D21" s="37">
        <v>351000</v>
      </c>
      <c r="E21" s="37">
        <v>160000</v>
      </c>
      <c r="F21" s="37">
        <v>17000</v>
      </c>
      <c r="G21" s="67">
        <v>265437</v>
      </c>
      <c r="H21" s="218">
        <v>175707</v>
      </c>
      <c r="I21" s="222">
        <v>123137</v>
      </c>
      <c r="J21" s="222">
        <v>130489</v>
      </c>
      <c r="K21" s="218">
        <v>62955</v>
      </c>
      <c r="L21" s="282">
        <v>160479</v>
      </c>
      <c r="M21" s="371">
        <v>64090</v>
      </c>
      <c r="N21" s="371">
        <v>52807</v>
      </c>
      <c r="O21" s="282">
        <v>78048</v>
      </c>
      <c r="P21" s="447">
        <f>'Mielies-Maize'!F21</f>
        <v>545824</v>
      </c>
      <c r="Q21" s="405">
        <f t="shared" si="2"/>
        <v>83675.8</v>
      </c>
    </row>
    <row r="22" spans="1:17" ht="14.4" x14ac:dyDescent="0.3">
      <c r="A22" s="11"/>
      <c r="B22" s="33">
        <v>4</v>
      </c>
      <c r="C22" s="197" t="s">
        <v>130</v>
      </c>
      <c r="D22" s="37">
        <v>190000</v>
      </c>
      <c r="E22" s="37">
        <v>243000</v>
      </c>
      <c r="F22" s="37">
        <v>69000</v>
      </c>
      <c r="G22" s="67">
        <v>392010</v>
      </c>
      <c r="H22" s="218">
        <v>295335</v>
      </c>
      <c r="I22" s="222">
        <v>208280</v>
      </c>
      <c r="J22" s="222">
        <v>251803</v>
      </c>
      <c r="K22" s="218">
        <v>180288</v>
      </c>
      <c r="L22" s="282">
        <v>770617</v>
      </c>
      <c r="M22" s="371">
        <v>200821</v>
      </c>
      <c r="N22" s="371">
        <v>97674</v>
      </c>
      <c r="O22" s="282">
        <v>136426</v>
      </c>
      <c r="P22" s="447">
        <f>'Mielies-Maize'!F22</f>
        <v>987410</v>
      </c>
      <c r="Q22" s="405">
        <f t="shared" si="2"/>
        <v>277165.2</v>
      </c>
    </row>
    <row r="23" spans="1:17" ht="14.4" x14ac:dyDescent="0.3">
      <c r="A23" s="11"/>
      <c r="B23" s="33">
        <v>5</v>
      </c>
      <c r="C23" s="197" t="s">
        <v>131</v>
      </c>
      <c r="D23" s="37">
        <v>254000</v>
      </c>
      <c r="E23" s="37">
        <v>392000</v>
      </c>
      <c r="F23" s="37">
        <v>141000</v>
      </c>
      <c r="G23" s="67">
        <v>474684</v>
      </c>
      <c r="H23" s="218">
        <v>451217</v>
      </c>
      <c r="I23" s="222">
        <v>388821</v>
      </c>
      <c r="J23" s="222">
        <v>396254</v>
      </c>
      <c r="K23" s="218">
        <v>112331</v>
      </c>
      <c r="L23" s="282">
        <v>458239</v>
      </c>
      <c r="M23" s="371">
        <v>17570</v>
      </c>
      <c r="N23" s="371">
        <v>202885</v>
      </c>
      <c r="O23" s="282">
        <v>346634</v>
      </c>
      <c r="P23" s="447">
        <f>'Mielies-Maize'!F23</f>
        <v>441451</v>
      </c>
      <c r="Q23" s="405">
        <f t="shared" si="2"/>
        <v>227531.8</v>
      </c>
    </row>
    <row r="24" spans="1:17" ht="14.4" x14ac:dyDescent="0.3">
      <c r="A24" s="11"/>
      <c r="B24" s="33">
        <v>6</v>
      </c>
      <c r="C24" s="197" t="s">
        <v>132</v>
      </c>
      <c r="D24" s="37">
        <v>340000</v>
      </c>
      <c r="E24" s="37">
        <v>113000</v>
      </c>
      <c r="F24" s="37">
        <v>151000</v>
      </c>
      <c r="G24" s="67">
        <v>506309</v>
      </c>
      <c r="H24" s="218">
        <v>426907</v>
      </c>
      <c r="I24" s="222">
        <v>415621</v>
      </c>
      <c r="J24" s="222">
        <v>332283</v>
      </c>
      <c r="K24" s="218">
        <v>169479</v>
      </c>
      <c r="L24" s="282">
        <v>527539</v>
      </c>
      <c r="M24" s="371">
        <v>168613</v>
      </c>
      <c r="N24" s="371">
        <v>192390</v>
      </c>
      <c r="O24" s="282">
        <v>246460</v>
      </c>
      <c r="P24" s="447">
        <f>'Mielies-Maize'!F24</f>
        <v>542973</v>
      </c>
      <c r="Q24" s="405">
        <f t="shared" si="2"/>
        <v>260896.2</v>
      </c>
    </row>
    <row r="25" spans="1:17" ht="15" customHeight="1" x14ac:dyDescent="0.3">
      <c r="A25" s="11"/>
      <c r="B25" s="33">
        <v>7</v>
      </c>
      <c r="C25" s="197" t="s">
        <v>133</v>
      </c>
      <c r="D25" s="37">
        <v>504000</v>
      </c>
      <c r="E25" s="37">
        <v>389000</v>
      </c>
      <c r="F25" s="37">
        <v>214000</v>
      </c>
      <c r="G25" s="67">
        <v>553694</v>
      </c>
      <c r="H25" s="218">
        <v>498823</v>
      </c>
      <c r="I25" s="222">
        <v>597506</v>
      </c>
      <c r="J25" s="222">
        <v>381792</v>
      </c>
      <c r="K25" s="218">
        <v>92168</v>
      </c>
      <c r="L25" s="282">
        <v>610221</v>
      </c>
      <c r="M25" s="371">
        <v>265473</v>
      </c>
      <c r="N25" s="371">
        <v>227929</v>
      </c>
      <c r="O25" s="282">
        <v>361369</v>
      </c>
      <c r="P25" s="447">
        <f>'Mielies-Maize'!F25</f>
        <v>626127</v>
      </c>
      <c r="Q25" s="405">
        <f t="shared" si="2"/>
        <v>311432</v>
      </c>
    </row>
    <row r="26" spans="1:17" ht="15" customHeight="1" x14ac:dyDescent="0.3">
      <c r="A26" s="11"/>
      <c r="B26" s="33">
        <v>8</v>
      </c>
      <c r="C26" s="197" t="s">
        <v>135</v>
      </c>
      <c r="D26" s="37">
        <v>562000</v>
      </c>
      <c r="E26" s="37">
        <v>505000</v>
      </c>
      <c r="F26" s="37">
        <v>380000</v>
      </c>
      <c r="G26" s="67">
        <v>519080</v>
      </c>
      <c r="H26" s="218">
        <v>401988</v>
      </c>
      <c r="I26" s="222">
        <v>595551</v>
      </c>
      <c r="J26" s="222">
        <v>298253</v>
      </c>
      <c r="K26" s="218">
        <v>361320</v>
      </c>
      <c r="L26" s="282">
        <v>815375</v>
      </c>
      <c r="M26" s="371">
        <v>346775</v>
      </c>
      <c r="N26" s="371">
        <v>216564</v>
      </c>
      <c r="O26" s="282">
        <v>250828</v>
      </c>
      <c r="P26" s="447">
        <f>'Mielies-Maize'!F26</f>
        <v>1432843</v>
      </c>
      <c r="Q26" s="405">
        <f t="shared" si="2"/>
        <v>398172.4</v>
      </c>
    </row>
    <row r="27" spans="1:17" ht="15" customHeight="1" x14ac:dyDescent="0.3">
      <c r="A27" s="11"/>
      <c r="B27" s="33">
        <v>9</v>
      </c>
      <c r="C27" s="197" t="s">
        <v>134</v>
      </c>
      <c r="D27" s="37">
        <v>1463000</v>
      </c>
      <c r="E27" s="37">
        <v>610000</v>
      </c>
      <c r="F27" s="37">
        <v>468000</v>
      </c>
      <c r="G27" s="67">
        <v>349357</v>
      </c>
      <c r="H27" s="218">
        <v>628239</v>
      </c>
      <c r="I27" s="222">
        <v>1013436</v>
      </c>
      <c r="J27" s="222">
        <v>756519</v>
      </c>
      <c r="K27" s="218">
        <v>161921</v>
      </c>
      <c r="L27" s="282">
        <v>1028383</v>
      </c>
      <c r="M27" s="371">
        <v>524267</v>
      </c>
      <c r="N27" s="371">
        <v>356391</v>
      </c>
      <c r="O27" s="282">
        <v>875139</v>
      </c>
      <c r="P27" s="447">
        <f>'Mielies-Maize'!F27</f>
        <v>147268</v>
      </c>
      <c r="Q27" s="405">
        <f t="shared" si="2"/>
        <v>589220.19999999995</v>
      </c>
    </row>
    <row r="28" spans="1:17" ht="15" customHeight="1" x14ac:dyDescent="0.3">
      <c r="A28" s="11"/>
      <c r="B28" s="33">
        <v>10</v>
      </c>
      <c r="C28" s="197" t="s">
        <v>136</v>
      </c>
      <c r="D28" s="37">
        <v>635000</v>
      </c>
      <c r="E28" s="37">
        <v>640000</v>
      </c>
      <c r="F28" s="37">
        <v>453000</v>
      </c>
      <c r="G28" s="67">
        <v>470403</v>
      </c>
      <c r="H28" s="218">
        <v>343777</v>
      </c>
      <c r="I28" s="222">
        <v>664521</v>
      </c>
      <c r="J28" s="222">
        <v>213508</v>
      </c>
      <c r="K28" s="218">
        <v>153007</v>
      </c>
      <c r="L28" s="282">
        <v>706082</v>
      </c>
      <c r="M28" s="371">
        <v>481953</v>
      </c>
      <c r="N28" s="371">
        <v>193466</v>
      </c>
      <c r="O28" s="282">
        <v>297273</v>
      </c>
      <c r="P28" s="447">
        <f>'Mielies-Maize'!F28</f>
        <v>497494</v>
      </c>
      <c r="Q28" s="405">
        <f t="shared" si="2"/>
        <v>366356.2</v>
      </c>
    </row>
    <row r="29" spans="1:17" ht="15" customHeight="1" x14ac:dyDescent="0.3">
      <c r="A29" s="11"/>
      <c r="B29" s="33">
        <v>11</v>
      </c>
      <c r="C29" s="197" t="s">
        <v>137</v>
      </c>
      <c r="D29" s="37">
        <v>726000</v>
      </c>
      <c r="E29" s="37">
        <v>769000</v>
      </c>
      <c r="F29" s="37">
        <v>589000</v>
      </c>
      <c r="G29" s="67">
        <v>483160</v>
      </c>
      <c r="H29" s="218">
        <v>303602</v>
      </c>
      <c r="I29" s="222">
        <v>655152</v>
      </c>
      <c r="J29" s="222">
        <v>218637</v>
      </c>
      <c r="K29" s="218">
        <v>174214</v>
      </c>
      <c r="L29" s="282">
        <v>724396</v>
      </c>
      <c r="M29" s="371">
        <v>439673</v>
      </c>
      <c r="N29" s="371">
        <v>241903</v>
      </c>
      <c r="O29" s="282">
        <v>607351</v>
      </c>
      <c r="P29" s="447">
        <f>'Mielies-Maize'!F29</f>
        <v>404669</v>
      </c>
      <c r="Q29" s="405">
        <f t="shared" si="2"/>
        <v>437507.4</v>
      </c>
    </row>
    <row r="30" spans="1:17" ht="15" customHeight="1" x14ac:dyDescent="0.3">
      <c r="A30" s="11"/>
      <c r="B30" s="33">
        <v>12</v>
      </c>
      <c r="C30" s="197" t="s">
        <v>138</v>
      </c>
      <c r="D30" s="352">
        <v>172000</v>
      </c>
      <c r="E30" s="352">
        <v>594000</v>
      </c>
      <c r="F30" s="37">
        <v>685000</v>
      </c>
      <c r="G30" s="67">
        <v>538311</v>
      </c>
      <c r="H30" s="218">
        <v>244572</v>
      </c>
      <c r="I30" s="222">
        <v>614909</v>
      </c>
      <c r="J30" s="222">
        <v>266257</v>
      </c>
      <c r="K30" s="218">
        <v>227006</v>
      </c>
      <c r="L30" s="282">
        <v>629045</v>
      </c>
      <c r="M30" s="371">
        <v>478746</v>
      </c>
      <c r="N30" s="371">
        <v>306192</v>
      </c>
      <c r="O30" s="282">
        <v>648824</v>
      </c>
      <c r="P30" s="447">
        <f>'Mielies-Maize'!F30</f>
        <v>316250</v>
      </c>
      <c r="Q30" s="405">
        <f t="shared" si="2"/>
        <v>457962.6</v>
      </c>
    </row>
    <row r="31" spans="1:17" ht="15" customHeight="1" x14ac:dyDescent="0.3">
      <c r="A31" s="11"/>
      <c r="B31" s="33">
        <v>13</v>
      </c>
      <c r="C31" s="197" t="s">
        <v>139</v>
      </c>
      <c r="D31" s="352">
        <v>258000</v>
      </c>
      <c r="E31" s="352">
        <v>481000</v>
      </c>
      <c r="F31" s="37">
        <v>473000</v>
      </c>
      <c r="G31" s="67">
        <v>309716</v>
      </c>
      <c r="H31" s="218">
        <v>442321</v>
      </c>
      <c r="I31" s="222">
        <v>856066</v>
      </c>
      <c r="J31" s="222">
        <v>176203</v>
      </c>
      <c r="K31" s="218">
        <v>143554</v>
      </c>
      <c r="L31" s="282">
        <v>863710</v>
      </c>
      <c r="M31" s="371">
        <v>879985</v>
      </c>
      <c r="N31" s="371">
        <v>792215</v>
      </c>
      <c r="O31" s="282">
        <v>708707</v>
      </c>
      <c r="P31" s="447">
        <f>'Mielies-Maize'!F31</f>
        <v>569759</v>
      </c>
      <c r="Q31" s="405">
        <f t="shared" si="2"/>
        <v>677634.2</v>
      </c>
    </row>
    <row r="32" spans="1:17" ht="15" customHeight="1" x14ac:dyDescent="0.3">
      <c r="A32" s="11"/>
      <c r="B32" s="33">
        <v>14</v>
      </c>
      <c r="C32" s="197" t="s">
        <v>140</v>
      </c>
      <c r="D32" s="37">
        <v>313000</v>
      </c>
      <c r="E32" s="37">
        <v>274000</v>
      </c>
      <c r="F32" s="37">
        <v>432000</v>
      </c>
      <c r="G32" s="67">
        <v>257648</v>
      </c>
      <c r="H32" s="218">
        <v>131077</v>
      </c>
      <c r="I32" s="222">
        <v>329686</v>
      </c>
      <c r="J32" s="222">
        <v>320525</v>
      </c>
      <c r="K32" s="218">
        <v>121967</v>
      </c>
      <c r="L32" s="282">
        <v>271698</v>
      </c>
      <c r="M32" s="371">
        <v>323511</v>
      </c>
      <c r="N32" s="371">
        <v>150209</v>
      </c>
      <c r="O32" s="282">
        <v>1123824</v>
      </c>
      <c r="P32" s="447">
        <f>'Mielies-Maize'!F32</f>
        <v>110022</v>
      </c>
      <c r="Q32" s="405">
        <f t="shared" si="2"/>
        <v>398241.8</v>
      </c>
    </row>
    <row r="33" spans="1:17" ht="15" customHeight="1" x14ac:dyDescent="0.3">
      <c r="A33" s="11"/>
      <c r="B33" s="33">
        <v>15</v>
      </c>
      <c r="C33" s="197" t="s">
        <v>141</v>
      </c>
      <c r="D33" s="37">
        <v>219000</v>
      </c>
      <c r="E33" s="37">
        <v>244000</v>
      </c>
      <c r="F33" s="37">
        <v>38800</v>
      </c>
      <c r="G33" s="67">
        <v>169098</v>
      </c>
      <c r="H33" s="218">
        <v>111432</v>
      </c>
      <c r="I33" s="222">
        <v>205671</v>
      </c>
      <c r="J33" s="222">
        <v>88434</v>
      </c>
      <c r="K33" s="218">
        <v>153227</v>
      </c>
      <c r="L33" s="282">
        <v>255342</v>
      </c>
      <c r="M33" s="371">
        <v>454227</v>
      </c>
      <c r="N33" s="371">
        <v>399397</v>
      </c>
      <c r="O33" s="282">
        <v>524045</v>
      </c>
      <c r="P33" s="447">
        <f>'Mielies-Maize'!F33</f>
        <v>65453</v>
      </c>
      <c r="Q33" s="405">
        <f t="shared" si="2"/>
        <v>357247.6</v>
      </c>
    </row>
    <row r="34" spans="1:17" ht="15" customHeight="1" x14ac:dyDescent="0.3">
      <c r="A34" s="11"/>
      <c r="B34" s="33">
        <v>16</v>
      </c>
      <c r="C34" s="197" t="s">
        <v>154</v>
      </c>
      <c r="D34" s="37">
        <v>166000</v>
      </c>
      <c r="E34" s="37">
        <v>427000</v>
      </c>
      <c r="F34" s="37">
        <v>403000</v>
      </c>
      <c r="G34" s="67">
        <v>101455</v>
      </c>
      <c r="H34" s="218">
        <v>65993</v>
      </c>
      <c r="I34" s="222">
        <v>160137</v>
      </c>
      <c r="J34" s="222">
        <v>49519</v>
      </c>
      <c r="K34" s="218">
        <v>145574</v>
      </c>
      <c r="L34" s="282">
        <v>185152</v>
      </c>
      <c r="M34" s="371">
        <v>395364</v>
      </c>
      <c r="N34" s="371">
        <v>409560</v>
      </c>
      <c r="O34" s="282">
        <v>407047</v>
      </c>
      <c r="P34" s="447">
        <f>'Mielies-Maize'!F34</f>
        <v>45098</v>
      </c>
      <c r="Q34" s="405">
        <f t="shared" si="2"/>
        <v>308539.40000000002</v>
      </c>
    </row>
    <row r="35" spans="1:17" ht="15" customHeight="1" x14ac:dyDescent="0.3">
      <c r="A35" s="11"/>
      <c r="B35" s="33">
        <v>17</v>
      </c>
      <c r="C35" s="197" t="s">
        <v>155</v>
      </c>
      <c r="D35" s="37">
        <v>92000</v>
      </c>
      <c r="E35" s="37">
        <v>113000</v>
      </c>
      <c r="F35" s="37">
        <v>208000</v>
      </c>
      <c r="G35" s="67">
        <v>267549</v>
      </c>
      <c r="H35" s="218">
        <v>43654</v>
      </c>
      <c r="I35" s="222">
        <v>102785</v>
      </c>
      <c r="J35" s="222">
        <v>39946</v>
      </c>
      <c r="K35" s="218">
        <v>249835</v>
      </c>
      <c r="L35" s="282">
        <v>370981</v>
      </c>
      <c r="M35" s="371">
        <v>281975</v>
      </c>
      <c r="N35" s="371">
        <v>325385</v>
      </c>
      <c r="O35" s="282">
        <v>281706</v>
      </c>
      <c r="P35" s="447">
        <f>'Mielies-Maize'!F35</f>
        <v>158818</v>
      </c>
      <c r="Q35" s="405">
        <f t="shared" si="2"/>
        <v>301976.40000000002</v>
      </c>
    </row>
    <row r="36" spans="1:17" ht="15" customHeight="1" x14ac:dyDescent="0.3">
      <c r="A36" s="11"/>
      <c r="B36" s="33">
        <v>18</v>
      </c>
      <c r="C36" s="197" t="s">
        <v>156</v>
      </c>
      <c r="D36" s="37">
        <v>42000</v>
      </c>
      <c r="E36" s="37">
        <v>51000</v>
      </c>
      <c r="F36" s="37">
        <v>140000</v>
      </c>
      <c r="G36" s="67">
        <v>50752</v>
      </c>
      <c r="H36" s="218">
        <v>-62185</v>
      </c>
      <c r="I36" s="222">
        <v>-116872</v>
      </c>
      <c r="J36" s="222">
        <v>56488</v>
      </c>
      <c r="K36" s="218">
        <v>38609</v>
      </c>
      <c r="L36" s="282">
        <v>29795</v>
      </c>
      <c r="M36" s="371">
        <v>326583</v>
      </c>
      <c r="N36" s="371">
        <v>490962</v>
      </c>
      <c r="O36" s="282">
        <v>536989</v>
      </c>
      <c r="P36" s="447">
        <f>'Mielies-Maize'!F36</f>
        <v>11064</v>
      </c>
      <c r="Q36" s="405">
        <f t="shared" si="2"/>
        <v>284587.59999999998</v>
      </c>
    </row>
    <row r="37" spans="1:17" ht="15" customHeight="1" x14ac:dyDescent="0.3">
      <c r="A37" s="11"/>
      <c r="B37" s="33">
        <v>19</v>
      </c>
      <c r="C37" s="197" t="s">
        <v>157</v>
      </c>
      <c r="D37" s="37">
        <v>27000</v>
      </c>
      <c r="E37" s="37">
        <v>32000</v>
      </c>
      <c r="F37" s="37">
        <v>80000</v>
      </c>
      <c r="G37" s="67">
        <v>34151</v>
      </c>
      <c r="H37" s="218">
        <v>24332</v>
      </c>
      <c r="I37" s="222">
        <v>36351</v>
      </c>
      <c r="J37" s="222">
        <v>16737</v>
      </c>
      <c r="K37" s="218">
        <v>48187</v>
      </c>
      <c r="L37" s="282">
        <v>26337</v>
      </c>
      <c r="M37" s="371">
        <v>96902</v>
      </c>
      <c r="N37" s="371">
        <v>126550</v>
      </c>
      <c r="O37" s="282">
        <v>43317</v>
      </c>
      <c r="P37" s="447">
        <f>'Mielies-Maize'!F37</f>
        <v>21477</v>
      </c>
      <c r="Q37" s="405">
        <f t="shared" si="2"/>
        <v>68258.600000000006</v>
      </c>
    </row>
    <row r="38" spans="1:17" ht="15" customHeight="1" x14ac:dyDescent="0.3">
      <c r="A38" s="11"/>
      <c r="B38" s="33">
        <v>20</v>
      </c>
      <c r="C38" s="197" t="s">
        <v>158</v>
      </c>
      <c r="D38" s="37">
        <v>20000</v>
      </c>
      <c r="E38" s="37">
        <v>95000</v>
      </c>
      <c r="F38" s="37">
        <v>72000</v>
      </c>
      <c r="G38" s="67">
        <v>27103</v>
      </c>
      <c r="H38" s="218">
        <v>24971</v>
      </c>
      <c r="I38" s="222">
        <v>27436</v>
      </c>
      <c r="J38" s="222">
        <v>29411</v>
      </c>
      <c r="K38" s="218">
        <v>35172</v>
      </c>
      <c r="L38" s="282">
        <v>30770</v>
      </c>
      <c r="M38" s="371">
        <v>65235</v>
      </c>
      <c r="N38" s="371">
        <v>75557</v>
      </c>
      <c r="O38" s="282">
        <v>79109</v>
      </c>
      <c r="P38" s="447">
        <f>'Mielies-Maize'!F38</f>
        <v>22903</v>
      </c>
      <c r="Q38" s="405">
        <f t="shared" si="2"/>
        <v>57168.6</v>
      </c>
    </row>
    <row r="39" spans="1:17" ht="15" customHeight="1" x14ac:dyDescent="0.3">
      <c r="A39" s="11"/>
      <c r="B39" s="33">
        <v>21</v>
      </c>
      <c r="C39" s="197" t="s">
        <v>159</v>
      </c>
      <c r="D39" s="37">
        <v>12000</v>
      </c>
      <c r="E39" s="37">
        <v>15000</v>
      </c>
      <c r="F39" s="37">
        <v>286000</v>
      </c>
      <c r="G39" s="67">
        <v>129747</v>
      </c>
      <c r="H39" s="218">
        <v>20337</v>
      </c>
      <c r="I39" s="222">
        <v>23382</v>
      </c>
      <c r="J39" s="222">
        <v>20684</v>
      </c>
      <c r="K39" s="218">
        <v>27469</v>
      </c>
      <c r="L39" s="282">
        <v>22929</v>
      </c>
      <c r="M39" s="371">
        <v>34947</v>
      </c>
      <c r="N39" s="371">
        <v>36755</v>
      </c>
      <c r="O39" s="282">
        <v>49822</v>
      </c>
      <c r="P39" s="447">
        <f>'Mielies-Maize'!F39</f>
        <v>98388</v>
      </c>
      <c r="Q39" s="405">
        <f t="shared" si="2"/>
        <v>34384.400000000001</v>
      </c>
    </row>
    <row r="40" spans="1:17" ht="15" customHeight="1" x14ac:dyDescent="0.3">
      <c r="A40" s="11"/>
      <c r="B40" s="33">
        <v>22</v>
      </c>
      <c r="C40" s="197" t="s">
        <v>160</v>
      </c>
      <c r="D40" s="37">
        <v>10000</v>
      </c>
      <c r="E40" s="37">
        <v>12000</v>
      </c>
      <c r="F40" s="37">
        <v>13000</v>
      </c>
      <c r="G40" s="67">
        <v>15879</v>
      </c>
      <c r="H40" s="218">
        <v>23693</v>
      </c>
      <c r="I40" s="222">
        <v>59741</v>
      </c>
      <c r="J40" s="222">
        <v>28159</v>
      </c>
      <c r="K40" s="218">
        <v>19306</v>
      </c>
      <c r="L40" s="282">
        <v>67200</v>
      </c>
      <c r="M40" s="371">
        <v>79862</v>
      </c>
      <c r="N40" s="371">
        <v>81290</v>
      </c>
      <c r="O40" s="282">
        <v>188880</v>
      </c>
      <c r="P40" s="447">
        <f>'Mielies-Maize'!F40</f>
        <v>3840</v>
      </c>
      <c r="Q40" s="405">
        <f t="shared" si="2"/>
        <v>87307.6</v>
      </c>
    </row>
    <row r="41" spans="1:17" ht="15" customHeight="1" x14ac:dyDescent="0.3">
      <c r="A41" s="11"/>
      <c r="B41" s="33">
        <v>23</v>
      </c>
      <c r="C41" s="197" t="s">
        <v>161</v>
      </c>
      <c r="D41" s="37">
        <v>13000</v>
      </c>
      <c r="E41" s="37">
        <v>13000</v>
      </c>
      <c r="F41" s="37">
        <v>8000</v>
      </c>
      <c r="G41" s="67">
        <v>13996</v>
      </c>
      <c r="H41" s="218">
        <v>12994</v>
      </c>
      <c r="I41" s="222">
        <v>5272</v>
      </c>
      <c r="J41" s="222">
        <v>13207</v>
      </c>
      <c r="K41" s="218">
        <v>8387</v>
      </c>
      <c r="L41" s="282">
        <v>15816</v>
      </c>
      <c r="M41" s="371">
        <v>12605</v>
      </c>
      <c r="N41" s="371">
        <v>15478</v>
      </c>
      <c r="O41" s="282">
        <v>7035</v>
      </c>
      <c r="P41" s="447">
        <f>'Mielies-Maize'!F41</f>
        <v>13913</v>
      </c>
      <c r="Q41" s="405">
        <f t="shared" si="2"/>
        <v>11864.2</v>
      </c>
    </row>
    <row r="42" spans="1:17" ht="15" customHeight="1" x14ac:dyDescent="0.3">
      <c r="A42" s="11"/>
      <c r="B42" s="33">
        <v>24</v>
      </c>
      <c r="C42" s="197" t="s">
        <v>162</v>
      </c>
      <c r="D42" s="37">
        <v>17000</v>
      </c>
      <c r="E42" s="37">
        <v>97000</v>
      </c>
      <c r="F42" s="37">
        <v>7000</v>
      </c>
      <c r="G42" s="67">
        <v>16968</v>
      </c>
      <c r="H42" s="218">
        <v>16408</v>
      </c>
      <c r="I42" s="222">
        <v>18279</v>
      </c>
      <c r="J42" s="222">
        <v>17289</v>
      </c>
      <c r="K42" s="218">
        <v>7392</v>
      </c>
      <c r="L42" s="282">
        <v>21176</v>
      </c>
      <c r="M42" s="371">
        <v>17419</v>
      </c>
      <c r="N42" s="371">
        <v>15220</v>
      </c>
      <c r="O42" s="282">
        <v>21272</v>
      </c>
      <c r="P42" s="447">
        <f>'Mielies-Maize'!F42</f>
        <v>19297</v>
      </c>
      <c r="Q42" s="405">
        <f t="shared" si="2"/>
        <v>16495.8</v>
      </c>
    </row>
    <row r="43" spans="1:17" ht="15" customHeight="1" x14ac:dyDescent="0.3">
      <c r="A43" s="11"/>
      <c r="B43" s="33">
        <v>25</v>
      </c>
      <c r="C43" s="197" t="s">
        <v>163</v>
      </c>
      <c r="D43" s="37">
        <v>161000</v>
      </c>
      <c r="E43" s="37">
        <v>21000</v>
      </c>
      <c r="F43" s="37">
        <v>6000</v>
      </c>
      <c r="G43" s="67">
        <v>35830</v>
      </c>
      <c r="H43" s="218">
        <v>16896</v>
      </c>
      <c r="I43" s="222">
        <v>10559</v>
      </c>
      <c r="J43" s="222">
        <v>18578</v>
      </c>
      <c r="K43" s="218">
        <v>5667</v>
      </c>
      <c r="L43" s="282">
        <v>18918</v>
      </c>
      <c r="M43" s="371">
        <v>14841</v>
      </c>
      <c r="N43" s="371">
        <v>16496</v>
      </c>
      <c r="O43" s="282">
        <v>16799</v>
      </c>
      <c r="P43" s="447">
        <f>'Mielies-Maize'!F43</f>
        <v>14908</v>
      </c>
      <c r="Q43" s="405">
        <f t="shared" si="2"/>
        <v>14544.2</v>
      </c>
    </row>
    <row r="44" spans="1:17" ht="15" customHeight="1" x14ac:dyDescent="0.3">
      <c r="A44" s="11"/>
      <c r="B44" s="33">
        <v>26</v>
      </c>
      <c r="C44" s="197" t="s">
        <v>166</v>
      </c>
      <c r="D44" s="37">
        <v>13000</v>
      </c>
      <c r="E44" s="37">
        <v>15000</v>
      </c>
      <c r="F44" s="37">
        <v>18000</v>
      </c>
      <c r="G44" s="67">
        <v>12755</v>
      </c>
      <c r="H44" s="218">
        <v>32456</v>
      </c>
      <c r="I44" s="222">
        <v>8046</v>
      </c>
      <c r="J44" s="222">
        <v>15692</v>
      </c>
      <c r="K44" s="218">
        <v>14547</v>
      </c>
      <c r="L44" s="282">
        <v>59299</v>
      </c>
      <c r="M44" s="371">
        <v>59272</v>
      </c>
      <c r="N44" s="371">
        <v>70318</v>
      </c>
      <c r="O44" s="282">
        <v>13803</v>
      </c>
      <c r="P44" s="447">
        <f>'Mielies-Maize'!F44</f>
        <v>62184</v>
      </c>
      <c r="Q44" s="405">
        <f t="shared" si="2"/>
        <v>43447.8</v>
      </c>
    </row>
    <row r="45" spans="1:17" ht="15" customHeight="1" x14ac:dyDescent="0.3">
      <c r="A45" s="11"/>
      <c r="B45" s="33">
        <v>27</v>
      </c>
      <c r="C45" s="197" t="s">
        <v>167</v>
      </c>
      <c r="D45" s="37">
        <v>15000</v>
      </c>
      <c r="E45" s="37">
        <v>10000</v>
      </c>
      <c r="F45" s="37">
        <v>14000</v>
      </c>
      <c r="G45" s="67">
        <v>9430</v>
      </c>
      <c r="H45" s="218">
        <v>14826</v>
      </c>
      <c r="I45" s="222">
        <v>52110</v>
      </c>
      <c r="J45" s="222">
        <v>19863</v>
      </c>
      <c r="K45" s="218">
        <v>2133</v>
      </c>
      <c r="L45" s="282">
        <v>6832</v>
      </c>
      <c r="M45" s="371">
        <v>3633</v>
      </c>
      <c r="N45" s="371">
        <v>2158</v>
      </c>
      <c r="O45" s="282">
        <v>82181</v>
      </c>
      <c r="P45" s="447">
        <f>'Mielies-Maize'!F45</f>
        <v>7407</v>
      </c>
      <c r="Q45" s="405">
        <f t="shared" si="2"/>
        <v>19387.400000000001</v>
      </c>
    </row>
    <row r="46" spans="1:17" ht="15" customHeight="1" x14ac:dyDescent="0.3">
      <c r="A46" s="11"/>
      <c r="B46" s="33">
        <v>28</v>
      </c>
      <c r="C46" s="197" t="s">
        <v>168</v>
      </c>
      <c r="D46" s="37">
        <v>8000</v>
      </c>
      <c r="E46" s="37">
        <v>11000</v>
      </c>
      <c r="F46" s="37">
        <v>17000</v>
      </c>
      <c r="G46" s="67">
        <v>11846</v>
      </c>
      <c r="H46" s="218">
        <v>7946</v>
      </c>
      <c r="I46" s="222">
        <v>11001</v>
      </c>
      <c r="J46" s="222">
        <v>10450</v>
      </c>
      <c r="K46" s="218">
        <v>2913</v>
      </c>
      <c r="L46" s="282">
        <v>11775</v>
      </c>
      <c r="M46" s="371">
        <v>8399</v>
      </c>
      <c r="N46" s="371">
        <v>11652</v>
      </c>
      <c r="O46" s="282">
        <v>9087</v>
      </c>
      <c r="P46" s="447">
        <f>'Mielies-Maize'!F46</f>
        <v>9532</v>
      </c>
      <c r="Q46" s="405">
        <f t="shared" si="2"/>
        <v>8765.2000000000007</v>
      </c>
    </row>
    <row r="47" spans="1:17" ht="15" customHeight="1" x14ac:dyDescent="0.3">
      <c r="A47" s="11"/>
      <c r="B47" s="33">
        <v>29</v>
      </c>
      <c r="C47" s="197" t="s">
        <v>170</v>
      </c>
      <c r="D47" s="37">
        <v>11000</v>
      </c>
      <c r="E47" s="37">
        <v>11000</v>
      </c>
      <c r="F47" s="37">
        <v>-2000</v>
      </c>
      <c r="G47" s="67">
        <v>9838</v>
      </c>
      <c r="H47" s="218">
        <v>-10379</v>
      </c>
      <c r="I47" s="222">
        <v>10792</v>
      </c>
      <c r="J47" s="222">
        <v>11471</v>
      </c>
      <c r="K47" s="218">
        <v>4181</v>
      </c>
      <c r="L47" s="282">
        <v>13223</v>
      </c>
      <c r="M47" s="371">
        <v>9140</v>
      </c>
      <c r="N47" s="371">
        <v>9598</v>
      </c>
      <c r="O47" s="282">
        <v>7665</v>
      </c>
      <c r="P47" s="447">
        <f>'Mielies-Maize'!F47</f>
        <v>7176</v>
      </c>
      <c r="Q47" s="405">
        <f t="shared" si="2"/>
        <v>8761.4</v>
      </c>
    </row>
    <row r="48" spans="1:17" ht="15" customHeight="1" x14ac:dyDescent="0.3">
      <c r="A48" s="11"/>
      <c r="B48" s="33">
        <v>30</v>
      </c>
      <c r="C48" s="197" t="s">
        <v>171</v>
      </c>
      <c r="D48" s="37">
        <v>8000</v>
      </c>
      <c r="E48" s="37">
        <v>11000</v>
      </c>
      <c r="F48" s="37">
        <v>16000</v>
      </c>
      <c r="G48" s="67">
        <v>48006</v>
      </c>
      <c r="H48" s="218">
        <v>6255</v>
      </c>
      <c r="I48" s="222">
        <v>9964</v>
      </c>
      <c r="J48" s="222">
        <v>5247</v>
      </c>
      <c r="K48" s="218">
        <v>27749</v>
      </c>
      <c r="L48" s="282">
        <v>55375</v>
      </c>
      <c r="M48" s="371">
        <v>7591</v>
      </c>
      <c r="N48" s="371">
        <v>5910</v>
      </c>
      <c r="O48" s="282">
        <v>7429</v>
      </c>
      <c r="P48" s="447">
        <f>'Mielies-Maize'!F48</f>
        <v>7937</v>
      </c>
      <c r="Q48" s="405">
        <f t="shared" si="2"/>
        <v>20810.8</v>
      </c>
    </row>
    <row r="49" spans="1:17" ht="15" customHeight="1" x14ac:dyDescent="0.3">
      <c r="A49" s="11"/>
      <c r="B49" s="33">
        <v>31</v>
      </c>
      <c r="C49" s="197"/>
      <c r="D49" s="37">
        <v>11000</v>
      </c>
      <c r="E49" s="37">
        <v>5000</v>
      </c>
      <c r="F49" s="37">
        <v>35000</v>
      </c>
      <c r="G49" s="67">
        <v>15090</v>
      </c>
      <c r="H49" s="218">
        <v>26684</v>
      </c>
      <c r="I49" s="222">
        <v>33122</v>
      </c>
      <c r="J49" s="222">
        <v>23763</v>
      </c>
      <c r="K49" s="218">
        <v>1166</v>
      </c>
      <c r="L49" s="282">
        <v>6768</v>
      </c>
      <c r="M49" s="371">
        <v>32985</v>
      </c>
      <c r="N49" s="371">
        <v>38194</v>
      </c>
      <c r="O49" s="282">
        <v>36058</v>
      </c>
      <c r="P49" s="447"/>
      <c r="Q49" s="405">
        <f t="shared" si="2"/>
        <v>23034.2</v>
      </c>
    </row>
    <row r="50" spans="1:17" ht="15" customHeight="1" x14ac:dyDescent="0.3">
      <c r="A50" s="11"/>
      <c r="B50" s="33">
        <v>32</v>
      </c>
      <c r="C50" s="197"/>
      <c r="D50" s="37">
        <v>23000</v>
      </c>
      <c r="E50" s="37">
        <v>11000</v>
      </c>
      <c r="F50" s="37">
        <v>10000</v>
      </c>
      <c r="G50" s="67">
        <v>16395</v>
      </c>
      <c r="H50" s="218">
        <v>5279</v>
      </c>
      <c r="I50" s="222">
        <v>9848</v>
      </c>
      <c r="J50" s="222">
        <v>5814</v>
      </c>
      <c r="K50" s="218">
        <v>0</v>
      </c>
      <c r="L50" s="282">
        <v>5455</v>
      </c>
      <c r="M50" s="371">
        <v>3944</v>
      </c>
      <c r="N50" s="371">
        <v>3259</v>
      </c>
      <c r="O50" s="282">
        <v>4505</v>
      </c>
      <c r="P50" s="447"/>
      <c r="Q50" s="405">
        <f t="shared" si="2"/>
        <v>3432.6</v>
      </c>
    </row>
    <row r="51" spans="1:17" ht="15" customHeight="1" x14ac:dyDescent="0.3">
      <c r="A51" s="11"/>
      <c r="B51" s="33">
        <v>33</v>
      </c>
      <c r="C51" s="197"/>
      <c r="D51" s="37">
        <v>0</v>
      </c>
      <c r="E51" s="37">
        <v>33000</v>
      </c>
      <c r="F51" s="37">
        <v>0</v>
      </c>
      <c r="G51" s="67">
        <v>0</v>
      </c>
      <c r="H51" s="218">
        <v>0</v>
      </c>
      <c r="I51" s="222">
        <v>0</v>
      </c>
      <c r="J51" s="222">
        <v>0</v>
      </c>
      <c r="K51" s="218">
        <v>0</v>
      </c>
      <c r="L51" s="282">
        <v>0</v>
      </c>
      <c r="M51" s="371">
        <v>4144</v>
      </c>
      <c r="N51" s="371">
        <v>1457</v>
      </c>
      <c r="O51" s="282">
        <v>5803</v>
      </c>
      <c r="P51" s="447"/>
      <c r="Q51" s="405">
        <f t="shared" si="2"/>
        <v>2280.8000000000002</v>
      </c>
    </row>
    <row r="52" spans="1:17" ht="15" customHeight="1" x14ac:dyDescent="0.3">
      <c r="A52" s="11"/>
      <c r="B52" s="33">
        <v>34</v>
      </c>
      <c r="C52" s="197"/>
      <c r="D52" s="37">
        <v>0</v>
      </c>
      <c r="E52" s="37">
        <v>0</v>
      </c>
      <c r="F52" s="37">
        <v>0</v>
      </c>
      <c r="G52" s="67">
        <v>0</v>
      </c>
      <c r="H52" s="218">
        <v>0</v>
      </c>
      <c r="I52" s="222">
        <v>0</v>
      </c>
      <c r="J52" s="222">
        <v>0</v>
      </c>
      <c r="K52" s="218">
        <v>0</v>
      </c>
      <c r="L52" s="282">
        <v>0</v>
      </c>
      <c r="M52" s="371">
        <v>2931</v>
      </c>
      <c r="N52" s="371">
        <v>2369</v>
      </c>
      <c r="O52" s="282">
        <v>3668</v>
      </c>
      <c r="P52" s="447"/>
      <c r="Q52" s="405">
        <f t="shared" si="2"/>
        <v>1793.6</v>
      </c>
    </row>
    <row r="53" spans="1:17" ht="15" customHeight="1" x14ac:dyDescent="0.3">
      <c r="A53" s="11"/>
      <c r="B53" s="33">
        <v>35</v>
      </c>
      <c r="C53" s="197"/>
      <c r="D53" s="37">
        <v>5000</v>
      </c>
      <c r="E53" s="37">
        <v>0</v>
      </c>
      <c r="F53" s="37">
        <v>7000</v>
      </c>
      <c r="G53" s="67">
        <v>43203</v>
      </c>
      <c r="H53" s="218">
        <v>24662</v>
      </c>
      <c r="I53" s="222">
        <v>39107</v>
      </c>
      <c r="J53" s="222">
        <v>32325</v>
      </c>
      <c r="K53" s="218">
        <v>18087</v>
      </c>
      <c r="L53" s="282">
        <v>26350</v>
      </c>
      <c r="M53" s="371">
        <v>9228</v>
      </c>
      <c r="N53" s="371">
        <v>15047</v>
      </c>
      <c r="O53" s="282">
        <v>20593</v>
      </c>
      <c r="P53" s="447"/>
      <c r="Q53" s="405">
        <f t="shared" si="2"/>
        <v>17861</v>
      </c>
    </row>
    <row r="54" spans="1:17" ht="15" customHeight="1" x14ac:dyDescent="0.3">
      <c r="A54" s="11"/>
      <c r="B54" s="33">
        <v>36</v>
      </c>
      <c r="C54" s="197"/>
      <c r="D54" s="37">
        <v>26000</v>
      </c>
      <c r="E54" s="37">
        <v>5000</v>
      </c>
      <c r="F54" s="37">
        <v>3000</v>
      </c>
      <c r="G54" s="67">
        <v>2751</v>
      </c>
      <c r="H54" s="218">
        <v>2656</v>
      </c>
      <c r="I54" s="222">
        <v>3844</v>
      </c>
      <c r="J54" s="222">
        <v>2421</v>
      </c>
      <c r="K54" s="218">
        <v>1025</v>
      </c>
      <c r="L54" s="282">
        <v>4553</v>
      </c>
      <c r="M54" s="371">
        <v>605</v>
      </c>
      <c r="N54" s="371">
        <v>247</v>
      </c>
      <c r="O54" s="282">
        <v>164</v>
      </c>
      <c r="P54" s="447"/>
      <c r="Q54" s="405">
        <f t="shared" si="2"/>
        <v>1318.8</v>
      </c>
    </row>
    <row r="55" spans="1:17" ht="15" customHeight="1" x14ac:dyDescent="0.3">
      <c r="A55" s="11"/>
      <c r="B55" s="33">
        <v>37</v>
      </c>
      <c r="C55" s="197"/>
      <c r="D55" s="37">
        <v>3000</v>
      </c>
      <c r="E55" s="37">
        <v>8000</v>
      </c>
      <c r="F55" s="37">
        <v>8000</v>
      </c>
      <c r="G55" s="67">
        <v>7169</v>
      </c>
      <c r="H55" s="218">
        <v>7865</v>
      </c>
      <c r="I55" s="222">
        <v>5259</v>
      </c>
      <c r="J55" s="222">
        <v>3785</v>
      </c>
      <c r="K55" s="218">
        <v>4021</v>
      </c>
      <c r="L55" s="282">
        <v>8411</v>
      </c>
      <c r="M55" s="371">
        <v>2895</v>
      </c>
      <c r="N55" s="371">
        <v>2079</v>
      </c>
      <c r="O55" s="282">
        <v>2948</v>
      </c>
      <c r="P55" s="447"/>
      <c r="Q55" s="405">
        <f t="shared" si="2"/>
        <v>4070.8</v>
      </c>
    </row>
    <row r="56" spans="1:17" ht="14.25" customHeight="1" x14ac:dyDescent="0.3">
      <c r="A56" s="11"/>
      <c r="B56" s="33">
        <v>38</v>
      </c>
      <c r="C56" s="197"/>
      <c r="D56" s="37">
        <v>8000</v>
      </c>
      <c r="E56" s="37">
        <v>5000</v>
      </c>
      <c r="F56" s="37">
        <v>6000</v>
      </c>
      <c r="G56" s="67">
        <v>5730</v>
      </c>
      <c r="H56" s="218">
        <v>5609</v>
      </c>
      <c r="I56" s="222">
        <v>8635</v>
      </c>
      <c r="J56" s="222">
        <v>10516</v>
      </c>
      <c r="K56" s="218">
        <v>5688</v>
      </c>
      <c r="L56" s="282">
        <v>6684</v>
      </c>
      <c r="M56" s="371">
        <v>1078</v>
      </c>
      <c r="N56" s="371">
        <v>6752</v>
      </c>
      <c r="O56" s="282">
        <v>5613</v>
      </c>
      <c r="P56" s="447"/>
      <c r="Q56" s="405">
        <f t="shared" si="2"/>
        <v>5163</v>
      </c>
    </row>
    <row r="57" spans="1:17" ht="14.25" customHeight="1" x14ac:dyDescent="0.3">
      <c r="A57" s="11"/>
      <c r="B57" s="33">
        <v>39</v>
      </c>
      <c r="C57" s="197"/>
      <c r="D57" s="37">
        <v>6000</v>
      </c>
      <c r="E57" s="37">
        <v>9000</v>
      </c>
      <c r="F57" s="37">
        <v>6000</v>
      </c>
      <c r="G57" s="67">
        <v>27988</v>
      </c>
      <c r="H57" s="218">
        <v>11806</v>
      </c>
      <c r="I57" s="222">
        <v>10210</v>
      </c>
      <c r="J57" s="222">
        <v>15770</v>
      </c>
      <c r="K57" s="218">
        <v>23798</v>
      </c>
      <c r="L57" s="282">
        <v>40609</v>
      </c>
      <c r="M57" s="371">
        <v>14929</v>
      </c>
      <c r="N57" s="371">
        <v>9442</v>
      </c>
      <c r="O57" s="282">
        <v>7252</v>
      </c>
      <c r="P57" s="447"/>
      <c r="Q57" s="405">
        <f t="shared" si="2"/>
        <v>19206</v>
      </c>
    </row>
    <row r="58" spans="1:17" ht="14.25" customHeight="1" x14ac:dyDescent="0.3">
      <c r="A58" s="11"/>
      <c r="B58" s="33">
        <v>40</v>
      </c>
      <c r="C58" s="197"/>
      <c r="D58" s="37">
        <v>10000</v>
      </c>
      <c r="E58" s="37">
        <v>5000</v>
      </c>
      <c r="F58" s="37">
        <v>4000</v>
      </c>
      <c r="G58" s="67">
        <v>8040</v>
      </c>
      <c r="H58" s="218">
        <v>22598</v>
      </c>
      <c r="I58" s="222">
        <v>52367</v>
      </c>
      <c r="J58" s="222">
        <v>38263</v>
      </c>
      <c r="K58" s="218">
        <v>3865</v>
      </c>
      <c r="L58" s="282">
        <v>1254</v>
      </c>
      <c r="M58" s="371">
        <v>91</v>
      </c>
      <c r="N58" s="371">
        <v>23988</v>
      </c>
      <c r="O58" s="282">
        <v>31152</v>
      </c>
      <c r="P58" s="447"/>
      <c r="Q58" s="405">
        <f t="shared" si="2"/>
        <v>12070</v>
      </c>
    </row>
    <row r="59" spans="1:17" ht="14.25" customHeight="1" x14ac:dyDescent="0.3">
      <c r="A59" s="11"/>
      <c r="B59" s="33">
        <v>41</v>
      </c>
      <c r="C59" s="197"/>
      <c r="D59" s="37">
        <v>9000</v>
      </c>
      <c r="E59" s="37">
        <v>9000</v>
      </c>
      <c r="F59" s="37">
        <v>3000</v>
      </c>
      <c r="G59" s="67">
        <v>7724</v>
      </c>
      <c r="H59" s="218">
        <v>10369</v>
      </c>
      <c r="I59" s="222">
        <v>11404</v>
      </c>
      <c r="J59" s="222">
        <v>19388</v>
      </c>
      <c r="K59" s="218">
        <v>18520</v>
      </c>
      <c r="L59" s="282">
        <v>5668</v>
      </c>
      <c r="M59" s="371">
        <v>2095</v>
      </c>
      <c r="N59" s="371">
        <v>7466</v>
      </c>
      <c r="O59" s="282">
        <v>5936</v>
      </c>
      <c r="P59" s="447"/>
      <c r="Q59" s="405">
        <f t="shared" si="2"/>
        <v>7937</v>
      </c>
    </row>
    <row r="60" spans="1:17" ht="14.25" customHeight="1" x14ac:dyDescent="0.3">
      <c r="A60" s="11"/>
      <c r="B60" s="33">
        <v>42</v>
      </c>
      <c r="C60" s="197"/>
      <c r="D60" s="37">
        <v>9000</v>
      </c>
      <c r="E60" s="37">
        <v>21000</v>
      </c>
      <c r="F60" s="37">
        <v>6000</v>
      </c>
      <c r="G60" s="67">
        <v>10865</v>
      </c>
      <c r="H60" s="218">
        <v>12879</v>
      </c>
      <c r="I60" s="222">
        <v>8871</v>
      </c>
      <c r="J60" s="222">
        <v>33366</v>
      </c>
      <c r="K60" s="218">
        <v>36119</v>
      </c>
      <c r="L60" s="282">
        <v>3148</v>
      </c>
      <c r="M60" s="371">
        <v>1001</v>
      </c>
      <c r="N60" s="371">
        <v>11480</v>
      </c>
      <c r="O60" s="282">
        <v>10507</v>
      </c>
      <c r="P60" s="447"/>
      <c r="Q60" s="405">
        <f t="shared" si="2"/>
        <v>12451</v>
      </c>
    </row>
    <row r="61" spans="1:17" ht="14.25" customHeight="1" x14ac:dyDescent="0.3">
      <c r="A61" s="11"/>
      <c r="B61" s="212">
        <v>43</v>
      </c>
      <c r="C61" s="197"/>
      <c r="D61" s="37">
        <v>6000</v>
      </c>
      <c r="E61" s="37">
        <v>6000</v>
      </c>
      <c r="F61" s="37">
        <v>10000</v>
      </c>
      <c r="G61" s="67">
        <v>47152</v>
      </c>
      <c r="H61" s="218">
        <v>14168</v>
      </c>
      <c r="I61" s="222">
        <v>12326</v>
      </c>
      <c r="J61" s="222">
        <v>22164</v>
      </c>
      <c r="K61" s="218">
        <v>42638</v>
      </c>
      <c r="L61" s="282">
        <v>28844</v>
      </c>
      <c r="M61" s="371">
        <v>21149</v>
      </c>
      <c r="N61" s="371">
        <v>9084</v>
      </c>
      <c r="O61" s="282">
        <v>8705</v>
      </c>
      <c r="P61" s="447"/>
      <c r="Q61" s="405">
        <f t="shared" si="2"/>
        <v>22084</v>
      </c>
    </row>
    <row r="62" spans="1:17" ht="14.25" customHeight="1" x14ac:dyDescent="0.3">
      <c r="A62" s="11"/>
      <c r="B62" s="117">
        <v>44</v>
      </c>
      <c r="C62" s="197"/>
      <c r="D62" s="37">
        <v>8000</v>
      </c>
      <c r="E62" s="37">
        <v>9000</v>
      </c>
      <c r="F62" s="37">
        <v>5000</v>
      </c>
      <c r="G62" s="67">
        <v>21681</v>
      </c>
      <c r="H62" s="218">
        <v>31442</v>
      </c>
      <c r="I62" s="222">
        <v>44208</v>
      </c>
      <c r="J62" s="222">
        <v>49314</v>
      </c>
      <c r="K62" s="218">
        <v>7698</v>
      </c>
      <c r="L62" s="282">
        <v>2322</v>
      </c>
      <c r="M62" s="371">
        <v>1000</v>
      </c>
      <c r="N62" s="371">
        <v>22233</v>
      </c>
      <c r="O62" s="282">
        <v>29350</v>
      </c>
      <c r="P62" s="447"/>
      <c r="Q62" s="405">
        <f t="shared" si="2"/>
        <v>12520.6</v>
      </c>
    </row>
    <row r="63" spans="1:17" ht="14.25" customHeight="1" x14ac:dyDescent="0.3">
      <c r="A63" s="11"/>
      <c r="B63" s="33">
        <v>45</v>
      </c>
      <c r="C63" s="197"/>
      <c r="D63" s="37">
        <v>14000</v>
      </c>
      <c r="E63" s="37">
        <v>9000</v>
      </c>
      <c r="F63" s="37">
        <v>7000</v>
      </c>
      <c r="G63" s="67">
        <v>16341</v>
      </c>
      <c r="H63" s="218">
        <v>7574</v>
      </c>
      <c r="I63" s="222">
        <v>7431</v>
      </c>
      <c r="J63" s="222">
        <v>17298</v>
      </c>
      <c r="K63" s="218">
        <v>25785</v>
      </c>
      <c r="L63" s="282">
        <v>5338</v>
      </c>
      <c r="M63" s="371">
        <v>0</v>
      </c>
      <c r="N63" s="371"/>
      <c r="O63" s="282"/>
      <c r="P63" s="447"/>
      <c r="Q63" s="405"/>
    </row>
    <row r="64" spans="1:17" ht="14.25" customHeight="1" x14ac:dyDescent="0.3">
      <c r="A64" s="11"/>
      <c r="B64" s="33">
        <v>46</v>
      </c>
      <c r="C64" s="197"/>
      <c r="D64" s="37">
        <v>81000</v>
      </c>
      <c r="E64" s="37">
        <v>3000</v>
      </c>
      <c r="F64" s="37">
        <v>9000</v>
      </c>
      <c r="G64" s="67">
        <v>22682</v>
      </c>
      <c r="H64" s="218">
        <v>5053</v>
      </c>
      <c r="I64" s="222">
        <v>6752</v>
      </c>
      <c r="J64" s="222">
        <v>23142</v>
      </c>
      <c r="K64" s="218">
        <v>60218</v>
      </c>
      <c r="L64" s="282">
        <v>8415</v>
      </c>
      <c r="M64" s="371">
        <v>0</v>
      </c>
      <c r="N64" s="371"/>
      <c r="O64" s="282"/>
      <c r="P64" s="447"/>
      <c r="Q64" s="405"/>
    </row>
    <row r="65" spans="1:17" ht="14.25" customHeight="1" x14ac:dyDescent="0.3">
      <c r="A65" s="11"/>
      <c r="B65" s="33">
        <v>47</v>
      </c>
      <c r="C65" s="197"/>
      <c r="D65" s="37">
        <v>10000</v>
      </c>
      <c r="E65" s="37">
        <v>6000</v>
      </c>
      <c r="F65" s="37">
        <v>17000</v>
      </c>
      <c r="G65" s="67">
        <v>35404</v>
      </c>
      <c r="H65" s="218">
        <v>7583</v>
      </c>
      <c r="I65" s="222">
        <v>6629</v>
      </c>
      <c r="J65" s="222">
        <v>20536</v>
      </c>
      <c r="K65" s="218">
        <v>60372</v>
      </c>
      <c r="L65" s="282">
        <v>4286</v>
      </c>
      <c r="M65" s="371">
        <v>0</v>
      </c>
      <c r="N65" s="371"/>
      <c r="O65" s="282"/>
      <c r="P65" s="447"/>
      <c r="Q65" s="405"/>
    </row>
    <row r="66" spans="1:17" ht="14.25" customHeight="1" x14ac:dyDescent="0.3">
      <c r="A66" s="11"/>
      <c r="B66" s="33">
        <v>48</v>
      </c>
      <c r="C66" s="197"/>
      <c r="D66" s="37">
        <v>6000</v>
      </c>
      <c r="E66" s="37">
        <v>2000</v>
      </c>
      <c r="F66" s="37">
        <v>19000</v>
      </c>
      <c r="G66" s="67">
        <v>13827</v>
      </c>
      <c r="H66" s="218">
        <v>37526</v>
      </c>
      <c r="I66" s="222">
        <v>50583</v>
      </c>
      <c r="J66" s="222">
        <v>65674</v>
      </c>
      <c r="K66" s="218">
        <v>119943</v>
      </c>
      <c r="L66" s="282">
        <v>27621</v>
      </c>
      <c r="M66" s="371">
        <v>0</v>
      </c>
      <c r="N66" s="371"/>
      <c r="O66" s="282"/>
      <c r="P66" s="447"/>
      <c r="Q66" s="405"/>
    </row>
    <row r="67" spans="1:17" ht="14.25" customHeight="1" x14ac:dyDescent="0.3">
      <c r="A67" s="11"/>
      <c r="B67" s="33">
        <v>49</v>
      </c>
      <c r="C67" s="197"/>
      <c r="D67" s="37">
        <v>7000</v>
      </c>
      <c r="E67" s="37">
        <v>3000</v>
      </c>
      <c r="F67" s="37">
        <v>14000</v>
      </c>
      <c r="G67" s="67">
        <v>14194</v>
      </c>
      <c r="H67" s="218">
        <v>10146</v>
      </c>
      <c r="I67" s="222">
        <v>8147</v>
      </c>
      <c r="J67" s="222">
        <v>9793</v>
      </c>
      <c r="K67" s="218">
        <v>51762</v>
      </c>
      <c r="L67" s="282">
        <v>2310</v>
      </c>
      <c r="M67" s="371">
        <v>0</v>
      </c>
      <c r="N67" s="371"/>
      <c r="O67" s="282"/>
      <c r="P67" s="447"/>
      <c r="Q67" s="405"/>
    </row>
    <row r="68" spans="1:17" ht="14.25" customHeight="1" x14ac:dyDescent="0.3">
      <c r="A68" s="11"/>
      <c r="B68" s="33">
        <v>50</v>
      </c>
      <c r="C68" s="197"/>
      <c r="D68" s="37">
        <v>10000</v>
      </c>
      <c r="E68" s="37">
        <v>38000</v>
      </c>
      <c r="F68" s="37">
        <v>31000</v>
      </c>
      <c r="G68" s="67">
        <v>36786</v>
      </c>
      <c r="H68" s="218">
        <v>15483</v>
      </c>
      <c r="I68" s="222">
        <v>7895</v>
      </c>
      <c r="J68" s="222">
        <v>22825</v>
      </c>
      <c r="K68" s="218">
        <v>22382</v>
      </c>
      <c r="L68" s="282">
        <v>6840</v>
      </c>
      <c r="M68" s="371">
        <v>0</v>
      </c>
      <c r="N68" s="371"/>
      <c r="O68" s="282"/>
      <c r="P68" s="447"/>
      <c r="Q68" s="405"/>
    </row>
    <row r="69" spans="1:17" ht="14.25" customHeight="1" x14ac:dyDescent="0.3">
      <c r="A69" s="11"/>
      <c r="B69" s="33">
        <v>51</v>
      </c>
      <c r="C69" s="197"/>
      <c r="D69" s="37">
        <v>0</v>
      </c>
      <c r="E69" s="37">
        <v>33000</v>
      </c>
      <c r="F69" s="37">
        <v>70000</v>
      </c>
      <c r="G69" s="67">
        <v>60090</v>
      </c>
      <c r="H69" s="218">
        <v>14779</v>
      </c>
      <c r="I69" s="222">
        <v>21239</v>
      </c>
      <c r="J69" s="222">
        <v>30161</v>
      </c>
      <c r="K69" s="218">
        <v>52461</v>
      </c>
      <c r="L69" s="282">
        <v>8423</v>
      </c>
      <c r="M69" s="371">
        <v>0</v>
      </c>
      <c r="N69" s="371"/>
      <c r="O69" s="282"/>
      <c r="P69" s="447"/>
      <c r="Q69" s="405"/>
    </row>
    <row r="70" spans="1:17" ht="14.25" customHeight="1" x14ac:dyDescent="0.3">
      <c r="A70" s="11"/>
      <c r="B70" s="33">
        <v>52</v>
      </c>
      <c r="C70" s="197"/>
      <c r="D70" s="37">
        <v>14000</v>
      </c>
      <c r="E70" s="37">
        <v>49000</v>
      </c>
      <c r="F70" s="37">
        <v>50000</v>
      </c>
      <c r="G70" s="67">
        <v>144835</v>
      </c>
      <c r="H70" s="282">
        <v>77847</v>
      </c>
      <c r="I70" s="282">
        <v>19472</v>
      </c>
      <c r="J70" s="282">
        <v>32278</v>
      </c>
      <c r="K70" s="218">
        <v>67746</v>
      </c>
      <c r="L70" s="282">
        <v>12401</v>
      </c>
      <c r="M70" s="371">
        <v>0</v>
      </c>
      <c r="N70" s="371"/>
      <c r="O70" s="282"/>
      <c r="P70" s="447"/>
      <c r="Q70" s="405"/>
    </row>
    <row r="71" spans="1:17" ht="14.25" customHeight="1" x14ac:dyDescent="0.3">
      <c r="A71" s="11"/>
      <c r="B71" s="33">
        <v>53</v>
      </c>
      <c r="C71" s="197"/>
      <c r="D71" s="37"/>
      <c r="E71" s="37"/>
      <c r="F71" s="37"/>
      <c r="G71" s="37"/>
      <c r="H71" s="282"/>
      <c r="I71" s="282"/>
      <c r="J71" s="282"/>
      <c r="K71" s="218"/>
      <c r="L71" s="282">
        <f>'Mielies-Maize'!F71</f>
        <v>0</v>
      </c>
      <c r="M71" s="371"/>
      <c r="N71" s="371"/>
      <c r="O71" s="282"/>
      <c r="P71" s="447"/>
      <c r="Q71" s="405">
        <f>AVERAGE(J71:N71)</f>
        <v>0</v>
      </c>
    </row>
    <row r="72" spans="1:17" ht="14.25" customHeight="1" x14ac:dyDescent="0.3">
      <c r="A72" s="11"/>
      <c r="B72" s="33">
        <v>54</v>
      </c>
      <c r="C72" s="197"/>
      <c r="D72" s="45"/>
      <c r="E72" s="45"/>
      <c r="F72" s="45"/>
      <c r="G72" s="45"/>
      <c r="H72" s="281"/>
      <c r="I72" s="281"/>
      <c r="J72" s="281"/>
      <c r="K72" s="306"/>
      <c r="L72" s="281">
        <f>'Mielies-Maize'!F72</f>
        <v>0</v>
      </c>
      <c r="M72" s="372"/>
      <c r="N72" s="372"/>
      <c r="O72" s="218"/>
      <c r="P72" s="448"/>
      <c r="Q72" s="405">
        <f>AVERAGE(J72:N72)</f>
        <v>0</v>
      </c>
    </row>
    <row r="73" spans="1:17" ht="14.25" customHeight="1" x14ac:dyDescent="0.3">
      <c r="A73" s="11"/>
      <c r="B73" s="209" t="s">
        <v>35</v>
      </c>
      <c r="C73" s="294"/>
      <c r="D73" s="175">
        <v>7480000</v>
      </c>
      <c r="E73" s="174">
        <v>6775000</v>
      </c>
      <c r="F73" s="173">
        <v>6052000</v>
      </c>
      <c r="G73" s="120">
        <v>6903656</v>
      </c>
      <c r="H73" s="120">
        <v>5606800</v>
      </c>
      <c r="I73" s="172">
        <v>7710000</v>
      </c>
      <c r="J73" s="120">
        <v>4735000</v>
      </c>
      <c r="K73" s="120">
        <v>3408500</v>
      </c>
      <c r="L73" s="308">
        <v>9916000</v>
      </c>
      <c r="M73" s="344">
        <v>6540000</v>
      </c>
      <c r="N73" s="344">
        <v>5545000</v>
      </c>
      <c r="O73" s="449">
        <v>8547500</v>
      </c>
      <c r="P73" s="449">
        <f>'Table-SAGIS deliver vs CEC est'!C8</f>
        <v>8608815</v>
      </c>
      <c r="Q73" s="461">
        <f>AVERAGE(K73:O73)</f>
        <v>6791400</v>
      </c>
    </row>
    <row r="74" spans="1:17" ht="14.25" customHeight="1" x14ac:dyDescent="0.3">
      <c r="A74" s="11"/>
      <c r="B74" s="266" t="s">
        <v>84</v>
      </c>
      <c r="C74" s="225"/>
      <c r="D74" s="128">
        <v>119893</v>
      </c>
      <c r="E74" s="130">
        <v>114890</v>
      </c>
      <c r="F74" s="130">
        <v>100312</v>
      </c>
      <c r="G74" s="130">
        <v>114097</v>
      </c>
      <c r="H74" s="130">
        <v>110942</v>
      </c>
      <c r="I74" s="130">
        <v>137247</v>
      </c>
      <c r="J74" s="130">
        <v>94200</v>
      </c>
      <c r="K74" s="130">
        <v>41052</v>
      </c>
      <c r="L74" s="303">
        <f>212100+16900</f>
        <v>229000</v>
      </c>
      <c r="M74" s="345">
        <v>200000</v>
      </c>
      <c r="N74" s="345">
        <v>160000</v>
      </c>
      <c r="O74" s="450">
        <v>255000</v>
      </c>
      <c r="P74" s="450">
        <f>'Table-SAGIS deliver vs CEC est'!D9+'Table-SAGIS deliver vs CEC est'!D10</f>
        <v>440000</v>
      </c>
      <c r="Q74" s="461">
        <f>AVERAGE(K74:O74)</f>
        <v>177010.4</v>
      </c>
    </row>
    <row r="75" spans="1:17" ht="14.25" customHeight="1" x14ac:dyDescent="0.3">
      <c r="A75" s="11"/>
      <c r="B75" s="267" t="s">
        <v>82</v>
      </c>
      <c r="C75" s="228"/>
      <c r="D75" s="131">
        <f t="shared" ref="D75:I75" si="3">D73-D74</f>
        <v>7360107</v>
      </c>
      <c r="E75" s="131">
        <f t="shared" si="3"/>
        <v>6660110</v>
      </c>
      <c r="F75" s="131">
        <f t="shared" si="3"/>
        <v>5951688</v>
      </c>
      <c r="G75" s="131">
        <f t="shared" si="3"/>
        <v>6789559</v>
      </c>
      <c r="H75" s="131">
        <f t="shared" si="3"/>
        <v>5495858</v>
      </c>
      <c r="I75" s="131">
        <f t="shared" si="3"/>
        <v>7572753</v>
      </c>
      <c r="J75" s="131">
        <v>4624890</v>
      </c>
      <c r="K75" s="131">
        <v>3367448</v>
      </c>
      <c r="L75" s="131">
        <f>L73-L74</f>
        <v>9687000</v>
      </c>
      <c r="M75" s="346">
        <f>M73-M74</f>
        <v>6340000</v>
      </c>
      <c r="N75" s="346">
        <v>5385000</v>
      </c>
      <c r="O75" s="451">
        <f>O73-O74</f>
        <v>8292500</v>
      </c>
      <c r="P75" s="451">
        <f>P73-P74</f>
        <v>8168815</v>
      </c>
      <c r="Q75" s="462">
        <f>Q73-Q74</f>
        <v>6614389.5999999996</v>
      </c>
    </row>
    <row r="76" spans="1:17" ht="12" x14ac:dyDescent="0.25">
      <c r="A76" s="11"/>
      <c r="B76" s="22"/>
      <c r="C76" s="13"/>
      <c r="D76" s="129"/>
      <c r="E76" s="123"/>
      <c r="F76" s="123"/>
      <c r="G76" s="124"/>
      <c r="H76" s="125"/>
      <c r="I76" s="124"/>
      <c r="J76" s="238"/>
      <c r="K76" s="238"/>
      <c r="L76" s="268"/>
      <c r="M76" s="347"/>
      <c r="N76" s="347"/>
      <c r="O76" s="452"/>
      <c r="P76" s="452"/>
      <c r="Q76" s="463"/>
    </row>
    <row r="77" spans="1:17" ht="18" thickBot="1" x14ac:dyDescent="0.4">
      <c r="A77" s="11"/>
      <c r="B77" s="201" t="s">
        <v>70</v>
      </c>
      <c r="C77" s="202"/>
      <c r="D77" s="203" t="s">
        <v>29</v>
      </c>
      <c r="E77" s="341" t="s">
        <v>30</v>
      </c>
      <c r="F77" s="331" t="s">
        <v>28</v>
      </c>
      <c r="G77" s="331" t="s">
        <v>34</v>
      </c>
      <c r="H77" s="331" t="s">
        <v>61</v>
      </c>
      <c r="I77" s="331" t="s">
        <v>80</v>
      </c>
      <c r="J77" s="331" t="s">
        <v>81</v>
      </c>
      <c r="K77" s="331" t="s">
        <v>91</v>
      </c>
      <c r="L77" s="332" t="s">
        <v>95</v>
      </c>
      <c r="M77" s="348" t="str">
        <f>M3</f>
        <v>2018/19</v>
      </c>
      <c r="N77" s="427" t="s">
        <v>113</v>
      </c>
      <c r="O77" s="453" t="str">
        <f>O3</f>
        <v>2020/21</v>
      </c>
      <c r="P77" s="453" t="str">
        <f>P3</f>
        <v>2021/22*</v>
      </c>
      <c r="Q77" s="403" t="s">
        <v>107</v>
      </c>
    </row>
    <row r="78" spans="1:17" x14ac:dyDescent="0.2">
      <c r="A78" s="11"/>
      <c r="B78" s="22" t="s">
        <v>100</v>
      </c>
      <c r="C78" s="68"/>
      <c r="D78" s="39">
        <f t="shared" ref="D78:I78" si="4">D16</f>
        <v>328341</v>
      </c>
      <c r="E78" s="342">
        <f t="shared" si="4"/>
        <v>115703</v>
      </c>
      <c r="F78" s="321">
        <f t="shared" si="4"/>
        <v>97000</v>
      </c>
      <c r="G78" s="321">
        <f t="shared" si="4"/>
        <v>139234</v>
      </c>
      <c r="H78" s="321">
        <f t="shared" si="4"/>
        <v>83365</v>
      </c>
      <c r="I78" s="321">
        <f t="shared" si="4"/>
        <v>87437</v>
      </c>
      <c r="J78" s="322">
        <v>174836</v>
      </c>
      <c r="K78" s="322">
        <v>342315</v>
      </c>
      <c r="L78" s="333">
        <f t="shared" ref="L78:Q78" si="5">L18</f>
        <v>503551</v>
      </c>
      <c r="M78" s="349">
        <f t="shared" si="5"/>
        <v>117369</v>
      </c>
      <c r="N78" s="349">
        <f t="shared" si="5"/>
        <v>85898</v>
      </c>
      <c r="O78" s="454">
        <f t="shared" si="5"/>
        <v>131241</v>
      </c>
      <c r="P78" s="454">
        <f t="shared" si="5"/>
        <v>435962</v>
      </c>
      <c r="Q78" s="333">
        <f t="shared" si="5"/>
        <v>225223</v>
      </c>
    </row>
    <row r="79" spans="1:17" ht="12" thickBot="1" x14ac:dyDescent="0.25">
      <c r="A79" s="11"/>
      <c r="B79" s="34" t="s">
        <v>101</v>
      </c>
      <c r="C79" s="70"/>
      <c r="D79" s="455">
        <f>SUM(D19:D25)</f>
        <v>1960000</v>
      </c>
      <c r="E79" s="455">
        <f>SUM(E19:E25)</f>
        <v>1417000</v>
      </c>
      <c r="F79" s="455">
        <f t="shared" ref="F79:N79" si="6">SUM(F19:F43)</f>
        <v>5355800</v>
      </c>
      <c r="G79" s="455">
        <f t="shared" si="6"/>
        <v>6230315</v>
      </c>
      <c r="H79" s="455">
        <f t="shared" si="6"/>
        <v>4946185</v>
      </c>
      <c r="I79" s="455">
        <f t="shared" si="6"/>
        <v>7083249</v>
      </c>
      <c r="J79" s="455">
        <f t="shared" si="6"/>
        <v>4199639</v>
      </c>
      <c r="K79" s="455">
        <f t="shared" si="6"/>
        <v>2839589</v>
      </c>
      <c r="L79" s="455">
        <f t="shared" si="6"/>
        <v>8864043</v>
      </c>
      <c r="M79" s="455">
        <f t="shared" si="6"/>
        <v>6039006</v>
      </c>
      <c r="N79" s="455">
        <f t="shared" si="6"/>
        <v>5056070</v>
      </c>
      <c r="O79" s="455">
        <f>SUM(O19:O43)</f>
        <v>8083004</v>
      </c>
      <c r="P79" s="455">
        <f>SUM(P19:P62)</f>
        <v>7779169</v>
      </c>
      <c r="Q79" s="455">
        <f>SUM(Q19:Q43)</f>
        <v>6176342.3999999994</v>
      </c>
    </row>
    <row r="80" spans="1:17" ht="15" thickBot="1" x14ac:dyDescent="0.35">
      <c r="A80" s="11"/>
      <c r="B80" s="186" t="s">
        <v>102</v>
      </c>
      <c r="C80" s="204"/>
      <c r="D80" s="247">
        <f t="shared" ref="D80:K80" si="7">SUM(D78:D79)</f>
        <v>2288341</v>
      </c>
      <c r="E80" s="343">
        <f t="shared" si="7"/>
        <v>1532703</v>
      </c>
      <c r="F80" s="323">
        <f t="shared" si="7"/>
        <v>5452800</v>
      </c>
      <c r="G80" s="323">
        <f t="shared" si="7"/>
        <v>6369549</v>
      </c>
      <c r="H80" s="323">
        <f t="shared" si="7"/>
        <v>5029550</v>
      </c>
      <c r="I80" s="323">
        <f t="shared" si="7"/>
        <v>7170686</v>
      </c>
      <c r="J80" s="323">
        <f t="shared" si="7"/>
        <v>4374475</v>
      </c>
      <c r="K80" s="323">
        <f t="shared" si="7"/>
        <v>3181904</v>
      </c>
      <c r="L80" s="334">
        <f t="shared" ref="L80:Q80" si="8">SUM(L78:L79)</f>
        <v>9367594</v>
      </c>
      <c r="M80" s="309">
        <f t="shared" si="8"/>
        <v>6156375</v>
      </c>
      <c r="N80" s="309">
        <f t="shared" si="8"/>
        <v>5141968</v>
      </c>
      <c r="O80" s="456">
        <f t="shared" si="8"/>
        <v>8214245</v>
      </c>
      <c r="P80" s="456">
        <f>SUM(P78:P79)</f>
        <v>8215131</v>
      </c>
      <c r="Q80" s="334">
        <f t="shared" si="8"/>
        <v>6401565.3999999994</v>
      </c>
    </row>
    <row r="81" spans="1:17" ht="15" thickTop="1" x14ac:dyDescent="0.3">
      <c r="A81" s="11"/>
      <c r="B81" s="356" t="s">
        <v>104</v>
      </c>
      <c r="C81" s="354"/>
      <c r="D81" s="355">
        <f t="shared" ref="D81:K81" si="9">SUM(D18:D62)</f>
        <v>7375341</v>
      </c>
      <c r="E81" s="355">
        <f t="shared" si="9"/>
        <v>6709703</v>
      </c>
      <c r="F81" s="355">
        <f t="shared" si="9"/>
        <v>5618800</v>
      </c>
      <c r="G81" s="355">
        <f t="shared" si="9"/>
        <v>6675212</v>
      </c>
      <c r="H81" s="355">
        <f t="shared" si="9"/>
        <v>5256671</v>
      </c>
      <c r="I81" s="355">
        <f t="shared" si="9"/>
        <v>7501800</v>
      </c>
      <c r="J81" s="355">
        <f t="shared" si="9"/>
        <v>4694087</v>
      </c>
      <c r="K81" s="355">
        <f t="shared" si="9"/>
        <v>3341793</v>
      </c>
      <c r="L81" s="355">
        <f>SUM(L18:L62)</f>
        <v>9654164</v>
      </c>
      <c r="M81" s="355"/>
      <c r="N81" s="355"/>
      <c r="O81" s="457"/>
      <c r="P81" s="457"/>
      <c r="Q81" s="355"/>
    </row>
    <row r="82" spans="1:17" ht="15" thickBot="1" x14ac:dyDescent="0.35">
      <c r="A82" s="11"/>
      <c r="B82" s="209" t="s">
        <v>103</v>
      </c>
      <c r="C82" s="229"/>
      <c r="D82" s="335">
        <f>D80/D81</f>
        <v>0.31026917941828047</v>
      </c>
      <c r="E82" s="335">
        <f>E80/E81</f>
        <v>0.22843082622285965</v>
      </c>
      <c r="F82" s="389">
        <f t="shared" ref="F82:M82" si="10">F80/F75</f>
        <v>0.91617705766834556</v>
      </c>
      <c r="G82" s="389">
        <f t="shared" si="10"/>
        <v>0.93813883935613496</v>
      </c>
      <c r="H82" s="389">
        <f t="shared" si="10"/>
        <v>0.91515282964006717</v>
      </c>
      <c r="I82" s="389">
        <f t="shared" si="10"/>
        <v>0.9469060987463872</v>
      </c>
      <c r="J82" s="441">
        <f t="shared" si="10"/>
        <v>0.94585492844154129</v>
      </c>
      <c r="K82" s="441">
        <f t="shared" si="10"/>
        <v>0.94490070819207894</v>
      </c>
      <c r="L82" s="441">
        <f>L80/L75</f>
        <v>0.96702735625064518</v>
      </c>
      <c r="M82" s="441">
        <f t="shared" si="10"/>
        <v>0.97103706624605679</v>
      </c>
      <c r="N82" s="441">
        <f>N80/N75</f>
        <v>0.95486870937790158</v>
      </c>
      <c r="O82" s="458">
        <f>O80/O75</f>
        <v>0.99056315948145912</v>
      </c>
      <c r="P82" s="458">
        <f>P80/P75</f>
        <v>1.0056698554196661</v>
      </c>
      <c r="Q82" s="465">
        <f>Q80/Q75</f>
        <v>0.96782406043937896</v>
      </c>
    </row>
    <row r="83" spans="1:17" ht="15" customHeight="1" x14ac:dyDescent="0.3">
      <c r="A83" s="11"/>
      <c r="B83" s="272" t="s">
        <v>46</v>
      </c>
      <c r="C83" s="273"/>
      <c r="D83" s="273"/>
      <c r="E83" s="273"/>
      <c r="F83" s="273"/>
      <c r="G83" s="273"/>
      <c r="H83" s="273"/>
      <c r="I83" s="273"/>
      <c r="J83" s="151"/>
      <c r="K83" s="151"/>
      <c r="L83" s="151"/>
      <c r="M83" s="374"/>
      <c r="N83" s="374"/>
      <c r="O83" s="304"/>
      <c r="P83" s="304"/>
      <c r="Q83" s="464"/>
    </row>
    <row r="84" spans="1:17" ht="15" customHeight="1" x14ac:dyDescent="0.3">
      <c r="A84" s="11"/>
      <c r="B84" s="297" t="s">
        <v>47</v>
      </c>
      <c r="C84" s="298"/>
      <c r="D84" s="298"/>
      <c r="E84" s="298"/>
      <c r="F84" s="298"/>
      <c r="G84" s="298"/>
      <c r="H84" s="298"/>
      <c r="I84" s="298"/>
      <c r="J84" s="11"/>
      <c r="K84" s="11"/>
      <c r="L84" s="11"/>
      <c r="M84" s="11"/>
      <c r="N84" s="11"/>
      <c r="O84" s="23"/>
      <c r="P84" s="23"/>
      <c r="Q84" s="23"/>
    </row>
    <row r="85" spans="1:17" ht="15.75" customHeight="1" thickBot="1" x14ac:dyDescent="0.35">
      <c r="A85" s="11"/>
      <c r="B85" s="299" t="s">
        <v>48</v>
      </c>
      <c r="C85" s="300"/>
      <c r="D85" s="300"/>
      <c r="E85" s="300"/>
      <c r="F85" s="300"/>
      <c r="G85" s="300"/>
      <c r="H85" s="300"/>
      <c r="I85" s="300"/>
      <c r="J85" s="152"/>
      <c r="K85" s="152"/>
      <c r="L85" s="152"/>
      <c r="M85" s="152"/>
      <c r="N85" s="152"/>
      <c r="O85" s="146"/>
      <c r="P85" s="146"/>
      <c r="Q85" s="146"/>
    </row>
    <row r="86" spans="1:17" hidden="1" x14ac:dyDescent="0.2"/>
    <row r="87" spans="1:17" ht="13.2" hidden="1" x14ac:dyDescent="0.25">
      <c r="B87" s="2" t="s">
        <v>89</v>
      </c>
      <c r="D87" s="136">
        <f t="shared" ref="D87:I87" si="11">SUM(D48:D62)/D75</f>
        <v>1.793452187583686E-2</v>
      </c>
      <c r="E87" s="136">
        <f t="shared" si="11"/>
        <v>2.0570230822013449E-2</v>
      </c>
      <c r="F87" s="136">
        <f t="shared" si="11"/>
        <v>1.9994327659648824E-2</v>
      </c>
      <c r="G87" s="136">
        <f t="shared" si="11"/>
        <v>3.8558321681864759E-2</v>
      </c>
      <c r="H87" s="136">
        <f t="shared" si="11"/>
        <v>3.3165340152529414E-2</v>
      </c>
      <c r="I87" s="136">
        <f t="shared" si="11"/>
        <v>3.2902829393748875E-2</v>
      </c>
      <c r="J87" s="133">
        <f>1-J82</f>
        <v>5.4145071558458713E-2</v>
      </c>
    </row>
    <row r="88" spans="1:17" hidden="1" x14ac:dyDescent="0.2">
      <c r="H88" s="2"/>
    </row>
    <row r="89" spans="1:17" hidden="1" x14ac:dyDescent="0.2">
      <c r="H89" s="2" t="s">
        <v>90</v>
      </c>
      <c r="I89" s="137">
        <f>SUM(AVERAGE(D87:I87))</f>
        <v>2.7187595264273695E-2</v>
      </c>
    </row>
    <row r="90" spans="1:17" x14ac:dyDescent="0.2">
      <c r="D90" s="292">
        <f>1-D82</f>
        <v>0.68973082058171953</v>
      </c>
      <c r="E90" s="292">
        <f>1-E82</f>
        <v>0.7715691737771404</v>
      </c>
      <c r="F90" s="292">
        <f>1-F82</f>
        <v>8.3822942331654438E-2</v>
      </c>
      <c r="G90" s="292">
        <f>1-G82</f>
        <v>6.1861160643865043E-2</v>
      </c>
      <c r="H90" s="292"/>
      <c r="I90" s="292"/>
      <c r="J90" s="292"/>
      <c r="K90" s="292"/>
      <c r="L90" s="292"/>
      <c r="M90" s="292"/>
      <c r="N90" s="292"/>
      <c r="Q90" s="292"/>
    </row>
    <row r="92" spans="1:17" x14ac:dyDescent="0.2">
      <c r="F92" s="357">
        <f t="shared" ref="F92:N92" si="12">SUM(F25:F62)</f>
        <v>5121800</v>
      </c>
      <c r="G92" s="357">
        <f t="shared" si="12"/>
        <v>4649560</v>
      </c>
      <c r="H92" s="357">
        <f t="shared" si="12"/>
        <v>3520045</v>
      </c>
      <c r="I92" s="357">
        <f t="shared" si="12"/>
        <v>6190682</v>
      </c>
      <c r="J92" s="357">
        <f t="shared" si="12"/>
        <v>3329758</v>
      </c>
      <c r="K92" s="357">
        <f t="shared" si="12"/>
        <v>2388130</v>
      </c>
      <c r="L92" s="357">
        <f t="shared" si="12"/>
        <v>6979896</v>
      </c>
      <c r="M92" s="357">
        <f t="shared" si="12"/>
        <v>5706453</v>
      </c>
      <c r="N92" s="357">
        <f t="shared" si="12"/>
        <v>4730252</v>
      </c>
      <c r="O92" s="357">
        <f>SUM(O25:O62)</f>
        <v>7321755</v>
      </c>
      <c r="Q92" s="357">
        <f>SUM(Q25:Q62)</f>
        <v>5425297.1999999983</v>
      </c>
    </row>
    <row r="93" spans="1:17" x14ac:dyDescent="0.2">
      <c r="O93" s="439"/>
      <c r="P93" s="439"/>
    </row>
    <row r="94" spans="1:17" x14ac:dyDescent="0.2">
      <c r="F94" s="436">
        <f>F92/F73</f>
        <v>0.84629874421678786</v>
      </c>
      <c r="G94" s="436">
        <f t="shared" ref="G94:O94" si="13">G92/G73</f>
        <v>0.67349242198626347</v>
      </c>
      <c r="H94" s="436">
        <f t="shared" si="13"/>
        <v>0.62781711493186843</v>
      </c>
      <c r="I94" s="436">
        <f t="shared" si="13"/>
        <v>0.80294189364461743</v>
      </c>
      <c r="J94" s="436">
        <f t="shared" si="13"/>
        <v>0.70322238648363256</v>
      </c>
      <c r="K94" s="436">
        <f t="shared" si="13"/>
        <v>0.70063957752677131</v>
      </c>
      <c r="L94" s="436">
        <f t="shared" si="13"/>
        <v>0.70390237999193228</v>
      </c>
      <c r="M94" s="436">
        <f t="shared" si="13"/>
        <v>0.87254633027522932</v>
      </c>
      <c r="N94" s="436">
        <f t="shared" si="13"/>
        <v>0.85306618575293058</v>
      </c>
      <c r="O94" s="436">
        <f t="shared" si="13"/>
        <v>0.85659608072535831</v>
      </c>
      <c r="P94" s="439">
        <f>P73*Q94</f>
        <v>6877135.7768380577</v>
      </c>
      <c r="Q94" s="436">
        <f>Q92/Q73</f>
        <v>0.79884813146037614</v>
      </c>
    </row>
    <row r="95" spans="1:17" x14ac:dyDescent="0.2">
      <c r="F95" s="424"/>
      <c r="G95" s="424"/>
      <c r="H95" s="425"/>
      <c r="I95" s="425"/>
      <c r="J95" s="425"/>
      <c r="K95" s="425"/>
      <c r="L95" s="425"/>
      <c r="M95" s="425"/>
      <c r="N95" s="425"/>
      <c r="O95" s="439"/>
      <c r="P95" s="439"/>
      <c r="Q95" s="425"/>
    </row>
    <row r="96" spans="1:17" x14ac:dyDescent="0.2">
      <c r="N96" s="292"/>
      <c r="O96" s="482">
        <f>AVERAGE(F94:O94)</f>
        <v>0.76405231155353914</v>
      </c>
      <c r="P96" s="439">
        <f>P94+P80</f>
        <v>15092266.776838057</v>
      </c>
      <c r="Q96" s="439"/>
    </row>
    <row r="97" spans="8:18" x14ac:dyDescent="0.2">
      <c r="O97" s="439"/>
      <c r="P97" s="439"/>
      <c r="Q97" s="481"/>
    </row>
    <row r="98" spans="8:18" x14ac:dyDescent="0.2">
      <c r="O98" s="439">
        <f>O96*P73</f>
        <v>6577585.0004867809</v>
      </c>
      <c r="P98" s="439">
        <f>O98+P80</f>
        <v>14792716.00048678</v>
      </c>
      <c r="Q98" s="467"/>
      <c r="R98" s="357"/>
    </row>
    <row r="99" spans="8:18" x14ac:dyDescent="0.2">
      <c r="H99" s="436">
        <f>AVERAGE(K82,L82,J82,H82,G82)</f>
        <v>0.94221493237609355</v>
      </c>
      <c r="I99" s="436"/>
      <c r="J99" s="436"/>
      <c r="K99" s="436"/>
      <c r="L99" s="436"/>
      <c r="M99" s="436"/>
      <c r="N99" s="436"/>
      <c r="O99" s="436"/>
      <c r="P99" s="436"/>
      <c r="Q99" s="436"/>
    </row>
    <row r="102" spans="8:18" x14ac:dyDescent="0.2">
      <c r="O102" s="439"/>
      <c r="P102" s="439"/>
    </row>
  </sheetData>
  <mergeCells count="1">
    <mergeCell ref="B2:Q2"/>
  </mergeCells>
  <phoneticPr fontId="23" type="noConversion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showWhiteSpace="0" zoomScale="80" zoomScaleNormal="80" workbookViewId="0">
      <pane xSplit="3" ySplit="3" topLeftCell="H36" activePane="bottomRight" state="frozen"/>
      <selection pane="topRight" activeCell="D1" sqref="D1"/>
      <selection pane="bottomLeft" activeCell="A4" sqref="A4"/>
      <selection pane="bottomRight" activeCell="Q55" sqref="Q55"/>
    </sheetView>
  </sheetViews>
  <sheetFormatPr defaultColWidth="9.109375" defaultRowHeight="11.4" x14ac:dyDescent="0.2"/>
  <cols>
    <col min="1" max="1" width="8.88671875" style="2" customWidth="1"/>
    <col min="2" max="2" width="48" style="2" customWidth="1"/>
    <col min="3" max="3" width="23.88671875" style="4" customWidth="1"/>
    <col min="4" max="6" width="14.44140625" style="4" hidden="1" customWidth="1"/>
    <col min="7" max="7" width="14.44140625" style="2" hidden="1" customWidth="1"/>
    <col min="8" max="8" width="14.109375" style="2" bestFit="1" customWidth="1"/>
    <col min="9" max="9" width="14" style="2" customWidth="1"/>
    <col min="10" max="10" width="14.5546875" style="2" bestFit="1" customWidth="1"/>
    <col min="11" max="11" width="15" style="2" bestFit="1" customWidth="1"/>
    <col min="12" max="12" width="15" style="2" customWidth="1"/>
    <col min="13" max="14" width="13.33203125" style="2" bestFit="1" customWidth="1"/>
    <col min="15" max="15" width="13.109375" style="2" customWidth="1"/>
    <col min="16" max="17" width="12.44140625" style="2" bestFit="1" customWidth="1"/>
    <col min="18" max="18" width="11.109375" style="2" bestFit="1" customWidth="1"/>
    <col min="19" max="16384" width="9.109375" style="2"/>
  </cols>
  <sheetData>
    <row r="1" spans="1:18" ht="12" thickBot="1" x14ac:dyDescent="0.25">
      <c r="A1" s="11"/>
      <c r="B1" s="11"/>
      <c r="C1" s="13"/>
      <c r="D1" s="13"/>
      <c r="E1" s="13"/>
      <c r="F1" s="13"/>
      <c r="G1" s="11"/>
      <c r="H1" s="11"/>
      <c r="I1" s="11"/>
      <c r="J1" s="11"/>
      <c r="K1" s="11"/>
      <c r="L1" s="11"/>
    </row>
    <row r="2" spans="1:18" ht="22.8" x14ac:dyDescent="0.4">
      <c r="A2" s="11"/>
      <c r="B2" s="543" t="s">
        <v>75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5"/>
    </row>
    <row r="3" spans="1:18" s="1" customFormat="1" ht="17.399999999999999" x14ac:dyDescent="0.35">
      <c r="A3" s="15"/>
      <c r="B3" s="207" t="s">
        <v>19</v>
      </c>
      <c r="C3" s="208" t="s">
        <v>0</v>
      </c>
      <c r="D3" s="278" t="s">
        <v>29</v>
      </c>
      <c r="E3" s="278" t="s">
        <v>30</v>
      </c>
      <c r="F3" s="278" t="s">
        <v>31</v>
      </c>
      <c r="G3" s="278" t="s">
        <v>28</v>
      </c>
      <c r="H3" s="278" t="s">
        <v>34</v>
      </c>
      <c r="I3" s="278" t="s">
        <v>61</v>
      </c>
      <c r="J3" s="278" t="s">
        <v>80</v>
      </c>
      <c r="K3" s="278" t="s">
        <v>81</v>
      </c>
      <c r="L3" s="285" t="s">
        <v>91</v>
      </c>
      <c r="M3" s="221" t="s">
        <v>95</v>
      </c>
      <c r="N3" s="295" t="s">
        <v>99</v>
      </c>
      <c r="O3" s="428" t="s">
        <v>113</v>
      </c>
      <c r="P3" s="221" t="s">
        <v>114</v>
      </c>
      <c r="Q3" s="221" t="s">
        <v>118</v>
      </c>
      <c r="R3" s="406" t="s">
        <v>107</v>
      </c>
    </row>
    <row r="4" spans="1:18" ht="14.4" x14ac:dyDescent="0.3">
      <c r="A4" s="11"/>
      <c r="B4" s="40">
        <v>44</v>
      </c>
      <c r="C4" s="431">
        <f>'Mielies-Maize'!C6</f>
        <v>44260</v>
      </c>
      <c r="D4" s="36"/>
      <c r="E4" s="36">
        <v>68000</v>
      </c>
      <c r="F4" s="195">
        <v>4000</v>
      </c>
      <c r="G4" s="195">
        <v>8000</v>
      </c>
      <c r="H4" s="195">
        <v>9000</v>
      </c>
      <c r="I4" s="199">
        <v>26796</v>
      </c>
      <c r="J4" s="218">
        <v>24811</v>
      </c>
      <c r="K4" s="282">
        <v>47446</v>
      </c>
      <c r="L4" s="282">
        <v>40215</v>
      </c>
      <c r="M4" s="282">
        <v>4855</v>
      </c>
      <c r="N4" s="282">
        <v>1051</v>
      </c>
      <c r="O4" s="218">
        <v>1372</v>
      </c>
      <c r="P4" s="218">
        <f>'Mielies-Maize'!J6</f>
        <v>7876</v>
      </c>
      <c r="Q4" s="218">
        <f>'Mielies-Maize'!K6</f>
        <v>7876</v>
      </c>
      <c r="R4" s="220"/>
    </row>
    <row r="5" spans="1:18" s="1" customFormat="1" ht="14.4" x14ac:dyDescent="0.3">
      <c r="A5" s="15"/>
      <c r="B5" s="43">
        <v>45</v>
      </c>
      <c r="C5" s="431">
        <f>'Mielies-Maize'!C7</f>
        <v>44267</v>
      </c>
      <c r="D5" s="37">
        <v>32000</v>
      </c>
      <c r="E5" s="37">
        <v>12000</v>
      </c>
      <c r="F5" s="195">
        <v>8000</v>
      </c>
      <c r="G5" s="195">
        <v>34000</v>
      </c>
      <c r="H5" s="195">
        <v>19000</v>
      </c>
      <c r="I5" s="199">
        <v>36840</v>
      </c>
      <c r="J5" s="218">
        <v>9892</v>
      </c>
      <c r="K5" s="282">
        <v>20915</v>
      </c>
      <c r="L5" s="282">
        <v>12600</v>
      </c>
      <c r="M5" s="282">
        <v>10424</v>
      </c>
      <c r="N5" s="282">
        <v>7988</v>
      </c>
      <c r="O5" s="218">
        <v>6218</v>
      </c>
      <c r="P5" s="218">
        <f>'Mielies-Maize'!J7</f>
        <v>16682</v>
      </c>
      <c r="Q5" s="218">
        <f>'Mielies-Maize'!K7</f>
        <v>24558</v>
      </c>
      <c r="R5" s="220"/>
    </row>
    <row r="6" spans="1:18" s="1" customFormat="1" ht="14.4" x14ac:dyDescent="0.3">
      <c r="A6" s="15"/>
      <c r="B6" s="43">
        <v>46</v>
      </c>
      <c r="C6" s="431">
        <f>'Mielies-Maize'!C8</f>
        <v>44274</v>
      </c>
      <c r="D6" s="37">
        <v>15000</v>
      </c>
      <c r="E6" s="37">
        <v>29000</v>
      </c>
      <c r="F6" s="195">
        <v>14000</v>
      </c>
      <c r="G6" s="195">
        <v>9000</v>
      </c>
      <c r="H6" s="195">
        <v>33000</v>
      </c>
      <c r="I6" s="199">
        <v>35391</v>
      </c>
      <c r="J6" s="218">
        <v>11779</v>
      </c>
      <c r="K6" s="282">
        <v>29975</v>
      </c>
      <c r="L6" s="282">
        <v>21498</v>
      </c>
      <c r="M6" s="282">
        <v>17466</v>
      </c>
      <c r="N6" s="282">
        <v>9412</v>
      </c>
      <c r="O6" s="218">
        <v>4977</v>
      </c>
      <c r="P6" s="218">
        <f>'Mielies-Maize'!J8</f>
        <v>18448</v>
      </c>
      <c r="Q6" s="218">
        <f>'Mielies-Maize'!K8</f>
        <v>43006</v>
      </c>
      <c r="R6" s="220"/>
    </row>
    <row r="7" spans="1:18" s="1" customFormat="1" ht="14.4" x14ac:dyDescent="0.3">
      <c r="A7" s="15"/>
      <c r="B7" s="43">
        <v>47</v>
      </c>
      <c r="C7" s="431">
        <f>'Mielies-Maize'!C9</f>
        <v>44281</v>
      </c>
      <c r="D7" s="37">
        <v>45000</v>
      </c>
      <c r="E7" s="37">
        <v>22000</v>
      </c>
      <c r="F7" s="195">
        <v>10000</v>
      </c>
      <c r="G7" s="195">
        <v>8000</v>
      </c>
      <c r="H7" s="195">
        <v>24000</v>
      </c>
      <c r="I7" s="199">
        <v>56654</v>
      </c>
      <c r="J7" s="218">
        <v>23253</v>
      </c>
      <c r="K7" s="282">
        <v>28053</v>
      </c>
      <c r="L7" s="282">
        <v>18258</v>
      </c>
      <c r="M7" s="282">
        <v>15982</v>
      </c>
      <c r="N7" s="282">
        <v>4102</v>
      </c>
      <c r="O7" s="218">
        <v>7521</v>
      </c>
      <c r="P7" s="218">
        <f>'Mielies-Maize'!J9</f>
        <v>64256</v>
      </c>
      <c r="Q7" s="218">
        <f>'Mielies-Maize'!K9</f>
        <v>107262</v>
      </c>
      <c r="R7" s="220"/>
    </row>
    <row r="8" spans="1:18" s="1" customFormat="1" ht="14.4" x14ac:dyDescent="0.3">
      <c r="A8" s="15"/>
      <c r="B8" s="43">
        <v>48</v>
      </c>
      <c r="C8" s="431">
        <f>'Mielies-Maize'!C10</f>
        <v>44288</v>
      </c>
      <c r="D8" s="37">
        <v>32000</v>
      </c>
      <c r="E8" s="37">
        <v>21000</v>
      </c>
      <c r="F8" s="195">
        <v>6000</v>
      </c>
      <c r="G8" s="195">
        <v>11000</v>
      </c>
      <c r="H8" s="195">
        <v>32000</v>
      </c>
      <c r="I8" s="199">
        <v>30445</v>
      </c>
      <c r="J8" s="218">
        <v>50319</v>
      </c>
      <c r="K8" s="282">
        <v>49480</v>
      </c>
      <c r="L8" s="282">
        <v>68852</v>
      </c>
      <c r="M8" s="282">
        <v>54677</v>
      </c>
      <c r="N8" s="282">
        <v>30391</v>
      </c>
      <c r="O8" s="218">
        <v>44082</v>
      </c>
      <c r="P8" s="218">
        <f>'Mielies-Maize'!J10</f>
        <v>3700</v>
      </c>
      <c r="Q8" s="218">
        <f>'Mielies-Maize'!K10</f>
        <v>110962</v>
      </c>
      <c r="R8" s="220"/>
    </row>
    <row r="9" spans="1:18" s="1" customFormat="1" ht="14.4" x14ac:dyDescent="0.3">
      <c r="A9" s="15"/>
      <c r="B9" s="43">
        <v>49</v>
      </c>
      <c r="C9" s="431"/>
      <c r="D9" s="37">
        <v>43000</v>
      </c>
      <c r="E9" s="37">
        <v>-4000</v>
      </c>
      <c r="F9" s="195">
        <v>35000</v>
      </c>
      <c r="G9" s="195">
        <v>7000</v>
      </c>
      <c r="H9" s="195">
        <v>21000</v>
      </c>
      <c r="I9" s="199">
        <v>26404</v>
      </c>
      <c r="J9" s="218">
        <v>24511</v>
      </c>
      <c r="K9" s="282">
        <v>19256</v>
      </c>
      <c r="L9" s="282">
        <v>13097</v>
      </c>
      <c r="M9" s="282">
        <v>39179</v>
      </c>
      <c r="N9" s="282">
        <v>4779</v>
      </c>
      <c r="O9" s="218">
        <v>20052</v>
      </c>
      <c r="P9" s="218">
        <f>'Mielies-Maize'!J11</f>
        <v>27872</v>
      </c>
      <c r="Q9" s="218">
        <f>'Mielies-Maize'!K11</f>
        <v>138834</v>
      </c>
      <c r="R9" s="220"/>
    </row>
    <row r="10" spans="1:18" ht="14.4" x14ac:dyDescent="0.3">
      <c r="A10" s="11"/>
      <c r="B10" s="43">
        <v>50</v>
      </c>
      <c r="C10" s="431"/>
      <c r="D10" s="37">
        <v>52000</v>
      </c>
      <c r="E10" s="37">
        <v>33000</v>
      </c>
      <c r="F10" s="195">
        <v>18000</v>
      </c>
      <c r="G10" s="195">
        <v>22500</v>
      </c>
      <c r="H10" s="195">
        <v>53000</v>
      </c>
      <c r="I10" s="199">
        <v>57311</v>
      </c>
      <c r="J10" s="218">
        <v>36503</v>
      </c>
      <c r="K10" s="282">
        <v>25982</v>
      </c>
      <c r="L10" s="282">
        <v>47363</v>
      </c>
      <c r="M10" s="282">
        <v>24428</v>
      </c>
      <c r="N10" s="282">
        <v>10763</v>
      </c>
      <c r="O10" s="218">
        <v>18417</v>
      </c>
      <c r="P10" s="218">
        <f>'Mielies-Maize'!J12</f>
        <v>52898</v>
      </c>
      <c r="Q10" s="218">
        <f>'Mielies-Maize'!K12</f>
        <v>191732</v>
      </c>
      <c r="R10" s="220"/>
    </row>
    <row r="11" spans="1:18" ht="14.4" x14ac:dyDescent="0.3">
      <c r="A11" s="11"/>
      <c r="B11" s="43">
        <v>51</v>
      </c>
      <c r="C11" s="431"/>
      <c r="D11" s="37">
        <v>95000</v>
      </c>
      <c r="E11" s="37">
        <v>44000</v>
      </c>
      <c r="F11" s="195">
        <v>22000</v>
      </c>
      <c r="G11" s="195">
        <v>18000</v>
      </c>
      <c r="H11" s="195">
        <v>83000</v>
      </c>
      <c r="I11" s="199">
        <v>121210</v>
      </c>
      <c r="J11" s="218">
        <v>32842</v>
      </c>
      <c r="K11" s="282">
        <v>51132</v>
      </c>
      <c r="L11" s="282">
        <v>65527</v>
      </c>
      <c r="M11" s="282">
        <v>36667</v>
      </c>
      <c r="N11" s="282">
        <v>14403</v>
      </c>
      <c r="O11" s="218">
        <v>23121</v>
      </c>
      <c r="P11" s="218">
        <f>'Mielies-Maize'!J13</f>
        <v>97838</v>
      </c>
      <c r="Q11" s="218">
        <f>'Mielies-Maize'!K13</f>
        <v>289570</v>
      </c>
      <c r="R11" s="220"/>
    </row>
    <row r="12" spans="1:18" ht="14.4" x14ac:dyDescent="0.3">
      <c r="A12" s="11"/>
      <c r="B12" s="44">
        <v>52</v>
      </c>
      <c r="C12" s="431"/>
      <c r="D12" s="45"/>
      <c r="E12" s="45"/>
      <c r="F12" s="196">
        <v>16000</v>
      </c>
      <c r="G12" s="196">
        <v>6500</v>
      </c>
      <c r="H12" s="196">
        <v>60000</v>
      </c>
      <c r="I12" s="200">
        <v>74145</v>
      </c>
      <c r="J12" s="281">
        <v>131750</v>
      </c>
      <c r="K12" s="281">
        <v>57159</v>
      </c>
      <c r="L12" s="281">
        <v>66227</v>
      </c>
      <c r="M12" s="281">
        <v>61905</v>
      </c>
      <c r="N12" s="281">
        <v>12156</v>
      </c>
      <c r="O12" s="306">
        <v>54784</v>
      </c>
      <c r="P12" s="306">
        <f>'Mielies-Maize'!J14</f>
        <v>222548</v>
      </c>
      <c r="Q12" s="306">
        <f>'Mielies-Maize'!K14</f>
        <v>512118</v>
      </c>
      <c r="R12" s="399"/>
    </row>
    <row r="13" spans="1:18" ht="13.8" x14ac:dyDescent="0.25">
      <c r="A13" s="11"/>
      <c r="B13" s="264" t="s">
        <v>110</v>
      </c>
      <c r="C13" s="154"/>
      <c r="D13" s="18"/>
      <c r="E13" s="18"/>
      <c r="F13" s="18"/>
      <c r="G13" s="18"/>
      <c r="H13" s="18"/>
      <c r="I13" s="14"/>
      <c r="J13" s="18"/>
      <c r="K13" s="18"/>
      <c r="L13" s="18"/>
      <c r="M13" s="18">
        <f>'Mielies-Maize'!K15</f>
        <v>0</v>
      </c>
      <c r="N13" s="18">
        <v>0</v>
      </c>
      <c r="O13" s="18">
        <v>0</v>
      </c>
      <c r="P13" s="18">
        <f>'Mielies-Maize'!M15</f>
        <v>0</v>
      </c>
      <c r="Q13" s="18">
        <f>'Mielies-Maize'!N15</f>
        <v>0</v>
      </c>
      <c r="R13" s="407"/>
    </row>
    <row r="14" spans="1:18" ht="12" x14ac:dyDescent="0.25">
      <c r="A14" s="11"/>
      <c r="B14" s="264" t="s">
        <v>111</v>
      </c>
      <c r="C14" s="16"/>
      <c r="D14" s="118">
        <v>103095</v>
      </c>
      <c r="E14" s="118">
        <v>75732</v>
      </c>
      <c r="F14" s="118">
        <f>SUM(F4:F8)</f>
        <v>42000</v>
      </c>
      <c r="G14" s="118">
        <f>SUM(G4:G8)</f>
        <v>70000</v>
      </c>
      <c r="H14" s="118">
        <f>SUM(H4:H8)</f>
        <v>117000</v>
      </c>
      <c r="I14" s="118">
        <f>SUM(I4:I8)</f>
        <v>186126</v>
      </c>
      <c r="J14" s="118">
        <f>SUM(J4:J8)</f>
        <v>120054</v>
      </c>
      <c r="K14" s="118">
        <v>132693</v>
      </c>
      <c r="L14" s="118">
        <v>121129</v>
      </c>
      <c r="M14" s="118">
        <v>104061</v>
      </c>
      <c r="N14" s="118">
        <v>53582</v>
      </c>
      <c r="O14" s="118">
        <v>64402</v>
      </c>
      <c r="P14" s="118">
        <v>82264</v>
      </c>
      <c r="Q14" s="118">
        <f>'Mielies-Maize'!J16</f>
        <v>106614</v>
      </c>
      <c r="R14" s="408">
        <f>AVERAGE(L14:P14)</f>
        <v>85087.6</v>
      </c>
    </row>
    <row r="15" spans="1:18" ht="12" x14ac:dyDescent="0.25">
      <c r="A15" s="11"/>
      <c r="B15" s="264" t="s">
        <v>112</v>
      </c>
      <c r="C15" s="16"/>
      <c r="D15" s="118">
        <v>237597</v>
      </c>
      <c r="E15" s="118">
        <v>160284</v>
      </c>
      <c r="F15" s="118">
        <f>F9</f>
        <v>35000</v>
      </c>
      <c r="G15" s="118">
        <f>G9</f>
        <v>7000</v>
      </c>
      <c r="H15" s="118">
        <f>H9</f>
        <v>21000</v>
      </c>
      <c r="I15" s="118">
        <f>I9</f>
        <v>26404</v>
      </c>
      <c r="J15" s="118">
        <f>J9</f>
        <v>24511</v>
      </c>
      <c r="K15" s="118">
        <v>234427</v>
      </c>
      <c r="L15" s="118">
        <v>328826</v>
      </c>
      <c r="M15" s="118">
        <v>196581</v>
      </c>
      <c r="N15" s="118">
        <v>68966</v>
      </c>
      <c r="O15" s="118">
        <v>116643</v>
      </c>
      <c r="P15" s="118">
        <v>134227</v>
      </c>
      <c r="Q15" s="118">
        <f>'Mielies-Maize'!J17</f>
        <v>405495</v>
      </c>
      <c r="R15" s="408">
        <f>AVERAGE(K15:O15)</f>
        <v>189088.6</v>
      </c>
    </row>
    <row r="16" spans="1:18" ht="14.4" x14ac:dyDescent="0.3">
      <c r="A16" s="11"/>
      <c r="B16" s="189" t="s">
        <v>44</v>
      </c>
      <c r="C16" s="192"/>
      <c r="D16" s="279">
        <f>SUM(D14:D15)</f>
        <v>340692</v>
      </c>
      <c r="E16" s="279">
        <f>SUM(E14:E15)</f>
        <v>236016</v>
      </c>
      <c r="F16" s="279">
        <f>SUM(F14:F15)</f>
        <v>77000</v>
      </c>
      <c r="G16" s="279">
        <f t="shared" ref="G16:N16" si="0">SUM(G14:G15)</f>
        <v>77000</v>
      </c>
      <c r="H16" s="279">
        <f t="shared" si="0"/>
        <v>138000</v>
      </c>
      <c r="I16" s="466">
        <f t="shared" si="0"/>
        <v>212530</v>
      </c>
      <c r="J16" s="466">
        <f t="shared" si="0"/>
        <v>144565</v>
      </c>
      <c r="K16" s="466">
        <f t="shared" si="0"/>
        <v>367120</v>
      </c>
      <c r="L16" s="466">
        <f t="shared" si="0"/>
        <v>449955</v>
      </c>
      <c r="M16" s="466">
        <f t="shared" si="0"/>
        <v>300642</v>
      </c>
      <c r="N16" s="466">
        <f t="shared" si="0"/>
        <v>122548</v>
      </c>
      <c r="O16" s="279">
        <v>181045</v>
      </c>
      <c r="P16" s="279">
        <f>P13+P14+P15</f>
        <v>216491</v>
      </c>
      <c r="Q16" s="279">
        <f>Q13+Q14+Q15</f>
        <v>512109</v>
      </c>
      <c r="R16" s="408">
        <f>SUM(R14:R15)</f>
        <v>274176.2</v>
      </c>
    </row>
    <row r="17" spans="1:18" ht="17.399999999999999" x14ac:dyDescent="0.35">
      <c r="A17" s="11"/>
      <c r="B17" s="205" t="s">
        <v>19</v>
      </c>
      <c r="C17" s="188" t="s">
        <v>0</v>
      </c>
      <c r="D17" s="190" t="s">
        <v>29</v>
      </c>
      <c r="E17" s="187" t="s">
        <v>30</v>
      </c>
      <c r="F17" s="191" t="s">
        <v>31</v>
      </c>
      <c r="G17" s="187" t="str">
        <f>G3</f>
        <v>2011/12</v>
      </c>
      <c r="H17" s="191" t="str">
        <f>H3</f>
        <v>2012/13</v>
      </c>
      <c r="I17" s="187" t="str">
        <f>I3</f>
        <v>2013/14</v>
      </c>
      <c r="J17" s="280" t="s">
        <v>80</v>
      </c>
      <c r="K17" s="280" t="s">
        <v>81</v>
      </c>
      <c r="L17" s="280" t="s">
        <v>91</v>
      </c>
      <c r="M17" s="280" t="s">
        <v>95</v>
      </c>
      <c r="N17" s="190" t="s">
        <v>99</v>
      </c>
      <c r="O17" s="190" t="s">
        <v>98</v>
      </c>
      <c r="P17" s="190" t="s">
        <v>114</v>
      </c>
      <c r="Q17" s="221" t="s">
        <v>118</v>
      </c>
      <c r="R17" s="403" t="s">
        <v>107</v>
      </c>
    </row>
    <row r="18" spans="1:18" ht="14.4" x14ac:dyDescent="0.3">
      <c r="A18" s="11"/>
      <c r="B18" s="116" t="s">
        <v>77</v>
      </c>
      <c r="C18" s="74" t="s">
        <v>77</v>
      </c>
      <c r="D18" s="19">
        <f t="shared" ref="D18:I18" si="1">D16</f>
        <v>340692</v>
      </c>
      <c r="E18" s="41">
        <f t="shared" si="1"/>
        <v>236016</v>
      </c>
      <c r="F18" s="19">
        <f t="shared" si="1"/>
        <v>77000</v>
      </c>
      <c r="G18" s="41">
        <f t="shared" si="1"/>
        <v>77000</v>
      </c>
      <c r="H18" s="122">
        <f t="shared" si="1"/>
        <v>138000</v>
      </c>
      <c r="I18" s="19">
        <f t="shared" si="1"/>
        <v>212530</v>
      </c>
      <c r="J18" s="215">
        <f>J78</f>
        <v>144565</v>
      </c>
      <c r="K18" s="283">
        <f>K16</f>
        <v>367120</v>
      </c>
      <c r="L18" s="283">
        <f>L16</f>
        <v>449955</v>
      </c>
      <c r="M18" s="283">
        <f>M16</f>
        <v>300642</v>
      </c>
      <c r="N18" s="366">
        <f>N16</f>
        <v>122548</v>
      </c>
      <c r="O18" s="366">
        <v>181045</v>
      </c>
      <c r="P18" s="366">
        <f>P16</f>
        <v>216491</v>
      </c>
      <c r="Q18" s="217">
        <f>Q16</f>
        <v>512109</v>
      </c>
      <c r="R18" s="408">
        <f>R16</f>
        <v>274176.2</v>
      </c>
    </row>
    <row r="19" spans="1:18" ht="14.4" x14ac:dyDescent="0.3">
      <c r="A19" s="11"/>
      <c r="B19" s="33">
        <v>1</v>
      </c>
      <c r="C19" s="197" t="s">
        <v>119</v>
      </c>
      <c r="D19" s="37">
        <v>66000</v>
      </c>
      <c r="E19" s="37">
        <v>61000</v>
      </c>
      <c r="F19" s="37">
        <v>23000</v>
      </c>
      <c r="G19" s="37">
        <v>17000</v>
      </c>
      <c r="H19" s="67">
        <v>100148</v>
      </c>
      <c r="I19" s="218">
        <v>135443</v>
      </c>
      <c r="J19" s="282">
        <v>59679</v>
      </c>
      <c r="K19" s="282">
        <v>19931</v>
      </c>
      <c r="L19" s="282">
        <v>103657</v>
      </c>
      <c r="M19" s="282">
        <v>79839</v>
      </c>
      <c r="N19" s="387">
        <v>19709</v>
      </c>
      <c r="O19" s="387">
        <v>27232</v>
      </c>
      <c r="P19" s="469">
        <v>3807</v>
      </c>
      <c r="Q19" s="220">
        <f>'Mielies-Maize'!J19</f>
        <v>258229</v>
      </c>
      <c r="R19" s="408">
        <f>AVERAGE(K19:O19)</f>
        <v>50073.599999999999</v>
      </c>
    </row>
    <row r="20" spans="1:18" ht="14.4" x14ac:dyDescent="0.3">
      <c r="A20" s="11"/>
      <c r="B20" s="33">
        <v>2</v>
      </c>
      <c r="C20" s="197" t="s">
        <v>120</v>
      </c>
      <c r="D20" s="37">
        <v>168000</v>
      </c>
      <c r="E20" s="37">
        <v>106000</v>
      </c>
      <c r="F20" s="37">
        <v>67000</v>
      </c>
      <c r="G20" s="37">
        <v>31000</v>
      </c>
      <c r="H20" s="67">
        <v>238767</v>
      </c>
      <c r="I20" s="218">
        <v>274371</v>
      </c>
      <c r="J20" s="282">
        <v>105949</v>
      </c>
      <c r="K20" s="282">
        <v>139146</v>
      </c>
      <c r="L20" s="282">
        <v>146679</v>
      </c>
      <c r="M20" s="282">
        <v>175743</v>
      </c>
      <c r="N20" s="387">
        <v>73822</v>
      </c>
      <c r="O20" s="387">
        <v>65305</v>
      </c>
      <c r="P20" s="469">
        <v>53600</v>
      </c>
      <c r="Q20" s="220">
        <f>'Mielies-Maize'!J20</f>
        <v>397780</v>
      </c>
      <c r="R20" s="408">
        <f t="shared" ref="R20:R69" si="2">AVERAGE(K20:O20)</f>
        <v>120139</v>
      </c>
    </row>
    <row r="21" spans="1:18" ht="14.4" x14ac:dyDescent="0.3">
      <c r="A21" s="11"/>
      <c r="B21" s="33">
        <v>3</v>
      </c>
      <c r="C21" s="197" t="s">
        <v>123</v>
      </c>
      <c r="D21" s="37">
        <v>238000</v>
      </c>
      <c r="E21" s="37">
        <v>183000</v>
      </c>
      <c r="F21" s="37">
        <v>111000</v>
      </c>
      <c r="G21" s="37">
        <v>45000</v>
      </c>
      <c r="H21" s="67">
        <v>299202</v>
      </c>
      <c r="I21" s="218">
        <v>245122</v>
      </c>
      <c r="J21" s="282">
        <v>233401</v>
      </c>
      <c r="K21" s="282">
        <v>221680</v>
      </c>
      <c r="L21" s="282">
        <v>122389</v>
      </c>
      <c r="M21" s="282">
        <v>156704</v>
      </c>
      <c r="N21" s="387">
        <v>80705</v>
      </c>
      <c r="O21" s="387">
        <v>164962</v>
      </c>
      <c r="P21" s="469">
        <v>102871</v>
      </c>
      <c r="Q21" s="220">
        <f>'Mielies-Maize'!J21</f>
        <v>554659</v>
      </c>
      <c r="R21" s="408">
        <f>AVERAGE(K21:O21)</f>
        <v>149288</v>
      </c>
    </row>
    <row r="22" spans="1:18" ht="14.4" x14ac:dyDescent="0.3">
      <c r="A22" s="11"/>
      <c r="B22" s="33">
        <v>4</v>
      </c>
      <c r="C22" s="197" t="s">
        <v>124</v>
      </c>
      <c r="D22" s="37">
        <v>172000</v>
      </c>
      <c r="E22" s="37">
        <v>261000</v>
      </c>
      <c r="F22" s="37">
        <v>229000</v>
      </c>
      <c r="G22" s="37">
        <v>136000</v>
      </c>
      <c r="H22" s="67">
        <v>370170</v>
      </c>
      <c r="I22" s="218">
        <v>397425</v>
      </c>
      <c r="J22" s="282">
        <v>277137</v>
      </c>
      <c r="K22" s="282">
        <v>372647</v>
      </c>
      <c r="L22" s="282">
        <v>349672</v>
      </c>
      <c r="M22" s="282">
        <v>811519</v>
      </c>
      <c r="N22" s="387">
        <v>427202</v>
      </c>
      <c r="O22" s="387">
        <v>310494</v>
      </c>
      <c r="P22" s="469">
        <v>209349</v>
      </c>
      <c r="Q22" s="220">
        <f>'Mielies-Maize'!J22</f>
        <v>960806</v>
      </c>
      <c r="R22" s="408">
        <f t="shared" si="2"/>
        <v>454306.8</v>
      </c>
    </row>
    <row r="23" spans="1:18" ht="14.4" x14ac:dyDescent="0.3">
      <c r="A23" s="11"/>
      <c r="B23" s="33">
        <v>5</v>
      </c>
      <c r="C23" s="197" t="s">
        <v>125</v>
      </c>
      <c r="D23" s="37">
        <v>209000</v>
      </c>
      <c r="E23" s="37">
        <v>337000</v>
      </c>
      <c r="F23" s="37">
        <v>293000</v>
      </c>
      <c r="G23" s="37">
        <v>221000</v>
      </c>
      <c r="H23" s="67">
        <v>413276</v>
      </c>
      <c r="I23" s="218">
        <v>624015</v>
      </c>
      <c r="J23" s="282">
        <v>470900</v>
      </c>
      <c r="K23" s="282">
        <v>532195</v>
      </c>
      <c r="L23" s="282">
        <v>241653</v>
      </c>
      <c r="M23" s="282">
        <v>415304</v>
      </c>
      <c r="N23" s="387">
        <v>28600</v>
      </c>
      <c r="O23" s="387">
        <v>483901</v>
      </c>
      <c r="P23" s="469">
        <v>479176</v>
      </c>
      <c r="Q23" s="220">
        <f>'Mielies-Maize'!J23</f>
        <v>352721</v>
      </c>
      <c r="R23" s="408">
        <f t="shared" si="2"/>
        <v>340330.6</v>
      </c>
    </row>
    <row r="24" spans="1:18" ht="14.4" x14ac:dyDescent="0.3">
      <c r="A24" s="11"/>
      <c r="B24" s="33">
        <v>6</v>
      </c>
      <c r="C24" s="197" t="s">
        <v>126</v>
      </c>
      <c r="D24" s="37">
        <v>391000</v>
      </c>
      <c r="E24" s="37">
        <v>254000</v>
      </c>
      <c r="F24" s="37">
        <v>467000</v>
      </c>
      <c r="G24" s="37">
        <v>193000</v>
      </c>
      <c r="H24" s="67">
        <v>396260</v>
      </c>
      <c r="I24" s="218">
        <v>534434</v>
      </c>
      <c r="J24" s="282">
        <v>419988</v>
      </c>
      <c r="K24" s="282">
        <v>407603</v>
      </c>
      <c r="L24" s="282">
        <v>355275</v>
      </c>
      <c r="M24" s="282">
        <v>501029</v>
      </c>
      <c r="N24" s="387">
        <v>343375</v>
      </c>
      <c r="O24" s="387">
        <v>471181</v>
      </c>
      <c r="P24" s="469">
        <v>378889</v>
      </c>
      <c r="Q24" s="220">
        <f>'Mielies-Maize'!J24</f>
        <v>571147</v>
      </c>
      <c r="R24" s="408">
        <f t="shared" si="2"/>
        <v>415692.6</v>
      </c>
    </row>
    <row r="25" spans="1:18" ht="14.4" x14ac:dyDescent="0.3">
      <c r="A25" s="11"/>
      <c r="B25" s="33">
        <v>7</v>
      </c>
      <c r="C25" s="197" t="s">
        <v>133</v>
      </c>
      <c r="D25" s="37">
        <v>400000</v>
      </c>
      <c r="E25" s="37">
        <v>238000</v>
      </c>
      <c r="F25" s="37">
        <v>365000</v>
      </c>
      <c r="G25" s="37">
        <v>241000</v>
      </c>
      <c r="H25" s="67">
        <v>385661</v>
      </c>
      <c r="I25" s="218">
        <v>544077</v>
      </c>
      <c r="J25" s="282">
        <v>556092</v>
      </c>
      <c r="K25" s="282">
        <v>435684</v>
      </c>
      <c r="L25" s="282">
        <v>187830</v>
      </c>
      <c r="M25" s="282">
        <v>486915</v>
      </c>
      <c r="N25" s="387">
        <v>503047</v>
      </c>
      <c r="O25" s="387">
        <v>513200</v>
      </c>
      <c r="P25" s="469">
        <v>550026</v>
      </c>
      <c r="Q25" s="220">
        <f>'Mielies-Maize'!J25</f>
        <v>597761</v>
      </c>
      <c r="R25" s="408">
        <f t="shared" si="2"/>
        <v>425335.2</v>
      </c>
    </row>
    <row r="26" spans="1:18" ht="14.25" customHeight="1" x14ac:dyDescent="0.3">
      <c r="A26" s="11"/>
      <c r="B26" s="33">
        <v>8</v>
      </c>
      <c r="C26" s="197" t="s">
        <v>135</v>
      </c>
      <c r="D26" s="37">
        <v>393000</v>
      </c>
      <c r="E26" s="37">
        <v>328000</v>
      </c>
      <c r="F26" s="37">
        <v>419000</v>
      </c>
      <c r="G26" s="37">
        <v>337000</v>
      </c>
      <c r="H26" s="67">
        <v>371690</v>
      </c>
      <c r="I26" s="218">
        <v>459158</v>
      </c>
      <c r="J26" s="282">
        <v>556499</v>
      </c>
      <c r="K26" s="282">
        <v>342664</v>
      </c>
      <c r="L26" s="282">
        <v>542348</v>
      </c>
      <c r="M26" s="282">
        <v>546479</v>
      </c>
      <c r="N26" s="387">
        <v>500907</v>
      </c>
      <c r="O26" s="387">
        <v>424683</v>
      </c>
      <c r="P26" s="469">
        <v>392636</v>
      </c>
      <c r="Q26" s="220">
        <f>'Mielies-Maize'!J26</f>
        <v>1094708</v>
      </c>
      <c r="R26" s="408">
        <f t="shared" si="2"/>
        <v>471416.2</v>
      </c>
    </row>
    <row r="27" spans="1:18" ht="15" customHeight="1" x14ac:dyDescent="0.3">
      <c r="A27" s="11"/>
      <c r="B27" s="33">
        <v>9</v>
      </c>
      <c r="C27" s="197" t="s">
        <v>134</v>
      </c>
      <c r="D27" s="37">
        <v>351000</v>
      </c>
      <c r="E27" s="37">
        <v>467000</v>
      </c>
      <c r="F27" s="37">
        <v>422000</v>
      </c>
      <c r="G27" s="37">
        <v>363000</v>
      </c>
      <c r="H27" s="67">
        <v>120273</v>
      </c>
      <c r="I27" s="218">
        <v>516035</v>
      </c>
      <c r="J27" s="282">
        <v>802737</v>
      </c>
      <c r="K27" s="282">
        <v>584925</v>
      </c>
      <c r="L27" s="282">
        <v>209742</v>
      </c>
      <c r="M27" s="282">
        <v>614165</v>
      </c>
      <c r="N27" s="387">
        <v>617450</v>
      </c>
      <c r="O27" s="387">
        <v>570954</v>
      </c>
      <c r="P27" s="469">
        <v>962255</v>
      </c>
      <c r="Q27" s="220">
        <f>'Mielies-Maize'!J27</f>
        <v>79036</v>
      </c>
      <c r="R27" s="408">
        <f t="shared" si="2"/>
        <v>519447.2</v>
      </c>
    </row>
    <row r="28" spans="1:18" ht="15" customHeight="1" x14ac:dyDescent="0.3">
      <c r="A28" s="11"/>
      <c r="B28" s="33">
        <v>10</v>
      </c>
      <c r="C28" s="197" t="s">
        <v>136</v>
      </c>
      <c r="D28" s="37">
        <v>404000</v>
      </c>
      <c r="E28" s="37">
        <v>551000</v>
      </c>
      <c r="F28" s="37">
        <v>493000</v>
      </c>
      <c r="G28" s="37">
        <v>315000</v>
      </c>
      <c r="H28" s="67">
        <v>287818</v>
      </c>
      <c r="I28" s="218">
        <v>279489</v>
      </c>
      <c r="J28" s="282">
        <v>475453</v>
      </c>
      <c r="K28" s="282">
        <v>200197</v>
      </c>
      <c r="L28" s="282">
        <v>203239</v>
      </c>
      <c r="M28" s="282">
        <v>404227</v>
      </c>
      <c r="N28" s="387">
        <v>414749</v>
      </c>
      <c r="O28" s="387">
        <v>297850</v>
      </c>
      <c r="P28" s="469">
        <v>275658</v>
      </c>
      <c r="Q28" s="220">
        <f>'Mielies-Maize'!J28</f>
        <v>381864</v>
      </c>
      <c r="R28" s="408">
        <f t="shared" si="2"/>
        <v>304052.40000000002</v>
      </c>
    </row>
    <row r="29" spans="1:18" ht="15" customHeight="1" x14ac:dyDescent="0.3">
      <c r="A29" s="11"/>
      <c r="B29" s="33">
        <v>11</v>
      </c>
      <c r="C29" s="197" t="s">
        <v>137</v>
      </c>
      <c r="D29" s="37">
        <v>334000</v>
      </c>
      <c r="E29" s="37">
        <v>447000</v>
      </c>
      <c r="F29" s="37">
        <v>309000</v>
      </c>
      <c r="G29" s="37">
        <v>430000</v>
      </c>
      <c r="H29" s="67">
        <v>255047</v>
      </c>
      <c r="I29" s="218">
        <v>230017</v>
      </c>
      <c r="J29" s="282">
        <v>395147</v>
      </c>
      <c r="K29" s="282">
        <v>243948</v>
      </c>
      <c r="L29" s="282">
        <v>224775</v>
      </c>
      <c r="M29" s="282">
        <v>365268</v>
      </c>
      <c r="N29" s="387">
        <v>341942</v>
      </c>
      <c r="O29" s="387">
        <v>293623</v>
      </c>
      <c r="P29" s="469">
        <v>449351</v>
      </c>
      <c r="Q29" s="220">
        <f>'Mielies-Maize'!J29</f>
        <v>227287</v>
      </c>
      <c r="R29" s="408">
        <f t="shared" si="2"/>
        <v>293911.2</v>
      </c>
    </row>
    <row r="30" spans="1:18" ht="15" customHeight="1" x14ac:dyDescent="0.3">
      <c r="A30" s="11"/>
      <c r="B30" s="33">
        <v>12</v>
      </c>
      <c r="C30" s="197" t="s">
        <v>138</v>
      </c>
      <c r="D30" s="197" t="s">
        <v>115</v>
      </c>
      <c r="E30" s="197" t="s">
        <v>116</v>
      </c>
      <c r="F30" s="199">
        <v>288620</v>
      </c>
      <c r="G30" s="218">
        <v>185575</v>
      </c>
      <c r="H30" s="67">
        <v>288620</v>
      </c>
      <c r="I30" s="218">
        <v>185575</v>
      </c>
      <c r="J30" s="282">
        <v>338970</v>
      </c>
      <c r="K30" s="282">
        <v>202698</v>
      </c>
      <c r="L30" s="282">
        <v>205799</v>
      </c>
      <c r="M30" s="282">
        <v>338097</v>
      </c>
      <c r="N30" s="387">
        <v>292287</v>
      </c>
      <c r="O30" s="387">
        <v>263073</v>
      </c>
      <c r="P30" s="469">
        <v>398309</v>
      </c>
      <c r="Q30" s="220">
        <f>'Mielies-Maize'!J30</f>
        <v>178611</v>
      </c>
      <c r="R30" s="408">
        <f t="shared" si="2"/>
        <v>260390.8</v>
      </c>
    </row>
    <row r="31" spans="1:18" ht="15" customHeight="1" x14ac:dyDescent="0.3">
      <c r="A31" s="11"/>
      <c r="B31" s="33">
        <v>13</v>
      </c>
      <c r="C31" s="197" t="s">
        <v>139</v>
      </c>
      <c r="D31" s="197" t="s">
        <v>115</v>
      </c>
      <c r="E31" s="197" t="s">
        <v>116</v>
      </c>
      <c r="F31" s="199">
        <v>177755</v>
      </c>
      <c r="G31" s="218">
        <v>313368</v>
      </c>
      <c r="H31" s="67">
        <v>177755</v>
      </c>
      <c r="I31" s="218">
        <v>313368</v>
      </c>
      <c r="J31" s="282">
        <v>438859</v>
      </c>
      <c r="K31" s="282">
        <v>135688</v>
      </c>
      <c r="L31" s="282">
        <v>67692</v>
      </c>
      <c r="M31" s="282">
        <v>427043</v>
      </c>
      <c r="N31" s="387">
        <v>595099</v>
      </c>
      <c r="O31" s="387">
        <v>479207</v>
      </c>
      <c r="P31" s="469">
        <v>363722</v>
      </c>
      <c r="Q31" s="220">
        <f>'Mielies-Maize'!J31</f>
        <v>382496</v>
      </c>
      <c r="R31" s="408">
        <f t="shared" si="2"/>
        <v>340945.8</v>
      </c>
    </row>
    <row r="32" spans="1:18" ht="15" customHeight="1" x14ac:dyDescent="0.3">
      <c r="A32" s="11"/>
      <c r="B32" s="33">
        <v>14</v>
      </c>
      <c r="C32" s="197" t="s">
        <v>140</v>
      </c>
      <c r="D32" s="37">
        <v>163000</v>
      </c>
      <c r="E32" s="37">
        <v>148000</v>
      </c>
      <c r="F32" s="37">
        <v>118000</v>
      </c>
      <c r="G32" s="37">
        <v>155000</v>
      </c>
      <c r="H32" s="67">
        <v>110778</v>
      </c>
      <c r="I32" s="218">
        <v>88561</v>
      </c>
      <c r="J32" s="282">
        <v>175077</v>
      </c>
      <c r="K32" s="282">
        <v>119400</v>
      </c>
      <c r="L32" s="282">
        <v>80668</v>
      </c>
      <c r="M32" s="282">
        <v>152770</v>
      </c>
      <c r="N32" s="387">
        <v>172892</v>
      </c>
      <c r="O32" s="387">
        <v>50491</v>
      </c>
      <c r="P32" s="469">
        <v>529953</v>
      </c>
      <c r="Q32" s="220">
        <f>'Mielies-Maize'!J32</f>
        <v>68563</v>
      </c>
      <c r="R32" s="408">
        <f t="shared" si="2"/>
        <v>115244.2</v>
      </c>
    </row>
    <row r="33" spans="1:18" ht="15" customHeight="1" x14ac:dyDescent="0.3">
      <c r="A33" s="11"/>
      <c r="B33" s="33">
        <v>15</v>
      </c>
      <c r="C33" s="197" t="s">
        <v>141</v>
      </c>
      <c r="D33" s="37">
        <v>256000</v>
      </c>
      <c r="E33" s="37">
        <v>182000</v>
      </c>
      <c r="F33" s="37">
        <v>179000</v>
      </c>
      <c r="G33" s="37">
        <v>228000</v>
      </c>
      <c r="H33" s="67">
        <v>65737</v>
      </c>
      <c r="I33" s="218">
        <v>68302</v>
      </c>
      <c r="J33" s="282">
        <v>156922</v>
      </c>
      <c r="K33" s="282">
        <v>80491</v>
      </c>
      <c r="L33" s="282">
        <v>87590</v>
      </c>
      <c r="M33" s="282">
        <v>117715</v>
      </c>
      <c r="N33" s="387">
        <v>195282</v>
      </c>
      <c r="O33" s="387">
        <v>97443</v>
      </c>
      <c r="P33" s="469">
        <v>200619</v>
      </c>
      <c r="Q33" s="220">
        <f>'Mielies-Maize'!J33</f>
        <v>50541</v>
      </c>
      <c r="R33" s="408">
        <f t="shared" si="2"/>
        <v>115704.2</v>
      </c>
    </row>
    <row r="34" spans="1:18" ht="15" customHeight="1" x14ac:dyDescent="0.3">
      <c r="A34" s="11"/>
      <c r="B34" s="33">
        <v>16</v>
      </c>
      <c r="C34" s="197" t="s">
        <v>154</v>
      </c>
      <c r="D34" s="37">
        <v>72000</v>
      </c>
      <c r="E34" s="37">
        <v>96000</v>
      </c>
      <c r="F34" s="37">
        <v>53000</v>
      </c>
      <c r="G34" s="37">
        <v>95000</v>
      </c>
      <c r="H34" s="67">
        <v>66312</v>
      </c>
      <c r="I34" s="218">
        <v>48240</v>
      </c>
      <c r="J34" s="282">
        <v>95727</v>
      </c>
      <c r="K34" s="282">
        <v>48534</v>
      </c>
      <c r="L34" s="282">
        <v>64519</v>
      </c>
      <c r="M34" s="282">
        <v>81941</v>
      </c>
      <c r="N34" s="387">
        <v>163372</v>
      </c>
      <c r="O34" s="387">
        <v>84253</v>
      </c>
      <c r="P34" s="469">
        <v>125572</v>
      </c>
      <c r="Q34" s="220">
        <f>'Mielies-Maize'!J34</f>
        <v>29854</v>
      </c>
      <c r="R34" s="408">
        <f t="shared" si="2"/>
        <v>88523.8</v>
      </c>
    </row>
    <row r="35" spans="1:18" ht="15" customHeight="1" x14ac:dyDescent="0.3">
      <c r="A35" s="11"/>
      <c r="B35" s="33">
        <v>17</v>
      </c>
      <c r="C35" s="197" t="s">
        <v>155</v>
      </c>
      <c r="D35" s="37">
        <v>50000</v>
      </c>
      <c r="E35" s="37">
        <v>58000</v>
      </c>
      <c r="F35" s="37">
        <v>39000</v>
      </c>
      <c r="G35" s="37">
        <v>77000</v>
      </c>
      <c r="H35" s="67">
        <v>183567</v>
      </c>
      <c r="I35" s="218">
        <v>38510</v>
      </c>
      <c r="J35" s="282">
        <v>55152</v>
      </c>
      <c r="K35" s="282">
        <v>42537</v>
      </c>
      <c r="L35" s="282">
        <v>92021</v>
      </c>
      <c r="M35" s="282">
        <v>161933</v>
      </c>
      <c r="N35" s="387">
        <v>109316</v>
      </c>
      <c r="O35" s="387">
        <v>58807</v>
      </c>
      <c r="P35" s="469">
        <v>87412</v>
      </c>
      <c r="Q35" s="220">
        <f>'Mielies-Maize'!J35</f>
        <v>105709</v>
      </c>
      <c r="R35" s="408">
        <f t="shared" si="2"/>
        <v>92922.8</v>
      </c>
    </row>
    <row r="36" spans="1:18" ht="15" customHeight="1" x14ac:dyDescent="0.3">
      <c r="A36" s="11"/>
      <c r="B36" s="33">
        <f>'Mielies-Maize'!B36</f>
        <v>18</v>
      </c>
      <c r="C36" s="197" t="s">
        <v>156</v>
      </c>
      <c r="D36" s="37">
        <v>28000</v>
      </c>
      <c r="E36" s="37">
        <v>39000</v>
      </c>
      <c r="F36" s="37">
        <v>32000</v>
      </c>
      <c r="G36" s="37">
        <v>55000</v>
      </c>
      <c r="H36" s="67">
        <v>39120</v>
      </c>
      <c r="I36" s="218">
        <v>-9008</v>
      </c>
      <c r="J36" s="282">
        <v>-115374</v>
      </c>
      <c r="K36" s="282">
        <v>65779</v>
      </c>
      <c r="L36" s="282">
        <v>26358</v>
      </c>
      <c r="M36" s="282">
        <v>18586</v>
      </c>
      <c r="N36" s="387">
        <v>162194</v>
      </c>
      <c r="O36" s="387">
        <v>160655</v>
      </c>
      <c r="P36" s="469">
        <v>157153</v>
      </c>
      <c r="Q36" s="220">
        <f>'Mielies-Maize'!J36</f>
        <v>7684</v>
      </c>
      <c r="R36" s="408">
        <f>AVERAGE(K36:O36)</f>
        <v>86714.4</v>
      </c>
    </row>
    <row r="37" spans="1:18" ht="15" customHeight="1" x14ac:dyDescent="0.3">
      <c r="A37" s="11"/>
      <c r="B37" s="33">
        <f>'Mielies-Maize'!B37</f>
        <v>19</v>
      </c>
      <c r="C37" s="197" t="s">
        <v>157</v>
      </c>
      <c r="D37" s="37">
        <v>21000</v>
      </c>
      <c r="E37" s="37">
        <v>119000</v>
      </c>
      <c r="F37" s="37">
        <v>94000</v>
      </c>
      <c r="G37" s="37">
        <v>29000</v>
      </c>
      <c r="H37" s="67">
        <v>24980</v>
      </c>
      <c r="I37" s="218">
        <v>15128</v>
      </c>
      <c r="J37" s="282">
        <v>21586</v>
      </c>
      <c r="K37" s="282">
        <v>17440</v>
      </c>
      <c r="L37" s="282">
        <v>21200</v>
      </c>
      <c r="M37" s="282">
        <v>18657</v>
      </c>
      <c r="N37" s="387">
        <v>42152</v>
      </c>
      <c r="O37" s="387">
        <v>22816</v>
      </c>
      <c r="P37" s="469">
        <v>17546</v>
      </c>
      <c r="Q37" s="220">
        <f>'Mielies-Maize'!J37</f>
        <v>18286</v>
      </c>
      <c r="R37" s="408">
        <f t="shared" si="2"/>
        <v>24453</v>
      </c>
    </row>
    <row r="38" spans="1:18" ht="15" customHeight="1" x14ac:dyDescent="0.3">
      <c r="A38" s="11"/>
      <c r="B38" s="33">
        <f>'Mielies-Maize'!B38</f>
        <v>20</v>
      </c>
      <c r="C38" s="197" t="s">
        <v>158</v>
      </c>
      <c r="D38" s="37">
        <v>39000</v>
      </c>
      <c r="E38" s="37">
        <v>17000</v>
      </c>
      <c r="F38" s="37">
        <v>13000</v>
      </c>
      <c r="G38" s="37">
        <v>143000</v>
      </c>
      <c r="H38" s="67">
        <v>12715</v>
      </c>
      <c r="I38" s="218">
        <v>12566</v>
      </c>
      <c r="J38" s="282">
        <v>13962</v>
      </c>
      <c r="K38" s="282">
        <v>18274</v>
      </c>
      <c r="L38" s="282">
        <v>15307</v>
      </c>
      <c r="M38" s="282">
        <v>20367</v>
      </c>
      <c r="N38" s="387">
        <v>38422</v>
      </c>
      <c r="O38" s="387">
        <v>18815</v>
      </c>
      <c r="P38" s="469">
        <v>21677</v>
      </c>
      <c r="Q38" s="220">
        <f>'Mielies-Maize'!J38</f>
        <v>14073</v>
      </c>
      <c r="R38" s="408">
        <f t="shared" si="2"/>
        <v>22237</v>
      </c>
    </row>
    <row r="39" spans="1:18" ht="15" customHeight="1" x14ac:dyDescent="0.3">
      <c r="A39" s="11"/>
      <c r="B39" s="33">
        <f>'Mielies-Maize'!B39</f>
        <v>21</v>
      </c>
      <c r="C39" s="197" t="s">
        <v>159</v>
      </c>
      <c r="D39" s="37">
        <v>11000</v>
      </c>
      <c r="E39" s="37">
        <v>13000</v>
      </c>
      <c r="F39" s="37">
        <v>11000</v>
      </c>
      <c r="G39" s="37">
        <v>12000</v>
      </c>
      <c r="H39" s="67">
        <v>27155</v>
      </c>
      <c r="I39" s="218">
        <v>9756</v>
      </c>
      <c r="J39" s="282">
        <v>12807</v>
      </c>
      <c r="K39" s="282">
        <v>10500</v>
      </c>
      <c r="L39" s="282">
        <v>11709</v>
      </c>
      <c r="M39" s="282">
        <v>15146</v>
      </c>
      <c r="N39" s="387">
        <v>28796</v>
      </c>
      <c r="O39" s="387">
        <v>14342</v>
      </c>
      <c r="P39" s="469">
        <v>15186</v>
      </c>
      <c r="Q39" s="220">
        <f>'Mielies-Maize'!J39</f>
        <v>78165</v>
      </c>
      <c r="R39" s="408">
        <f t="shared" si="2"/>
        <v>16098.6</v>
      </c>
    </row>
    <row r="40" spans="1:18" ht="15" customHeight="1" x14ac:dyDescent="0.3">
      <c r="A40" s="11"/>
      <c r="B40" s="33">
        <f>'Mielies-Maize'!B40</f>
        <v>22</v>
      </c>
      <c r="C40" s="197" t="s">
        <v>161</v>
      </c>
      <c r="D40" s="37">
        <v>8000</v>
      </c>
      <c r="E40" s="37">
        <v>11000</v>
      </c>
      <c r="F40" s="37">
        <v>16000</v>
      </c>
      <c r="G40" s="37">
        <v>22000</v>
      </c>
      <c r="H40" s="67">
        <v>14916</v>
      </c>
      <c r="I40" s="218">
        <v>41667</v>
      </c>
      <c r="J40" s="282">
        <v>29932</v>
      </c>
      <c r="K40" s="282">
        <v>35491</v>
      </c>
      <c r="L40" s="282">
        <v>27381</v>
      </c>
      <c r="M40" s="282">
        <v>49621</v>
      </c>
      <c r="N40" s="387">
        <v>76405</v>
      </c>
      <c r="O40" s="387">
        <v>71870</v>
      </c>
      <c r="P40" s="469">
        <v>80011</v>
      </c>
      <c r="Q40" s="220">
        <f>'Mielies-Maize'!J40</f>
        <v>4596</v>
      </c>
      <c r="R40" s="408">
        <f t="shared" si="2"/>
        <v>52153.599999999999</v>
      </c>
    </row>
    <row r="41" spans="1:18" ht="15" customHeight="1" x14ac:dyDescent="0.3">
      <c r="A41" s="11"/>
      <c r="B41" s="33">
        <f>'Mielies-Maize'!B41</f>
        <v>23</v>
      </c>
      <c r="C41" s="197" t="s">
        <v>161</v>
      </c>
      <c r="D41" s="37">
        <v>7000</v>
      </c>
      <c r="E41" s="37">
        <v>29000</v>
      </c>
      <c r="F41" s="37">
        <v>42000</v>
      </c>
      <c r="G41" s="37">
        <v>10000</v>
      </c>
      <c r="H41" s="67">
        <v>12616</v>
      </c>
      <c r="I41" s="218">
        <v>10571</v>
      </c>
      <c r="J41" s="282">
        <v>3273</v>
      </c>
      <c r="K41" s="282">
        <v>10255</v>
      </c>
      <c r="L41" s="282">
        <v>9868</v>
      </c>
      <c r="M41" s="282">
        <v>11482</v>
      </c>
      <c r="N41" s="387">
        <v>12227</v>
      </c>
      <c r="O41" s="387">
        <v>11417</v>
      </c>
      <c r="P41" s="469">
        <v>3791</v>
      </c>
      <c r="Q41" s="220">
        <f>'Mielies-Maize'!J41</f>
        <v>11332</v>
      </c>
      <c r="R41" s="408">
        <f t="shared" si="2"/>
        <v>11049.8</v>
      </c>
    </row>
    <row r="42" spans="1:18" ht="15" customHeight="1" x14ac:dyDescent="0.3">
      <c r="A42" s="11"/>
      <c r="B42" s="33">
        <f>'Mielies-Maize'!B42</f>
        <v>24</v>
      </c>
      <c r="C42" s="197" t="s">
        <v>162</v>
      </c>
      <c r="D42" s="37">
        <v>28000</v>
      </c>
      <c r="E42" s="37">
        <v>8000</v>
      </c>
      <c r="F42" s="37">
        <v>13000</v>
      </c>
      <c r="G42" s="37">
        <v>36000</v>
      </c>
      <c r="H42" s="67">
        <v>9063</v>
      </c>
      <c r="I42" s="218">
        <v>12305</v>
      </c>
      <c r="J42" s="282">
        <v>9728</v>
      </c>
      <c r="K42" s="282">
        <v>9030</v>
      </c>
      <c r="L42" s="282">
        <v>11193</v>
      </c>
      <c r="M42" s="282">
        <v>10293</v>
      </c>
      <c r="N42" s="387">
        <v>14728</v>
      </c>
      <c r="O42" s="387">
        <v>11248</v>
      </c>
      <c r="P42" s="469">
        <v>7732</v>
      </c>
      <c r="Q42" s="220">
        <f>'Mielies-Maize'!J42</f>
        <v>9882</v>
      </c>
      <c r="R42" s="408">
        <f t="shared" si="2"/>
        <v>11298.4</v>
      </c>
    </row>
    <row r="43" spans="1:18" ht="15" customHeight="1" x14ac:dyDescent="0.3">
      <c r="A43" s="11"/>
      <c r="B43" s="33">
        <f>'Mielies-Maize'!B43</f>
        <v>25</v>
      </c>
      <c r="C43" s="197" t="s">
        <v>163</v>
      </c>
      <c r="D43" s="37">
        <v>6000</v>
      </c>
      <c r="E43" s="37">
        <v>6000</v>
      </c>
      <c r="F43" s="37">
        <v>14000</v>
      </c>
      <c r="G43" s="37">
        <v>11000</v>
      </c>
      <c r="H43" s="67">
        <v>18247</v>
      </c>
      <c r="I43" s="218">
        <v>11116</v>
      </c>
      <c r="J43" s="282">
        <v>8531</v>
      </c>
      <c r="K43" s="282">
        <v>10692</v>
      </c>
      <c r="L43" s="282">
        <v>5943</v>
      </c>
      <c r="M43" s="282">
        <v>10282</v>
      </c>
      <c r="N43" s="387">
        <v>9284</v>
      </c>
      <c r="O43" s="387">
        <v>10082</v>
      </c>
      <c r="P43" s="469">
        <v>8212</v>
      </c>
      <c r="Q43" s="220">
        <f>'Mielies-Maize'!J43</f>
        <v>12443</v>
      </c>
      <c r="R43" s="408">
        <f t="shared" si="2"/>
        <v>9256.6</v>
      </c>
    </row>
    <row r="44" spans="1:18" ht="15" customHeight="1" x14ac:dyDescent="0.3">
      <c r="A44" s="11"/>
      <c r="B44" s="33">
        <f>'Mielies-Maize'!B44</f>
        <v>26</v>
      </c>
      <c r="C44" s="197" t="s">
        <v>166</v>
      </c>
      <c r="D44" s="37">
        <v>4000</v>
      </c>
      <c r="E44" s="37">
        <v>11000</v>
      </c>
      <c r="F44" s="37">
        <v>11000</v>
      </c>
      <c r="G44" s="37">
        <v>10000</v>
      </c>
      <c r="H44" s="67">
        <v>10868</v>
      </c>
      <c r="I44" s="218">
        <v>31192</v>
      </c>
      <c r="J44" s="282">
        <v>10588</v>
      </c>
      <c r="K44" s="282">
        <v>11544</v>
      </c>
      <c r="L44" s="282">
        <v>19559</v>
      </c>
      <c r="M44" s="282">
        <v>47113</v>
      </c>
      <c r="N44" s="387">
        <v>48886</v>
      </c>
      <c r="O44" s="387">
        <v>56451</v>
      </c>
      <c r="P44" s="469">
        <v>7309</v>
      </c>
      <c r="Q44" s="220">
        <f>'Mielies-Maize'!J44</f>
        <v>45685</v>
      </c>
      <c r="R44" s="408">
        <f t="shared" si="2"/>
        <v>36710.6</v>
      </c>
    </row>
    <row r="45" spans="1:18" ht="15" customHeight="1" x14ac:dyDescent="0.3">
      <c r="A45" s="11"/>
      <c r="B45" s="33">
        <f>'Mielies-Maize'!B45</f>
        <v>27</v>
      </c>
      <c r="C45" s="197" t="s">
        <v>167</v>
      </c>
      <c r="D45" s="37">
        <v>4000</v>
      </c>
      <c r="E45" s="37">
        <v>10000</v>
      </c>
      <c r="F45" s="37">
        <v>12000</v>
      </c>
      <c r="G45" s="37">
        <v>7000</v>
      </c>
      <c r="H45" s="67">
        <v>7436</v>
      </c>
      <c r="I45" s="218">
        <v>7897</v>
      </c>
      <c r="J45" s="282">
        <v>25795</v>
      </c>
      <c r="K45" s="282">
        <v>19670</v>
      </c>
      <c r="L45" s="282">
        <v>5045</v>
      </c>
      <c r="M45" s="282">
        <v>3951</v>
      </c>
      <c r="N45" s="387">
        <v>3132</v>
      </c>
      <c r="O45" s="387">
        <v>2233</v>
      </c>
      <c r="P45" s="469">
        <v>54005</v>
      </c>
      <c r="Q45" s="220">
        <f>'Mielies-Maize'!J45</f>
        <v>8252</v>
      </c>
      <c r="R45" s="408">
        <f t="shared" si="2"/>
        <v>6806.2</v>
      </c>
    </row>
    <row r="46" spans="1:18" ht="15" customHeight="1" x14ac:dyDescent="0.3">
      <c r="A46" s="11"/>
      <c r="B46" s="33">
        <f>'Mielies-Maize'!B46</f>
        <v>28</v>
      </c>
      <c r="C46" s="197" t="s">
        <v>168</v>
      </c>
      <c r="D46" s="37">
        <v>9000</v>
      </c>
      <c r="E46" s="37">
        <v>38000</v>
      </c>
      <c r="F46" s="37">
        <v>18000</v>
      </c>
      <c r="G46" s="37">
        <v>17000</v>
      </c>
      <c r="H46" s="67">
        <v>9920</v>
      </c>
      <c r="I46" s="218">
        <v>7349</v>
      </c>
      <c r="J46" s="282">
        <v>5900</v>
      </c>
      <c r="K46" s="282">
        <v>8805</v>
      </c>
      <c r="L46" s="282">
        <v>3932</v>
      </c>
      <c r="M46" s="282">
        <v>5639</v>
      </c>
      <c r="N46" s="387">
        <v>6314</v>
      </c>
      <c r="O46" s="387">
        <v>4487</v>
      </c>
      <c r="P46" s="469">
        <v>4380</v>
      </c>
      <c r="Q46" s="220">
        <f>'Mielies-Maize'!J46</f>
        <v>12735</v>
      </c>
      <c r="R46" s="408">
        <f t="shared" si="2"/>
        <v>5835.4</v>
      </c>
    </row>
    <row r="47" spans="1:18" ht="14.25" customHeight="1" x14ac:dyDescent="0.3">
      <c r="A47" s="11"/>
      <c r="B47" s="33">
        <f>'Mielies-Maize'!B47</f>
        <v>29</v>
      </c>
      <c r="C47" s="197" t="s">
        <v>170</v>
      </c>
      <c r="D47" s="37">
        <v>28000</v>
      </c>
      <c r="E47" s="37">
        <v>10000</v>
      </c>
      <c r="F47" s="37">
        <v>9000</v>
      </c>
      <c r="G47" s="37">
        <v>10000</v>
      </c>
      <c r="H47" s="67">
        <v>9205</v>
      </c>
      <c r="I47" s="218">
        <v>6182</v>
      </c>
      <c r="J47" s="282">
        <v>5353</v>
      </c>
      <c r="K47" s="282">
        <v>9037</v>
      </c>
      <c r="L47" s="282">
        <v>5677</v>
      </c>
      <c r="M47" s="282">
        <v>4121</v>
      </c>
      <c r="N47" s="387">
        <v>5186</v>
      </c>
      <c r="O47" s="387">
        <v>2835</v>
      </c>
      <c r="P47" s="469">
        <v>3323</v>
      </c>
      <c r="Q47" s="220">
        <f>'Mielies-Maize'!J47</f>
        <v>9124</v>
      </c>
      <c r="R47" s="408">
        <f t="shared" si="2"/>
        <v>5371.2</v>
      </c>
    </row>
    <row r="48" spans="1:18" ht="15" customHeight="1" x14ac:dyDescent="0.3">
      <c r="A48" s="11"/>
      <c r="B48" s="33">
        <f>'Mielies-Maize'!B48</f>
        <v>30</v>
      </c>
      <c r="C48" s="197" t="s">
        <v>171</v>
      </c>
      <c r="D48" s="37">
        <v>24000</v>
      </c>
      <c r="E48" s="37">
        <v>14000</v>
      </c>
      <c r="F48" s="37">
        <v>11000</v>
      </c>
      <c r="G48" s="37">
        <v>6000</v>
      </c>
      <c r="H48" s="67">
        <v>9870</v>
      </c>
      <c r="I48" s="218">
        <v>8877</v>
      </c>
      <c r="J48" s="282">
        <v>6223</v>
      </c>
      <c r="K48" s="282">
        <v>5830</v>
      </c>
      <c r="L48" s="282">
        <v>31000</v>
      </c>
      <c r="M48" s="282">
        <v>52278</v>
      </c>
      <c r="N48" s="387">
        <v>8660</v>
      </c>
      <c r="O48" s="387">
        <v>1962</v>
      </c>
      <c r="P48" s="469">
        <v>2240</v>
      </c>
      <c r="Q48" s="220">
        <f>'Mielies-Maize'!J48</f>
        <v>9668</v>
      </c>
      <c r="R48" s="408">
        <f t="shared" si="2"/>
        <v>19946</v>
      </c>
    </row>
    <row r="49" spans="1:18" ht="15" customHeight="1" x14ac:dyDescent="0.3">
      <c r="A49" s="11"/>
      <c r="B49" s="33">
        <f>'Mielies-Maize'!B49</f>
        <v>31</v>
      </c>
      <c r="C49" s="197"/>
      <c r="D49" s="37">
        <v>-14000</v>
      </c>
      <c r="E49" s="37">
        <v>10000</v>
      </c>
      <c r="F49" s="37">
        <v>3000</v>
      </c>
      <c r="G49" s="37">
        <v>5000</v>
      </c>
      <c r="H49" s="67">
        <v>8679</v>
      </c>
      <c r="I49" s="218">
        <v>16965</v>
      </c>
      <c r="J49" s="282">
        <v>20496</v>
      </c>
      <c r="K49" s="282">
        <v>19312</v>
      </c>
      <c r="L49" s="282">
        <v>5688</v>
      </c>
      <c r="M49" s="282">
        <v>3874</v>
      </c>
      <c r="N49" s="387">
        <v>35422</v>
      </c>
      <c r="O49" s="387">
        <v>28704</v>
      </c>
      <c r="P49" s="469">
        <v>41130</v>
      </c>
      <c r="Q49" s="220"/>
      <c r="R49" s="408">
        <f t="shared" si="2"/>
        <v>18600</v>
      </c>
    </row>
    <row r="50" spans="1:18" ht="15" customHeight="1" x14ac:dyDescent="0.3">
      <c r="A50" s="11"/>
      <c r="B50" s="33">
        <f>'Mielies-Maize'!B50</f>
        <v>32</v>
      </c>
      <c r="C50" s="197"/>
      <c r="D50" s="37">
        <v>3000</v>
      </c>
      <c r="E50" s="37">
        <v>-4000</v>
      </c>
      <c r="F50" s="37">
        <v>1000</v>
      </c>
      <c r="G50" s="37">
        <v>21000</v>
      </c>
      <c r="H50" s="67">
        <v>4596</v>
      </c>
      <c r="I50" s="218">
        <v>8626</v>
      </c>
      <c r="J50" s="282">
        <v>6887</v>
      </c>
      <c r="K50" s="282">
        <v>6538</v>
      </c>
      <c r="L50" s="282">
        <v>0</v>
      </c>
      <c r="M50" s="282">
        <v>4339</v>
      </c>
      <c r="N50" s="387">
        <v>5097</v>
      </c>
      <c r="O50" s="387">
        <v>1811</v>
      </c>
      <c r="P50" s="469">
        <v>3754</v>
      </c>
      <c r="Q50" s="220"/>
      <c r="R50" s="408">
        <f t="shared" si="2"/>
        <v>3557</v>
      </c>
    </row>
    <row r="51" spans="1:18" ht="15" customHeight="1" x14ac:dyDescent="0.3">
      <c r="A51" s="11"/>
      <c r="B51" s="33">
        <v>33</v>
      </c>
      <c r="C51" s="197"/>
      <c r="D51" s="75">
        <v>0</v>
      </c>
      <c r="E51" s="37">
        <v>0</v>
      </c>
      <c r="F51" s="37">
        <v>1667</v>
      </c>
      <c r="G51" s="37">
        <v>0</v>
      </c>
      <c r="H51" s="67">
        <v>0</v>
      </c>
      <c r="I51" s="218">
        <v>0</v>
      </c>
      <c r="J51" s="282">
        <v>0</v>
      </c>
      <c r="K51" s="282">
        <v>0</v>
      </c>
      <c r="L51" s="282">
        <v>0</v>
      </c>
      <c r="M51" s="282">
        <v>0</v>
      </c>
      <c r="N51" s="387">
        <v>5186</v>
      </c>
      <c r="O51" s="387">
        <v>1750</v>
      </c>
      <c r="P51" s="469">
        <v>4481</v>
      </c>
      <c r="Q51" s="220"/>
      <c r="R51" s="408">
        <f t="shared" si="2"/>
        <v>1387.2</v>
      </c>
    </row>
    <row r="52" spans="1:18" ht="15" customHeight="1" x14ac:dyDescent="0.3">
      <c r="A52" s="11"/>
      <c r="B52" s="33">
        <v>34</v>
      </c>
      <c r="C52" s="197"/>
      <c r="D52" s="75">
        <v>8000</v>
      </c>
      <c r="E52" s="37">
        <v>0</v>
      </c>
      <c r="F52" s="37">
        <v>1667</v>
      </c>
      <c r="G52" s="37">
        <v>0</v>
      </c>
      <c r="H52" s="67">
        <v>0</v>
      </c>
      <c r="I52" s="218">
        <v>0</v>
      </c>
      <c r="J52" s="282">
        <v>0</v>
      </c>
      <c r="K52" s="282">
        <v>0</v>
      </c>
      <c r="L52" s="282">
        <v>0</v>
      </c>
      <c r="M52" s="282">
        <v>0</v>
      </c>
      <c r="N52" s="387">
        <v>8885</v>
      </c>
      <c r="O52" s="387">
        <v>3748</v>
      </c>
      <c r="P52" s="469">
        <v>4090</v>
      </c>
      <c r="Q52" s="220"/>
      <c r="R52" s="408">
        <f t="shared" si="2"/>
        <v>2526.6</v>
      </c>
    </row>
    <row r="53" spans="1:18" ht="15" customHeight="1" x14ac:dyDescent="0.3">
      <c r="A53" s="11"/>
      <c r="B53" s="33">
        <f>'Mielies-Maize'!B53</f>
        <v>35</v>
      </c>
      <c r="C53" s="197"/>
      <c r="D53" s="75">
        <v>29000</v>
      </c>
      <c r="E53" s="37">
        <v>20000</v>
      </c>
      <c r="F53" s="37">
        <v>1666</v>
      </c>
      <c r="G53" s="37">
        <v>6000</v>
      </c>
      <c r="H53" s="67">
        <v>32560</v>
      </c>
      <c r="I53" s="218">
        <v>22245</v>
      </c>
      <c r="J53" s="282">
        <v>29426</v>
      </c>
      <c r="K53" s="282">
        <v>25182</v>
      </c>
      <c r="L53" s="282">
        <v>22399</v>
      </c>
      <c r="M53" s="282">
        <v>35081</v>
      </c>
      <c r="N53" s="387">
        <v>12085</v>
      </c>
      <c r="O53" s="387">
        <v>16492</v>
      </c>
      <c r="P53" s="469">
        <v>38456</v>
      </c>
      <c r="Q53" s="220"/>
      <c r="R53" s="408">
        <f t="shared" si="2"/>
        <v>22247.8</v>
      </c>
    </row>
    <row r="54" spans="1:18" ht="15" customHeight="1" x14ac:dyDescent="0.3">
      <c r="A54" s="11"/>
      <c r="B54" s="33">
        <f>'Mielies-Maize'!B54</f>
        <v>36</v>
      </c>
      <c r="C54" s="197"/>
      <c r="D54" s="75">
        <v>7000</v>
      </c>
      <c r="E54" s="37">
        <v>7000</v>
      </c>
      <c r="F54" s="37">
        <v>2000</v>
      </c>
      <c r="G54" s="37">
        <v>7000</v>
      </c>
      <c r="H54" s="67">
        <v>1668</v>
      </c>
      <c r="I54" s="218">
        <v>4517</v>
      </c>
      <c r="J54" s="282">
        <v>1550</v>
      </c>
      <c r="K54" s="282">
        <v>1352</v>
      </c>
      <c r="L54" s="282">
        <v>1653</v>
      </c>
      <c r="M54" s="282">
        <v>1742</v>
      </c>
      <c r="N54" s="387">
        <v>329</v>
      </c>
      <c r="O54" s="387">
        <v>306</v>
      </c>
      <c r="P54" s="469">
        <v>306</v>
      </c>
      <c r="Q54" s="220"/>
      <c r="R54" s="408">
        <f t="shared" si="2"/>
        <v>1076.4000000000001</v>
      </c>
    </row>
    <row r="55" spans="1:18" ht="15" customHeight="1" x14ac:dyDescent="0.3">
      <c r="A55" s="11"/>
      <c r="B55" s="33">
        <f>'Mielies-Maize'!B55</f>
        <v>37</v>
      </c>
      <c r="C55" s="197"/>
      <c r="D55" s="75">
        <v>9000</v>
      </c>
      <c r="E55" s="37">
        <v>-3000</v>
      </c>
      <c r="F55" s="37">
        <v>2000</v>
      </c>
      <c r="G55" s="37">
        <v>6000</v>
      </c>
      <c r="H55" s="67">
        <v>4009</v>
      </c>
      <c r="I55" s="218">
        <v>3887</v>
      </c>
      <c r="J55" s="282">
        <v>4829</v>
      </c>
      <c r="K55" s="282">
        <v>3195</v>
      </c>
      <c r="L55" s="282">
        <v>6497</v>
      </c>
      <c r="M55" s="282">
        <v>2256</v>
      </c>
      <c r="N55" s="387">
        <v>2710</v>
      </c>
      <c r="O55" s="387">
        <v>3699</v>
      </c>
      <c r="P55" s="469">
        <v>1791</v>
      </c>
      <c r="Q55" s="220"/>
      <c r="R55" s="408">
        <f t="shared" si="2"/>
        <v>3671.4</v>
      </c>
    </row>
    <row r="56" spans="1:18" ht="15" customHeight="1" x14ac:dyDescent="0.3">
      <c r="A56" s="11"/>
      <c r="B56" s="33">
        <f>'Mielies-Maize'!B56</f>
        <v>38</v>
      </c>
      <c r="C56" s="197"/>
      <c r="D56" s="37">
        <v>4000</v>
      </c>
      <c r="E56" s="37">
        <v>6000</v>
      </c>
      <c r="F56" s="37">
        <v>-3000</v>
      </c>
      <c r="G56" s="37">
        <v>10000</v>
      </c>
      <c r="H56" s="67">
        <v>3727</v>
      </c>
      <c r="I56" s="218">
        <v>6891</v>
      </c>
      <c r="J56" s="282">
        <v>7986</v>
      </c>
      <c r="K56" s="282">
        <v>3619</v>
      </c>
      <c r="L56" s="282">
        <v>11270</v>
      </c>
      <c r="M56" s="282">
        <v>2523</v>
      </c>
      <c r="N56" s="387">
        <v>6404</v>
      </c>
      <c r="O56" s="387">
        <v>5274</v>
      </c>
      <c r="P56" s="469">
        <v>4215</v>
      </c>
      <c r="Q56" s="220"/>
      <c r="R56" s="408">
        <f t="shared" si="2"/>
        <v>5818</v>
      </c>
    </row>
    <row r="57" spans="1:18" ht="15" customHeight="1" x14ac:dyDescent="0.3">
      <c r="A57" s="11"/>
      <c r="B57" s="33">
        <f>'Mielies-Maize'!B57</f>
        <v>39</v>
      </c>
      <c r="C57" s="197"/>
      <c r="D57" s="37">
        <v>9000</v>
      </c>
      <c r="E57" s="37">
        <v>7000</v>
      </c>
      <c r="F57" s="37">
        <v>4000</v>
      </c>
      <c r="G57" s="37">
        <v>6000</v>
      </c>
      <c r="H57" s="67">
        <v>3341</v>
      </c>
      <c r="I57" s="218">
        <v>17148</v>
      </c>
      <c r="J57" s="282">
        <v>8787</v>
      </c>
      <c r="K57" s="282">
        <v>6187</v>
      </c>
      <c r="L57" s="282">
        <v>32119</v>
      </c>
      <c r="M57" s="282">
        <v>26585</v>
      </c>
      <c r="N57" s="387">
        <v>35868</v>
      </c>
      <c r="O57" s="387">
        <v>5176</v>
      </c>
      <c r="P57" s="469">
        <v>6661</v>
      </c>
      <c r="Q57" s="220"/>
      <c r="R57" s="408">
        <f t="shared" si="2"/>
        <v>21187</v>
      </c>
    </row>
    <row r="58" spans="1:18" ht="15" customHeight="1" x14ac:dyDescent="0.3">
      <c r="A58" s="11"/>
      <c r="B58" s="33">
        <f>'Mielies-Maize'!B58</f>
        <v>40</v>
      </c>
      <c r="C58" s="197"/>
      <c r="D58" s="37">
        <v>9000</v>
      </c>
      <c r="E58" s="37">
        <v>10000</v>
      </c>
      <c r="F58" s="37">
        <v>4000</v>
      </c>
      <c r="G58" s="37">
        <v>4000</v>
      </c>
      <c r="H58" s="67">
        <v>6501</v>
      </c>
      <c r="I58" s="218">
        <v>21579</v>
      </c>
      <c r="J58" s="282">
        <v>21557</v>
      </c>
      <c r="K58" s="282">
        <v>32619</v>
      </c>
      <c r="L58" s="282">
        <v>4929</v>
      </c>
      <c r="M58" s="282">
        <v>1418</v>
      </c>
      <c r="N58" s="387">
        <v>2804</v>
      </c>
      <c r="O58" s="387">
        <v>43180</v>
      </c>
      <c r="P58" s="469">
        <v>38773</v>
      </c>
      <c r="Q58" s="220"/>
      <c r="R58" s="408">
        <f t="shared" si="2"/>
        <v>16990</v>
      </c>
    </row>
    <row r="59" spans="1:18" ht="15" customHeight="1" x14ac:dyDescent="0.3">
      <c r="A59" s="11"/>
      <c r="B59" s="33">
        <f>'Mielies-Maize'!B59</f>
        <v>41</v>
      </c>
      <c r="C59" s="197"/>
      <c r="D59" s="37">
        <v>7000</v>
      </c>
      <c r="E59" s="37">
        <v>-4000</v>
      </c>
      <c r="F59" s="37">
        <v>19000</v>
      </c>
      <c r="G59" s="37">
        <v>3000</v>
      </c>
      <c r="H59" s="67">
        <v>10359</v>
      </c>
      <c r="I59" s="218">
        <v>14254</v>
      </c>
      <c r="J59" s="282">
        <v>13574</v>
      </c>
      <c r="K59" s="282">
        <v>13978</v>
      </c>
      <c r="L59" s="282">
        <v>9061</v>
      </c>
      <c r="M59" s="282">
        <v>6038</v>
      </c>
      <c r="N59" s="387">
        <v>7564</v>
      </c>
      <c r="O59" s="387">
        <v>8985</v>
      </c>
      <c r="P59" s="469">
        <v>3239</v>
      </c>
      <c r="Q59" s="220"/>
      <c r="R59" s="408">
        <f t="shared" si="2"/>
        <v>9125.2000000000007</v>
      </c>
    </row>
    <row r="60" spans="1:18" ht="15" customHeight="1" x14ac:dyDescent="0.3">
      <c r="A60" s="11"/>
      <c r="B60" s="33">
        <f>'Mielies-Maize'!B60</f>
        <v>42</v>
      </c>
      <c r="C60" s="197"/>
      <c r="D60" s="37">
        <v>9000</v>
      </c>
      <c r="E60" s="37">
        <v>6000</v>
      </c>
      <c r="F60" s="37">
        <v>8000</v>
      </c>
      <c r="G60" s="37">
        <v>21000</v>
      </c>
      <c r="H60" s="67">
        <v>13742</v>
      </c>
      <c r="I60" s="218">
        <v>16670</v>
      </c>
      <c r="J60" s="282">
        <v>23605</v>
      </c>
      <c r="K60" s="282">
        <v>12098</v>
      </c>
      <c r="L60" s="282">
        <v>10858</v>
      </c>
      <c r="M60" s="282">
        <v>6287</v>
      </c>
      <c r="N60" s="387">
        <v>5453</v>
      </c>
      <c r="O60" s="387">
        <v>6787</v>
      </c>
      <c r="P60" s="469">
        <v>5682</v>
      </c>
      <c r="Q60" s="220"/>
      <c r="R60" s="408">
        <f t="shared" si="2"/>
        <v>8296.6</v>
      </c>
    </row>
    <row r="61" spans="1:18" ht="15" customHeight="1" x14ac:dyDescent="0.3">
      <c r="A61" s="11"/>
      <c r="B61" s="33">
        <f>'Mielies-Maize'!B61</f>
        <v>43</v>
      </c>
      <c r="C61" s="197"/>
      <c r="D61" s="37">
        <v>13000</v>
      </c>
      <c r="E61" s="37">
        <v>6000</v>
      </c>
      <c r="F61" s="37">
        <v>7000</v>
      </c>
      <c r="G61" s="37">
        <v>14000</v>
      </c>
      <c r="H61" s="67">
        <v>27459</v>
      </c>
      <c r="I61" s="218">
        <v>23609</v>
      </c>
      <c r="J61" s="282">
        <v>23487</v>
      </c>
      <c r="K61" s="282">
        <v>12069</v>
      </c>
      <c r="L61" s="282">
        <v>33195</v>
      </c>
      <c r="M61" s="282">
        <v>39174</v>
      </c>
      <c r="N61" s="387">
        <v>30139</v>
      </c>
      <c r="O61" s="387">
        <v>15342</v>
      </c>
      <c r="P61" s="469">
        <v>10151</v>
      </c>
      <c r="Q61" s="220"/>
      <c r="R61" s="408">
        <f t="shared" si="2"/>
        <v>25983.8</v>
      </c>
    </row>
    <row r="62" spans="1:18" ht="15" customHeight="1" x14ac:dyDescent="0.3">
      <c r="A62" s="11"/>
      <c r="B62" s="185">
        <f>'Mielies-Maize'!B62</f>
        <v>44</v>
      </c>
      <c r="C62" s="197"/>
      <c r="D62" s="37">
        <v>68000</v>
      </c>
      <c r="E62" s="37">
        <v>4000</v>
      </c>
      <c r="F62" s="37">
        <v>8000</v>
      </c>
      <c r="G62" s="37">
        <v>9000</v>
      </c>
      <c r="H62" s="67">
        <v>26796</v>
      </c>
      <c r="I62" s="218">
        <v>24811</v>
      </c>
      <c r="J62" s="282">
        <v>47446</v>
      </c>
      <c r="K62" s="282">
        <v>40215</v>
      </c>
      <c r="L62" s="282">
        <v>4855</v>
      </c>
      <c r="M62" s="282">
        <v>1051</v>
      </c>
      <c r="N62" s="387">
        <v>1372</v>
      </c>
      <c r="O62" s="387">
        <v>41776</v>
      </c>
      <c r="P62" s="469">
        <v>39807</v>
      </c>
      <c r="Q62" s="220"/>
      <c r="R62" s="408">
        <f t="shared" si="2"/>
        <v>17853.8</v>
      </c>
    </row>
    <row r="63" spans="1:18" ht="15" hidden="1" customHeight="1" x14ac:dyDescent="0.3">
      <c r="A63" s="11"/>
      <c r="B63" s="33">
        <f>'Mielies-Maize'!B63</f>
        <v>45</v>
      </c>
      <c r="C63" s="197"/>
      <c r="D63" s="37">
        <v>12000</v>
      </c>
      <c r="E63" s="37">
        <v>8000</v>
      </c>
      <c r="F63" s="37">
        <v>34000</v>
      </c>
      <c r="G63" s="37">
        <v>19000</v>
      </c>
      <c r="H63" s="67">
        <v>36840</v>
      </c>
      <c r="I63" s="218">
        <v>9892</v>
      </c>
      <c r="J63" s="282">
        <v>20915</v>
      </c>
      <c r="K63" s="282">
        <v>12600</v>
      </c>
      <c r="L63" s="282">
        <v>10424</v>
      </c>
      <c r="M63" s="282">
        <v>7988</v>
      </c>
      <c r="N63" s="387">
        <v>0</v>
      </c>
      <c r="O63" s="387"/>
      <c r="P63" s="469">
        <v>7876</v>
      </c>
      <c r="Q63" s="220"/>
      <c r="R63" s="408">
        <f t="shared" si="2"/>
        <v>7753</v>
      </c>
    </row>
    <row r="64" spans="1:18" ht="15" hidden="1" customHeight="1" x14ac:dyDescent="0.3">
      <c r="A64" s="11"/>
      <c r="B64" s="33">
        <f>'Mielies-Maize'!B64</f>
        <v>46</v>
      </c>
      <c r="C64" s="197"/>
      <c r="D64" s="37">
        <v>29000</v>
      </c>
      <c r="E64" s="37">
        <v>14000</v>
      </c>
      <c r="F64" s="37">
        <v>9000</v>
      </c>
      <c r="G64" s="37">
        <v>33000</v>
      </c>
      <c r="H64" s="67">
        <v>35391</v>
      </c>
      <c r="I64" s="218">
        <v>11779</v>
      </c>
      <c r="J64" s="282">
        <v>29975</v>
      </c>
      <c r="K64" s="282">
        <v>21498</v>
      </c>
      <c r="L64" s="282">
        <v>17466</v>
      </c>
      <c r="M64" s="282">
        <v>9412</v>
      </c>
      <c r="N64" s="387">
        <v>0</v>
      </c>
      <c r="O64" s="387"/>
      <c r="P64" s="469">
        <v>16682</v>
      </c>
      <c r="Q64" s="220"/>
      <c r="R64" s="408">
        <f t="shared" si="2"/>
        <v>12094</v>
      </c>
    </row>
    <row r="65" spans="1:18" ht="15" hidden="1" customHeight="1" x14ac:dyDescent="0.3">
      <c r="A65" s="11"/>
      <c r="B65" s="33">
        <f>'Mielies-Maize'!B65</f>
        <v>47</v>
      </c>
      <c r="C65" s="197"/>
      <c r="D65" s="37">
        <v>22000</v>
      </c>
      <c r="E65" s="37">
        <v>10000</v>
      </c>
      <c r="F65" s="37">
        <v>8000</v>
      </c>
      <c r="G65" s="37">
        <v>24000</v>
      </c>
      <c r="H65" s="67">
        <v>56654</v>
      </c>
      <c r="I65" s="218">
        <v>23253</v>
      </c>
      <c r="J65" s="282">
        <v>28053</v>
      </c>
      <c r="K65" s="282">
        <v>18258</v>
      </c>
      <c r="L65" s="282">
        <v>15982</v>
      </c>
      <c r="M65" s="282">
        <v>4102</v>
      </c>
      <c r="N65" s="387">
        <v>0</v>
      </c>
      <c r="O65" s="387"/>
      <c r="P65" s="469">
        <v>18448</v>
      </c>
      <c r="Q65" s="220"/>
      <c r="R65" s="408">
        <f t="shared" si="2"/>
        <v>9585.5</v>
      </c>
    </row>
    <row r="66" spans="1:18" ht="15" hidden="1" customHeight="1" x14ac:dyDescent="0.3">
      <c r="A66" s="11"/>
      <c r="B66" s="33">
        <f>'Mielies-Maize'!B66</f>
        <v>48</v>
      </c>
      <c r="C66" s="197"/>
      <c r="D66" s="37">
        <v>21000</v>
      </c>
      <c r="E66" s="37">
        <v>6000</v>
      </c>
      <c r="F66" s="37">
        <v>11000</v>
      </c>
      <c r="G66" s="37">
        <v>32000</v>
      </c>
      <c r="H66" s="67">
        <v>30445</v>
      </c>
      <c r="I66" s="218">
        <v>50319</v>
      </c>
      <c r="J66" s="282">
        <v>49480</v>
      </c>
      <c r="K66" s="282">
        <v>68852</v>
      </c>
      <c r="L66" s="282">
        <v>54677</v>
      </c>
      <c r="M66" s="282">
        <v>30391</v>
      </c>
      <c r="N66" s="387">
        <v>0</v>
      </c>
      <c r="O66" s="387"/>
      <c r="P66" s="469">
        <v>63932</v>
      </c>
      <c r="Q66" s="220"/>
      <c r="R66" s="408">
        <f t="shared" si="2"/>
        <v>38480</v>
      </c>
    </row>
    <row r="67" spans="1:18" ht="15" hidden="1" customHeight="1" x14ac:dyDescent="0.3">
      <c r="A67" s="11"/>
      <c r="B67" s="33">
        <f>'Mielies-Maize'!B67</f>
        <v>49</v>
      </c>
      <c r="C67" s="197"/>
      <c r="D67" s="37">
        <v>-4000</v>
      </c>
      <c r="E67" s="37">
        <v>35000</v>
      </c>
      <c r="F67" s="37">
        <v>7000</v>
      </c>
      <c r="G67" s="37">
        <v>21000</v>
      </c>
      <c r="H67" s="67">
        <v>26404</v>
      </c>
      <c r="I67" s="218">
        <v>24511</v>
      </c>
      <c r="J67" s="282">
        <v>19256</v>
      </c>
      <c r="K67" s="282">
        <v>13097</v>
      </c>
      <c r="L67" s="282">
        <v>39179</v>
      </c>
      <c r="M67" s="282">
        <v>4779</v>
      </c>
      <c r="N67" s="387">
        <v>0</v>
      </c>
      <c r="O67" s="387"/>
      <c r="P67" s="469">
        <v>3552</v>
      </c>
      <c r="Q67" s="220"/>
      <c r="R67" s="408">
        <f t="shared" si="2"/>
        <v>14263.75</v>
      </c>
    </row>
    <row r="68" spans="1:18" ht="15" hidden="1" customHeight="1" x14ac:dyDescent="0.3">
      <c r="A68" s="11"/>
      <c r="B68" s="33">
        <f>'Mielies-Maize'!B68</f>
        <v>50</v>
      </c>
      <c r="C68" s="197"/>
      <c r="D68" s="37">
        <v>33000</v>
      </c>
      <c r="E68" s="37">
        <v>18000</v>
      </c>
      <c r="F68" s="37">
        <v>22500</v>
      </c>
      <c r="G68" s="37">
        <v>53000</v>
      </c>
      <c r="H68" s="67">
        <v>57311</v>
      </c>
      <c r="I68" s="218">
        <v>36503</v>
      </c>
      <c r="J68" s="282">
        <v>25982</v>
      </c>
      <c r="K68" s="282">
        <v>47363</v>
      </c>
      <c r="L68" s="282">
        <v>24428</v>
      </c>
      <c r="M68" s="282">
        <v>10763</v>
      </c>
      <c r="N68" s="387">
        <v>0</v>
      </c>
      <c r="O68" s="387">
        <v>0</v>
      </c>
      <c r="P68" s="469">
        <v>27872</v>
      </c>
      <c r="Q68" s="220"/>
      <c r="R68" s="408">
        <f t="shared" si="2"/>
        <v>16510.8</v>
      </c>
    </row>
    <row r="69" spans="1:18" ht="15" hidden="1" customHeight="1" x14ac:dyDescent="0.3">
      <c r="A69" s="11"/>
      <c r="B69" s="33">
        <f>'Mielies-Maize'!B69</f>
        <v>51</v>
      </c>
      <c r="C69" s="197"/>
      <c r="D69" s="37">
        <v>44000</v>
      </c>
      <c r="E69" s="37">
        <v>22000</v>
      </c>
      <c r="F69" s="37">
        <v>18000</v>
      </c>
      <c r="G69" s="37">
        <v>83000</v>
      </c>
      <c r="H69" s="67">
        <v>121210</v>
      </c>
      <c r="I69" s="218">
        <v>32842</v>
      </c>
      <c r="J69" s="282">
        <v>51132</v>
      </c>
      <c r="K69" s="282">
        <v>65527</v>
      </c>
      <c r="L69" s="282">
        <v>36667</v>
      </c>
      <c r="M69" s="282">
        <v>14403</v>
      </c>
      <c r="N69" s="387">
        <v>0</v>
      </c>
      <c r="O69" s="387">
        <v>0</v>
      </c>
      <c r="P69" s="469">
        <v>50254</v>
      </c>
      <c r="Q69" s="220"/>
      <c r="R69" s="408">
        <f t="shared" si="2"/>
        <v>23319.4</v>
      </c>
    </row>
    <row r="70" spans="1:18" ht="15" hidden="1" customHeight="1" x14ac:dyDescent="0.3">
      <c r="A70" s="11"/>
      <c r="B70" s="33">
        <f>'Mielies-Maize'!B70</f>
        <v>52</v>
      </c>
      <c r="C70" s="197"/>
      <c r="D70" s="37"/>
      <c r="E70" s="37">
        <v>16000</v>
      </c>
      <c r="F70" s="37">
        <v>6500</v>
      </c>
      <c r="G70" s="37">
        <v>60000</v>
      </c>
      <c r="H70" s="67">
        <v>74145</v>
      </c>
      <c r="I70" s="282">
        <v>131750</v>
      </c>
      <c r="J70" s="282">
        <v>57159</v>
      </c>
      <c r="K70" s="282">
        <v>66227</v>
      </c>
      <c r="L70" s="282">
        <v>61905</v>
      </c>
      <c r="M70" s="282">
        <v>12156</v>
      </c>
      <c r="N70" s="387">
        <v>0</v>
      </c>
      <c r="O70" s="387">
        <v>0</v>
      </c>
      <c r="P70" s="469">
        <v>96502</v>
      </c>
      <c r="Q70" s="220"/>
      <c r="R70" s="408"/>
    </row>
    <row r="71" spans="1:18" ht="14.25" hidden="1" customHeight="1" x14ac:dyDescent="0.3">
      <c r="A71" s="11"/>
      <c r="B71" s="33">
        <v>53</v>
      </c>
      <c r="C71" s="197"/>
      <c r="D71" s="37"/>
      <c r="E71" s="37"/>
      <c r="F71" s="37"/>
      <c r="G71" s="37"/>
      <c r="H71" s="37"/>
      <c r="I71" s="282"/>
      <c r="J71" s="282"/>
      <c r="K71" s="282"/>
      <c r="L71" s="282"/>
      <c r="M71" s="282">
        <f>'Mielies-Maize'!F71</f>
        <v>0</v>
      </c>
      <c r="N71" s="387">
        <v>0</v>
      </c>
      <c r="O71" s="387">
        <v>0</v>
      </c>
      <c r="P71" s="470">
        <v>166856</v>
      </c>
      <c r="Q71" s="220"/>
      <c r="R71" s="408"/>
    </row>
    <row r="72" spans="1:18" ht="14.25" hidden="1" customHeight="1" x14ac:dyDescent="0.3">
      <c r="A72" s="11"/>
      <c r="B72" s="33">
        <v>54</v>
      </c>
      <c r="C72" s="197"/>
      <c r="D72" s="45"/>
      <c r="E72" s="45"/>
      <c r="F72" s="45"/>
      <c r="G72" s="45"/>
      <c r="H72" s="45"/>
      <c r="I72" s="281"/>
      <c r="J72" s="281"/>
      <c r="K72" s="281"/>
      <c r="L72" s="281"/>
      <c r="M72" s="281">
        <f>'Mielies-Maize'!F72</f>
        <v>0</v>
      </c>
      <c r="N72" s="387">
        <v>0</v>
      </c>
      <c r="O72" s="388">
        <v>0</v>
      </c>
      <c r="P72" s="468">
        <f>'Mielies-Maize'!J72</f>
        <v>0</v>
      </c>
      <c r="Q72" s="220"/>
      <c r="R72" s="408"/>
    </row>
    <row r="73" spans="1:18" ht="14.4" x14ac:dyDescent="0.3">
      <c r="A73" s="11"/>
      <c r="B73" s="209" t="s">
        <v>35</v>
      </c>
      <c r="C73" s="210"/>
      <c r="D73" s="102" t="s">
        <v>76</v>
      </c>
      <c r="E73" s="102">
        <v>5275000</v>
      </c>
      <c r="F73" s="102">
        <v>4985000</v>
      </c>
      <c r="G73" s="102">
        <v>4308000</v>
      </c>
      <c r="H73" s="103">
        <v>5217000</v>
      </c>
      <c r="I73" s="226">
        <v>6203800</v>
      </c>
      <c r="J73" s="226">
        <v>6540000</v>
      </c>
      <c r="K73" s="148">
        <v>5220000</v>
      </c>
      <c r="L73" s="284">
        <v>4370000</v>
      </c>
      <c r="M73" s="148">
        <v>6904000</v>
      </c>
      <c r="N73" s="148">
        <v>5970000</v>
      </c>
      <c r="O73" s="148">
        <v>5730000</v>
      </c>
      <c r="P73" s="148">
        <v>6752500</v>
      </c>
      <c r="Q73" s="148">
        <f>'Table-SAGIS deliver vs CEC est'!D8</f>
        <v>7602450</v>
      </c>
      <c r="R73" s="408">
        <f>AVERAGE(L73:P73)</f>
        <v>5945300</v>
      </c>
    </row>
    <row r="74" spans="1:18" ht="14.25" customHeight="1" x14ac:dyDescent="0.3">
      <c r="A74" s="11"/>
      <c r="B74" s="266" t="s">
        <v>84</v>
      </c>
      <c r="C74" s="225"/>
      <c r="D74" s="128">
        <v>433883</v>
      </c>
      <c r="E74" s="130">
        <v>309666</v>
      </c>
      <c r="F74" s="130">
        <v>408213</v>
      </c>
      <c r="G74" s="130">
        <v>373764</v>
      </c>
      <c r="H74" s="130">
        <v>319431</v>
      </c>
      <c r="I74" s="130">
        <v>346869</v>
      </c>
      <c r="J74" s="130">
        <v>382404</v>
      </c>
      <c r="K74" s="149">
        <v>362420</v>
      </c>
      <c r="L74" s="289">
        <v>286664</v>
      </c>
      <c r="M74" s="149">
        <f>338900+13100</f>
        <v>352000</v>
      </c>
      <c r="N74" s="149">
        <v>350000</v>
      </c>
      <c r="O74" s="149">
        <v>354000</v>
      </c>
      <c r="P74" s="149">
        <v>401000</v>
      </c>
      <c r="Q74" s="149">
        <f>'Table-SAGIS deliver vs CEC est'!D9</f>
        <v>440000</v>
      </c>
      <c r="R74" s="408">
        <f>AVERAGE(L74:P74)</f>
        <v>348732.8</v>
      </c>
    </row>
    <row r="75" spans="1:18" ht="14.25" customHeight="1" x14ac:dyDescent="0.3">
      <c r="A75" s="11"/>
      <c r="B75" s="267" t="s">
        <v>82</v>
      </c>
      <c r="C75" s="228"/>
      <c r="D75" s="131">
        <f t="shared" ref="D75:J75" si="3">D73-D74</f>
        <v>4786117</v>
      </c>
      <c r="E75" s="131">
        <f t="shared" si="3"/>
        <v>4965334</v>
      </c>
      <c r="F75" s="131">
        <f t="shared" si="3"/>
        <v>4576787</v>
      </c>
      <c r="G75" s="131">
        <f t="shared" si="3"/>
        <v>3934236</v>
      </c>
      <c r="H75" s="131">
        <f t="shared" si="3"/>
        <v>4897569</v>
      </c>
      <c r="I75" s="131">
        <f t="shared" si="3"/>
        <v>5856931</v>
      </c>
      <c r="J75" s="131">
        <f t="shared" si="3"/>
        <v>6157596</v>
      </c>
      <c r="K75" s="150">
        <f>K73-K74</f>
        <v>4857580</v>
      </c>
      <c r="L75" s="150">
        <f>L73-L74</f>
        <v>4083336</v>
      </c>
      <c r="M75" s="150">
        <f>M73-M74</f>
        <v>6552000</v>
      </c>
      <c r="N75" s="150">
        <v>5620000</v>
      </c>
      <c r="O75" s="150">
        <v>5380000</v>
      </c>
      <c r="P75" s="150">
        <f>P73-P74</f>
        <v>6351500</v>
      </c>
      <c r="Q75" s="150">
        <f>Q73-Q74</f>
        <v>7162450</v>
      </c>
      <c r="R75" s="408">
        <f>R73-R74</f>
        <v>5596567.2000000002</v>
      </c>
    </row>
    <row r="76" spans="1:18" ht="12.6" thickBot="1" x14ac:dyDescent="0.3">
      <c r="A76" s="11"/>
      <c r="B76" s="126"/>
      <c r="C76" s="127"/>
      <c r="D76" s="121"/>
      <c r="E76" s="121"/>
      <c r="F76" s="121"/>
      <c r="G76" s="121"/>
      <c r="H76" s="121"/>
      <c r="I76" s="121"/>
      <c r="J76" s="121"/>
      <c r="K76" s="239"/>
      <c r="L76" s="239"/>
      <c r="M76" s="239"/>
      <c r="N76" s="239"/>
      <c r="O76" s="239"/>
      <c r="P76" s="239"/>
      <c r="Q76" s="239"/>
      <c r="R76" s="407"/>
    </row>
    <row r="77" spans="1:18" ht="18" thickBot="1" x14ac:dyDescent="0.4">
      <c r="A77" s="11"/>
      <c r="B77" s="274" t="s">
        <v>70</v>
      </c>
      <c r="C77" s="326"/>
      <c r="D77" s="275" t="s">
        <v>29</v>
      </c>
      <c r="E77" s="318" t="s">
        <v>30</v>
      </c>
      <c r="F77" s="318" t="s">
        <v>31</v>
      </c>
      <c r="G77" s="318" t="s">
        <v>28</v>
      </c>
      <c r="H77" s="318" t="s">
        <v>34</v>
      </c>
      <c r="I77" s="318" t="s">
        <v>61</v>
      </c>
      <c r="J77" s="318" t="s">
        <v>80</v>
      </c>
      <c r="K77" s="318" t="s">
        <v>81</v>
      </c>
      <c r="L77" s="318" t="s">
        <v>91</v>
      </c>
      <c r="M77" s="318" t="s">
        <v>95</v>
      </c>
      <c r="N77" s="275" t="s">
        <v>99</v>
      </c>
      <c r="O77" s="275" t="s">
        <v>113</v>
      </c>
      <c r="P77" s="221" t="s">
        <v>121</v>
      </c>
      <c r="Q77" s="221" t="s">
        <v>118</v>
      </c>
      <c r="R77" s="403" t="s">
        <v>107</v>
      </c>
    </row>
    <row r="78" spans="1:18" x14ac:dyDescent="0.2">
      <c r="A78" s="11"/>
      <c r="B78" s="22" t="s">
        <v>100</v>
      </c>
      <c r="C78" s="327"/>
      <c r="D78" s="69">
        <f>D16</f>
        <v>340692</v>
      </c>
      <c r="E78" s="321">
        <f>E16</f>
        <v>236016</v>
      </c>
      <c r="F78" s="321">
        <f>F16</f>
        <v>77000</v>
      </c>
      <c r="G78" s="321">
        <f>G16</f>
        <v>77000</v>
      </c>
      <c r="H78" s="321">
        <f>H16</f>
        <v>138000</v>
      </c>
      <c r="I78" s="322">
        <v>526969</v>
      </c>
      <c r="J78" s="321">
        <f>J16</f>
        <v>144565</v>
      </c>
      <c r="K78" s="321">
        <f>K16</f>
        <v>367120</v>
      </c>
      <c r="L78" s="321">
        <f t="shared" ref="L78:R78" si="4">L18</f>
        <v>449955</v>
      </c>
      <c r="M78" s="321">
        <f t="shared" si="4"/>
        <v>300642</v>
      </c>
      <c r="N78" s="271">
        <f t="shared" si="4"/>
        <v>122548</v>
      </c>
      <c r="O78" s="271">
        <f t="shared" si="4"/>
        <v>181045</v>
      </c>
      <c r="P78" s="271">
        <f t="shared" si="4"/>
        <v>216491</v>
      </c>
      <c r="Q78" s="271">
        <f t="shared" si="4"/>
        <v>512109</v>
      </c>
      <c r="R78" s="271">
        <f t="shared" si="4"/>
        <v>274176.2</v>
      </c>
    </row>
    <row r="79" spans="1:18" ht="12" thickBot="1" x14ac:dyDescent="0.25">
      <c r="A79" s="11"/>
      <c r="B79" s="34" t="s">
        <v>101</v>
      </c>
      <c r="C79" s="328"/>
      <c r="D79" s="325">
        <f>SUM(D19:D37)</f>
        <v>3716000</v>
      </c>
      <c r="E79" s="325">
        <f>SUM(E19:E37)</f>
        <v>3875000</v>
      </c>
      <c r="F79" s="325">
        <f>SUM(F19:F37)</f>
        <v>4179375</v>
      </c>
      <c r="G79" s="325">
        <f>SUM(G19:G37)</f>
        <v>3466943</v>
      </c>
      <c r="H79" s="325">
        <f t="shared" ref="H79:O79" si="5">SUM(H19:H43)</f>
        <v>4289893</v>
      </c>
      <c r="I79" s="325">
        <f t="shared" si="5"/>
        <v>5086243</v>
      </c>
      <c r="J79" s="325">
        <f t="shared" si="5"/>
        <v>5598134</v>
      </c>
      <c r="K79" s="325">
        <f t="shared" si="5"/>
        <v>4307429</v>
      </c>
      <c r="L79" s="325">
        <f t="shared" si="5"/>
        <v>3414507</v>
      </c>
      <c r="M79" s="325">
        <f t="shared" si="5"/>
        <v>5991125</v>
      </c>
      <c r="N79" s="325">
        <f t="shared" si="5"/>
        <v>5263964</v>
      </c>
      <c r="O79" s="325">
        <f t="shared" si="5"/>
        <v>4977904</v>
      </c>
      <c r="P79" s="325">
        <f>SUM(P19:P43)</f>
        <v>5874513</v>
      </c>
      <c r="Q79" s="325">
        <f>SUM(Q19:Q57)</f>
        <v>6533697</v>
      </c>
      <c r="R79" s="325">
        <f>SUM(R19:R43)</f>
        <v>4790985.7999999989</v>
      </c>
    </row>
    <row r="80" spans="1:18" ht="15" thickBot="1" x14ac:dyDescent="0.35">
      <c r="A80" s="11"/>
      <c r="B80" s="186" t="s">
        <v>102</v>
      </c>
      <c r="C80" s="329"/>
      <c r="D80" s="287">
        <f t="shared" ref="D80:J80" si="6">SUM(D78:D79)</f>
        <v>4056692</v>
      </c>
      <c r="E80" s="323">
        <f t="shared" si="6"/>
        <v>4111016</v>
      </c>
      <c r="F80" s="323">
        <f t="shared" si="6"/>
        <v>4256375</v>
      </c>
      <c r="G80" s="323">
        <f t="shared" si="6"/>
        <v>3543943</v>
      </c>
      <c r="H80" s="323">
        <f t="shared" si="6"/>
        <v>4427893</v>
      </c>
      <c r="I80" s="323">
        <f t="shared" si="6"/>
        <v>5613212</v>
      </c>
      <c r="J80" s="323">
        <f t="shared" si="6"/>
        <v>5742699</v>
      </c>
      <c r="K80" s="323">
        <f t="shared" ref="K80:P80" si="7">SUM(K78:K79)</f>
        <v>4674549</v>
      </c>
      <c r="L80" s="323">
        <f t="shared" si="7"/>
        <v>3864462</v>
      </c>
      <c r="M80" s="323">
        <f t="shared" si="7"/>
        <v>6291767</v>
      </c>
      <c r="N80" s="287">
        <f t="shared" si="7"/>
        <v>5386512</v>
      </c>
      <c r="O80" s="287">
        <f t="shared" si="7"/>
        <v>5158949</v>
      </c>
      <c r="P80" s="287">
        <f t="shared" si="7"/>
        <v>6091004</v>
      </c>
      <c r="Q80" s="287">
        <f>SUM(Q78:Q79)</f>
        <v>7045806</v>
      </c>
      <c r="R80" s="287">
        <f>SUM(R78:R79)</f>
        <v>5065161.9999999991</v>
      </c>
    </row>
    <row r="81" spans="1:19" ht="15" thickTop="1" x14ac:dyDescent="0.3">
      <c r="A81" s="11"/>
      <c r="B81" s="356" t="s">
        <v>104</v>
      </c>
      <c r="C81" s="354"/>
      <c r="D81" s="355">
        <v>4814295</v>
      </c>
      <c r="E81" s="355">
        <v>4979139</v>
      </c>
      <c r="F81" s="355">
        <v>4540086</v>
      </c>
      <c r="G81" s="355">
        <v>3958421</v>
      </c>
      <c r="H81" s="355"/>
      <c r="I81" s="355"/>
      <c r="J81" s="355"/>
      <c r="K81" s="358"/>
      <c r="L81" s="355"/>
      <c r="M81" s="355"/>
      <c r="N81" s="355"/>
      <c r="O81" s="355"/>
      <c r="P81" s="355"/>
      <c r="Q81" s="355"/>
      <c r="R81" s="407"/>
    </row>
    <row r="82" spans="1:19" ht="15" thickBot="1" x14ac:dyDescent="0.35">
      <c r="A82" s="11"/>
      <c r="B82" s="209" t="s">
        <v>103</v>
      </c>
      <c r="C82" s="330"/>
      <c r="D82" s="324">
        <f>D80/D81</f>
        <v>0.84263469521497958</v>
      </c>
      <c r="E82" s="324">
        <f>E80/E81</f>
        <v>0.82564796845398369</v>
      </c>
      <c r="F82" s="324">
        <f>F80/F81</f>
        <v>0.93750977404392777</v>
      </c>
      <c r="G82" s="324">
        <f>G80/G81</f>
        <v>0.89529208742576905</v>
      </c>
      <c r="H82" s="441">
        <f t="shared" ref="H82:M82" si="8">H80/H75</f>
        <v>0.90410017704702073</v>
      </c>
      <c r="I82" s="441">
        <f t="shared" si="8"/>
        <v>0.95838793388551102</v>
      </c>
      <c r="J82" s="441">
        <f t="shared" si="8"/>
        <v>0.93262029532304491</v>
      </c>
      <c r="K82" s="441">
        <f t="shared" si="8"/>
        <v>0.96232053821038455</v>
      </c>
      <c r="L82" s="441">
        <f>L80/L75</f>
        <v>0.94639823908686427</v>
      </c>
      <c r="M82" s="441">
        <f t="shared" si="8"/>
        <v>0.96028189865689861</v>
      </c>
      <c r="N82" s="441">
        <f>N80/N75</f>
        <v>0.95845409252669034</v>
      </c>
      <c r="O82" s="441">
        <f>O80/O75</f>
        <v>0.95891245353159849</v>
      </c>
      <c r="P82" s="389">
        <f>P80/P75</f>
        <v>0.9589866960560498</v>
      </c>
      <c r="Q82" s="389">
        <f>Q80/Q75</f>
        <v>0.98371451109606345</v>
      </c>
      <c r="R82" s="441">
        <f>R80/R75</f>
        <v>0.90504800871505642</v>
      </c>
    </row>
    <row r="83" spans="1:19" ht="14.4" x14ac:dyDescent="0.3">
      <c r="A83" s="11"/>
      <c r="B83" s="537" t="s">
        <v>46</v>
      </c>
      <c r="C83" s="538"/>
      <c r="D83" s="538"/>
      <c r="E83" s="538"/>
      <c r="F83" s="538"/>
      <c r="G83" s="538"/>
      <c r="H83" s="538"/>
      <c r="I83" s="538"/>
      <c r="J83" s="538"/>
      <c r="K83" s="538"/>
      <c r="L83" s="538"/>
      <c r="M83" s="538"/>
      <c r="N83" s="145"/>
      <c r="O83" s="145"/>
      <c r="P83" s="145"/>
      <c r="Q83" s="145"/>
      <c r="R83" s="443"/>
    </row>
    <row r="84" spans="1:19" ht="15" customHeight="1" x14ac:dyDescent="0.3">
      <c r="A84" s="11"/>
      <c r="B84" s="539" t="s">
        <v>47</v>
      </c>
      <c r="C84" s="540"/>
      <c r="D84" s="540"/>
      <c r="E84" s="540"/>
      <c r="F84" s="540"/>
      <c r="G84" s="540"/>
      <c r="H84" s="540"/>
      <c r="I84" s="540"/>
      <c r="J84" s="540"/>
      <c r="K84" s="540"/>
      <c r="L84" s="540"/>
      <c r="M84" s="540"/>
      <c r="N84" s="23"/>
      <c r="O84" s="23"/>
      <c r="P84" s="23"/>
      <c r="Q84" s="23"/>
      <c r="R84" s="407"/>
    </row>
    <row r="85" spans="1:19" ht="15.75" customHeight="1" thickBot="1" x14ac:dyDescent="0.35">
      <c r="A85" s="11"/>
      <c r="B85" s="541" t="s">
        <v>48</v>
      </c>
      <c r="C85" s="542"/>
      <c r="D85" s="542"/>
      <c r="E85" s="542"/>
      <c r="F85" s="542"/>
      <c r="G85" s="542"/>
      <c r="H85" s="542"/>
      <c r="I85" s="542"/>
      <c r="J85" s="542"/>
      <c r="K85" s="542"/>
      <c r="L85" s="542"/>
      <c r="M85" s="542"/>
      <c r="N85" s="146"/>
      <c r="O85" s="146"/>
      <c r="P85" s="146"/>
      <c r="Q85" s="146"/>
      <c r="R85" s="409"/>
    </row>
    <row r="86" spans="1:19" hidden="1" x14ac:dyDescent="0.2"/>
    <row r="87" spans="1:19" ht="13.2" hidden="1" x14ac:dyDescent="0.25">
      <c r="B87" s="2" t="s">
        <v>89</v>
      </c>
      <c r="D87" s="136">
        <f t="shared" ref="D87:J87" si="9">SUM(D48:D62)/D75</f>
        <v>3.8653463757781101E-2</v>
      </c>
      <c r="E87" s="136">
        <f t="shared" si="9"/>
        <v>1.5910309356832793E-2</v>
      </c>
      <c r="F87" s="136">
        <f t="shared" si="9"/>
        <v>1.5513066262423835E-2</v>
      </c>
      <c r="G87" s="136">
        <f t="shared" si="9"/>
        <v>2.9993116833865584E-2</v>
      </c>
      <c r="H87" s="136">
        <f t="shared" si="9"/>
        <v>3.1302672815839858E-2</v>
      </c>
      <c r="I87" s="136">
        <f t="shared" si="9"/>
        <v>3.2453686068693657E-2</v>
      </c>
      <c r="J87" s="136">
        <f t="shared" si="9"/>
        <v>3.5054751886937692E-2</v>
      </c>
      <c r="K87" s="133">
        <f>1-K82</f>
        <v>3.7679461789615454E-2</v>
      </c>
    </row>
    <row r="88" spans="1:19" hidden="1" x14ac:dyDescent="0.2"/>
    <row r="89" spans="1:19" hidden="1" x14ac:dyDescent="0.2">
      <c r="I89" s="2" t="s">
        <v>90</v>
      </c>
      <c r="J89" s="137">
        <f>SUM(AVERAGE(D87:J87))</f>
        <v>2.8411580997482071E-2</v>
      </c>
    </row>
    <row r="90" spans="1:19" x14ac:dyDescent="0.2">
      <c r="L90" s="292"/>
      <c r="M90" s="292"/>
      <c r="N90" s="292"/>
      <c r="O90" s="292"/>
    </row>
    <row r="92" spans="1:19" x14ac:dyDescent="0.2">
      <c r="G92" s="425">
        <f>SUM(G58:G62)/G73</f>
        <v>1.1838440111420613E-2</v>
      </c>
      <c r="H92" s="425">
        <f>SUM(H25:H62)/H73</f>
        <v>0.51040943070730305</v>
      </c>
      <c r="I92" s="425">
        <f t="shared" ref="I92:O92" si="10">SUM(I25:I62)/I73</f>
        <v>0.50261646087881617</v>
      </c>
      <c r="J92" s="425">
        <f t="shared" si="10"/>
        <v>0.6566619266055046</v>
      </c>
      <c r="K92" s="425">
        <f t="shared" si="10"/>
        <v>0.5451105363984674</v>
      </c>
      <c r="L92" s="425">
        <f t="shared" si="10"/>
        <v>0.52698375286041188</v>
      </c>
      <c r="M92" s="425">
        <f t="shared" si="10"/>
        <v>0.59305576477404398</v>
      </c>
      <c r="N92" s="425">
        <f t="shared" si="10"/>
        <v>0.75746180904522609</v>
      </c>
      <c r="O92" s="425">
        <f t="shared" si="10"/>
        <v>0.64674118673647474</v>
      </c>
      <c r="P92" s="425">
        <f>SUM(P25:P62)/P73</f>
        <v>0.72870995927434279</v>
      </c>
      <c r="Q92" s="439">
        <f>Q73*S92</f>
        <v>4666920.6187126376</v>
      </c>
      <c r="R92" s="425">
        <f>SUM(R58:R62)/R73</f>
        <v>1.3161556187240343E-2</v>
      </c>
      <c r="S92" s="137">
        <f>AVERAGE(K92:O92)</f>
        <v>0.61387060996292475</v>
      </c>
    </row>
    <row r="94" spans="1:19" x14ac:dyDescent="0.2">
      <c r="H94" s="436">
        <f t="shared" ref="H94:N94" si="11">H16/H73</f>
        <v>2.645198389879241E-2</v>
      </c>
      <c r="I94" s="436">
        <f t="shared" si="11"/>
        <v>3.4258035397659502E-2</v>
      </c>
      <c r="J94" s="436">
        <f t="shared" si="11"/>
        <v>2.210474006116208E-2</v>
      </c>
      <c r="K94" s="436">
        <f t="shared" si="11"/>
        <v>7.0329501915708817E-2</v>
      </c>
      <c r="L94" s="436">
        <f t="shared" si="11"/>
        <v>0.10296453089244852</v>
      </c>
      <c r="M94" s="436">
        <f t="shared" si="11"/>
        <v>4.3546060254924683E-2</v>
      </c>
      <c r="N94" s="436">
        <f t="shared" si="11"/>
        <v>2.0527303182579563E-2</v>
      </c>
      <c r="O94" s="436">
        <f>O16/O73</f>
        <v>3.1595986038394412E-2</v>
      </c>
      <c r="P94" s="436">
        <f>P16/P73</f>
        <v>3.2060866345797856E-2</v>
      </c>
      <c r="Q94" s="436">
        <f>Q16/Q73</f>
        <v>6.7361048083183717E-2</v>
      </c>
      <c r="R94" s="436">
        <f>R16/R73</f>
        <v>4.6116461742889345E-2</v>
      </c>
    </row>
    <row r="96" spans="1:19" x14ac:dyDescent="0.2">
      <c r="N96" s="357"/>
      <c r="O96" s="357"/>
      <c r="P96" s="439">
        <f>P80+P92</f>
        <v>6091004.7287099594</v>
      </c>
      <c r="Q96" s="439">
        <f>Q80+Q92</f>
        <v>11712726.618712638</v>
      </c>
    </row>
    <row r="98" spans="8:17" x14ac:dyDescent="0.2">
      <c r="H98" s="292">
        <f>AVERAGE(H82,I82,K82,L82,M82)</f>
        <v>0.94629775737733579</v>
      </c>
    </row>
    <row r="99" spans="8:17" x14ac:dyDescent="0.2">
      <c r="P99" s="137">
        <f>AVERAGE(H92:P92)</f>
        <v>0.60752786969784345</v>
      </c>
      <c r="Q99" s="439">
        <f>P99*Q73</f>
        <v>4618700.2529843701</v>
      </c>
    </row>
    <row r="101" spans="8:17" x14ac:dyDescent="0.2">
      <c r="Q101" s="439">
        <f>Q99+Q80</f>
        <v>11664506.252984371</v>
      </c>
    </row>
  </sheetData>
  <mergeCells count="4">
    <mergeCell ref="B83:M83"/>
    <mergeCell ref="B84:M84"/>
    <mergeCell ref="B85:M85"/>
    <mergeCell ref="B2:R2"/>
  </mergeCells>
  <phoneticPr fontId="23" type="noConversion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showWhiteSpace="0" zoomScale="80" zoomScaleNormal="80" workbookViewId="0">
      <pane xSplit="3" ySplit="3" topLeftCell="H36" activePane="bottomRight" state="frozen"/>
      <selection pane="topRight" activeCell="D1" sqref="D1"/>
      <selection pane="bottomLeft" activeCell="A4" sqref="A4"/>
      <selection pane="bottomRight" activeCell="Q47" sqref="Q47:Q48"/>
    </sheetView>
  </sheetViews>
  <sheetFormatPr defaultColWidth="9.109375" defaultRowHeight="11.4" x14ac:dyDescent="0.2"/>
  <cols>
    <col min="1" max="1" width="8.88671875" style="2" customWidth="1"/>
    <col min="2" max="2" width="48" style="2" customWidth="1"/>
    <col min="3" max="3" width="23.88671875" style="4" customWidth="1"/>
    <col min="4" max="4" width="17.33203125" style="4" hidden="1" customWidth="1"/>
    <col min="5" max="5" width="15.109375" style="4" hidden="1" customWidth="1"/>
    <col min="6" max="6" width="15.44140625" style="4" hidden="1" customWidth="1"/>
    <col min="7" max="7" width="15.88671875" style="2" hidden="1" customWidth="1"/>
    <col min="8" max="8" width="15.109375" style="2" customWidth="1"/>
    <col min="9" max="9" width="15.88671875" style="2" bestFit="1" customWidth="1"/>
    <col min="10" max="10" width="15.6640625" style="2" customWidth="1"/>
    <col min="11" max="11" width="14.88671875" style="2" bestFit="1" customWidth="1"/>
    <col min="12" max="12" width="16.33203125" style="2" customWidth="1"/>
    <col min="13" max="15" width="15" style="2" customWidth="1"/>
    <col min="16" max="17" width="15.88671875" style="2" customWidth="1"/>
    <col min="18" max="18" width="11.6640625" style="2" bestFit="1" customWidth="1"/>
    <col min="19" max="16384" width="9.109375" style="2"/>
  </cols>
  <sheetData>
    <row r="1" spans="1:18" ht="12" thickBot="1" x14ac:dyDescent="0.25">
      <c r="A1" s="11"/>
      <c r="B1" s="11"/>
      <c r="C1" s="13"/>
      <c r="D1" s="13"/>
      <c r="E1" s="13"/>
      <c r="F1" s="13"/>
      <c r="G1" s="11"/>
      <c r="H1" s="11"/>
      <c r="I1" s="11"/>
      <c r="J1" s="11"/>
      <c r="K1" s="11"/>
    </row>
    <row r="2" spans="1:18" ht="23.4" thickBot="1" x14ac:dyDescent="0.45">
      <c r="A2" s="11"/>
      <c r="B2" s="534" t="s">
        <v>64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6"/>
    </row>
    <row r="3" spans="1:18" s="1" customFormat="1" ht="18" thickBot="1" x14ac:dyDescent="0.4">
      <c r="A3" s="15"/>
      <c r="B3" s="236" t="s">
        <v>19</v>
      </c>
      <c r="C3" s="208" t="s">
        <v>0</v>
      </c>
      <c r="D3" s="278" t="s">
        <v>29</v>
      </c>
      <c r="E3" s="234" t="s">
        <v>30</v>
      </c>
      <c r="F3" s="278" t="s">
        <v>31</v>
      </c>
      <c r="G3" s="234" t="s">
        <v>28</v>
      </c>
      <c r="H3" s="250" t="s">
        <v>34</v>
      </c>
      <c r="I3" s="251" t="s">
        <v>61</v>
      </c>
      <c r="J3" s="250" t="s">
        <v>80</v>
      </c>
      <c r="K3" s="250" t="s">
        <v>81</v>
      </c>
      <c r="L3" s="250" t="s">
        <v>91</v>
      </c>
      <c r="M3" s="250" t="s">
        <v>95</v>
      </c>
      <c r="N3" s="375" t="s">
        <v>99</v>
      </c>
      <c r="O3" s="375" t="s">
        <v>113</v>
      </c>
      <c r="P3" s="315" t="s">
        <v>114</v>
      </c>
      <c r="Q3" s="315" t="s">
        <v>118</v>
      </c>
      <c r="R3" s="392"/>
    </row>
    <row r="4" spans="1:18" ht="14.4" x14ac:dyDescent="0.3">
      <c r="A4" s="11"/>
      <c r="B4" s="141">
        <v>44</v>
      </c>
      <c r="C4" s="431">
        <f>'Mielies-Maize'!C6</f>
        <v>44260</v>
      </c>
      <c r="D4" s="241">
        <v>152000</v>
      </c>
      <c r="E4" s="140">
        <v>12000</v>
      </c>
      <c r="F4" s="231">
        <v>15000</v>
      </c>
      <c r="G4" s="232">
        <v>14000</v>
      </c>
      <c r="H4" s="231">
        <v>48477</v>
      </c>
      <c r="I4" s="224">
        <v>56253</v>
      </c>
      <c r="J4" s="216">
        <v>91654</v>
      </c>
      <c r="K4" s="282">
        <v>89529</v>
      </c>
      <c r="L4" s="282">
        <v>12553</v>
      </c>
      <c r="M4" s="282">
        <v>3373</v>
      </c>
      <c r="N4" s="410">
        <v>2432</v>
      </c>
      <c r="O4" s="429">
        <v>11378</v>
      </c>
      <c r="P4" s="429">
        <f>'Mielies-Maize'!N6</f>
        <v>17003</v>
      </c>
      <c r="Q4" s="473">
        <f>'Mielies-Maize'!O6</f>
        <v>17003</v>
      </c>
    </row>
    <row r="5" spans="1:18" s="1" customFormat="1" ht="14.4" x14ac:dyDescent="0.3">
      <c r="A5" s="15"/>
      <c r="B5" s="33">
        <v>45</v>
      </c>
      <c r="C5" s="431">
        <f>'Mielies-Maize'!C7</f>
        <v>44267</v>
      </c>
      <c r="D5" s="242">
        <v>22000</v>
      </c>
      <c r="E5" s="17">
        <v>20000</v>
      </c>
      <c r="F5" s="195">
        <v>44000</v>
      </c>
      <c r="G5" s="390">
        <v>27000</v>
      </c>
      <c r="H5" s="391">
        <v>53181</v>
      </c>
      <c r="I5" s="224">
        <v>17466</v>
      </c>
      <c r="J5" s="216">
        <v>28346</v>
      </c>
      <c r="K5" s="282">
        <v>29898</v>
      </c>
      <c r="L5" s="282">
        <v>36209</v>
      </c>
      <c r="M5" s="282">
        <v>13326</v>
      </c>
      <c r="N5" s="387">
        <v>11378</v>
      </c>
      <c r="O5" s="371">
        <v>6612</v>
      </c>
      <c r="P5" s="371">
        <f>'Mielies-Maize'!N7</f>
        <v>27911</v>
      </c>
      <c r="Q5" s="397">
        <f>'Mielies-Maize'!O7</f>
        <v>44914</v>
      </c>
    </row>
    <row r="6" spans="1:18" s="1" customFormat="1" ht="14.4" x14ac:dyDescent="0.3">
      <c r="A6" s="15"/>
      <c r="B6" s="33">
        <v>46</v>
      </c>
      <c r="C6" s="431">
        <f>'Mielies-Maize'!C8</f>
        <v>44274</v>
      </c>
      <c r="D6" s="242">
        <v>39000</v>
      </c>
      <c r="E6" s="17">
        <v>61000</v>
      </c>
      <c r="F6" s="195">
        <v>12000</v>
      </c>
      <c r="G6" s="390">
        <v>42000</v>
      </c>
      <c r="H6" s="391">
        <v>58073</v>
      </c>
      <c r="I6" s="224">
        <v>16832</v>
      </c>
      <c r="J6" s="216">
        <v>36727</v>
      </c>
      <c r="K6" s="282">
        <v>44640</v>
      </c>
      <c r="L6" s="282">
        <v>77684</v>
      </c>
      <c r="M6" s="282">
        <v>17827</v>
      </c>
      <c r="N6" s="387">
        <v>6612</v>
      </c>
      <c r="O6" s="371">
        <v>9472</v>
      </c>
      <c r="P6" s="371">
        <f>'Mielies-Maize'!N8</f>
        <v>28463</v>
      </c>
      <c r="Q6" s="397">
        <f>'Mielies-Maize'!O8</f>
        <v>73377</v>
      </c>
    </row>
    <row r="7" spans="1:18" s="1" customFormat="1" ht="14.4" x14ac:dyDescent="0.3">
      <c r="A7" s="15"/>
      <c r="B7" s="33">
        <v>47</v>
      </c>
      <c r="C7" s="431">
        <f>'Mielies-Maize'!C9</f>
        <v>44281</v>
      </c>
      <c r="D7" s="242">
        <v>28000</v>
      </c>
      <c r="E7" s="17">
        <v>27000</v>
      </c>
      <c r="F7" s="195">
        <v>13000</v>
      </c>
      <c r="G7" s="390">
        <v>40000</v>
      </c>
      <c r="H7" s="391">
        <v>92058</v>
      </c>
      <c r="I7" s="224">
        <v>30836</v>
      </c>
      <c r="J7" s="216">
        <v>34682</v>
      </c>
      <c r="K7" s="282">
        <v>38794</v>
      </c>
      <c r="L7" s="282">
        <v>76354</v>
      </c>
      <c r="M7" s="282">
        <v>8388</v>
      </c>
      <c r="N7" s="387">
        <v>9472</v>
      </c>
      <c r="O7" s="371">
        <v>68505</v>
      </c>
      <c r="P7" s="371">
        <f>'Mielies-Maize'!N9</f>
        <v>121384</v>
      </c>
      <c r="Q7" s="397">
        <f>'Mielies-Maize'!O9</f>
        <v>194761</v>
      </c>
    </row>
    <row r="8" spans="1:18" s="1" customFormat="1" ht="14.4" x14ac:dyDescent="0.3">
      <c r="A8" s="15"/>
      <c r="B8" s="33">
        <v>48</v>
      </c>
      <c r="C8" s="431">
        <f>'Mielies-Maize'!C10</f>
        <v>44288</v>
      </c>
      <c r="D8" s="242">
        <v>28000</v>
      </c>
      <c r="E8" s="17">
        <v>24000</v>
      </c>
      <c r="F8" s="195">
        <v>15000</v>
      </c>
      <c r="G8" s="390">
        <v>52000</v>
      </c>
      <c r="H8" s="391">
        <v>44272</v>
      </c>
      <c r="I8" s="224">
        <v>87845</v>
      </c>
      <c r="J8" s="216">
        <v>100063</v>
      </c>
      <c r="K8" s="282">
        <v>134526</v>
      </c>
      <c r="L8" s="282">
        <v>174620</v>
      </c>
      <c r="M8" s="282">
        <v>58012</v>
      </c>
      <c r="N8" s="387">
        <v>69380</v>
      </c>
      <c r="O8" s="371">
        <v>26306</v>
      </c>
      <c r="P8" s="371">
        <f>'Mielies-Maize'!N10</f>
        <v>6626</v>
      </c>
      <c r="Q8" s="397">
        <f>'Mielies-Maize'!O10</f>
        <v>201387</v>
      </c>
    </row>
    <row r="9" spans="1:18" s="1" customFormat="1" ht="14.4" x14ac:dyDescent="0.3">
      <c r="A9" s="15"/>
      <c r="B9" s="33">
        <v>49</v>
      </c>
      <c r="C9" s="431"/>
      <c r="D9" s="242">
        <v>-9000</v>
      </c>
      <c r="E9" s="17">
        <v>21000</v>
      </c>
      <c r="F9" s="195">
        <v>14000</v>
      </c>
      <c r="G9" s="390">
        <v>35000</v>
      </c>
      <c r="H9" s="391">
        <v>40598</v>
      </c>
      <c r="I9" s="224">
        <v>34657</v>
      </c>
      <c r="J9" s="216">
        <v>27403</v>
      </c>
      <c r="K9" s="282">
        <v>22890</v>
      </c>
      <c r="L9" s="282">
        <v>90941</v>
      </c>
      <c r="M9" s="282">
        <v>7089</v>
      </c>
      <c r="N9" s="387">
        <v>26306</v>
      </c>
      <c r="O9" s="371">
        <v>28409</v>
      </c>
      <c r="P9" s="371">
        <f>'Mielies-Maize'!N11</f>
        <v>44772</v>
      </c>
      <c r="Q9" s="397">
        <f>'Mielies-Maize'!O11</f>
        <v>246159</v>
      </c>
    </row>
    <row r="10" spans="1:18" ht="14.4" x14ac:dyDescent="0.3">
      <c r="A10" s="11"/>
      <c r="B10" s="33">
        <v>50</v>
      </c>
      <c r="C10" s="431"/>
      <c r="D10" s="242">
        <v>48000</v>
      </c>
      <c r="E10" s="17">
        <v>34000</v>
      </c>
      <c r="F10" s="195">
        <v>37500</v>
      </c>
      <c r="G10" s="390">
        <v>93000</v>
      </c>
      <c r="H10" s="391">
        <v>94097</v>
      </c>
      <c r="I10" s="224">
        <v>51986</v>
      </c>
      <c r="J10" s="216">
        <v>33877</v>
      </c>
      <c r="K10" s="282">
        <v>70188</v>
      </c>
      <c r="L10" s="282">
        <v>46810</v>
      </c>
      <c r="M10" s="282">
        <v>17603</v>
      </c>
      <c r="N10" s="387">
        <v>28409</v>
      </c>
      <c r="O10" s="371">
        <v>34340</v>
      </c>
      <c r="P10" s="371">
        <f>'Mielies-Maize'!N12</f>
        <v>92961</v>
      </c>
      <c r="Q10" s="397">
        <f>'Mielies-Maize'!O12</f>
        <v>339120</v>
      </c>
    </row>
    <row r="11" spans="1:18" ht="14.4" x14ac:dyDescent="0.3">
      <c r="A11" s="11"/>
      <c r="B11" s="33">
        <v>51</v>
      </c>
      <c r="C11" s="431"/>
      <c r="D11" s="242">
        <v>62000</v>
      </c>
      <c r="E11" s="17">
        <v>-5000</v>
      </c>
      <c r="F11" s="195">
        <v>29000</v>
      </c>
      <c r="G11" s="390">
        <v>144000</v>
      </c>
      <c r="H11" s="391">
        <v>181300</v>
      </c>
      <c r="I11" s="224">
        <v>47621</v>
      </c>
      <c r="J11" s="216">
        <v>72371</v>
      </c>
      <c r="K11" s="282">
        <v>95688</v>
      </c>
      <c r="L11" s="282">
        <v>89128</v>
      </c>
      <c r="M11" s="282">
        <v>22826</v>
      </c>
      <c r="N11" s="387">
        <v>34340</v>
      </c>
      <c r="O11" s="371">
        <v>42306</v>
      </c>
      <c r="P11" s="371">
        <f>'Mielies-Maize'!N13</f>
        <v>188076</v>
      </c>
      <c r="Q11" s="397">
        <f>'Mielies-Maize'!O13</f>
        <v>527196</v>
      </c>
    </row>
    <row r="12" spans="1:18" ht="14.4" x14ac:dyDescent="0.3">
      <c r="A12" s="11"/>
      <c r="B12" s="142">
        <v>52</v>
      </c>
      <c r="C12" s="431"/>
      <c r="D12" s="243" t="s">
        <v>62</v>
      </c>
      <c r="E12" s="139">
        <v>55000</v>
      </c>
      <c r="F12" s="196">
        <v>10500</v>
      </c>
      <c r="G12" s="393">
        <v>92000</v>
      </c>
      <c r="H12" s="394">
        <v>349127</v>
      </c>
      <c r="I12" s="395">
        <v>209597</v>
      </c>
      <c r="J12" s="396">
        <v>76631</v>
      </c>
      <c r="K12" s="281">
        <v>98505</v>
      </c>
      <c r="L12" s="281">
        <v>129651</v>
      </c>
      <c r="M12" s="281">
        <v>24557</v>
      </c>
      <c r="N12" s="388">
        <v>77875</v>
      </c>
      <c r="O12" s="430">
        <v>0</v>
      </c>
      <c r="P12" s="430">
        <f>'Mielies-Maize'!N14</f>
        <v>301664</v>
      </c>
      <c r="Q12" s="398">
        <f>'Mielies-Maize'!O14</f>
        <v>828860</v>
      </c>
    </row>
    <row r="13" spans="1:18" ht="13.8" x14ac:dyDescent="0.25">
      <c r="A13" s="11"/>
      <c r="B13" s="264" t="s">
        <v>110</v>
      </c>
      <c r="C13" s="155"/>
      <c r="D13" s="18"/>
      <c r="E13" s="18"/>
      <c r="F13" s="18"/>
      <c r="G13" s="18"/>
      <c r="H13" s="18"/>
      <c r="I13" s="18"/>
      <c r="J13" s="18"/>
      <c r="K13" s="18"/>
      <c r="L13" s="18">
        <v>82997</v>
      </c>
      <c r="M13" s="18">
        <f>'Mielies-Maize'!P15</f>
        <v>0</v>
      </c>
      <c r="N13" s="18">
        <f>'Mielies-Maize'!Q15</f>
        <v>0</v>
      </c>
      <c r="O13" s="18">
        <v>0</v>
      </c>
      <c r="P13" s="367">
        <f>'Mielies-Maize'!R15</f>
        <v>0</v>
      </c>
      <c r="Q13" s="367">
        <f>'Mielies-Maize'!S15</f>
        <v>0</v>
      </c>
    </row>
    <row r="14" spans="1:18" ht="12" x14ac:dyDescent="0.25">
      <c r="A14" s="11"/>
      <c r="B14" s="264" t="s">
        <v>111</v>
      </c>
      <c r="C14" s="138"/>
      <c r="D14" s="118">
        <v>183432</v>
      </c>
      <c r="E14" s="118">
        <v>125545</v>
      </c>
      <c r="F14" s="118">
        <f>SUM(F4:F8)</f>
        <v>99000</v>
      </c>
      <c r="G14" s="118">
        <v>89240</v>
      </c>
      <c r="H14" s="118">
        <f>'Summary -White maize'!G14+'Summary -Yellow maize'!H14</f>
        <v>205254</v>
      </c>
      <c r="I14" s="118">
        <f>'Summary -White maize'!H14+'Summary -Yellow maize'!I14</f>
        <v>243862</v>
      </c>
      <c r="J14" s="118">
        <f>'Summary -White maize'!I14+'Summary -Yellow maize'!J14</f>
        <v>191449</v>
      </c>
      <c r="K14" s="118">
        <f>'Summary -White maize'!J14+'Summary -Yellow maize'!K14</f>
        <v>259343</v>
      </c>
      <c r="L14" s="118">
        <f>'Summary -White maize'!K14+'Summary -Yellow maize'!L14</f>
        <v>249761</v>
      </c>
      <c r="M14" s="118">
        <f>'Summary -White maize'!L14+'Summary -Yellow maize'!M14</f>
        <v>384702</v>
      </c>
      <c r="N14" s="118">
        <f>'Summary -White maize'!M14+'Summary -Yellow maize'!N14</f>
        <v>103393</v>
      </c>
      <c r="O14" s="118">
        <f>'Summary -White maize'!N14+'Summary -Yellow maize'!O14</f>
        <v>99506</v>
      </c>
      <c r="P14" s="118">
        <f>'Summary -White maize'!O14+'Summary -Yellow maize'!P14</f>
        <v>130740</v>
      </c>
      <c r="Q14" s="368">
        <f>'Summary -White maize'!P14+'Summary -Yellow maize'!Q14</f>
        <v>195207</v>
      </c>
      <c r="R14" s="357">
        <f>AVERAGE(L14:P14)</f>
        <v>193620.4</v>
      </c>
    </row>
    <row r="15" spans="1:18" ht="12" x14ac:dyDescent="0.25">
      <c r="A15" s="11"/>
      <c r="B15" s="264" t="s">
        <v>112</v>
      </c>
      <c r="C15" s="138"/>
      <c r="D15" s="118">
        <v>485601</v>
      </c>
      <c r="E15" s="118">
        <v>226174</v>
      </c>
      <c r="F15" s="118">
        <f>SUM(F9)</f>
        <v>14000</v>
      </c>
      <c r="G15" s="118">
        <f>SUM(G9)</f>
        <v>35000</v>
      </c>
      <c r="H15" s="118">
        <f>'Summary -White maize'!G15+'Summary -Yellow maize'!H15</f>
        <v>71980</v>
      </c>
      <c r="I15" s="118">
        <f>'Summary -White maize'!H15+'Summary -Yellow maize'!I15</f>
        <v>52033</v>
      </c>
      <c r="J15" s="118">
        <f>'Summary -White maize'!I15+'Summary -Yellow maize'!J15</f>
        <v>40553</v>
      </c>
      <c r="K15" s="118">
        <f>'Summary -White maize'!J15+'Summary -Yellow maize'!K15</f>
        <v>267045</v>
      </c>
      <c r="L15" s="118">
        <f>'Summary -White maize'!K15+'Summary -Yellow maize'!L15</f>
        <v>488250</v>
      </c>
      <c r="M15" s="118">
        <f>'Summary -White maize'!L15+'Summary -Yellow maize'!M15</f>
        <v>419491</v>
      </c>
      <c r="N15" s="118">
        <f>'Summary -White maize'!M15+'Summary -Yellow maize'!N15</f>
        <v>136524</v>
      </c>
      <c r="O15" s="118">
        <f>'Summary -White maize'!N15+'Summary -Yellow maize'!O15</f>
        <v>167437</v>
      </c>
      <c r="P15" s="118">
        <f>'Summary -White maize'!O15+'Summary -Yellow maize'!P15</f>
        <v>216992</v>
      </c>
      <c r="Q15" s="368">
        <f>'Summary -White maize'!P15+'Summary -Yellow maize'!Q15</f>
        <v>752864</v>
      </c>
      <c r="R15" s="357">
        <f>AVERAGE(L15:P15)</f>
        <v>285738.8</v>
      </c>
    </row>
    <row r="16" spans="1:18" ht="14.4" x14ac:dyDescent="0.3">
      <c r="A16" s="11"/>
      <c r="B16" s="189" t="s">
        <v>44</v>
      </c>
      <c r="C16" s="246"/>
      <c r="D16" s="279">
        <f t="shared" ref="D16:J16" si="0">SUM(D14:D15)</f>
        <v>669033</v>
      </c>
      <c r="E16" s="279">
        <f t="shared" si="0"/>
        <v>351719</v>
      </c>
      <c r="F16" s="279">
        <f t="shared" si="0"/>
        <v>113000</v>
      </c>
      <c r="G16" s="279">
        <f t="shared" si="0"/>
        <v>124240</v>
      </c>
      <c r="H16" s="279">
        <f t="shared" si="0"/>
        <v>277234</v>
      </c>
      <c r="I16" s="279">
        <f t="shared" si="0"/>
        <v>295895</v>
      </c>
      <c r="J16" s="279">
        <f t="shared" si="0"/>
        <v>232002</v>
      </c>
      <c r="K16" s="279">
        <v>541956</v>
      </c>
      <c r="L16" s="279">
        <f>L13+L14+L15</f>
        <v>821008</v>
      </c>
      <c r="M16" s="279">
        <f>M13+M14+M15</f>
        <v>804193</v>
      </c>
      <c r="N16" s="370">
        <f>N13+N14+N15</f>
        <v>239917</v>
      </c>
      <c r="O16" s="370">
        <v>266943</v>
      </c>
      <c r="P16" s="432">
        <f>P13+P14+P15</f>
        <v>347732</v>
      </c>
      <c r="Q16" s="432">
        <f>Q13+Q14+Q15</f>
        <v>948071</v>
      </c>
      <c r="R16" s="357">
        <f>SUM(R14:R15)</f>
        <v>479359.19999999995</v>
      </c>
    </row>
    <row r="17" spans="1:18" ht="18" thickBot="1" x14ac:dyDescent="0.4">
      <c r="A17" s="11"/>
      <c r="B17" s="205" t="s">
        <v>19</v>
      </c>
      <c r="C17" s="188" t="s">
        <v>0</v>
      </c>
      <c r="D17" s="190" t="s">
        <v>29</v>
      </c>
      <c r="E17" s="187" t="s">
        <v>30</v>
      </c>
      <c r="F17" s="191" t="s">
        <v>31</v>
      </c>
      <c r="G17" s="187" t="str">
        <f>G3</f>
        <v>2011/12</v>
      </c>
      <c r="H17" s="190" t="str">
        <f>H3</f>
        <v>2012/13</v>
      </c>
      <c r="I17" s="187" t="str">
        <f>I3</f>
        <v>2013/14</v>
      </c>
      <c r="J17" s="253" t="s">
        <v>80</v>
      </c>
      <c r="K17" s="253" t="s">
        <v>81</v>
      </c>
      <c r="L17" s="253" t="s">
        <v>91</v>
      </c>
      <c r="M17" s="253" t="s">
        <v>95</v>
      </c>
      <c r="N17" s="190" t="s">
        <v>99</v>
      </c>
      <c r="O17" s="375" t="s">
        <v>113</v>
      </c>
      <c r="P17" s="315" t="s">
        <v>114</v>
      </c>
      <c r="Q17" s="315" t="s">
        <v>118</v>
      </c>
      <c r="R17" s="234" t="s">
        <v>107</v>
      </c>
    </row>
    <row r="18" spans="1:18" ht="14.4" x14ac:dyDescent="0.3">
      <c r="A18" s="11"/>
      <c r="B18" s="116" t="s">
        <v>77</v>
      </c>
      <c r="C18" s="74" t="s">
        <v>79</v>
      </c>
      <c r="D18" s="19">
        <f t="shared" ref="D18:L18" si="1">D16</f>
        <v>669033</v>
      </c>
      <c r="E18" s="41">
        <f t="shared" si="1"/>
        <v>351719</v>
      </c>
      <c r="F18" s="19">
        <f t="shared" si="1"/>
        <v>113000</v>
      </c>
      <c r="G18" s="41">
        <f t="shared" si="1"/>
        <v>124240</v>
      </c>
      <c r="H18" s="41">
        <f t="shared" si="1"/>
        <v>277234</v>
      </c>
      <c r="I18" s="41">
        <f t="shared" si="1"/>
        <v>295895</v>
      </c>
      <c r="J18" s="41">
        <f t="shared" si="1"/>
        <v>232002</v>
      </c>
      <c r="K18" s="41">
        <f t="shared" si="1"/>
        <v>541956</v>
      </c>
      <c r="L18" s="41">
        <f t="shared" si="1"/>
        <v>821008</v>
      </c>
      <c r="M18" s="41">
        <f>M16</f>
        <v>804193</v>
      </c>
      <c r="N18" s="41">
        <f>N16</f>
        <v>239917</v>
      </c>
      <c r="O18" s="41">
        <v>266943</v>
      </c>
      <c r="P18" s="471">
        <v>347732</v>
      </c>
      <c r="Q18" s="385">
        <f>Q16</f>
        <v>948071</v>
      </c>
      <c r="R18" s="357">
        <f>R16</f>
        <v>479359.19999999995</v>
      </c>
    </row>
    <row r="19" spans="1:18" ht="14.4" x14ac:dyDescent="0.3">
      <c r="A19" s="11"/>
      <c r="B19" s="33">
        <v>1</v>
      </c>
      <c r="C19" s="197" t="s">
        <v>119</v>
      </c>
      <c r="D19" s="17">
        <v>183000</v>
      </c>
      <c r="E19" s="38">
        <v>114000</v>
      </c>
      <c r="F19" s="18">
        <v>63000</v>
      </c>
      <c r="G19" s="37">
        <v>26000</v>
      </c>
      <c r="H19" s="26">
        <v>178088</v>
      </c>
      <c r="I19" s="224">
        <v>240174</v>
      </c>
      <c r="J19" s="216">
        <v>85572</v>
      </c>
      <c r="K19" s="282">
        <v>23074</v>
      </c>
      <c r="L19" s="282">
        <v>156766</v>
      </c>
      <c r="M19" s="282">
        <v>168068</v>
      </c>
      <c r="N19" s="282">
        <v>34325</v>
      </c>
      <c r="O19" s="282">
        <v>35696</v>
      </c>
      <c r="P19" s="472">
        <v>6244</v>
      </c>
      <c r="Q19" s="380">
        <f>'Mielies-Maize'!N19</f>
        <v>466755</v>
      </c>
      <c r="R19" s="357">
        <f>AVERAGE(L19:P19)</f>
        <v>80219.8</v>
      </c>
    </row>
    <row r="20" spans="1:18" ht="14.4" x14ac:dyDescent="0.3">
      <c r="A20" s="11"/>
      <c r="B20" s="33">
        <v>2</v>
      </c>
      <c r="C20" s="197" t="s">
        <v>120</v>
      </c>
      <c r="D20" s="17">
        <v>372000</v>
      </c>
      <c r="E20" s="38">
        <v>176000</v>
      </c>
      <c r="F20" s="18">
        <v>184000</v>
      </c>
      <c r="G20" s="37">
        <v>45000</v>
      </c>
      <c r="H20" s="26">
        <v>408805</v>
      </c>
      <c r="I20" s="224">
        <v>473735</v>
      </c>
      <c r="J20" s="216">
        <v>167878</v>
      </c>
      <c r="K20" s="282">
        <v>214667</v>
      </c>
      <c r="L20" s="282">
        <v>234124</v>
      </c>
      <c r="M20" s="282">
        <v>341357</v>
      </c>
      <c r="N20" s="282">
        <v>126775</v>
      </c>
      <c r="O20" s="282">
        <v>89636</v>
      </c>
      <c r="P20" s="472">
        <v>91174</v>
      </c>
      <c r="Q20" s="380">
        <f>'Mielies-Maize'!N20</f>
        <v>776938</v>
      </c>
      <c r="R20" s="357">
        <f t="shared" ref="R20:R69" si="2">AVERAGE(L20:P20)</f>
        <v>176613.2</v>
      </c>
    </row>
    <row r="21" spans="1:18" ht="14.4" x14ac:dyDescent="0.3">
      <c r="A21" s="11"/>
      <c r="B21" s="33">
        <v>3</v>
      </c>
      <c r="C21" s="197" t="s">
        <v>123</v>
      </c>
      <c r="D21" s="17">
        <v>590000</v>
      </c>
      <c r="E21" s="38">
        <v>340000</v>
      </c>
      <c r="F21" s="18">
        <v>214000</v>
      </c>
      <c r="G21" s="37">
        <v>65000</v>
      </c>
      <c r="H21" s="26">
        <v>564639</v>
      </c>
      <c r="I21" s="224">
        <v>420829</v>
      </c>
      <c r="J21" s="216">
        <v>356538</v>
      </c>
      <c r="K21" s="282">
        <v>352169</v>
      </c>
      <c r="L21" s="282">
        <v>185344</v>
      </c>
      <c r="M21" s="282">
        <v>317183</v>
      </c>
      <c r="N21" s="282">
        <v>144795</v>
      </c>
      <c r="O21" s="282">
        <v>217769</v>
      </c>
      <c r="P21" s="472">
        <v>180919</v>
      </c>
      <c r="Q21" s="380">
        <f>'Mielies-Maize'!N21</f>
        <v>1100483</v>
      </c>
      <c r="R21" s="357">
        <f t="shared" si="2"/>
        <v>209202</v>
      </c>
    </row>
    <row r="22" spans="1:18" ht="14.4" x14ac:dyDescent="0.3">
      <c r="A22" s="11"/>
      <c r="B22" s="33">
        <v>4</v>
      </c>
      <c r="C22" s="197" t="s">
        <v>124</v>
      </c>
      <c r="D22" s="17">
        <v>365000</v>
      </c>
      <c r="E22" s="38">
        <v>504000</v>
      </c>
      <c r="F22" s="18">
        <v>483000</v>
      </c>
      <c r="G22" s="37">
        <v>202000</v>
      </c>
      <c r="H22" s="26">
        <v>762180</v>
      </c>
      <c r="I22" s="224">
        <v>692760</v>
      </c>
      <c r="J22" s="216">
        <v>485417</v>
      </c>
      <c r="K22" s="282">
        <v>624450</v>
      </c>
      <c r="L22" s="282">
        <v>529960</v>
      </c>
      <c r="M22" s="282">
        <v>1582136</v>
      </c>
      <c r="N22" s="282">
        <v>627550</v>
      </c>
      <c r="O22" s="282">
        <v>408168</v>
      </c>
      <c r="P22" s="472">
        <v>345775</v>
      </c>
      <c r="Q22" s="380">
        <f>'Mielies-Maize'!N22</f>
        <v>1948216</v>
      </c>
      <c r="R22" s="357">
        <f t="shared" si="2"/>
        <v>698717.8</v>
      </c>
    </row>
    <row r="23" spans="1:18" ht="14.4" x14ac:dyDescent="0.3">
      <c r="A23" s="11"/>
      <c r="B23" s="33">
        <v>5</v>
      </c>
      <c r="C23" s="197" t="s">
        <v>125</v>
      </c>
      <c r="D23" s="17">
        <v>479000</v>
      </c>
      <c r="E23" s="38">
        <v>729000</v>
      </c>
      <c r="F23" s="18">
        <v>662000</v>
      </c>
      <c r="G23" s="37">
        <v>361000</v>
      </c>
      <c r="H23" s="26">
        <v>887960</v>
      </c>
      <c r="I23" s="224">
        <v>1075357</v>
      </c>
      <c r="J23" s="216">
        <v>859721</v>
      </c>
      <c r="K23" s="282">
        <v>928449</v>
      </c>
      <c r="L23" s="282">
        <v>353984</v>
      </c>
      <c r="M23" s="282">
        <v>873543</v>
      </c>
      <c r="N23" s="282">
        <v>46170</v>
      </c>
      <c r="O23" s="282">
        <v>686786</v>
      </c>
      <c r="P23" s="472">
        <v>825810</v>
      </c>
      <c r="Q23" s="380">
        <f>'Mielies-Maize'!N23</f>
        <v>794172</v>
      </c>
      <c r="R23" s="357">
        <f t="shared" si="2"/>
        <v>557258.6</v>
      </c>
    </row>
    <row r="24" spans="1:18" ht="14.4" x14ac:dyDescent="0.3">
      <c r="A24" s="11"/>
      <c r="B24" s="33">
        <v>6</v>
      </c>
      <c r="C24" s="197" t="s">
        <v>126</v>
      </c>
      <c r="D24" s="17">
        <v>752000</v>
      </c>
      <c r="E24" s="38">
        <v>405000</v>
      </c>
      <c r="F24" s="18">
        <v>1038000</v>
      </c>
      <c r="G24" s="37">
        <v>344000</v>
      </c>
      <c r="H24" s="26">
        <v>902569</v>
      </c>
      <c r="I24" s="224">
        <v>961341</v>
      </c>
      <c r="J24" s="216">
        <v>835609</v>
      </c>
      <c r="K24" s="282">
        <v>739886</v>
      </c>
      <c r="L24" s="282">
        <v>524754</v>
      </c>
      <c r="M24" s="282">
        <v>1028568</v>
      </c>
      <c r="N24" s="282">
        <v>511988</v>
      </c>
      <c r="O24" s="282">
        <v>663571</v>
      </c>
      <c r="P24" s="472">
        <v>625349</v>
      </c>
      <c r="Q24" s="380">
        <f>'Mielies-Maize'!N24</f>
        <v>1114120</v>
      </c>
      <c r="R24" s="357">
        <f t="shared" si="2"/>
        <v>670846</v>
      </c>
    </row>
    <row r="25" spans="1:18" ht="14.4" x14ac:dyDescent="0.3">
      <c r="A25" s="11"/>
      <c r="B25" s="33">
        <v>7</v>
      </c>
      <c r="C25" s="197" t="s">
        <v>133</v>
      </c>
      <c r="D25" s="17">
        <v>869000</v>
      </c>
      <c r="E25" s="38">
        <v>589000</v>
      </c>
      <c r="F25" s="18">
        <v>928000</v>
      </c>
      <c r="G25" s="37">
        <v>460000</v>
      </c>
      <c r="H25" s="26">
        <v>939355</v>
      </c>
      <c r="I25" s="224">
        <v>1042900</v>
      </c>
      <c r="J25" s="216">
        <v>1153598</v>
      </c>
      <c r="K25" s="282">
        <v>817476</v>
      </c>
      <c r="L25" s="282">
        <v>279998</v>
      </c>
      <c r="M25" s="282">
        <v>1097136</v>
      </c>
      <c r="N25" s="282">
        <v>768520</v>
      </c>
      <c r="O25" s="282">
        <v>741129</v>
      </c>
      <c r="P25" s="472">
        <v>911395</v>
      </c>
      <c r="Q25" s="380">
        <f>'Mielies-Maize'!N25</f>
        <v>1223888</v>
      </c>
      <c r="R25" s="357">
        <f t="shared" si="2"/>
        <v>759635.6</v>
      </c>
    </row>
    <row r="26" spans="1:18" ht="15" customHeight="1" x14ac:dyDescent="0.3">
      <c r="A26" s="11"/>
      <c r="B26" s="33">
        <v>8</v>
      </c>
      <c r="C26" s="197" t="s">
        <v>135</v>
      </c>
      <c r="D26" s="42">
        <v>952000</v>
      </c>
      <c r="E26" s="38">
        <v>833000</v>
      </c>
      <c r="F26" s="37">
        <v>1085000</v>
      </c>
      <c r="G26" s="37">
        <v>714000</v>
      </c>
      <c r="H26" s="26">
        <v>890770</v>
      </c>
      <c r="I26" s="224">
        <v>861146</v>
      </c>
      <c r="J26" s="216">
        <v>1152050</v>
      </c>
      <c r="K26" s="282">
        <v>640917</v>
      </c>
      <c r="L26" s="282">
        <v>903668</v>
      </c>
      <c r="M26" s="282">
        <v>1361854</v>
      </c>
      <c r="N26" s="282">
        <v>847682</v>
      </c>
      <c r="O26" s="282">
        <v>641247</v>
      </c>
      <c r="P26" s="472">
        <v>643464</v>
      </c>
      <c r="Q26" s="380">
        <f>'Mielies-Maize'!N26</f>
        <v>2527551</v>
      </c>
      <c r="R26" s="357">
        <f t="shared" si="2"/>
        <v>879583</v>
      </c>
    </row>
    <row r="27" spans="1:18" ht="15" customHeight="1" x14ac:dyDescent="0.3">
      <c r="A27" s="11"/>
      <c r="B27" s="33">
        <v>9</v>
      </c>
      <c r="C27" s="197" t="s">
        <v>134</v>
      </c>
      <c r="D27" s="35">
        <v>1822000</v>
      </c>
      <c r="E27" s="38">
        <v>1083000</v>
      </c>
      <c r="F27" s="37">
        <v>1031000</v>
      </c>
      <c r="G27" s="37">
        <v>829000</v>
      </c>
      <c r="H27" s="26">
        <v>469630</v>
      </c>
      <c r="I27" s="224">
        <v>1144150</v>
      </c>
      <c r="J27" s="216">
        <v>1816173</v>
      </c>
      <c r="K27" s="282">
        <v>1341444</v>
      </c>
      <c r="L27" s="282">
        <v>371663</v>
      </c>
      <c r="M27" s="282">
        <v>1642548</v>
      </c>
      <c r="N27" s="282">
        <v>1141738</v>
      </c>
      <c r="O27" s="282">
        <v>927345</v>
      </c>
      <c r="P27" s="472">
        <v>1837364</v>
      </c>
      <c r="Q27" s="380">
        <f>'Mielies-Maize'!N27</f>
        <v>226304</v>
      </c>
      <c r="R27" s="357">
        <f t="shared" si="2"/>
        <v>1184131.6000000001</v>
      </c>
    </row>
    <row r="28" spans="1:18" ht="15" customHeight="1" x14ac:dyDescent="0.3">
      <c r="A28" s="11"/>
      <c r="B28" s="33">
        <v>10</v>
      </c>
      <c r="C28" s="197" t="s">
        <v>136</v>
      </c>
      <c r="D28" s="35">
        <v>1088000</v>
      </c>
      <c r="E28" s="38">
        <v>1331000</v>
      </c>
      <c r="F28" s="37">
        <v>1309000</v>
      </c>
      <c r="G28" s="37">
        <v>770000</v>
      </c>
      <c r="H28" s="26">
        <v>758221</v>
      </c>
      <c r="I28" s="224">
        <v>623266</v>
      </c>
      <c r="J28" s="216">
        <v>1139974</v>
      </c>
      <c r="K28" s="282">
        <v>413705</v>
      </c>
      <c r="L28" s="282">
        <v>356246</v>
      </c>
      <c r="M28" s="282">
        <v>1110309</v>
      </c>
      <c r="N28" s="282">
        <v>896702</v>
      </c>
      <c r="O28" s="282">
        <v>491316</v>
      </c>
      <c r="P28" s="472">
        <v>572931</v>
      </c>
      <c r="Q28" s="380">
        <f>'Mielies-Maize'!N28</f>
        <v>879358</v>
      </c>
      <c r="R28" s="357">
        <f t="shared" si="2"/>
        <v>685500.8</v>
      </c>
    </row>
    <row r="29" spans="1:18" ht="15" customHeight="1" x14ac:dyDescent="0.3">
      <c r="A29" s="11"/>
      <c r="B29" s="33">
        <v>11</v>
      </c>
      <c r="C29" s="197" t="s">
        <v>137</v>
      </c>
      <c r="D29" s="35">
        <v>803000</v>
      </c>
      <c r="E29" s="38">
        <v>1070000</v>
      </c>
      <c r="F29" s="37">
        <v>942000</v>
      </c>
      <c r="G29" s="37">
        <v>1102000</v>
      </c>
      <c r="H29" s="26">
        <v>738207</v>
      </c>
      <c r="I29" s="224">
        <v>533619</v>
      </c>
      <c r="J29" s="216">
        <v>1050299</v>
      </c>
      <c r="K29" s="282">
        <v>462585</v>
      </c>
      <c r="L29" s="282">
        <v>398989</v>
      </c>
      <c r="M29" s="282">
        <v>1089664</v>
      </c>
      <c r="N29" s="282">
        <v>781615</v>
      </c>
      <c r="O29" s="282">
        <v>535526</v>
      </c>
      <c r="P29" s="472">
        <v>1056702</v>
      </c>
      <c r="Q29" s="380">
        <f>'Mielies-Maize'!N29</f>
        <v>631956</v>
      </c>
      <c r="R29" s="357">
        <f t="shared" si="2"/>
        <v>772499.2</v>
      </c>
    </row>
    <row r="30" spans="1:18" ht="15" customHeight="1" x14ac:dyDescent="0.3">
      <c r="A30" s="11"/>
      <c r="B30" s="33">
        <v>12</v>
      </c>
      <c r="C30" s="197" t="s">
        <v>138</v>
      </c>
      <c r="D30" s="35">
        <v>650000</v>
      </c>
      <c r="E30" s="38">
        <v>962000</v>
      </c>
      <c r="F30" s="37">
        <v>789000</v>
      </c>
      <c r="G30" s="37">
        <v>882000</v>
      </c>
      <c r="H30" s="26">
        <v>826931</v>
      </c>
      <c r="I30" s="224">
        <v>430147</v>
      </c>
      <c r="J30" s="216">
        <v>953879</v>
      </c>
      <c r="K30" s="282">
        <v>468955</v>
      </c>
      <c r="L30" s="282">
        <v>432805</v>
      </c>
      <c r="M30" s="282">
        <v>967142</v>
      </c>
      <c r="N30" s="282">
        <v>771033</v>
      </c>
      <c r="O30" s="282">
        <v>569265</v>
      </c>
      <c r="P30" s="472">
        <v>1047133</v>
      </c>
      <c r="Q30" s="380">
        <f>'Mielies-Maize'!N30</f>
        <v>494861</v>
      </c>
      <c r="R30" s="357">
        <f t="shared" si="2"/>
        <v>757475.6</v>
      </c>
    </row>
    <row r="31" spans="1:18" ht="15" customHeight="1" x14ac:dyDescent="0.3">
      <c r="A31" s="11"/>
      <c r="B31" s="33">
        <v>13</v>
      </c>
      <c r="C31" s="197" t="s">
        <v>139</v>
      </c>
      <c r="D31" s="35">
        <v>467000</v>
      </c>
      <c r="E31" s="38">
        <v>738000</v>
      </c>
      <c r="F31" s="37">
        <v>637000</v>
      </c>
      <c r="G31" s="37">
        <v>687000</v>
      </c>
      <c r="H31" s="26">
        <v>487471</v>
      </c>
      <c r="I31" s="224">
        <v>755689</v>
      </c>
      <c r="J31" s="216">
        <v>1294925</v>
      </c>
      <c r="K31" s="282">
        <v>311891</v>
      </c>
      <c r="L31" s="282">
        <v>211246</v>
      </c>
      <c r="M31" s="282">
        <v>1290753</v>
      </c>
      <c r="N31" s="282">
        <v>1475101</v>
      </c>
      <c r="O31" s="282">
        <v>1271422</v>
      </c>
      <c r="P31" s="472">
        <v>1072429</v>
      </c>
      <c r="Q31" s="380">
        <f>'Mielies-Maize'!N31</f>
        <v>952255</v>
      </c>
      <c r="R31" s="357">
        <f t="shared" si="2"/>
        <v>1064190.2</v>
      </c>
    </row>
    <row r="32" spans="1:18" ht="15" customHeight="1" x14ac:dyDescent="0.3">
      <c r="A32" s="11"/>
      <c r="B32" s="33">
        <v>14</v>
      </c>
      <c r="C32" s="197" t="s">
        <v>140</v>
      </c>
      <c r="D32" s="35">
        <v>476000</v>
      </c>
      <c r="E32" s="38">
        <v>421000</v>
      </c>
      <c r="F32" s="37">
        <v>476000</v>
      </c>
      <c r="G32" s="37">
        <v>591000</v>
      </c>
      <c r="H32" s="26">
        <v>368426</v>
      </c>
      <c r="I32" s="224">
        <v>212992</v>
      </c>
      <c r="J32" s="216">
        <v>504763</v>
      </c>
      <c r="K32" s="282">
        <v>439925</v>
      </c>
      <c r="L32" s="282">
        <v>202635</v>
      </c>
      <c r="M32" s="282">
        <v>424468</v>
      </c>
      <c r="N32" s="282">
        <v>496403</v>
      </c>
      <c r="O32" s="282">
        <v>200700</v>
      </c>
      <c r="P32" s="472">
        <v>1653777</v>
      </c>
      <c r="Q32" s="380">
        <f>'Mielies-Maize'!N32</f>
        <v>178585</v>
      </c>
      <c r="R32" s="357">
        <f t="shared" si="2"/>
        <v>595596.6</v>
      </c>
    </row>
    <row r="33" spans="1:18" ht="15" customHeight="1" x14ac:dyDescent="0.3">
      <c r="A33" s="11"/>
      <c r="B33" s="33">
        <v>15</v>
      </c>
      <c r="C33" s="197" t="s">
        <v>141</v>
      </c>
      <c r="D33" s="35">
        <v>494000</v>
      </c>
      <c r="E33" s="38">
        <v>662000</v>
      </c>
      <c r="F33" s="37">
        <v>637000</v>
      </c>
      <c r="G33" s="37">
        <v>739000</v>
      </c>
      <c r="H33" s="26">
        <v>234835</v>
      </c>
      <c r="I33" s="224">
        <v>179734</v>
      </c>
      <c r="J33" s="216">
        <v>362593</v>
      </c>
      <c r="K33" s="282">
        <v>168925</v>
      </c>
      <c r="L33" s="282">
        <v>240817</v>
      </c>
      <c r="M33" s="282">
        <v>373057</v>
      </c>
      <c r="N33" s="282">
        <v>649509</v>
      </c>
      <c r="O33" s="282">
        <v>496840</v>
      </c>
      <c r="P33" s="472">
        <v>724664</v>
      </c>
      <c r="Q33" s="380">
        <f>'Mielies-Maize'!N33</f>
        <v>115994</v>
      </c>
      <c r="R33" s="357">
        <f t="shared" si="2"/>
        <v>496977.4</v>
      </c>
    </row>
    <row r="34" spans="1:18" ht="15" customHeight="1" x14ac:dyDescent="0.3">
      <c r="A34" s="11"/>
      <c r="B34" s="33">
        <v>16</v>
      </c>
      <c r="C34" s="197" t="s">
        <v>154</v>
      </c>
      <c r="D34" s="35">
        <v>220000</v>
      </c>
      <c r="E34" s="38">
        <v>289000</v>
      </c>
      <c r="F34" s="37">
        <v>181000</v>
      </c>
      <c r="G34" s="37">
        <v>370000</v>
      </c>
      <c r="H34" s="26">
        <v>167767</v>
      </c>
      <c r="I34" s="224">
        <v>114233</v>
      </c>
      <c r="J34" s="216">
        <v>255864</v>
      </c>
      <c r="K34" s="282">
        <v>98053</v>
      </c>
      <c r="L34" s="282">
        <v>210093</v>
      </c>
      <c r="M34" s="282">
        <v>267093</v>
      </c>
      <c r="N34" s="282">
        <v>558736</v>
      </c>
      <c r="O34" s="282">
        <v>493813</v>
      </c>
      <c r="P34" s="472">
        <v>532619</v>
      </c>
      <c r="Q34" s="380">
        <f>'Mielies-Maize'!N34</f>
        <v>74952</v>
      </c>
      <c r="R34" s="357">
        <f t="shared" si="2"/>
        <v>412470.8</v>
      </c>
    </row>
    <row r="35" spans="1:18" ht="15" customHeight="1" x14ac:dyDescent="0.3">
      <c r="A35" s="11"/>
      <c r="B35" s="33">
        <v>17</v>
      </c>
      <c r="C35" s="197" t="s">
        <v>155</v>
      </c>
      <c r="D35" s="35">
        <v>141000</v>
      </c>
      <c r="E35" s="38">
        <v>168000</v>
      </c>
      <c r="F35" s="37">
        <v>126000</v>
      </c>
      <c r="G35" s="37">
        <v>287000</v>
      </c>
      <c r="H35" s="26">
        <v>451116</v>
      </c>
      <c r="I35" s="224">
        <v>82164</v>
      </c>
      <c r="J35" s="216">
        <v>157937</v>
      </c>
      <c r="K35" s="282">
        <v>82483</v>
      </c>
      <c r="L35" s="282">
        <v>341856</v>
      </c>
      <c r="M35" s="282">
        <v>532914</v>
      </c>
      <c r="N35" s="282">
        <v>391291</v>
      </c>
      <c r="O35" s="282">
        <v>384192</v>
      </c>
      <c r="P35" s="472">
        <v>369118</v>
      </c>
      <c r="Q35" s="380">
        <f>'Mielies-Maize'!N35</f>
        <v>264527</v>
      </c>
      <c r="R35" s="357">
        <f t="shared" si="2"/>
        <v>403874.2</v>
      </c>
    </row>
    <row r="36" spans="1:18" ht="15" customHeight="1" x14ac:dyDescent="0.3">
      <c r="A36" s="11"/>
      <c r="B36" s="33">
        <f>'Mielies-Maize'!B36</f>
        <v>18</v>
      </c>
      <c r="C36" s="197" t="s">
        <v>156</v>
      </c>
      <c r="D36" s="35">
        <v>71000</v>
      </c>
      <c r="E36" s="38">
        <v>92000</v>
      </c>
      <c r="F36" s="37">
        <v>96000</v>
      </c>
      <c r="G36" s="37">
        <v>195000</v>
      </c>
      <c r="H36" s="26">
        <v>89872</v>
      </c>
      <c r="I36" s="224">
        <v>-71193</v>
      </c>
      <c r="J36" s="216">
        <v>-232246</v>
      </c>
      <c r="K36" s="282">
        <v>122267</v>
      </c>
      <c r="L36" s="282">
        <v>64967</v>
      </c>
      <c r="M36" s="282">
        <v>48381</v>
      </c>
      <c r="N36" s="282">
        <v>488848</v>
      </c>
      <c r="O36" s="282">
        <v>651617</v>
      </c>
      <c r="P36" s="472">
        <v>694142</v>
      </c>
      <c r="Q36" s="380">
        <f>'Mielies-Maize'!N36</f>
        <v>18748</v>
      </c>
      <c r="R36" s="357">
        <f t="shared" si="2"/>
        <v>389591</v>
      </c>
    </row>
    <row r="37" spans="1:18" ht="15" customHeight="1" x14ac:dyDescent="0.3">
      <c r="A37" s="11"/>
      <c r="B37" s="33">
        <f>'Mielies-Maize'!B37</f>
        <v>19</v>
      </c>
      <c r="C37" s="197" t="s">
        <v>157</v>
      </c>
      <c r="D37" s="35">
        <v>47000</v>
      </c>
      <c r="E37" s="38">
        <v>223000</v>
      </c>
      <c r="F37" s="37">
        <v>342000</v>
      </c>
      <c r="G37" s="37">
        <v>109000</v>
      </c>
      <c r="H37" s="26">
        <v>59131</v>
      </c>
      <c r="I37" s="224">
        <v>39460</v>
      </c>
      <c r="J37" s="216">
        <v>57937</v>
      </c>
      <c r="K37" s="282">
        <v>34177</v>
      </c>
      <c r="L37" s="282">
        <v>69387</v>
      </c>
      <c r="M37" s="282">
        <v>44994</v>
      </c>
      <c r="N37" s="282">
        <v>139054</v>
      </c>
      <c r="O37" s="282">
        <v>149366</v>
      </c>
      <c r="P37" s="472">
        <v>60863</v>
      </c>
      <c r="Q37" s="380">
        <f>'Mielies-Maize'!N37</f>
        <v>39763</v>
      </c>
      <c r="R37" s="357">
        <f t="shared" si="2"/>
        <v>92732.800000000003</v>
      </c>
    </row>
    <row r="38" spans="1:18" ht="15" customHeight="1" x14ac:dyDescent="0.3">
      <c r="A38" s="11"/>
      <c r="B38" s="33">
        <f>'Mielies-Maize'!B38</f>
        <v>20</v>
      </c>
      <c r="C38" s="197" t="s">
        <v>158</v>
      </c>
      <c r="D38" s="193">
        <v>59000</v>
      </c>
      <c r="E38" s="194">
        <v>39000</v>
      </c>
      <c r="F38" s="195">
        <v>49000</v>
      </c>
      <c r="G38" s="195">
        <v>392000</v>
      </c>
      <c r="H38" s="26">
        <v>39818</v>
      </c>
      <c r="I38" s="224">
        <v>37537</v>
      </c>
      <c r="J38" s="216">
        <v>41398</v>
      </c>
      <c r="K38" s="282">
        <v>47685</v>
      </c>
      <c r="L38" s="282">
        <v>50479</v>
      </c>
      <c r="M38" s="282">
        <v>51137</v>
      </c>
      <c r="N38" s="282">
        <v>103657</v>
      </c>
      <c r="O38" s="282">
        <v>94372</v>
      </c>
      <c r="P38" s="472">
        <v>100786</v>
      </c>
      <c r="Q38" s="380">
        <f>'Mielies-Maize'!N38</f>
        <v>36976</v>
      </c>
      <c r="R38" s="357">
        <f t="shared" si="2"/>
        <v>80086.2</v>
      </c>
    </row>
    <row r="39" spans="1:18" ht="15" customHeight="1" x14ac:dyDescent="0.3">
      <c r="A39" s="11"/>
      <c r="B39" s="33">
        <f>'Mielies-Maize'!B39</f>
        <v>21</v>
      </c>
      <c r="C39" s="197" t="s">
        <v>159</v>
      </c>
      <c r="D39" s="193">
        <v>23000</v>
      </c>
      <c r="E39" s="194">
        <v>28000</v>
      </c>
      <c r="F39" s="195">
        <v>39000</v>
      </c>
      <c r="G39" s="195">
        <v>120000</v>
      </c>
      <c r="H39" s="26">
        <v>156902</v>
      </c>
      <c r="I39" s="224">
        <v>30093</v>
      </c>
      <c r="J39" s="216">
        <v>36189</v>
      </c>
      <c r="K39" s="282">
        <v>31184</v>
      </c>
      <c r="L39" s="282">
        <v>39178</v>
      </c>
      <c r="M39" s="282">
        <v>38075</v>
      </c>
      <c r="N39" s="282">
        <v>63743</v>
      </c>
      <c r="O39" s="282">
        <v>51097</v>
      </c>
      <c r="P39" s="472">
        <v>65008</v>
      </c>
      <c r="Q39" s="380">
        <f>'Mielies-Maize'!N39</f>
        <v>176553</v>
      </c>
      <c r="R39" s="357">
        <f t="shared" si="2"/>
        <v>51420.2</v>
      </c>
    </row>
    <row r="40" spans="1:18" ht="15" customHeight="1" x14ac:dyDescent="0.3">
      <c r="A40" s="11"/>
      <c r="B40" s="33">
        <f>'Mielies-Maize'!B40</f>
        <v>22</v>
      </c>
      <c r="C40" s="197" t="s">
        <v>160</v>
      </c>
      <c r="D40" s="193">
        <v>18000</v>
      </c>
      <c r="E40" s="194">
        <v>23000</v>
      </c>
      <c r="F40" s="195">
        <v>38000</v>
      </c>
      <c r="G40" s="195">
        <v>36000</v>
      </c>
      <c r="H40" s="26">
        <v>30795</v>
      </c>
      <c r="I40" s="224">
        <v>65360</v>
      </c>
      <c r="J40" s="216">
        <v>89673</v>
      </c>
      <c r="K40" s="282">
        <v>63650</v>
      </c>
      <c r="L40" s="282">
        <v>46687</v>
      </c>
      <c r="M40" s="282">
        <v>116821</v>
      </c>
      <c r="N40" s="282">
        <v>156305</v>
      </c>
      <c r="O40" s="282">
        <v>153160</v>
      </c>
      <c r="P40" s="472">
        <v>268891</v>
      </c>
      <c r="Q40" s="380">
        <f>'Mielies-Maize'!N40</f>
        <v>8436</v>
      </c>
      <c r="R40" s="357">
        <f t="shared" si="2"/>
        <v>148372.79999999999</v>
      </c>
    </row>
    <row r="41" spans="1:18" ht="15" customHeight="1" x14ac:dyDescent="0.3">
      <c r="A41" s="11"/>
      <c r="B41" s="33">
        <f>'Mielies-Maize'!B41</f>
        <v>23</v>
      </c>
      <c r="C41" s="197" t="s">
        <v>161</v>
      </c>
      <c r="D41" s="206">
        <v>20000</v>
      </c>
      <c r="E41" s="194">
        <v>123000</v>
      </c>
      <c r="F41" s="195">
        <v>113000</v>
      </c>
      <c r="G41" s="195">
        <v>17000</v>
      </c>
      <c r="H41" s="26">
        <v>26612</v>
      </c>
      <c r="I41" s="224">
        <v>23565</v>
      </c>
      <c r="J41" s="216">
        <v>8545</v>
      </c>
      <c r="K41" s="282">
        <v>23462</v>
      </c>
      <c r="L41" s="282">
        <v>18255</v>
      </c>
      <c r="M41" s="282">
        <v>27298</v>
      </c>
      <c r="N41" s="282">
        <v>24832</v>
      </c>
      <c r="O41" s="282">
        <v>26895</v>
      </c>
      <c r="P41" s="472">
        <v>10826</v>
      </c>
      <c r="Q41" s="380">
        <f>'Mielies-Maize'!N41</f>
        <v>25245</v>
      </c>
      <c r="R41" s="357">
        <f t="shared" si="2"/>
        <v>21621.200000000001</v>
      </c>
    </row>
    <row r="42" spans="1:18" ht="15" customHeight="1" x14ac:dyDescent="0.3">
      <c r="A42" s="11"/>
      <c r="B42" s="33">
        <f>'Mielies-Maize'!B42</f>
        <v>24</v>
      </c>
      <c r="C42" s="197" t="s">
        <v>162</v>
      </c>
      <c r="D42" s="35">
        <v>190000</v>
      </c>
      <c r="E42" s="38">
        <v>24000</v>
      </c>
      <c r="F42" s="37">
        <v>38000</v>
      </c>
      <c r="G42" s="37">
        <v>28000</v>
      </c>
      <c r="H42" s="26">
        <v>26031</v>
      </c>
      <c r="I42" s="224">
        <v>28713</v>
      </c>
      <c r="J42" s="216">
        <v>28007</v>
      </c>
      <c r="K42" s="282">
        <v>26319</v>
      </c>
      <c r="L42" s="282">
        <v>18585</v>
      </c>
      <c r="M42" s="282">
        <v>31469</v>
      </c>
      <c r="N42" s="282">
        <v>32147</v>
      </c>
      <c r="O42" s="282">
        <v>26468</v>
      </c>
      <c r="P42" s="472">
        <v>29004</v>
      </c>
      <c r="Q42" s="380">
        <f>'Mielies-Maize'!N42</f>
        <v>29179</v>
      </c>
      <c r="R42" s="357">
        <f t="shared" si="2"/>
        <v>27534.6</v>
      </c>
    </row>
    <row r="43" spans="1:18" ht="15" customHeight="1" x14ac:dyDescent="0.3">
      <c r="A43" s="11"/>
      <c r="B43" s="33">
        <f>'Mielies-Maize'!B43</f>
        <v>25</v>
      </c>
      <c r="C43" s="197" t="s">
        <v>163</v>
      </c>
      <c r="D43" s="35">
        <v>22000</v>
      </c>
      <c r="E43" s="38">
        <v>27000</v>
      </c>
      <c r="F43" s="37">
        <v>60000</v>
      </c>
      <c r="G43" s="37">
        <v>32000</v>
      </c>
      <c r="H43" s="26">
        <v>54077</v>
      </c>
      <c r="I43" s="224">
        <v>28012</v>
      </c>
      <c r="J43" s="216">
        <v>19090</v>
      </c>
      <c r="K43" s="282">
        <v>29270</v>
      </c>
      <c r="L43" s="282">
        <v>11610</v>
      </c>
      <c r="M43" s="282">
        <v>29200</v>
      </c>
      <c r="N43" s="282">
        <v>24125</v>
      </c>
      <c r="O43" s="282">
        <v>26578</v>
      </c>
      <c r="P43" s="472">
        <v>25011</v>
      </c>
      <c r="Q43" s="380">
        <f>'Mielies-Maize'!N43</f>
        <v>27351</v>
      </c>
      <c r="R43" s="357">
        <f t="shared" si="2"/>
        <v>23304.799999999999</v>
      </c>
    </row>
    <row r="44" spans="1:18" ht="15" customHeight="1" x14ac:dyDescent="0.3">
      <c r="A44" s="11"/>
      <c r="B44" s="33">
        <f>'Mielies-Maize'!B44</f>
        <v>26</v>
      </c>
      <c r="C44" s="197" t="s">
        <v>166</v>
      </c>
      <c r="D44" s="35">
        <v>18000</v>
      </c>
      <c r="E44" s="38">
        <v>27000</v>
      </c>
      <c r="F44" s="75">
        <v>26000</v>
      </c>
      <c r="G44" s="37">
        <v>29000</v>
      </c>
      <c r="H44" s="26">
        <v>23623</v>
      </c>
      <c r="I44" s="224">
        <v>63648</v>
      </c>
      <c r="J44" s="216">
        <v>18634</v>
      </c>
      <c r="K44" s="282">
        <v>27236</v>
      </c>
      <c r="L44" s="282">
        <v>34106</v>
      </c>
      <c r="M44" s="282">
        <v>106412</v>
      </c>
      <c r="N44" s="282">
        <v>107920</v>
      </c>
      <c r="O44" s="282">
        <v>126769</v>
      </c>
      <c r="P44" s="472">
        <v>21112</v>
      </c>
      <c r="Q44" s="380">
        <f>'Mielies-Maize'!N44</f>
        <v>107869</v>
      </c>
      <c r="R44" s="357">
        <f t="shared" si="2"/>
        <v>79263.8</v>
      </c>
    </row>
    <row r="45" spans="1:18" ht="15" customHeight="1" x14ac:dyDescent="0.3">
      <c r="A45" s="11"/>
      <c r="B45" s="33">
        <f>'Mielies-Maize'!B45</f>
        <v>27</v>
      </c>
      <c r="C45" s="197" t="s">
        <v>167</v>
      </c>
      <c r="D45" s="35">
        <v>18000</v>
      </c>
      <c r="E45" s="38">
        <v>19000</v>
      </c>
      <c r="F45" s="75">
        <v>26000</v>
      </c>
      <c r="G45" s="75">
        <v>21000</v>
      </c>
      <c r="H45" s="26">
        <v>16866</v>
      </c>
      <c r="I45" s="224">
        <v>22275</v>
      </c>
      <c r="J45" s="216">
        <v>77905</v>
      </c>
      <c r="K45" s="282">
        <v>39533</v>
      </c>
      <c r="L45" s="282">
        <v>7178</v>
      </c>
      <c r="M45" s="282">
        <v>10783</v>
      </c>
      <c r="N45" s="282">
        <v>6765</v>
      </c>
      <c r="O45" s="282">
        <v>4391</v>
      </c>
      <c r="P45" s="472">
        <v>136186</v>
      </c>
      <c r="Q45" s="380">
        <f>'Mielies-Maize'!N45</f>
        <v>15659</v>
      </c>
      <c r="R45" s="357">
        <f t="shared" si="2"/>
        <v>33060.6</v>
      </c>
    </row>
    <row r="46" spans="1:18" ht="15" customHeight="1" x14ac:dyDescent="0.3">
      <c r="A46" s="11"/>
      <c r="B46" s="33">
        <f>'Mielies-Maize'!B46</f>
        <v>28</v>
      </c>
      <c r="C46" s="197" t="s">
        <v>168</v>
      </c>
      <c r="D46" s="35">
        <v>17000</v>
      </c>
      <c r="E46" s="38">
        <v>50000</v>
      </c>
      <c r="F46" s="37">
        <v>39000</v>
      </c>
      <c r="G46" s="75">
        <v>12000</v>
      </c>
      <c r="H46" s="26">
        <v>21766</v>
      </c>
      <c r="I46" s="224">
        <v>15295</v>
      </c>
      <c r="J46" s="216">
        <v>16901</v>
      </c>
      <c r="K46" s="282">
        <v>19255</v>
      </c>
      <c r="L46" s="282">
        <v>6845</v>
      </c>
      <c r="M46" s="282">
        <v>17414</v>
      </c>
      <c r="N46" s="282">
        <v>14713</v>
      </c>
      <c r="O46" s="282">
        <v>16139</v>
      </c>
      <c r="P46" s="472">
        <v>13467</v>
      </c>
      <c r="Q46" s="380">
        <f>'Mielies-Maize'!N46</f>
        <v>22267</v>
      </c>
      <c r="R46" s="357">
        <f t="shared" si="2"/>
        <v>13715.6</v>
      </c>
    </row>
    <row r="47" spans="1:18" ht="15" customHeight="1" x14ac:dyDescent="0.3">
      <c r="A47" s="11"/>
      <c r="B47" s="33">
        <f>'Mielies-Maize'!B47</f>
        <v>29</v>
      </c>
      <c r="C47" s="197" t="s">
        <v>170</v>
      </c>
      <c r="D47" s="35">
        <v>38000</v>
      </c>
      <c r="E47" s="38">
        <v>20000</v>
      </c>
      <c r="F47" s="37">
        <v>24000</v>
      </c>
      <c r="G47" s="75">
        <v>28000</v>
      </c>
      <c r="H47" s="26">
        <v>19043</v>
      </c>
      <c r="I47" s="224">
        <v>-4197</v>
      </c>
      <c r="J47" s="216">
        <v>16145</v>
      </c>
      <c r="K47" s="282">
        <v>20508</v>
      </c>
      <c r="L47" s="282">
        <v>9858</v>
      </c>
      <c r="M47" s="282">
        <v>17344</v>
      </c>
      <c r="N47" s="282">
        <v>14326</v>
      </c>
      <c r="O47" s="282">
        <v>12433</v>
      </c>
      <c r="P47" s="472">
        <v>10988</v>
      </c>
      <c r="Q47" s="380">
        <f>'Mielies-Maize'!N47</f>
        <v>16300</v>
      </c>
      <c r="R47" s="357">
        <f t="shared" si="2"/>
        <v>12989.8</v>
      </c>
    </row>
    <row r="48" spans="1:18" ht="15" customHeight="1" x14ac:dyDescent="0.3">
      <c r="A48" s="11"/>
      <c r="B48" s="33">
        <f>'Mielies-Maize'!B48</f>
        <v>30</v>
      </c>
      <c r="C48" s="197" t="s">
        <v>171</v>
      </c>
      <c r="D48" s="35">
        <v>34000</v>
      </c>
      <c r="E48" s="38">
        <v>25000</v>
      </c>
      <c r="F48" s="37">
        <v>27000</v>
      </c>
      <c r="G48" s="75">
        <v>48000</v>
      </c>
      <c r="H48" s="26">
        <v>57876</v>
      </c>
      <c r="I48" s="224">
        <v>15132</v>
      </c>
      <c r="J48" s="216">
        <v>16187</v>
      </c>
      <c r="K48" s="282">
        <v>11077</v>
      </c>
      <c r="L48" s="282">
        <v>58749</v>
      </c>
      <c r="M48" s="282">
        <v>107653</v>
      </c>
      <c r="N48" s="282">
        <v>16251</v>
      </c>
      <c r="O48" s="282">
        <v>7872</v>
      </c>
      <c r="P48" s="472">
        <v>9669</v>
      </c>
      <c r="Q48" s="380">
        <f>'Mielies-Maize'!N48</f>
        <v>17605</v>
      </c>
      <c r="R48" s="357">
        <f t="shared" si="2"/>
        <v>40038.800000000003</v>
      </c>
    </row>
    <row r="49" spans="1:18" ht="15" customHeight="1" x14ac:dyDescent="0.3">
      <c r="A49" s="11"/>
      <c r="B49" s="33">
        <f>'Mielies-Maize'!B49</f>
        <v>31</v>
      </c>
      <c r="C49" s="197"/>
      <c r="D49" s="42">
        <v>-4000</v>
      </c>
      <c r="E49" s="38">
        <v>15000</v>
      </c>
      <c r="F49" s="37">
        <v>17000</v>
      </c>
      <c r="G49" s="75">
        <v>15000</v>
      </c>
      <c r="H49" s="26">
        <v>23769</v>
      </c>
      <c r="I49" s="224">
        <v>43649</v>
      </c>
      <c r="J49" s="216">
        <v>53618</v>
      </c>
      <c r="K49" s="282">
        <v>43075</v>
      </c>
      <c r="L49" s="282">
        <v>6854</v>
      </c>
      <c r="M49" s="282">
        <v>10642</v>
      </c>
      <c r="N49" s="282">
        <v>68407</v>
      </c>
      <c r="O49" s="282">
        <v>66898</v>
      </c>
      <c r="P49" s="472">
        <v>77188</v>
      </c>
      <c r="Q49" s="380"/>
      <c r="R49" s="357">
        <f t="shared" si="2"/>
        <v>45997.8</v>
      </c>
    </row>
    <row r="50" spans="1:18" ht="15" customHeight="1" x14ac:dyDescent="0.3">
      <c r="A50" s="11"/>
      <c r="B50" s="33">
        <f>'Mielies-Maize'!B50</f>
        <v>32</v>
      </c>
      <c r="C50" s="197"/>
      <c r="D50" s="42">
        <v>26000</v>
      </c>
      <c r="E50" s="38">
        <v>25000</v>
      </c>
      <c r="F50" s="37">
        <v>-13000</v>
      </c>
      <c r="G50" s="75">
        <v>30000</v>
      </c>
      <c r="H50" s="26">
        <v>20991</v>
      </c>
      <c r="I50" s="224">
        <v>13905</v>
      </c>
      <c r="J50" s="216">
        <v>16735</v>
      </c>
      <c r="K50" s="282">
        <v>12352</v>
      </c>
      <c r="L50" s="282">
        <v>0</v>
      </c>
      <c r="M50" s="282">
        <v>9794</v>
      </c>
      <c r="N50" s="282">
        <v>9041</v>
      </c>
      <c r="O50" s="282">
        <v>5070</v>
      </c>
      <c r="P50" s="472">
        <v>8259</v>
      </c>
      <c r="Q50" s="380"/>
      <c r="R50" s="357">
        <f t="shared" si="2"/>
        <v>6432.8</v>
      </c>
    </row>
    <row r="51" spans="1:18" ht="15" customHeight="1" x14ac:dyDescent="0.3">
      <c r="A51" s="11"/>
      <c r="B51" s="33">
        <v>33</v>
      </c>
      <c r="C51" s="197"/>
      <c r="D51" s="42">
        <v>0</v>
      </c>
      <c r="E51" s="38">
        <v>0</v>
      </c>
      <c r="F51" s="37">
        <v>5000</v>
      </c>
      <c r="G51" s="75">
        <v>0</v>
      </c>
      <c r="H51" s="26">
        <v>0</v>
      </c>
      <c r="I51" s="224">
        <v>0</v>
      </c>
      <c r="J51" s="216">
        <v>0</v>
      </c>
      <c r="K51" s="282">
        <v>0</v>
      </c>
      <c r="L51" s="282">
        <v>0</v>
      </c>
      <c r="M51" s="282">
        <v>0</v>
      </c>
      <c r="N51" s="282">
        <v>9330</v>
      </c>
      <c r="O51" s="282">
        <v>3207</v>
      </c>
      <c r="P51" s="472">
        <v>10284</v>
      </c>
      <c r="Q51" s="380"/>
      <c r="R51" s="357">
        <f t="shared" si="2"/>
        <v>4564.2</v>
      </c>
    </row>
    <row r="52" spans="1:18" ht="15" customHeight="1" x14ac:dyDescent="0.3">
      <c r="A52" s="11"/>
      <c r="B52" s="33">
        <v>34</v>
      </c>
      <c r="C52" s="197"/>
      <c r="D52" s="42">
        <v>31000</v>
      </c>
      <c r="E52" s="38">
        <v>0</v>
      </c>
      <c r="F52" s="37">
        <v>5000</v>
      </c>
      <c r="G52" s="75">
        <v>0</v>
      </c>
      <c r="H52" s="26">
        <v>0</v>
      </c>
      <c r="I52" s="224">
        <v>0</v>
      </c>
      <c r="J52" s="216">
        <v>0</v>
      </c>
      <c r="K52" s="282">
        <v>0</v>
      </c>
      <c r="L52" s="282">
        <v>0</v>
      </c>
      <c r="M52" s="282">
        <v>0</v>
      </c>
      <c r="N52" s="282">
        <v>11816</v>
      </c>
      <c r="O52" s="282">
        <v>6117</v>
      </c>
      <c r="P52" s="472">
        <v>7758</v>
      </c>
      <c r="Q52" s="380"/>
      <c r="R52" s="357">
        <f t="shared" si="2"/>
        <v>5138.2</v>
      </c>
    </row>
    <row r="53" spans="1:18" ht="15" customHeight="1" x14ac:dyDescent="0.3">
      <c r="A53" s="11"/>
      <c r="B53" s="33">
        <f>'Mielies-Maize'!B53</f>
        <v>35</v>
      </c>
      <c r="C53" s="197"/>
      <c r="D53" s="42">
        <v>34000</v>
      </c>
      <c r="E53" s="38">
        <v>35000</v>
      </c>
      <c r="F53" s="37">
        <v>5000</v>
      </c>
      <c r="G53" s="75">
        <v>15000</v>
      </c>
      <c r="H53" s="26">
        <v>75763</v>
      </c>
      <c r="I53" s="224">
        <v>46907</v>
      </c>
      <c r="J53" s="216">
        <v>68533</v>
      </c>
      <c r="K53" s="282">
        <v>57507</v>
      </c>
      <c r="L53" s="282">
        <v>40486</v>
      </c>
      <c r="M53" s="282">
        <v>61431</v>
      </c>
      <c r="N53" s="282">
        <v>20993</v>
      </c>
      <c r="O53" s="282">
        <v>31539</v>
      </c>
      <c r="P53" s="472">
        <v>59049</v>
      </c>
      <c r="Q53" s="380"/>
      <c r="R53" s="357">
        <f t="shared" si="2"/>
        <v>42699.6</v>
      </c>
    </row>
    <row r="54" spans="1:18" ht="15" customHeight="1" x14ac:dyDescent="0.3">
      <c r="A54" s="11"/>
      <c r="B54" s="33">
        <f>'Mielies-Maize'!B54</f>
        <v>36</v>
      </c>
      <c r="C54" s="197"/>
      <c r="D54" s="42">
        <v>13000</v>
      </c>
      <c r="E54" s="38">
        <v>12000</v>
      </c>
      <c r="F54" s="37">
        <v>5000</v>
      </c>
      <c r="G54" s="75">
        <v>10000</v>
      </c>
      <c r="H54" s="26">
        <v>4419</v>
      </c>
      <c r="I54" s="224">
        <v>7173</v>
      </c>
      <c r="J54" s="216">
        <v>5394</v>
      </c>
      <c r="K54" s="282">
        <v>3773</v>
      </c>
      <c r="L54" s="282">
        <v>2678</v>
      </c>
      <c r="M54" s="282">
        <v>6295</v>
      </c>
      <c r="N54" s="282">
        <v>934</v>
      </c>
      <c r="O54" s="282">
        <v>553</v>
      </c>
      <c r="P54" s="472">
        <v>470</v>
      </c>
      <c r="Q54" s="380"/>
      <c r="R54" s="357">
        <f t="shared" si="2"/>
        <v>2186</v>
      </c>
    </row>
    <row r="55" spans="1:18" ht="15" customHeight="1" x14ac:dyDescent="0.3">
      <c r="A55" s="11"/>
      <c r="B55" s="33">
        <f>'Mielies-Maize'!B55</f>
        <v>37</v>
      </c>
      <c r="C55" s="197"/>
      <c r="D55" s="35">
        <v>17000</v>
      </c>
      <c r="E55" s="38">
        <v>4000</v>
      </c>
      <c r="F55" s="37">
        <v>7000</v>
      </c>
      <c r="G55" s="75">
        <v>13000</v>
      </c>
      <c r="H55" s="26">
        <v>11178</v>
      </c>
      <c r="I55" s="224">
        <v>11752</v>
      </c>
      <c r="J55" s="216">
        <v>10088</v>
      </c>
      <c r="K55" s="282">
        <v>6980</v>
      </c>
      <c r="L55" s="282">
        <v>10518</v>
      </c>
      <c r="M55" s="282">
        <v>10667</v>
      </c>
      <c r="N55" s="282">
        <v>5605</v>
      </c>
      <c r="O55" s="282">
        <v>5778</v>
      </c>
      <c r="P55" s="472">
        <v>4739</v>
      </c>
      <c r="Q55" s="380"/>
      <c r="R55" s="357">
        <f t="shared" si="2"/>
        <v>7461.4</v>
      </c>
    </row>
    <row r="56" spans="1:18" ht="15" customHeight="1" x14ac:dyDescent="0.3">
      <c r="A56" s="11"/>
      <c r="B56" s="33">
        <f>'Mielies-Maize'!B56</f>
        <v>38</v>
      </c>
      <c r="C56" s="197"/>
      <c r="D56" s="35">
        <v>10000</v>
      </c>
      <c r="E56" s="38">
        <v>12000</v>
      </c>
      <c r="F56" s="37">
        <v>3000</v>
      </c>
      <c r="G56" s="75">
        <v>14000</v>
      </c>
      <c r="H56" s="26">
        <v>9457</v>
      </c>
      <c r="I56" s="224">
        <v>12500</v>
      </c>
      <c r="J56" s="216">
        <v>16621</v>
      </c>
      <c r="K56" s="282">
        <v>14135</v>
      </c>
      <c r="L56" s="282">
        <v>16958</v>
      </c>
      <c r="M56" s="282">
        <v>9207</v>
      </c>
      <c r="N56" s="282">
        <v>7482</v>
      </c>
      <c r="O56" s="282">
        <v>12026</v>
      </c>
      <c r="P56" s="472">
        <v>9828</v>
      </c>
      <c r="Q56" s="380"/>
      <c r="R56" s="357">
        <f t="shared" si="2"/>
        <v>11100.2</v>
      </c>
    </row>
    <row r="57" spans="1:18" ht="15" customHeight="1" x14ac:dyDescent="0.3">
      <c r="A57" s="11"/>
      <c r="B57" s="33">
        <f>'Mielies-Maize'!B57</f>
        <v>39</v>
      </c>
      <c r="C57" s="197"/>
      <c r="D57" s="35">
        <v>20000</v>
      </c>
      <c r="E57" s="38">
        <v>16000</v>
      </c>
      <c r="F57" s="37">
        <v>11000</v>
      </c>
      <c r="G57" s="75">
        <v>14000</v>
      </c>
      <c r="H57" s="26">
        <v>31329</v>
      </c>
      <c r="I57" s="224">
        <v>28954</v>
      </c>
      <c r="J57" s="216">
        <v>18997</v>
      </c>
      <c r="K57" s="282">
        <v>21957</v>
      </c>
      <c r="L57" s="282">
        <v>55917</v>
      </c>
      <c r="M57" s="282">
        <v>67194</v>
      </c>
      <c r="N57" s="282">
        <v>50806</v>
      </c>
      <c r="O57" s="282">
        <v>14618</v>
      </c>
      <c r="P57" s="472">
        <v>13813</v>
      </c>
      <c r="Q57" s="380"/>
      <c r="R57" s="357">
        <f t="shared" si="2"/>
        <v>40469.599999999999</v>
      </c>
    </row>
    <row r="58" spans="1:18" ht="15" customHeight="1" x14ac:dyDescent="0.3">
      <c r="A58" s="11"/>
      <c r="B58" s="33">
        <f>'Mielies-Maize'!B58</f>
        <v>40</v>
      </c>
      <c r="C58" s="197"/>
      <c r="D58" s="35">
        <v>15000</v>
      </c>
      <c r="E58" s="38">
        <v>15000</v>
      </c>
      <c r="F58" s="37">
        <v>13000</v>
      </c>
      <c r="G58" s="75">
        <v>8000</v>
      </c>
      <c r="H58" s="26">
        <v>14541</v>
      </c>
      <c r="I58" s="224">
        <v>44177</v>
      </c>
      <c r="J58" s="216">
        <v>73924</v>
      </c>
      <c r="K58" s="282">
        <v>70882</v>
      </c>
      <c r="L58" s="282">
        <v>8794</v>
      </c>
      <c r="M58" s="282">
        <v>2672</v>
      </c>
      <c r="N58" s="282">
        <v>2895</v>
      </c>
      <c r="O58" s="282">
        <v>67168</v>
      </c>
      <c r="P58" s="472">
        <v>69925</v>
      </c>
      <c r="Q58" s="380"/>
      <c r="R58" s="357">
        <f t="shared" si="2"/>
        <v>30290.799999999999</v>
      </c>
    </row>
    <row r="59" spans="1:18" ht="15" customHeight="1" x14ac:dyDescent="0.3">
      <c r="A59" s="11"/>
      <c r="B59" s="33">
        <f>'Mielies-Maize'!B59</f>
        <v>41</v>
      </c>
      <c r="C59" s="197"/>
      <c r="D59" s="35">
        <v>18000</v>
      </c>
      <c r="E59" s="38">
        <v>21000</v>
      </c>
      <c r="F59" s="37">
        <v>16000</v>
      </c>
      <c r="G59" s="75">
        <v>6000</v>
      </c>
      <c r="H59" s="26">
        <v>18083</v>
      </c>
      <c r="I59" s="224">
        <v>24623</v>
      </c>
      <c r="J59" s="216">
        <v>24978</v>
      </c>
      <c r="K59" s="282">
        <v>33366</v>
      </c>
      <c r="L59" s="282">
        <v>27581</v>
      </c>
      <c r="M59" s="282">
        <v>11706</v>
      </c>
      <c r="N59" s="282">
        <v>9659</v>
      </c>
      <c r="O59" s="282">
        <v>16451</v>
      </c>
      <c r="P59" s="472">
        <v>9175</v>
      </c>
      <c r="Q59" s="380"/>
      <c r="R59" s="357">
        <f t="shared" si="2"/>
        <v>14914.4</v>
      </c>
    </row>
    <row r="60" spans="1:18" ht="15" customHeight="1" x14ac:dyDescent="0.3">
      <c r="A60" s="11"/>
      <c r="B60" s="33">
        <f>'Mielies-Maize'!B60</f>
        <v>42</v>
      </c>
      <c r="C60" s="197"/>
      <c r="D60" s="35">
        <v>15000</v>
      </c>
      <c r="E60" s="38">
        <v>11000</v>
      </c>
      <c r="F60" s="37">
        <v>21000</v>
      </c>
      <c r="G60" s="75">
        <v>33000</v>
      </c>
      <c r="H60" s="26">
        <v>24607</v>
      </c>
      <c r="I60" s="224">
        <v>29549</v>
      </c>
      <c r="J60" s="216">
        <v>32476</v>
      </c>
      <c r="K60" s="282">
        <v>45464</v>
      </c>
      <c r="L60" s="282">
        <v>46977</v>
      </c>
      <c r="M60" s="282">
        <v>9435</v>
      </c>
      <c r="N60" s="282">
        <v>6454</v>
      </c>
      <c r="O60" s="282">
        <v>18267</v>
      </c>
      <c r="P60" s="472">
        <v>16189</v>
      </c>
      <c r="Q60" s="380"/>
      <c r="R60" s="357">
        <f t="shared" si="2"/>
        <v>19464.400000000001</v>
      </c>
    </row>
    <row r="61" spans="1:18" ht="15" customHeight="1" x14ac:dyDescent="0.3">
      <c r="A61" s="11"/>
      <c r="B61" s="33">
        <f>'Mielies-Maize'!B61</f>
        <v>43</v>
      </c>
      <c r="C61" s="197"/>
      <c r="D61" s="101">
        <v>22000</v>
      </c>
      <c r="E61" s="38">
        <v>13000</v>
      </c>
      <c r="F61" s="37">
        <v>13000</v>
      </c>
      <c r="G61" s="75">
        <v>18000</v>
      </c>
      <c r="H61" s="26">
        <v>74611</v>
      </c>
      <c r="I61" s="224">
        <v>37777</v>
      </c>
      <c r="J61" s="216">
        <v>35813</v>
      </c>
      <c r="K61" s="282">
        <v>34233</v>
      </c>
      <c r="L61" s="282">
        <v>75833</v>
      </c>
      <c r="M61" s="282">
        <v>68018</v>
      </c>
      <c r="N61" s="282">
        <v>52292</v>
      </c>
      <c r="O61" s="282">
        <v>24426</v>
      </c>
      <c r="P61" s="472">
        <v>18856</v>
      </c>
      <c r="Q61" s="380"/>
      <c r="R61" s="357">
        <f t="shared" si="2"/>
        <v>47885</v>
      </c>
    </row>
    <row r="62" spans="1:18" ht="15" customHeight="1" x14ac:dyDescent="0.3">
      <c r="A62" s="11"/>
      <c r="B62" s="185">
        <f>'Mielies-Maize'!B62</f>
        <v>44</v>
      </c>
      <c r="C62" s="197"/>
      <c r="D62" s="230">
        <v>152000</v>
      </c>
      <c r="E62" s="231">
        <v>12000</v>
      </c>
      <c r="F62" s="231">
        <v>15000</v>
      </c>
      <c r="G62" s="232">
        <v>14000</v>
      </c>
      <c r="H62" s="231">
        <v>48477</v>
      </c>
      <c r="I62" s="224">
        <v>56253</v>
      </c>
      <c r="J62" s="216">
        <v>91654</v>
      </c>
      <c r="K62" s="282">
        <v>89529</v>
      </c>
      <c r="L62" s="282">
        <v>12553</v>
      </c>
      <c r="M62" s="282">
        <v>3373</v>
      </c>
      <c r="N62" s="282">
        <v>2372</v>
      </c>
      <c r="O62" s="282">
        <v>64009</v>
      </c>
      <c r="P62" s="472">
        <v>69157</v>
      </c>
      <c r="Q62" s="380"/>
      <c r="R62" s="357">
        <f t="shared" si="2"/>
        <v>30292.799999999999</v>
      </c>
    </row>
    <row r="63" spans="1:18" ht="15" customHeight="1" x14ac:dyDescent="0.3">
      <c r="A63" s="11"/>
      <c r="B63" s="33">
        <f>'Mielies-Maize'!B63</f>
        <v>45</v>
      </c>
      <c r="C63" s="197"/>
      <c r="D63" s="35">
        <v>22000</v>
      </c>
      <c r="E63" s="38">
        <v>11000</v>
      </c>
      <c r="F63" s="37">
        <v>44000</v>
      </c>
      <c r="G63" s="75">
        <v>27000</v>
      </c>
      <c r="H63" s="26">
        <v>53181</v>
      </c>
      <c r="I63" s="224">
        <v>17466</v>
      </c>
      <c r="J63" s="216">
        <v>28346</v>
      </c>
      <c r="K63" s="282">
        <v>29898</v>
      </c>
      <c r="L63" s="282">
        <v>36209</v>
      </c>
      <c r="M63" s="282">
        <v>13326</v>
      </c>
      <c r="N63" s="282">
        <v>11452</v>
      </c>
      <c r="O63" s="282">
        <v>13109</v>
      </c>
      <c r="P63" s="472">
        <v>17003</v>
      </c>
      <c r="Q63" s="380"/>
      <c r="R63" s="357">
        <f t="shared" si="2"/>
        <v>18219.8</v>
      </c>
    </row>
    <row r="64" spans="1:18" ht="15" customHeight="1" x14ac:dyDescent="0.3">
      <c r="A64" s="11"/>
      <c r="B64" s="33">
        <f>'Mielies-Maize'!B64</f>
        <v>46</v>
      </c>
      <c r="C64" s="197"/>
      <c r="D64" s="35">
        <v>39000</v>
      </c>
      <c r="E64" s="38">
        <v>25000</v>
      </c>
      <c r="F64" s="37">
        <v>12000</v>
      </c>
      <c r="G64" s="75">
        <v>42000</v>
      </c>
      <c r="H64" s="26">
        <v>58073</v>
      </c>
      <c r="I64" s="224">
        <v>16832</v>
      </c>
      <c r="J64" s="216">
        <v>36727</v>
      </c>
      <c r="K64" s="282">
        <v>44640</v>
      </c>
      <c r="L64" s="282">
        <v>77684</v>
      </c>
      <c r="M64" s="282">
        <v>17827</v>
      </c>
      <c r="N64" s="282">
        <v>6612</v>
      </c>
      <c r="O64" s="282">
        <v>11130</v>
      </c>
      <c r="P64" s="472">
        <v>27911</v>
      </c>
      <c r="Q64" s="380"/>
      <c r="R64" s="357">
        <f t="shared" si="2"/>
        <v>28232.799999999999</v>
      </c>
    </row>
    <row r="65" spans="1:18" ht="15" customHeight="1" x14ac:dyDescent="0.3">
      <c r="A65" s="11"/>
      <c r="B65" s="33">
        <f>'Mielies-Maize'!B65</f>
        <v>47</v>
      </c>
      <c r="C65" s="197"/>
      <c r="D65" s="35">
        <v>28000</v>
      </c>
      <c r="E65" s="38">
        <v>14000</v>
      </c>
      <c r="F65" s="37">
        <v>13000</v>
      </c>
      <c r="G65" s="75">
        <v>40000</v>
      </c>
      <c r="H65" s="26">
        <v>92058</v>
      </c>
      <c r="I65" s="224">
        <v>30836</v>
      </c>
      <c r="J65" s="216">
        <v>34682</v>
      </c>
      <c r="K65" s="282">
        <v>38794</v>
      </c>
      <c r="L65" s="282">
        <v>76354</v>
      </c>
      <c r="M65" s="282">
        <v>8388</v>
      </c>
      <c r="N65" s="282">
        <v>9861</v>
      </c>
      <c r="O65" s="282">
        <v>15400</v>
      </c>
      <c r="P65" s="472">
        <v>28463</v>
      </c>
      <c r="Q65" s="380"/>
      <c r="R65" s="357">
        <f t="shared" si="2"/>
        <v>27693.200000000001</v>
      </c>
    </row>
    <row r="66" spans="1:18" ht="15" customHeight="1" x14ac:dyDescent="0.3">
      <c r="A66" s="11"/>
      <c r="B66" s="33">
        <f>'Mielies-Maize'!B66</f>
        <v>48</v>
      </c>
      <c r="C66" s="197"/>
      <c r="D66" s="35">
        <v>28000</v>
      </c>
      <c r="E66" s="38">
        <v>8000</v>
      </c>
      <c r="F66" s="37">
        <v>15000</v>
      </c>
      <c r="G66" s="75">
        <v>52000</v>
      </c>
      <c r="H66" s="26">
        <v>44272</v>
      </c>
      <c r="I66" s="224">
        <v>87845</v>
      </c>
      <c r="J66" s="216">
        <v>100063</v>
      </c>
      <c r="K66" s="282">
        <v>134526</v>
      </c>
      <c r="L66" s="282">
        <v>174620</v>
      </c>
      <c r="M66" s="282">
        <v>58012</v>
      </c>
      <c r="N66" s="282">
        <v>45854</v>
      </c>
      <c r="O66" s="282">
        <v>41465</v>
      </c>
      <c r="P66" s="472">
        <v>121384</v>
      </c>
      <c r="Q66" s="380"/>
      <c r="R66" s="357">
        <f t="shared" si="2"/>
        <v>88267</v>
      </c>
    </row>
    <row r="67" spans="1:18" ht="15" customHeight="1" x14ac:dyDescent="0.3">
      <c r="A67" s="11"/>
      <c r="B67" s="33">
        <f>'Mielies-Maize'!B67</f>
        <v>49</v>
      </c>
      <c r="C67" s="197"/>
      <c r="D67" s="35">
        <v>-9000</v>
      </c>
      <c r="E67" s="38">
        <v>59000</v>
      </c>
      <c r="F67" s="37">
        <v>14000</v>
      </c>
      <c r="G67" s="75">
        <v>35000</v>
      </c>
      <c r="H67" s="26">
        <v>40598</v>
      </c>
      <c r="I67" s="224">
        <v>34657</v>
      </c>
      <c r="J67" s="216">
        <v>27403</v>
      </c>
      <c r="K67" s="282">
        <v>22890</v>
      </c>
      <c r="L67" s="282">
        <v>90941</v>
      </c>
      <c r="M67" s="282">
        <v>7089</v>
      </c>
      <c r="N67" s="282">
        <v>28612</v>
      </c>
      <c r="O67" s="282">
        <v>12880</v>
      </c>
      <c r="P67" s="472">
        <v>6626</v>
      </c>
      <c r="Q67" s="380"/>
      <c r="R67" s="357">
        <f t="shared" si="2"/>
        <v>29229.599999999999</v>
      </c>
    </row>
    <row r="68" spans="1:18" ht="15" customHeight="1" x14ac:dyDescent="0.3">
      <c r="A68" s="11"/>
      <c r="B68" s="33">
        <f>'Mielies-Maize'!B68</f>
        <v>50</v>
      </c>
      <c r="C68" s="197"/>
      <c r="D68" s="35">
        <v>48000</v>
      </c>
      <c r="E68" s="38">
        <v>35000</v>
      </c>
      <c r="F68" s="37">
        <v>37500</v>
      </c>
      <c r="G68" s="75">
        <v>93000</v>
      </c>
      <c r="H68" s="26">
        <v>94097</v>
      </c>
      <c r="I68" s="224">
        <v>51986</v>
      </c>
      <c r="J68" s="216">
        <v>33877</v>
      </c>
      <c r="K68" s="282">
        <v>70188</v>
      </c>
      <c r="L68" s="282">
        <v>46810</v>
      </c>
      <c r="M68" s="282">
        <v>17603</v>
      </c>
      <c r="N68" s="282">
        <v>28612</v>
      </c>
      <c r="O68" s="282">
        <v>0</v>
      </c>
      <c r="P68" s="472">
        <v>44772</v>
      </c>
      <c r="Q68" s="380"/>
      <c r="R68" s="357">
        <f t="shared" si="2"/>
        <v>27559.4</v>
      </c>
    </row>
    <row r="69" spans="1:18" ht="15" customHeight="1" x14ac:dyDescent="0.3">
      <c r="A69" s="11"/>
      <c r="B69" s="33">
        <f>'Mielies-Maize'!B69</f>
        <v>51</v>
      </c>
      <c r="C69" s="197"/>
      <c r="D69" s="35">
        <v>62000</v>
      </c>
      <c r="E69" s="38">
        <v>55000</v>
      </c>
      <c r="F69" s="37">
        <v>29000</v>
      </c>
      <c r="G69" s="75">
        <v>144000</v>
      </c>
      <c r="H69" s="26">
        <v>181300</v>
      </c>
      <c r="I69" s="224">
        <v>47621</v>
      </c>
      <c r="J69" s="216">
        <v>72371</v>
      </c>
      <c r="K69" s="282">
        <v>95688</v>
      </c>
      <c r="L69" s="282">
        <v>89128</v>
      </c>
      <c r="M69" s="282">
        <v>22826</v>
      </c>
      <c r="N69" s="282">
        <v>28612</v>
      </c>
      <c r="O69" s="282">
        <v>0</v>
      </c>
      <c r="P69" s="472">
        <v>92961</v>
      </c>
      <c r="Q69" s="380"/>
      <c r="R69" s="357">
        <f t="shared" si="2"/>
        <v>46705.4</v>
      </c>
    </row>
    <row r="70" spans="1:18" ht="15" customHeight="1" x14ac:dyDescent="0.3">
      <c r="A70" s="11"/>
      <c r="B70" s="33">
        <f>'Mielies-Maize'!B70</f>
        <v>52</v>
      </c>
      <c r="C70" s="197"/>
      <c r="D70" s="35">
        <v>0</v>
      </c>
      <c r="E70" s="38">
        <v>47000</v>
      </c>
      <c r="F70" s="37">
        <v>10500</v>
      </c>
      <c r="G70" s="75">
        <v>92000</v>
      </c>
      <c r="H70" s="26">
        <v>349127</v>
      </c>
      <c r="I70" s="224">
        <v>209597</v>
      </c>
      <c r="J70" s="216">
        <v>76631</v>
      </c>
      <c r="K70" s="282">
        <v>98505</v>
      </c>
      <c r="L70" s="282">
        <v>129651</v>
      </c>
      <c r="M70" s="282">
        <v>24557</v>
      </c>
      <c r="N70" s="282">
        <v>28612</v>
      </c>
      <c r="O70" s="282">
        <v>0</v>
      </c>
      <c r="P70" s="472">
        <v>188076</v>
      </c>
      <c r="Q70" s="380"/>
      <c r="R70" s="357"/>
    </row>
    <row r="71" spans="1:18" ht="14.25" customHeight="1" x14ac:dyDescent="0.3">
      <c r="A71" s="11"/>
      <c r="B71" s="33">
        <v>53</v>
      </c>
      <c r="C71" s="293"/>
      <c r="D71" s="37"/>
      <c r="E71" s="37"/>
      <c r="F71" s="37"/>
      <c r="G71" s="37"/>
      <c r="H71" s="37"/>
      <c r="I71" s="282"/>
      <c r="J71" s="282"/>
      <c r="K71" s="282"/>
      <c r="L71" s="282"/>
      <c r="M71" s="282">
        <f>'Mielies-Maize'!F72</f>
        <v>0</v>
      </c>
      <c r="N71" s="282"/>
      <c r="O71" s="282">
        <v>0</v>
      </c>
      <c r="P71" s="385">
        <v>301664</v>
      </c>
      <c r="Q71" s="380"/>
      <c r="R71" s="357"/>
    </row>
    <row r="72" spans="1:18" ht="14.25" customHeight="1" x14ac:dyDescent="0.3">
      <c r="A72" s="11"/>
      <c r="B72" s="33">
        <v>54</v>
      </c>
      <c r="C72" s="197"/>
      <c r="D72" s="45"/>
      <c r="E72" s="45"/>
      <c r="F72" s="45"/>
      <c r="G72" s="45"/>
      <c r="H72" s="45"/>
      <c r="I72" s="281"/>
      <c r="J72" s="281"/>
      <c r="K72" s="281"/>
      <c r="L72" s="281"/>
      <c r="M72" s="281">
        <f>'Mielies-Maize'!F73</f>
        <v>0</v>
      </c>
      <c r="N72" s="281">
        <f>'Mielies-Maize'!G73</f>
        <v>0</v>
      </c>
      <c r="O72" s="281">
        <v>0</v>
      </c>
      <c r="P72" s="385">
        <f>'Mielies-Maize'!N72</f>
        <v>0</v>
      </c>
      <c r="Q72" s="380"/>
      <c r="R72" s="357"/>
    </row>
    <row r="73" spans="1:18" ht="14.4" x14ac:dyDescent="0.3">
      <c r="A73" s="11"/>
      <c r="B73" s="209" t="s">
        <v>35</v>
      </c>
      <c r="C73" s="210"/>
      <c r="D73" s="211">
        <v>12700000</v>
      </c>
      <c r="E73" s="211">
        <v>12050000</v>
      </c>
      <c r="F73" s="288" t="e">
        <f>'Summary -White maize'!#REF!+'Summary -Yellow maize'!F73</f>
        <v>#REF!</v>
      </c>
      <c r="G73" s="288">
        <f>'Summary -White maize'!F73+'Summary -Yellow maize'!G73</f>
        <v>10360000</v>
      </c>
      <c r="H73" s="288">
        <f>'Summary -White maize'!G73+'Summary -Yellow maize'!H73</f>
        <v>12120656</v>
      </c>
      <c r="I73" s="227">
        <v>11810600</v>
      </c>
      <c r="J73" s="227">
        <v>14250000</v>
      </c>
      <c r="K73" s="288">
        <v>9955000</v>
      </c>
      <c r="L73" s="288">
        <v>7778500</v>
      </c>
      <c r="M73" s="276">
        <v>16820000</v>
      </c>
      <c r="N73" s="227">
        <v>12510000</v>
      </c>
      <c r="O73" s="227">
        <v>11275000</v>
      </c>
      <c r="P73" s="276">
        <f>'Summary -White maize'!O73+'Summary -Yellow maize'!P73</f>
        <v>15300000</v>
      </c>
      <c r="Q73" s="276">
        <f>'Table-SAGIS deliver vs CEC est'!E8</f>
        <v>16211265</v>
      </c>
      <c r="R73" s="357">
        <f>AVERAGE(L73:P73)</f>
        <v>12736700</v>
      </c>
    </row>
    <row r="74" spans="1:18" ht="14.25" customHeight="1" x14ac:dyDescent="0.3">
      <c r="A74" s="11"/>
      <c r="B74" s="266" t="s">
        <v>84</v>
      </c>
      <c r="C74" s="225"/>
      <c r="D74" s="128">
        <f>'Summary -White maize'!D74+'Summary -Yellow maize'!D74</f>
        <v>553776</v>
      </c>
      <c r="E74" s="130">
        <f>'Summary -White maize'!E74+'Summary -Yellow maize'!E74</f>
        <v>424556</v>
      </c>
      <c r="F74" s="130" t="e">
        <f>'Summary -White maize'!#REF!+'Summary -Yellow maize'!F74</f>
        <v>#REF!</v>
      </c>
      <c r="G74" s="130">
        <f>'Summary -White maize'!F74+'Summary -Yellow maize'!G74</f>
        <v>474076</v>
      </c>
      <c r="H74" s="130">
        <f>'Summary -White maize'!G74+'Summary -Yellow maize'!H74</f>
        <v>433528</v>
      </c>
      <c r="I74" s="130">
        <f>'Summary -White maize'!H74+'Summary -Yellow maize'!I74</f>
        <v>457811</v>
      </c>
      <c r="J74" s="130">
        <f>'Summary -White maize'!I74+'Summary -Yellow maize'!J74</f>
        <v>519651</v>
      </c>
      <c r="K74" s="149">
        <v>472530</v>
      </c>
      <c r="L74" s="289">
        <v>327716</v>
      </c>
      <c r="M74" s="269">
        <f>'Summary -White maize'!L74+'Summary -Yellow maize'!M74</f>
        <v>581000</v>
      </c>
      <c r="N74" s="376">
        <v>550000</v>
      </c>
      <c r="O74" s="376">
        <v>510000</v>
      </c>
      <c r="P74" s="276">
        <f>'Summary -White maize'!O74+'Summary -Yellow maize'!P74</f>
        <v>656000</v>
      </c>
      <c r="Q74" s="276">
        <f>'Table-SAGIS deliver vs CEC est'!E9</f>
        <v>680000</v>
      </c>
      <c r="R74" s="357">
        <f>AVERAGE(L74:P74)</f>
        <v>524943.19999999995</v>
      </c>
    </row>
    <row r="75" spans="1:18" ht="14.25" customHeight="1" x14ac:dyDescent="0.3">
      <c r="A75" s="11"/>
      <c r="B75" s="267" t="s">
        <v>82</v>
      </c>
      <c r="C75" s="228"/>
      <c r="D75" s="131">
        <f t="shared" ref="D75:I75" si="3">D73-D74</f>
        <v>12146224</v>
      </c>
      <c r="E75" s="131">
        <f t="shared" si="3"/>
        <v>11625444</v>
      </c>
      <c r="F75" s="131" t="e">
        <f t="shared" si="3"/>
        <v>#REF!</v>
      </c>
      <c r="G75" s="131">
        <f t="shared" si="3"/>
        <v>9885924</v>
      </c>
      <c r="H75" s="131">
        <f>H73-H74</f>
        <v>11687128</v>
      </c>
      <c r="I75" s="131">
        <f t="shared" si="3"/>
        <v>11352789</v>
      </c>
      <c r="J75" s="131">
        <f>J73-J74</f>
        <v>13730349</v>
      </c>
      <c r="K75" s="150">
        <v>9482470</v>
      </c>
      <c r="L75" s="150">
        <f>L73-L74</f>
        <v>7450784</v>
      </c>
      <c r="M75" s="270">
        <f>M73-M74</f>
        <v>16239000</v>
      </c>
      <c r="N75" s="377">
        <f>N73-N74</f>
        <v>11960000</v>
      </c>
      <c r="O75" s="377">
        <v>10765000</v>
      </c>
      <c r="P75" s="381">
        <f>P73-P74</f>
        <v>14644000</v>
      </c>
      <c r="Q75" s="381">
        <f>Q73-Q74</f>
        <v>15531265</v>
      </c>
      <c r="R75" s="357">
        <f>R73-R74</f>
        <v>12211756.800000001</v>
      </c>
    </row>
    <row r="76" spans="1:18" ht="12.6" thickBot="1" x14ac:dyDescent="0.3">
      <c r="A76" s="11"/>
      <c r="B76" s="126"/>
      <c r="C76" s="127"/>
      <c r="D76" s="104"/>
      <c r="E76" s="104"/>
      <c r="F76" s="104"/>
      <c r="G76" s="104"/>
      <c r="H76" s="104"/>
      <c r="I76" s="104"/>
      <c r="J76" s="104"/>
      <c r="K76" s="245"/>
      <c r="L76" s="245"/>
      <c r="M76" s="245"/>
      <c r="N76" s="378"/>
      <c r="O76" s="378"/>
      <c r="P76" s="382"/>
      <c r="Q76" s="382"/>
    </row>
    <row r="77" spans="1:18" ht="17.399999999999999" x14ac:dyDescent="0.35">
      <c r="A77" s="11"/>
      <c r="B77" s="207" t="s">
        <v>70</v>
      </c>
      <c r="C77" s="337"/>
      <c r="D77" s="336" t="s">
        <v>29</v>
      </c>
      <c r="E77" s="317" t="s">
        <v>30</v>
      </c>
      <c r="F77" s="317" t="s">
        <v>31</v>
      </c>
      <c r="G77" s="317" t="s">
        <v>28</v>
      </c>
      <c r="H77" s="317" t="s">
        <v>34</v>
      </c>
      <c r="I77" s="317" t="s">
        <v>61</v>
      </c>
      <c r="J77" s="317" t="s">
        <v>80</v>
      </c>
      <c r="K77" s="318" t="s">
        <v>81</v>
      </c>
      <c r="L77" s="318" t="s">
        <v>91</v>
      </c>
      <c r="M77" s="318" t="s">
        <v>95</v>
      </c>
      <c r="N77" s="318" t="s">
        <v>99</v>
      </c>
      <c r="O77" s="318" t="s">
        <v>113</v>
      </c>
      <c r="P77" s="318" t="s">
        <v>121</v>
      </c>
      <c r="Q77" s="318" t="s">
        <v>118</v>
      </c>
      <c r="R77" s="403" t="s">
        <v>107</v>
      </c>
    </row>
    <row r="78" spans="1:18" x14ac:dyDescent="0.2">
      <c r="A78" s="11"/>
      <c r="B78" s="22" t="s">
        <v>100</v>
      </c>
      <c r="C78" s="338"/>
      <c r="D78" s="316">
        <f t="shared" ref="D78:K78" si="4">D16</f>
        <v>669033</v>
      </c>
      <c r="E78" s="319">
        <f t="shared" si="4"/>
        <v>351719</v>
      </c>
      <c r="F78" s="319">
        <f t="shared" si="4"/>
        <v>113000</v>
      </c>
      <c r="G78" s="319">
        <f t="shared" si="4"/>
        <v>124240</v>
      </c>
      <c r="H78" s="319">
        <f t="shared" si="4"/>
        <v>277234</v>
      </c>
      <c r="I78" s="320">
        <f t="shared" si="4"/>
        <v>295895</v>
      </c>
      <c r="J78" s="319">
        <f t="shared" si="4"/>
        <v>232002</v>
      </c>
      <c r="K78" s="319">
        <f t="shared" si="4"/>
        <v>541956</v>
      </c>
      <c r="L78" s="319">
        <f t="shared" ref="L78:Q78" si="5">L18</f>
        <v>821008</v>
      </c>
      <c r="M78" s="319">
        <f t="shared" si="5"/>
        <v>804193</v>
      </c>
      <c r="N78" s="319">
        <f t="shared" si="5"/>
        <v>239917</v>
      </c>
      <c r="O78" s="319">
        <f t="shared" si="5"/>
        <v>266943</v>
      </c>
      <c r="P78" s="319">
        <f t="shared" si="5"/>
        <v>347732</v>
      </c>
      <c r="Q78" s="319">
        <f t="shared" si="5"/>
        <v>948071</v>
      </c>
      <c r="R78" s="357">
        <f>AVERAGE(L78:P78)</f>
        <v>495958.6</v>
      </c>
    </row>
    <row r="79" spans="1:18" ht="12" thickBot="1" x14ac:dyDescent="0.25">
      <c r="A79" s="11"/>
      <c r="B79" s="34" t="s">
        <v>101</v>
      </c>
      <c r="C79" s="339"/>
      <c r="D79" s="325">
        <f>SUM(D19:D37)</f>
        <v>10841000</v>
      </c>
      <c r="E79" s="325">
        <f>SUM(E19:E37)</f>
        <v>10729000</v>
      </c>
      <c r="F79" s="325">
        <f>SUM(F19:F37)</f>
        <v>11223000</v>
      </c>
      <c r="G79" s="325">
        <f>SUM(G19:G37)</f>
        <v>8778000</v>
      </c>
      <c r="H79" s="325">
        <f t="shared" ref="H79:O79" si="6">SUM(H19:H43)</f>
        <v>10520208</v>
      </c>
      <c r="I79" s="325">
        <f t="shared" si="6"/>
        <v>10025783</v>
      </c>
      <c r="J79" s="325">
        <f t="shared" si="6"/>
        <v>12681383</v>
      </c>
      <c r="K79" s="325">
        <f t="shared" si="6"/>
        <v>8507068</v>
      </c>
      <c r="L79" s="325">
        <f t="shared" si="6"/>
        <v>6254096</v>
      </c>
      <c r="M79" s="325">
        <f t="shared" si="6"/>
        <v>14855168</v>
      </c>
      <c r="N79" s="325">
        <f t="shared" si="6"/>
        <v>11302644</v>
      </c>
      <c r="O79" s="325">
        <f t="shared" si="6"/>
        <v>10033974</v>
      </c>
      <c r="P79" s="325">
        <f>SUM(P19:P43)</f>
        <v>13751398</v>
      </c>
      <c r="Q79" s="325">
        <f>SUM(Q19:Q62)</f>
        <v>14312866</v>
      </c>
      <c r="R79" s="325">
        <f>SUM(R19:R43)</f>
        <v>11239455.999999998</v>
      </c>
    </row>
    <row r="80" spans="1:18" ht="15" thickBot="1" x14ac:dyDescent="0.35">
      <c r="A80" s="11"/>
      <c r="B80" s="186" t="s">
        <v>102</v>
      </c>
      <c r="C80" s="340"/>
      <c r="D80" s="240">
        <f t="shared" ref="D80:K80" si="7">D78+D79</f>
        <v>11510033</v>
      </c>
      <c r="E80" s="240">
        <f t="shared" si="7"/>
        <v>11080719</v>
      </c>
      <c r="F80" s="240">
        <f t="shared" si="7"/>
        <v>11336000</v>
      </c>
      <c r="G80" s="240">
        <f t="shared" si="7"/>
        <v>8902240</v>
      </c>
      <c r="H80" s="240">
        <f t="shared" si="7"/>
        <v>10797442</v>
      </c>
      <c r="I80" s="240">
        <f t="shared" si="7"/>
        <v>10321678</v>
      </c>
      <c r="J80" s="240">
        <f t="shared" si="7"/>
        <v>12913385</v>
      </c>
      <c r="K80" s="240">
        <f t="shared" si="7"/>
        <v>9049024</v>
      </c>
      <c r="L80" s="240">
        <f t="shared" ref="L80:R80" si="8">L78+L79</f>
        <v>7075104</v>
      </c>
      <c r="M80" s="240">
        <f t="shared" si="8"/>
        <v>15659361</v>
      </c>
      <c r="N80" s="240">
        <f t="shared" si="8"/>
        <v>11542561</v>
      </c>
      <c r="O80" s="240">
        <f t="shared" si="8"/>
        <v>10300917</v>
      </c>
      <c r="P80" s="240">
        <f t="shared" si="8"/>
        <v>14099130</v>
      </c>
      <c r="Q80" s="240">
        <f t="shared" si="8"/>
        <v>15260937</v>
      </c>
      <c r="R80" s="383">
        <f t="shared" si="8"/>
        <v>11735414.599999998</v>
      </c>
    </row>
    <row r="81" spans="1:18" ht="15" thickTop="1" x14ac:dyDescent="0.3">
      <c r="A81" s="11"/>
      <c r="B81" s="356" t="s">
        <v>104</v>
      </c>
      <c r="C81" s="354"/>
      <c r="D81" s="355">
        <f>'Summary -White maize'!D81+'Summary -Yellow maize'!D81</f>
        <v>12189636</v>
      </c>
      <c r="E81" s="355">
        <f>'Summary -White maize'!E81+'Summary -Yellow maize'!E81</f>
        <v>11688842</v>
      </c>
      <c r="F81" s="355" t="e">
        <f>'Summary -White maize'!#REF!+'Summary -Yellow maize'!F81</f>
        <v>#REF!</v>
      </c>
      <c r="G81" s="355">
        <f>'Summary -White maize'!F81+'Summary -Yellow maize'!G81</f>
        <v>9577221</v>
      </c>
      <c r="H81" s="438">
        <f>'Summary -White maize'!G81+'Summary -Yellow maize'!H81</f>
        <v>6675212</v>
      </c>
      <c r="I81" s="438">
        <f>'Summary -White maize'!H81+'Summary -Yellow maize'!I81</f>
        <v>5256671</v>
      </c>
      <c r="J81" s="438">
        <f>'Summary -White maize'!I81+'Summary -Yellow maize'!J81</f>
        <v>7501800</v>
      </c>
      <c r="K81" s="438">
        <f>'Summary -White maize'!J81+'Summary -Yellow maize'!K81</f>
        <v>4694087</v>
      </c>
      <c r="L81" s="438">
        <f>'Summary -White maize'!K81+'Summary -Yellow maize'!L81</f>
        <v>3341793</v>
      </c>
      <c r="M81" s="438">
        <f>'Summary -White maize'!L81+'Summary -Yellow maize'!M81</f>
        <v>9654164</v>
      </c>
      <c r="N81" s="433"/>
      <c r="O81" s="434"/>
      <c r="P81" s="435"/>
      <c r="Q81" s="435"/>
      <c r="R81" s="436"/>
    </row>
    <row r="82" spans="1:18" ht="15" thickBot="1" x14ac:dyDescent="0.35">
      <c r="A82" s="11"/>
      <c r="B82" s="209" t="s">
        <v>103</v>
      </c>
      <c r="C82" s="330"/>
      <c r="D82" s="244">
        <f>D80/D75</f>
        <v>0.94762232278937064</v>
      </c>
      <c r="E82" s="286">
        <f>E80/E75</f>
        <v>0.95314372509127399</v>
      </c>
      <c r="F82" s="286" t="e">
        <f>F80/F75</f>
        <v>#REF!</v>
      </c>
      <c r="G82" s="286">
        <f t="shared" ref="G82:L82" si="9">G80/G75</f>
        <v>0.9004965039180961</v>
      </c>
      <c r="H82" s="437">
        <f>H80/H75</f>
        <v>0.92387471070736971</v>
      </c>
      <c r="I82" s="437">
        <f t="shared" si="9"/>
        <v>0.90917553387101624</v>
      </c>
      <c r="J82" s="437">
        <f t="shared" si="9"/>
        <v>0.94049940027016066</v>
      </c>
      <c r="K82" s="442">
        <f t="shared" si="9"/>
        <v>0.9542897578373567</v>
      </c>
      <c r="L82" s="442">
        <f t="shared" si="9"/>
        <v>0.94957846046805272</v>
      </c>
      <c r="M82" s="442">
        <f t="shared" ref="M82:R82" si="10">M80/M75</f>
        <v>0.96430574542767411</v>
      </c>
      <c r="N82" s="442">
        <f t="shared" si="10"/>
        <v>0.96509707357859531</v>
      </c>
      <c r="O82" s="442">
        <f t="shared" si="10"/>
        <v>0.95688964235949836</v>
      </c>
      <c r="P82" s="437">
        <f t="shared" si="10"/>
        <v>0.96279226987161981</v>
      </c>
      <c r="Q82" s="437">
        <f t="shared" si="10"/>
        <v>0.98259459226276802</v>
      </c>
      <c r="R82" s="437">
        <f t="shared" si="10"/>
        <v>0.96099314719402185</v>
      </c>
    </row>
    <row r="83" spans="1:18" ht="15" customHeight="1" x14ac:dyDescent="0.3">
      <c r="A83" s="11"/>
      <c r="B83" s="272" t="s">
        <v>46</v>
      </c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379"/>
      <c r="Q83" s="379"/>
    </row>
    <row r="84" spans="1:18" ht="15" customHeight="1" x14ac:dyDescent="0.3">
      <c r="A84" s="11"/>
      <c r="B84" s="539" t="s">
        <v>47</v>
      </c>
      <c r="C84" s="540"/>
      <c r="D84" s="540"/>
      <c r="E84" s="540"/>
      <c r="F84" s="540"/>
      <c r="G84" s="540"/>
      <c r="H84" s="540"/>
      <c r="I84" s="540"/>
      <c r="J84" s="540"/>
      <c r="K84" s="540"/>
      <c r="L84" s="540"/>
      <c r="M84" s="540"/>
      <c r="N84" s="11"/>
      <c r="O84" s="11"/>
      <c r="P84" s="373"/>
      <c r="Q84" s="373"/>
    </row>
    <row r="85" spans="1:18" ht="15.75" customHeight="1" thickBot="1" x14ac:dyDescent="0.35">
      <c r="A85" s="11"/>
      <c r="B85" s="541" t="s">
        <v>48</v>
      </c>
      <c r="C85" s="542"/>
      <c r="D85" s="542"/>
      <c r="E85" s="542"/>
      <c r="F85" s="542"/>
      <c r="G85" s="542"/>
      <c r="H85" s="542"/>
      <c r="I85" s="542"/>
      <c r="J85" s="542"/>
      <c r="K85" s="542"/>
      <c r="L85" s="542"/>
      <c r="M85" s="542"/>
      <c r="N85" s="152"/>
      <c r="O85" s="152"/>
      <c r="P85" s="384"/>
      <c r="Q85" s="384"/>
    </row>
    <row r="86" spans="1:18" hidden="1" x14ac:dyDescent="0.2"/>
    <row r="87" spans="1:18" ht="13.2" hidden="1" x14ac:dyDescent="0.25">
      <c r="B87" s="2" t="s">
        <v>89</v>
      </c>
      <c r="D87" s="136">
        <f t="shared" ref="D87:J87" si="11">SUM(D48:D62)/D75</f>
        <v>3.3179035723365551E-2</v>
      </c>
      <c r="E87" s="136">
        <f t="shared" si="11"/>
        <v>1.8579935527623718E-2</v>
      </c>
      <c r="F87" s="136" t="e">
        <f t="shared" si="11"/>
        <v>#REF!</v>
      </c>
      <c r="G87" s="136">
        <f t="shared" si="11"/>
        <v>2.4074633792450763E-2</v>
      </c>
      <c r="H87" s="136">
        <f t="shared" si="11"/>
        <v>3.5517793593088057E-2</v>
      </c>
      <c r="I87" s="136">
        <f t="shared" si="11"/>
        <v>3.2798196108462865E-2</v>
      </c>
      <c r="J87" s="136">
        <f t="shared" si="11"/>
        <v>3.3867893671165973E-2</v>
      </c>
      <c r="K87" s="133">
        <f>1-K82</f>
        <v>4.57102421626433E-2</v>
      </c>
    </row>
    <row r="88" spans="1:18" hidden="1" x14ac:dyDescent="0.2"/>
    <row r="89" spans="1:18" hidden="1" x14ac:dyDescent="0.2">
      <c r="I89" s="2" t="s">
        <v>90</v>
      </c>
      <c r="J89" s="137" t="e">
        <f>SUM(AVERAGE(D87:J87))</f>
        <v>#REF!</v>
      </c>
    </row>
    <row r="90" spans="1:18" hidden="1" x14ac:dyDescent="0.2"/>
    <row r="93" spans="1:18" x14ac:dyDescent="0.2">
      <c r="H93" s="436"/>
      <c r="I93" s="436"/>
      <c r="J93" s="436"/>
      <c r="K93" s="436"/>
      <c r="L93" s="436"/>
      <c r="M93" s="436"/>
      <c r="N93" s="436"/>
      <c r="O93" s="436"/>
      <c r="P93" s="436"/>
      <c r="Q93" s="436"/>
    </row>
    <row r="95" spans="1:18" x14ac:dyDescent="0.2">
      <c r="R95" s="357">
        <f>SUM(R23:R62)</f>
        <v>10562669.000000002</v>
      </c>
    </row>
    <row r="98" spans="17:18" x14ac:dyDescent="0.2">
      <c r="Q98" s="439">
        <f>R98*Q73</f>
        <v>13444159.497066353</v>
      </c>
      <c r="R98" s="436">
        <f>R95/R73</f>
        <v>0.82930971130669651</v>
      </c>
    </row>
    <row r="100" spans="17:18" x14ac:dyDescent="0.2">
      <c r="Q100" s="439">
        <f>Q98+Q80</f>
        <v>28705096.497066353</v>
      </c>
    </row>
  </sheetData>
  <mergeCells count="3">
    <mergeCell ref="B84:M84"/>
    <mergeCell ref="B85:M85"/>
    <mergeCell ref="B2:Q2"/>
  </mergeCells>
  <phoneticPr fontId="23" type="noConversion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5" zoomScaleNormal="85" workbookViewId="0">
      <selection activeCell="O22" sqref="O22"/>
    </sheetView>
  </sheetViews>
  <sheetFormatPr defaultRowHeight="13.2" x14ac:dyDescent="0.25"/>
  <cols>
    <col min="1" max="1" width="12.33203125" style="76" customWidth="1"/>
    <col min="2" max="2" width="15.6640625" customWidth="1"/>
    <col min="3" max="5" width="11.88671875" style="78" bestFit="1" customWidth="1"/>
    <col min="6" max="6" width="11.44140625" style="78" customWidth="1"/>
    <col min="7" max="8" width="11.88671875" style="78" bestFit="1" customWidth="1"/>
    <col min="9" max="9" width="11.88671875" style="78" customWidth="1"/>
    <col min="10" max="10" width="13.109375" style="78" customWidth="1"/>
    <col min="11" max="11" width="11.44140625" customWidth="1"/>
    <col min="12" max="12" width="12.44140625" customWidth="1"/>
    <col min="13" max="16" width="12.44140625" style="310" customWidth="1"/>
  </cols>
  <sheetData>
    <row r="1" spans="1:16" ht="17.399999999999999" x14ac:dyDescent="0.3">
      <c r="A1" s="314" t="s">
        <v>78</v>
      </c>
    </row>
    <row r="2" spans="1:16" ht="13.8" thickBot="1" x14ac:dyDescent="0.3">
      <c r="A2" s="80"/>
    </row>
    <row r="3" spans="1:16" ht="13.8" thickBot="1" x14ac:dyDescent="0.3">
      <c r="A3" s="77" t="s">
        <v>74</v>
      </c>
      <c r="B3" s="98"/>
      <c r="C3" s="99"/>
      <c r="D3" s="99"/>
      <c r="E3" s="99"/>
      <c r="F3" s="99"/>
      <c r="G3" s="99"/>
      <c r="H3" s="99"/>
      <c r="I3" s="99"/>
      <c r="J3" s="100"/>
      <c r="K3" s="100"/>
      <c r="L3" s="100"/>
      <c r="M3" s="100"/>
      <c r="N3" s="100"/>
      <c r="O3" s="100"/>
      <c r="P3" s="100"/>
    </row>
    <row r="4" spans="1:16" ht="13.8" thickBot="1" x14ac:dyDescent="0.3">
      <c r="A4" s="546" t="s">
        <v>70</v>
      </c>
      <c r="B4" s="547"/>
      <c r="C4" s="106" t="str">
        <f>'Summary -White maize'!D77</f>
        <v>2008/09</v>
      </c>
      <c r="D4" s="81" t="str">
        <f>'Summary -White maize'!E77</f>
        <v>2009/10</v>
      </c>
      <c r="E4" s="106" t="e">
        <f>'Summary -White maize'!#REF!</f>
        <v>#REF!</v>
      </c>
      <c r="F4" s="106" t="str">
        <f>'Summary -White maize'!F77</f>
        <v>2011/12</v>
      </c>
      <c r="G4" s="106" t="str">
        <f>'Summary -White maize'!G77</f>
        <v>2012/13</v>
      </c>
      <c r="H4" s="106" t="str">
        <f>'Summary -White maize'!H77</f>
        <v>2013/14</v>
      </c>
      <c r="I4" s="107" t="str">
        <f>'Summary -White maize'!I77</f>
        <v>2014/15</v>
      </c>
      <c r="J4" s="359" t="s">
        <v>81</v>
      </c>
      <c r="K4" s="359" t="s">
        <v>91</v>
      </c>
      <c r="L4" s="359" t="s">
        <v>95</v>
      </c>
      <c r="M4" s="359" t="s">
        <v>98</v>
      </c>
      <c r="N4" s="359" t="s">
        <v>105</v>
      </c>
      <c r="O4" s="359" t="s">
        <v>114</v>
      </c>
      <c r="P4" s="359" t="s">
        <v>118</v>
      </c>
    </row>
    <row r="5" spans="1:16" ht="13.8" thickBot="1" x14ac:dyDescent="0.3">
      <c r="A5" s="82" t="s">
        <v>69</v>
      </c>
      <c r="B5" s="83"/>
      <c r="C5" s="84">
        <f>'Summary -White maize'!D78</f>
        <v>328341</v>
      </c>
      <c r="D5" s="84">
        <f>'Summary -White maize'!E78</f>
        <v>115703</v>
      </c>
      <c r="E5" s="84" t="e">
        <f>'Summary -White maize'!#REF!</f>
        <v>#REF!</v>
      </c>
      <c r="F5" s="84">
        <f>'Summary -White maize'!F78</f>
        <v>97000</v>
      </c>
      <c r="G5" s="84">
        <f>'Summary -White maize'!G78</f>
        <v>139234</v>
      </c>
      <c r="H5" s="84">
        <f>'Summary -White maize'!H78</f>
        <v>83365</v>
      </c>
      <c r="I5" s="84">
        <f>'Summary -White maize'!I78</f>
        <v>87437</v>
      </c>
      <c r="J5" s="84">
        <f>'Summary -White maize'!J78</f>
        <v>174836</v>
      </c>
      <c r="K5" s="84">
        <f>'Summary -White maize'!K78</f>
        <v>342315</v>
      </c>
      <c r="L5" s="84">
        <f>'Summary -White maize'!L78</f>
        <v>503551</v>
      </c>
      <c r="M5" s="84">
        <f>'Summary -White maize'!M78</f>
        <v>117369</v>
      </c>
      <c r="N5" s="84">
        <f>'Summary -White maize'!N78</f>
        <v>85898</v>
      </c>
      <c r="O5" s="84">
        <f>'Summary -White maize'!O78</f>
        <v>131241</v>
      </c>
      <c r="P5" s="84">
        <f>'Summary -White maize'!P78</f>
        <v>435962</v>
      </c>
    </row>
    <row r="6" spans="1:16" ht="13.8" thickBot="1" x14ac:dyDescent="0.3">
      <c r="A6" s="86" t="s">
        <v>63</v>
      </c>
      <c r="B6" s="87"/>
      <c r="C6" s="84">
        <f>'Summary -White maize'!D79</f>
        <v>1960000</v>
      </c>
      <c r="D6" s="84">
        <f>'Summary -White maize'!E79</f>
        <v>1417000</v>
      </c>
      <c r="E6" s="84" t="e">
        <f>'Summary -White maize'!#REF!</f>
        <v>#REF!</v>
      </c>
      <c r="F6" s="84">
        <f>'Summary -White maize'!F79</f>
        <v>5355800</v>
      </c>
      <c r="G6" s="84">
        <f>'Summary -White maize'!G79</f>
        <v>6230315</v>
      </c>
      <c r="H6" s="84">
        <f>'Summary -White maize'!H79</f>
        <v>4946185</v>
      </c>
      <c r="I6" s="84">
        <f>'Summary -White maize'!I79</f>
        <v>7083249</v>
      </c>
      <c r="J6" s="84">
        <f>'Summary -White maize'!J79</f>
        <v>4199639</v>
      </c>
      <c r="K6" s="84">
        <f>'Summary -White maize'!K79</f>
        <v>2839589</v>
      </c>
      <c r="L6" s="84">
        <f>'Summary -White maize'!L79</f>
        <v>8864043</v>
      </c>
      <c r="M6" s="84">
        <f>'Summary -White maize'!M79</f>
        <v>6039006</v>
      </c>
      <c r="N6" s="84">
        <f>'Summary -White maize'!N79</f>
        <v>5056070</v>
      </c>
      <c r="O6" s="84">
        <f>'Summary -White maize'!O79</f>
        <v>8083004</v>
      </c>
      <c r="P6" s="84">
        <f>'Summary -White maize'!P79</f>
        <v>7779169</v>
      </c>
    </row>
    <row r="7" spans="1:16" ht="14.4" thickBot="1" x14ac:dyDescent="0.35">
      <c r="A7" s="90" t="s">
        <v>32</v>
      </c>
      <c r="B7" s="91"/>
      <c r="C7" s="92">
        <f>'Summary -White maize'!D80</f>
        <v>2288341</v>
      </c>
      <c r="D7" s="92">
        <f>'Summary -White maize'!E80</f>
        <v>1532703</v>
      </c>
      <c r="E7" s="92" t="e">
        <f>'Summary -White maize'!#REF!</f>
        <v>#REF!</v>
      </c>
      <c r="F7" s="93">
        <f>'Summary -White maize'!F80</f>
        <v>5452800</v>
      </c>
      <c r="G7" s="92">
        <f>'Summary -White maize'!G80</f>
        <v>6369549</v>
      </c>
      <c r="H7" s="92">
        <f>'Summary -White maize'!H80</f>
        <v>5029550</v>
      </c>
      <c r="I7" s="92">
        <f>'Summary -White maize'!I80</f>
        <v>7170686</v>
      </c>
      <c r="J7" s="92">
        <f>'Summary -White maize'!J80</f>
        <v>4374475</v>
      </c>
      <c r="K7" s="92">
        <f>'Summary -White maize'!K80</f>
        <v>3181904</v>
      </c>
      <c r="L7" s="92">
        <f>'Summary -White maize'!L80</f>
        <v>9367594</v>
      </c>
      <c r="M7" s="92">
        <f>'Summary -White maize'!M80</f>
        <v>6156375</v>
      </c>
      <c r="N7" s="92">
        <f>'Summary -White maize'!N80</f>
        <v>5141968</v>
      </c>
      <c r="O7" s="92">
        <f>'Summary -White maize'!O80</f>
        <v>8214245</v>
      </c>
      <c r="P7" s="92">
        <f>'Summary -White maize'!P80</f>
        <v>8215131</v>
      </c>
    </row>
    <row r="8" spans="1:16" ht="15" thickTop="1" thickBot="1" x14ac:dyDescent="0.35">
      <c r="A8" s="108" t="s">
        <v>33</v>
      </c>
      <c r="B8" s="109"/>
      <c r="C8" s="110">
        <f>'Summary -White maize'!D82</f>
        <v>0.31026917941828047</v>
      </c>
      <c r="D8" s="96">
        <f>'Summary -White maize'!E82</f>
        <v>0.22843082622285965</v>
      </c>
      <c r="E8" s="110" t="e">
        <f>'Summary -White maize'!#REF!</f>
        <v>#REF!</v>
      </c>
      <c r="F8" s="105">
        <f>'Summary -White maize'!F82</f>
        <v>0.91617705766834556</v>
      </c>
      <c r="G8" s="110">
        <f>'Summary -White maize'!G82</f>
        <v>0.93813883935613496</v>
      </c>
      <c r="H8" s="110">
        <f>'Summary -White maize'!H82</f>
        <v>0.91515282964006717</v>
      </c>
      <c r="I8" s="110">
        <f>'Summary -White maize'!I82</f>
        <v>0.9469060987463872</v>
      </c>
      <c r="J8" s="110">
        <f>'Summary -White maize'!J82</f>
        <v>0.94585492844154129</v>
      </c>
      <c r="K8" s="147">
        <f>'Summary -White maize'!K82</f>
        <v>0.94490070819207894</v>
      </c>
      <c r="L8" s="311">
        <f>'Summary -White maize'!L82</f>
        <v>0.96702735625064518</v>
      </c>
      <c r="M8" s="311">
        <f>'Summary -White maize'!M82</f>
        <v>0.97103706624605679</v>
      </c>
      <c r="N8" s="311">
        <f>'Summary -White maize'!N82</f>
        <v>0.95486870937790158</v>
      </c>
      <c r="O8" s="311">
        <f>'Summary -White maize'!O82</f>
        <v>0.99056315948145912</v>
      </c>
      <c r="P8" s="311">
        <f>'Summary -White maize'!P82</f>
        <v>1.0056698554196661</v>
      </c>
    </row>
    <row r="9" spans="1:16" ht="13.8" thickBot="1" x14ac:dyDescent="0.3">
      <c r="A9" s="115"/>
      <c r="B9" s="98"/>
      <c r="C9" s="99"/>
      <c r="D9" s="99"/>
      <c r="E9" s="99"/>
      <c r="F9" s="99"/>
      <c r="G9" s="99"/>
      <c r="H9" s="99"/>
      <c r="I9" s="99"/>
      <c r="J9" s="100"/>
      <c r="K9" s="100"/>
      <c r="L9" s="100"/>
      <c r="M9" s="100"/>
      <c r="N9" s="100"/>
      <c r="O9" s="100"/>
      <c r="P9" s="100"/>
    </row>
    <row r="10" spans="1:16" ht="13.8" thickBot="1" x14ac:dyDescent="0.3">
      <c r="A10" s="111" t="s">
        <v>75</v>
      </c>
      <c r="B10" s="112"/>
      <c r="C10" s="113"/>
      <c r="D10" s="113"/>
      <c r="E10" s="113"/>
      <c r="F10" s="113"/>
      <c r="G10" s="113"/>
      <c r="H10" s="113"/>
      <c r="I10" s="114"/>
      <c r="J10" s="114"/>
      <c r="K10" s="114"/>
      <c r="L10" s="114"/>
      <c r="M10" s="114"/>
      <c r="N10" s="114"/>
      <c r="O10" s="114"/>
      <c r="P10" s="114"/>
    </row>
    <row r="11" spans="1:16" ht="13.8" thickBot="1" x14ac:dyDescent="0.3">
      <c r="A11" s="548" t="s">
        <v>70</v>
      </c>
      <c r="B11" s="549"/>
      <c r="C11" s="79" t="str">
        <f>'Summary -Yellow maize'!D77</f>
        <v>2008/09</v>
      </c>
      <c r="D11" s="81" t="str">
        <f>'Summary -Yellow maize'!E77</f>
        <v>2009/10</v>
      </c>
      <c r="E11" s="79" t="str">
        <f>'Summary -Yellow maize'!F77</f>
        <v>2010/11</v>
      </c>
      <c r="F11" s="79" t="str">
        <f>'Summary -Yellow maize'!G77</f>
        <v>2011/12</v>
      </c>
      <c r="G11" s="79" t="str">
        <f>'Summary -Yellow maize'!H77</f>
        <v>2012/13</v>
      </c>
      <c r="H11" s="79" t="str">
        <f>'Summary -Yellow maize'!I77</f>
        <v>2013/14</v>
      </c>
      <c r="I11" s="81" t="str">
        <f>'Summary -Yellow maize'!J77</f>
        <v>2014/15</v>
      </c>
      <c r="J11" s="359" t="s">
        <v>81</v>
      </c>
      <c r="K11" s="359" t="s">
        <v>91</v>
      </c>
      <c r="L11" s="359" t="s">
        <v>95</v>
      </c>
      <c r="M11" s="359" t="s">
        <v>98</v>
      </c>
      <c r="N11" s="359" t="s">
        <v>105</v>
      </c>
      <c r="O11" s="359" t="s">
        <v>114</v>
      </c>
      <c r="P11" s="359" t="s">
        <v>118</v>
      </c>
    </row>
    <row r="12" spans="1:16" x14ac:dyDescent="0.25">
      <c r="A12" s="82" t="s">
        <v>69</v>
      </c>
      <c r="B12" s="83"/>
      <c r="C12" s="84">
        <f>'Summary -Yellow maize'!D78</f>
        <v>340692</v>
      </c>
      <c r="D12" s="84">
        <f>'Summary -Yellow maize'!E78</f>
        <v>236016</v>
      </c>
      <c r="E12" s="84">
        <f>'Summary -Yellow maize'!F78</f>
        <v>77000</v>
      </c>
      <c r="F12" s="85">
        <f>'Summary -Yellow maize'!G78</f>
        <v>77000</v>
      </c>
      <c r="G12" s="84">
        <f>'Summary -Yellow maize'!H78</f>
        <v>138000</v>
      </c>
      <c r="H12" s="84">
        <f>'Summary -Yellow maize'!I78</f>
        <v>526969</v>
      </c>
      <c r="I12" s="84">
        <f>'Summary -Yellow maize'!J78</f>
        <v>144565</v>
      </c>
      <c r="J12" s="84">
        <f>'Summary -Yellow maize'!K78</f>
        <v>367120</v>
      </c>
      <c r="K12" s="84">
        <f>'Summary -Yellow maize'!L78</f>
        <v>449955</v>
      </c>
      <c r="L12" s="84">
        <f>'Summary -Yellow maize'!M78</f>
        <v>300642</v>
      </c>
      <c r="M12" s="84">
        <f>'Summary -Yellow maize'!N78</f>
        <v>122548</v>
      </c>
      <c r="N12" s="84">
        <f>'Summary -Yellow maize'!O78</f>
        <v>181045</v>
      </c>
      <c r="O12" s="84">
        <f>'Summary -Yellow maize'!P78</f>
        <v>216491</v>
      </c>
      <c r="P12" s="84">
        <f>'Summary -Yellow maize'!Q78</f>
        <v>512109</v>
      </c>
    </row>
    <row r="13" spans="1:16" ht="13.8" thickBot="1" x14ac:dyDescent="0.3">
      <c r="A13" s="86" t="s">
        <v>63</v>
      </c>
      <c r="B13" s="87"/>
      <c r="C13" s="88">
        <f>'Summary -Yellow maize'!D79</f>
        <v>3716000</v>
      </c>
      <c r="D13" s="88">
        <f>'Summary -Yellow maize'!E79</f>
        <v>3875000</v>
      </c>
      <c r="E13" s="88">
        <f>'Summary -Yellow maize'!F79</f>
        <v>4179375</v>
      </c>
      <c r="F13" s="89">
        <f>'Summary -Yellow maize'!G79</f>
        <v>3466943</v>
      </c>
      <c r="G13" s="88">
        <f>'Summary -Yellow maize'!H79</f>
        <v>4289893</v>
      </c>
      <c r="H13" s="88">
        <f>'Summary -Yellow maize'!I79</f>
        <v>5086243</v>
      </c>
      <c r="I13" s="88">
        <f>'Summary -Yellow maize'!J79</f>
        <v>5598134</v>
      </c>
      <c r="J13" s="88">
        <f>'Summary -Yellow maize'!K79</f>
        <v>4307429</v>
      </c>
      <c r="K13" s="88">
        <f>'Summary -Yellow maize'!L79</f>
        <v>3414507</v>
      </c>
      <c r="L13" s="88">
        <f>'Summary -Yellow maize'!M79</f>
        <v>5991125</v>
      </c>
      <c r="M13" s="88">
        <f>'Summary -Yellow maize'!N79</f>
        <v>5263964</v>
      </c>
      <c r="N13" s="88">
        <f>'Summary -Yellow maize'!O79</f>
        <v>4977904</v>
      </c>
      <c r="O13" s="88">
        <f>'Summary -Yellow maize'!P79</f>
        <v>5874513</v>
      </c>
      <c r="P13" s="88">
        <f>'Summary -Yellow maize'!Q79</f>
        <v>6533697</v>
      </c>
    </row>
    <row r="14" spans="1:16" ht="14.4" thickBot="1" x14ac:dyDescent="0.35">
      <c r="A14" s="90" t="s">
        <v>32</v>
      </c>
      <c r="B14" s="91"/>
      <c r="C14" s="92">
        <f>'Summary -Yellow maize'!D80</f>
        <v>4056692</v>
      </c>
      <c r="D14" s="92">
        <f>'Summary -Yellow maize'!E80</f>
        <v>4111016</v>
      </c>
      <c r="E14" s="92">
        <f>'Summary -Yellow maize'!F80</f>
        <v>4256375</v>
      </c>
      <c r="F14" s="93">
        <f>'Summary -Yellow maize'!G80</f>
        <v>3543943</v>
      </c>
      <c r="G14" s="92">
        <f>'Summary -Yellow maize'!H80</f>
        <v>4427893</v>
      </c>
      <c r="H14" s="92">
        <f>'Summary -Yellow maize'!I80</f>
        <v>5613212</v>
      </c>
      <c r="I14" s="92">
        <f>'Summary -Yellow maize'!J80</f>
        <v>5742699</v>
      </c>
      <c r="J14" s="92">
        <f>'Summary -Yellow maize'!K80</f>
        <v>4674549</v>
      </c>
      <c r="K14" s="92">
        <f>'Summary -Yellow maize'!L80</f>
        <v>3864462</v>
      </c>
      <c r="L14" s="92">
        <f>'Summary -Yellow maize'!M80</f>
        <v>6291767</v>
      </c>
      <c r="M14" s="92">
        <f>'Summary -Yellow maize'!N80</f>
        <v>5386512</v>
      </c>
      <c r="N14" s="92">
        <f>'Summary -Yellow maize'!O80</f>
        <v>5158949</v>
      </c>
      <c r="O14" s="92">
        <f>'Summary -Yellow maize'!P80</f>
        <v>6091004</v>
      </c>
      <c r="P14" s="92">
        <f>'Summary -Yellow maize'!Q80</f>
        <v>7045806</v>
      </c>
    </row>
    <row r="15" spans="1:16" ht="15" thickTop="1" thickBot="1" x14ac:dyDescent="0.35">
      <c r="A15" s="108" t="s">
        <v>33</v>
      </c>
      <c r="B15" s="109"/>
      <c r="C15" s="110">
        <f>'Summary -Yellow maize'!D82</f>
        <v>0.84263469521497958</v>
      </c>
      <c r="D15" s="96">
        <f>'Summary -Yellow maize'!E82</f>
        <v>0.82564796845398369</v>
      </c>
      <c r="E15" s="110">
        <f>'Summary -Yellow maize'!F82</f>
        <v>0.93750977404392777</v>
      </c>
      <c r="F15" s="105">
        <f>'Summary -Yellow maize'!G82</f>
        <v>0.89529208742576905</v>
      </c>
      <c r="G15" s="110">
        <f>'Summary -Yellow maize'!H82</f>
        <v>0.90410017704702073</v>
      </c>
      <c r="H15" s="110">
        <f>'Summary -Yellow maize'!I82</f>
        <v>0.95838793388551102</v>
      </c>
      <c r="I15" s="110">
        <f>'Summary -Yellow maize'!J82</f>
        <v>0.93262029532304491</v>
      </c>
      <c r="J15" s="110">
        <f>'Summary -Yellow maize'!K82</f>
        <v>0.96232053821038455</v>
      </c>
      <c r="K15" s="147">
        <f>'Summary -Yellow maize'!L82</f>
        <v>0.94639823908686427</v>
      </c>
      <c r="L15" s="311">
        <f>'Summary -Yellow maize'!M82</f>
        <v>0.96028189865689861</v>
      </c>
      <c r="M15" s="311">
        <f>'Summary -Yellow maize'!N82</f>
        <v>0.95845409252669034</v>
      </c>
      <c r="N15" s="311">
        <f>'Summary -Yellow maize'!O82</f>
        <v>0.95891245353159849</v>
      </c>
      <c r="O15" s="311">
        <f>'Summary -Yellow maize'!P82</f>
        <v>0.9589866960560498</v>
      </c>
      <c r="P15" s="311">
        <f>'Summary -Yellow maize'!Q82</f>
        <v>0.98371451109606345</v>
      </c>
    </row>
    <row r="16" spans="1:16" ht="13.8" thickBot="1" x14ac:dyDescent="0.3">
      <c r="A16" s="115"/>
      <c r="B16" s="98"/>
      <c r="C16" s="99"/>
      <c r="D16" s="99"/>
      <c r="E16" s="99"/>
      <c r="F16" s="99"/>
      <c r="G16" s="99"/>
      <c r="H16" s="99"/>
      <c r="I16" s="99"/>
      <c r="J16" s="100"/>
      <c r="K16" s="100"/>
      <c r="L16" s="100"/>
      <c r="M16" s="100"/>
      <c r="N16" s="100"/>
      <c r="O16" s="100"/>
      <c r="P16" s="100"/>
    </row>
    <row r="17" spans="1:16" ht="13.8" thickBot="1" x14ac:dyDescent="0.3">
      <c r="A17" s="111" t="s">
        <v>64</v>
      </c>
      <c r="B17" s="112"/>
      <c r="C17" s="113"/>
      <c r="D17" s="113"/>
      <c r="E17" s="113"/>
      <c r="F17" s="113"/>
      <c r="G17" s="113"/>
      <c r="H17" s="113"/>
      <c r="I17" s="114"/>
      <c r="J17" s="114"/>
      <c r="K17" s="114"/>
      <c r="L17" s="114"/>
      <c r="M17" s="114"/>
      <c r="N17" s="114"/>
      <c r="O17" s="114"/>
      <c r="P17" s="114"/>
    </row>
    <row r="18" spans="1:16" ht="13.8" thickBot="1" x14ac:dyDescent="0.3">
      <c r="A18" s="548" t="s">
        <v>70</v>
      </c>
      <c r="B18" s="549"/>
      <c r="C18" s="79" t="str">
        <f>'Summary -Total maize'!D77</f>
        <v>2008/09</v>
      </c>
      <c r="D18" s="81" t="str">
        <f>'Summary -Total maize'!E77</f>
        <v>2009/10</v>
      </c>
      <c r="E18" s="79" t="str">
        <f>'Summary -Total maize'!F77</f>
        <v>2010/11</v>
      </c>
      <c r="F18" s="79" t="str">
        <f>'Summary -Total maize'!G77</f>
        <v>2011/12</v>
      </c>
      <c r="G18" s="79" t="str">
        <f>'Summary -Total maize'!H77</f>
        <v>2012/13</v>
      </c>
      <c r="H18" s="79" t="str">
        <f>'Summary -Total maize'!I77</f>
        <v>2013/14</v>
      </c>
      <c r="I18" s="81" t="str">
        <f>'Summary -Total maize'!J77</f>
        <v>2014/15</v>
      </c>
      <c r="J18" s="359" t="s">
        <v>81</v>
      </c>
      <c r="K18" s="359" t="s">
        <v>91</v>
      </c>
      <c r="L18" s="359" t="s">
        <v>95</v>
      </c>
      <c r="M18" s="359" t="s">
        <v>98</v>
      </c>
      <c r="N18" s="359" t="s">
        <v>105</v>
      </c>
      <c r="O18" s="359" t="s">
        <v>114</v>
      </c>
      <c r="P18" s="359" t="s">
        <v>118</v>
      </c>
    </row>
    <row r="19" spans="1:16" x14ac:dyDescent="0.25">
      <c r="A19" s="82" t="s">
        <v>69</v>
      </c>
      <c r="B19" s="83"/>
      <c r="C19" s="84">
        <f>'Summary -Total maize'!D78</f>
        <v>669033</v>
      </c>
      <c r="D19" s="84">
        <f>'Summary -Total maize'!E78</f>
        <v>351719</v>
      </c>
      <c r="E19" s="84">
        <f>'Summary -Total maize'!F78</f>
        <v>113000</v>
      </c>
      <c r="F19" s="85">
        <f>'Summary -Total maize'!G78</f>
        <v>124240</v>
      </c>
      <c r="G19" s="84">
        <f>'Summary -Total maize'!H78</f>
        <v>277234</v>
      </c>
      <c r="H19" s="84">
        <f>'Summary -Total maize'!I78</f>
        <v>295895</v>
      </c>
      <c r="I19" s="84">
        <f>'Summary -Total maize'!J78</f>
        <v>232002</v>
      </c>
      <c r="J19" s="84">
        <f>'Summary -Total maize'!K78</f>
        <v>541956</v>
      </c>
      <c r="K19" s="84">
        <f>'Summary -Total maize'!L78</f>
        <v>821008</v>
      </c>
      <c r="L19" s="84">
        <f>'Summary -Total maize'!M78</f>
        <v>804193</v>
      </c>
      <c r="M19" s="84">
        <f>'Summary -Total maize'!N78</f>
        <v>239917</v>
      </c>
      <c r="N19" s="84">
        <f>'Summary -Total maize'!O78</f>
        <v>266943</v>
      </c>
      <c r="O19" s="84">
        <f>'Summary -Total maize'!P78</f>
        <v>347732</v>
      </c>
      <c r="P19" s="84">
        <f>'Summary -Total maize'!Q78</f>
        <v>948071</v>
      </c>
    </row>
    <row r="20" spans="1:16" ht="13.8" thickBot="1" x14ac:dyDescent="0.3">
      <c r="A20" s="86" t="s">
        <v>63</v>
      </c>
      <c r="B20" s="87"/>
      <c r="C20" s="88">
        <f>'Summary -Total maize'!D79</f>
        <v>10841000</v>
      </c>
      <c r="D20" s="88">
        <f>'Summary -Total maize'!E79</f>
        <v>10729000</v>
      </c>
      <c r="E20" s="88">
        <f>'Summary -Total maize'!F79</f>
        <v>11223000</v>
      </c>
      <c r="F20" s="89">
        <f>'Summary -Total maize'!G79</f>
        <v>8778000</v>
      </c>
      <c r="G20" s="88">
        <f>'Summary -Total maize'!H79</f>
        <v>10520208</v>
      </c>
      <c r="H20" s="88">
        <f>'Summary -Total maize'!I79</f>
        <v>10025783</v>
      </c>
      <c r="I20" s="88">
        <f>'Summary -Total maize'!J79</f>
        <v>12681383</v>
      </c>
      <c r="J20" s="88">
        <f>'Summary -Total maize'!K79</f>
        <v>8507068</v>
      </c>
      <c r="K20" s="88">
        <f>'Summary -Total maize'!L79</f>
        <v>6254096</v>
      </c>
      <c r="L20" s="88">
        <f>'Summary -Total maize'!M79</f>
        <v>14855168</v>
      </c>
      <c r="M20" s="88">
        <f>'Summary -Total maize'!N79</f>
        <v>11302644</v>
      </c>
      <c r="N20" s="88">
        <f>'Summary -Total maize'!O79</f>
        <v>10033974</v>
      </c>
      <c r="O20" s="88">
        <f>'Summary -Total maize'!P79</f>
        <v>13751398</v>
      </c>
      <c r="P20" s="88">
        <f>'Summary -Total maize'!Q79</f>
        <v>14312866</v>
      </c>
    </row>
    <row r="21" spans="1:16" ht="14.4" thickBot="1" x14ac:dyDescent="0.35">
      <c r="A21" s="90" t="s">
        <v>32</v>
      </c>
      <c r="B21" s="91"/>
      <c r="C21" s="92">
        <f>'Summary -Total maize'!D80</f>
        <v>11510033</v>
      </c>
      <c r="D21" s="92">
        <f>'Summary -Total maize'!E80</f>
        <v>11080719</v>
      </c>
      <c r="E21" s="92">
        <f>'Summary -Total maize'!F80</f>
        <v>11336000</v>
      </c>
      <c r="F21" s="93">
        <f>'Summary -Total maize'!G80</f>
        <v>8902240</v>
      </c>
      <c r="G21" s="92">
        <f>'Summary -Total maize'!H80</f>
        <v>10797442</v>
      </c>
      <c r="H21" s="92">
        <f>'Summary -Total maize'!I80</f>
        <v>10321678</v>
      </c>
      <c r="I21" s="92">
        <f>'Summary -Total maize'!J80</f>
        <v>12913385</v>
      </c>
      <c r="J21" s="92">
        <f>'Summary -Total maize'!K80</f>
        <v>9049024</v>
      </c>
      <c r="K21" s="92">
        <f>'Summary -Total maize'!L80</f>
        <v>7075104</v>
      </c>
      <c r="L21" s="92">
        <f>'Summary -Total maize'!M80</f>
        <v>15659361</v>
      </c>
      <c r="M21" s="92">
        <f>'Summary -Total maize'!N80</f>
        <v>11542561</v>
      </c>
      <c r="N21" s="92">
        <f>'Summary -Total maize'!O80</f>
        <v>10300917</v>
      </c>
      <c r="O21" s="92">
        <f>'Summary -Total maize'!P80</f>
        <v>14099130</v>
      </c>
      <c r="P21" s="92">
        <f>'Summary -Total maize'!Q80</f>
        <v>15260937</v>
      </c>
    </row>
    <row r="22" spans="1:16" ht="15" thickTop="1" thickBot="1" x14ac:dyDescent="0.35">
      <c r="A22" s="94" t="s">
        <v>33</v>
      </c>
      <c r="B22" s="95"/>
      <c r="C22" s="96">
        <f>'Summary -Total maize'!D82</f>
        <v>0.94762232278937064</v>
      </c>
      <c r="D22" s="96">
        <f>'Summary -Total maize'!E82</f>
        <v>0.95314372509127399</v>
      </c>
      <c r="E22" s="96" t="e">
        <f>'Summary -Total maize'!F82</f>
        <v>#REF!</v>
      </c>
      <c r="F22" s="97">
        <f>'Summary -Total maize'!G82</f>
        <v>0.9004965039180961</v>
      </c>
      <c r="G22" s="96">
        <f>'Summary -Total maize'!H82</f>
        <v>0.92387471070736971</v>
      </c>
      <c r="H22" s="96">
        <f>'Summary -Total maize'!I82</f>
        <v>0.90917553387101624</v>
      </c>
      <c r="I22" s="96">
        <f>'Summary -Total maize'!J82</f>
        <v>0.94049940027016066</v>
      </c>
      <c r="J22" s="96">
        <f>'Summary -Total maize'!K82</f>
        <v>0.9542897578373567</v>
      </c>
      <c r="K22" s="144">
        <f>'Summary -Total maize'!L82</f>
        <v>0.94957846046805272</v>
      </c>
      <c r="L22" s="312">
        <f>'Summary -Total maize'!M82</f>
        <v>0.96430574542767411</v>
      </c>
      <c r="M22" s="312">
        <f>'Summary -Total maize'!N82</f>
        <v>0.96509707357859531</v>
      </c>
      <c r="N22" s="312">
        <f>'Summary -Total maize'!O82</f>
        <v>0.95688964235949836</v>
      </c>
      <c r="O22" s="312">
        <f>'Summary -Total maize'!P82</f>
        <v>0.96279226987161981</v>
      </c>
      <c r="P22" s="312">
        <f>'Summary -Total maize'!Q82</f>
        <v>0.98259459226276802</v>
      </c>
    </row>
    <row r="23" spans="1:16" x14ac:dyDescent="0.25">
      <c r="A23" s="80" t="s">
        <v>83</v>
      </c>
      <c r="L23" s="313"/>
      <c r="M23" s="313"/>
      <c r="N23" s="313"/>
      <c r="O23" s="313"/>
      <c r="P23" s="313"/>
    </row>
    <row r="24" spans="1:16" x14ac:dyDescent="0.25">
      <c r="A24" s="76" t="s">
        <v>94</v>
      </c>
    </row>
  </sheetData>
  <mergeCells count="3">
    <mergeCell ref="A4:B4"/>
    <mergeCell ref="A11:B11"/>
    <mergeCell ref="A18:B18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topLeftCell="A17" zoomScale="55" zoomScaleNormal="55" workbookViewId="0">
      <selection activeCell="N42" sqref="N42"/>
    </sheetView>
  </sheetViews>
  <sheetFormatPr defaultColWidth="9.109375" defaultRowHeight="18" x14ac:dyDescent="0.35"/>
  <cols>
    <col min="1" max="1" width="1.33203125" style="486" customWidth="1"/>
    <col min="2" max="2" width="22.44140625" style="486" customWidth="1"/>
    <col min="3" max="3" width="22.6640625" style="486" customWidth="1"/>
    <col min="4" max="4" width="17.88671875" style="486" customWidth="1"/>
    <col min="5" max="5" width="26.5546875" style="486" customWidth="1"/>
    <col min="6" max="6" width="42.44140625" style="486" customWidth="1"/>
    <col min="7" max="7" width="44.6640625" style="486" customWidth="1"/>
    <col min="8" max="8" width="11.5546875" style="486" bestFit="1" customWidth="1"/>
    <col min="9" max="9" width="11.109375" style="486" customWidth="1"/>
    <col min="10" max="10" width="10.88671875" style="486" customWidth="1"/>
    <col min="11" max="11" width="10.6640625" style="486" customWidth="1"/>
    <col min="12" max="12" width="10.109375" style="486" customWidth="1"/>
    <col min="13" max="13" width="13.33203125" style="486" bestFit="1" customWidth="1"/>
    <col min="14" max="14" width="13.88671875" style="486" customWidth="1"/>
    <col min="15" max="15" width="12.33203125" style="486" customWidth="1"/>
    <col min="16" max="16" width="7.6640625" style="486" customWidth="1"/>
    <col min="17" max="16384" width="9.109375" style="486"/>
  </cols>
  <sheetData>
    <row r="1" spans="2:15" hidden="1" x14ac:dyDescent="0.35">
      <c r="B1" s="483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5"/>
    </row>
    <row r="2" spans="2:15" hidden="1" x14ac:dyDescent="0.35">
      <c r="B2" s="487" t="s">
        <v>49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5"/>
    </row>
    <row r="3" spans="2:15" ht="18.600000000000001" hidden="1" thickBot="1" x14ac:dyDescent="0.4">
      <c r="B3" s="568" t="s">
        <v>50</v>
      </c>
      <c r="C3" s="572"/>
      <c r="D3" s="573"/>
      <c r="E3" s="568" t="s">
        <v>51</v>
      </c>
      <c r="F3" s="569"/>
      <c r="G3" s="484"/>
      <c r="H3" s="484"/>
      <c r="I3" s="484"/>
      <c r="J3" s="484"/>
      <c r="K3" s="484"/>
      <c r="L3" s="484"/>
      <c r="M3" s="484"/>
      <c r="N3" s="484"/>
      <c r="O3" s="485"/>
    </row>
    <row r="4" spans="2:15" ht="18.600000000000001" hidden="1" thickBot="1" x14ac:dyDescent="0.4">
      <c r="B4" s="568" t="s">
        <v>52</v>
      </c>
      <c r="C4" s="578"/>
      <c r="D4" s="573"/>
      <c r="E4" s="568" t="s">
        <v>52</v>
      </c>
      <c r="F4" s="569"/>
      <c r="G4" s="484"/>
      <c r="H4" s="484"/>
      <c r="I4" s="484"/>
      <c r="J4" s="484"/>
      <c r="K4" s="484"/>
      <c r="L4" s="484"/>
      <c r="M4" s="484"/>
      <c r="N4" s="484"/>
      <c r="O4" s="485"/>
    </row>
    <row r="5" spans="2:15" ht="39.75" hidden="1" customHeight="1" thickBot="1" x14ac:dyDescent="0.4">
      <c r="B5" s="570" t="s">
        <v>72</v>
      </c>
      <c r="C5" s="571"/>
      <c r="D5" s="488">
        <v>1578455</v>
      </c>
      <c r="E5" s="570" t="s">
        <v>71</v>
      </c>
      <c r="F5" s="571"/>
      <c r="G5" s="484"/>
      <c r="H5" s="484"/>
      <c r="I5" s="484"/>
      <c r="J5" s="484"/>
      <c r="K5" s="484"/>
      <c r="L5" s="484"/>
      <c r="M5" s="484"/>
      <c r="N5" s="484"/>
      <c r="O5" s="485"/>
    </row>
    <row r="6" spans="2:15" ht="24.75" hidden="1" customHeight="1" x14ac:dyDescent="0.35">
      <c r="B6" s="574" t="s">
        <v>53</v>
      </c>
      <c r="C6" s="575"/>
      <c r="D6" s="489">
        <v>4751</v>
      </c>
      <c r="E6" s="574" t="s">
        <v>53</v>
      </c>
      <c r="F6" s="575"/>
      <c r="G6" s="484"/>
      <c r="H6" s="484"/>
      <c r="I6" s="484"/>
      <c r="J6" s="484"/>
      <c r="K6" s="484"/>
      <c r="L6" s="484"/>
      <c r="M6" s="484"/>
      <c r="N6" s="484"/>
      <c r="O6" s="485"/>
    </row>
    <row r="7" spans="2:15" ht="43.5" hidden="1" customHeight="1" x14ac:dyDescent="0.35">
      <c r="B7" s="576" t="s">
        <v>73</v>
      </c>
      <c r="C7" s="577"/>
      <c r="D7" s="490"/>
      <c r="E7" s="576" t="s">
        <v>73</v>
      </c>
      <c r="F7" s="577"/>
      <c r="G7" s="484"/>
      <c r="H7" s="484"/>
      <c r="I7" s="484"/>
      <c r="J7" s="484"/>
      <c r="K7" s="484"/>
      <c r="L7" s="484"/>
      <c r="M7" s="484"/>
      <c r="N7" s="484"/>
      <c r="O7" s="485"/>
    </row>
    <row r="8" spans="2:15" hidden="1" x14ac:dyDescent="0.35">
      <c r="B8" s="579" t="s">
        <v>20</v>
      </c>
      <c r="C8" s="580"/>
      <c r="D8" s="491">
        <v>380100</v>
      </c>
      <c r="E8" s="566" t="s">
        <v>54</v>
      </c>
      <c r="F8" s="567"/>
      <c r="G8" s="484"/>
      <c r="H8" s="484"/>
      <c r="I8" s="484"/>
      <c r="J8" s="484"/>
      <c r="K8" s="484"/>
      <c r="L8" s="484"/>
      <c r="M8" s="484"/>
      <c r="N8" s="484"/>
      <c r="O8" s="485"/>
    </row>
    <row r="9" spans="2:15" hidden="1" x14ac:dyDescent="0.35">
      <c r="B9" s="563" t="s">
        <v>21</v>
      </c>
      <c r="C9" s="564"/>
      <c r="D9" s="492">
        <v>12257</v>
      </c>
      <c r="E9" s="566" t="s">
        <v>55</v>
      </c>
      <c r="F9" s="567"/>
      <c r="G9" s="484"/>
      <c r="H9" s="484"/>
      <c r="I9" s="484"/>
      <c r="J9" s="484"/>
      <c r="K9" s="484"/>
      <c r="L9" s="484"/>
      <c r="M9" s="484"/>
      <c r="N9" s="484"/>
      <c r="O9" s="485"/>
    </row>
    <row r="10" spans="2:15" hidden="1" x14ac:dyDescent="0.35">
      <c r="B10" s="563" t="s">
        <v>22</v>
      </c>
      <c r="C10" s="564"/>
      <c r="D10" s="492">
        <v>1028</v>
      </c>
      <c r="E10" s="566" t="s">
        <v>56</v>
      </c>
      <c r="F10" s="567"/>
      <c r="G10" s="484"/>
      <c r="H10" s="484"/>
      <c r="I10" s="484"/>
      <c r="J10" s="484"/>
      <c r="K10" s="484"/>
      <c r="L10" s="484"/>
      <c r="M10" s="484"/>
      <c r="N10" s="484"/>
      <c r="O10" s="485"/>
    </row>
    <row r="11" spans="2:15" hidden="1" x14ac:dyDescent="0.35">
      <c r="B11" s="563" t="s">
        <v>57</v>
      </c>
      <c r="C11" s="564"/>
      <c r="D11" s="493">
        <v>69</v>
      </c>
      <c r="E11" s="566" t="s">
        <v>58</v>
      </c>
      <c r="F11" s="567"/>
      <c r="G11" s="484"/>
      <c r="H11" s="484"/>
      <c r="I11" s="484"/>
      <c r="J11" s="484"/>
      <c r="K11" s="484"/>
      <c r="L11" s="484"/>
      <c r="M11" s="484"/>
      <c r="N11" s="484"/>
      <c r="O11" s="485"/>
    </row>
    <row r="12" spans="2:15" hidden="1" x14ac:dyDescent="0.35">
      <c r="B12" s="561" t="s">
        <v>59</v>
      </c>
      <c r="C12" s="565"/>
      <c r="D12" s="494">
        <v>0</v>
      </c>
      <c r="E12" s="561" t="s">
        <v>59</v>
      </c>
      <c r="F12" s="562"/>
      <c r="G12" s="484"/>
      <c r="H12" s="484"/>
      <c r="I12" s="484"/>
      <c r="J12" s="484"/>
      <c r="K12" s="484"/>
      <c r="L12" s="484"/>
      <c r="M12" s="484"/>
      <c r="N12" s="484"/>
      <c r="O12" s="485"/>
    </row>
    <row r="13" spans="2:15" hidden="1" x14ac:dyDescent="0.35">
      <c r="B13" s="557" t="s">
        <v>60</v>
      </c>
      <c r="C13" s="558"/>
      <c r="D13" s="495">
        <v>484624</v>
      </c>
      <c r="E13" s="557" t="s">
        <v>60</v>
      </c>
      <c r="F13" s="558"/>
      <c r="G13" s="484"/>
      <c r="H13" s="484"/>
      <c r="I13" s="484"/>
      <c r="J13" s="484"/>
      <c r="K13" s="484"/>
      <c r="L13" s="484"/>
      <c r="M13" s="484"/>
      <c r="N13" s="484"/>
      <c r="O13" s="485"/>
    </row>
    <row r="14" spans="2:15" ht="18.600000000000001" hidden="1" thickBot="1" x14ac:dyDescent="0.4">
      <c r="B14" s="552" t="s">
        <v>13</v>
      </c>
      <c r="C14" s="553"/>
      <c r="D14" s="496">
        <v>2067830</v>
      </c>
      <c r="E14" s="552" t="s">
        <v>13</v>
      </c>
      <c r="F14" s="554"/>
      <c r="G14" s="497"/>
      <c r="H14" s="497"/>
      <c r="I14" s="497"/>
      <c r="J14" s="497"/>
      <c r="K14" s="497"/>
      <c r="L14" s="497"/>
      <c r="M14" s="497"/>
      <c r="N14" s="497"/>
      <c r="O14" s="498"/>
    </row>
    <row r="15" spans="2:15" hidden="1" x14ac:dyDescent="0.35"/>
    <row r="16" spans="2:15" hidden="1" x14ac:dyDescent="0.35"/>
    <row r="17" spans="2:7" x14ac:dyDescent="0.35">
      <c r="B17" s="499" t="s">
        <v>49</v>
      </c>
    </row>
    <row r="18" spans="2:7" ht="24.6" customHeight="1" x14ac:dyDescent="0.35">
      <c r="B18" s="555" t="s">
        <v>142</v>
      </c>
      <c r="C18" s="556"/>
      <c r="D18" s="555" t="s">
        <v>143</v>
      </c>
      <c r="E18" s="556"/>
      <c r="F18" s="508" t="s">
        <v>142</v>
      </c>
      <c r="G18" s="500" t="s">
        <v>143</v>
      </c>
    </row>
    <row r="19" spans="2:7" ht="24.6" customHeight="1" x14ac:dyDescent="0.35">
      <c r="B19" s="559" t="s">
        <v>144</v>
      </c>
      <c r="C19" s="560"/>
      <c r="D19" s="559" t="s">
        <v>144</v>
      </c>
      <c r="E19" s="560"/>
      <c r="F19" s="501" t="s">
        <v>97</v>
      </c>
      <c r="G19" s="502" t="s">
        <v>97</v>
      </c>
    </row>
    <row r="20" spans="2:7" ht="48.6" customHeight="1" x14ac:dyDescent="0.35">
      <c r="B20" s="550" t="s">
        <v>169</v>
      </c>
      <c r="C20" s="551"/>
      <c r="D20" s="550" t="s">
        <v>169</v>
      </c>
      <c r="E20" s="551"/>
      <c r="F20" s="550" t="s">
        <v>169</v>
      </c>
      <c r="G20" s="551"/>
    </row>
    <row r="21" spans="2:7" ht="24.6" customHeight="1" x14ac:dyDescent="0.35">
      <c r="B21" s="503" t="s">
        <v>145</v>
      </c>
      <c r="C21" s="509">
        <v>7494678</v>
      </c>
      <c r="D21" s="504" t="s">
        <v>146</v>
      </c>
      <c r="E21" s="509">
        <v>6361558</v>
      </c>
      <c r="F21" s="505">
        <f>C21/$C$25</f>
        <v>0.9648020706224264</v>
      </c>
      <c r="G21" s="506">
        <f>E21/$E$25</f>
        <v>0.97538282832836098</v>
      </c>
    </row>
    <row r="22" spans="2:7" ht="24.6" customHeight="1" x14ac:dyDescent="0.35">
      <c r="B22" s="503" t="s">
        <v>147</v>
      </c>
      <c r="C22" s="509">
        <v>250937</v>
      </c>
      <c r="D22" s="504" t="s">
        <v>148</v>
      </c>
      <c r="E22" s="509">
        <v>153582</v>
      </c>
      <c r="F22" s="505">
        <f>C22/$C$25</f>
        <v>3.2303527542581527E-2</v>
      </c>
      <c r="G22" s="505">
        <f>E22/$E$25</f>
        <v>2.3547886467485849E-2</v>
      </c>
    </row>
    <row r="23" spans="2:7" ht="24.6" customHeight="1" x14ac:dyDescent="0.35">
      <c r="B23" s="503" t="s">
        <v>149</v>
      </c>
      <c r="C23" s="509">
        <v>21103</v>
      </c>
      <c r="D23" s="504" t="s">
        <v>150</v>
      </c>
      <c r="E23" s="509">
        <v>3676</v>
      </c>
      <c r="F23" s="505">
        <f>C23/$C$25</f>
        <v>2.7166234621881107E-3</v>
      </c>
      <c r="G23" s="505">
        <f>E23/$E$25</f>
        <v>5.6362093640190895E-4</v>
      </c>
    </row>
    <row r="24" spans="2:7" ht="24.6" customHeight="1" x14ac:dyDescent="0.35">
      <c r="B24" s="503" t="s">
        <v>151</v>
      </c>
      <c r="C24" s="509">
        <v>1381</v>
      </c>
      <c r="D24" s="504" t="s">
        <v>152</v>
      </c>
      <c r="E24" s="509">
        <v>3298</v>
      </c>
      <c r="F24" s="505">
        <f>C24/$C$25</f>
        <v>1.7777837280395114E-4</v>
      </c>
      <c r="G24" s="505">
        <f>E24/$E$25</f>
        <v>5.0566426775122296E-4</v>
      </c>
    </row>
    <row r="25" spans="2:7" ht="24.6" customHeight="1" x14ac:dyDescent="0.35">
      <c r="B25" s="503" t="s">
        <v>153</v>
      </c>
      <c r="C25" s="510">
        <v>7768099</v>
      </c>
      <c r="D25" s="504" t="s">
        <v>153</v>
      </c>
      <c r="E25" s="510">
        <v>6522114</v>
      </c>
      <c r="F25" s="507">
        <f>C25/$C$25</f>
        <v>1</v>
      </c>
      <c r="G25" s="507">
        <f>E25/$E$25</f>
        <v>1</v>
      </c>
    </row>
  </sheetData>
  <mergeCells count="31">
    <mergeCell ref="B3:D3"/>
    <mergeCell ref="E3:F3"/>
    <mergeCell ref="E6:F6"/>
    <mergeCell ref="E7:F7"/>
    <mergeCell ref="B9:C9"/>
    <mergeCell ref="B5:C5"/>
    <mergeCell ref="B6:C6"/>
    <mergeCell ref="B7:C7"/>
    <mergeCell ref="B4:D4"/>
    <mergeCell ref="B8:C8"/>
    <mergeCell ref="E9:F9"/>
    <mergeCell ref="E4:F4"/>
    <mergeCell ref="E8:F8"/>
    <mergeCell ref="E5:F5"/>
    <mergeCell ref="B10:C10"/>
    <mergeCell ref="E10:F10"/>
    <mergeCell ref="E12:F12"/>
    <mergeCell ref="B18:C18"/>
    <mergeCell ref="B19:C19"/>
    <mergeCell ref="B11:C11"/>
    <mergeCell ref="B12:C12"/>
    <mergeCell ref="E11:F11"/>
    <mergeCell ref="D20:E20"/>
    <mergeCell ref="B14:C14"/>
    <mergeCell ref="E14:F14"/>
    <mergeCell ref="D18:E18"/>
    <mergeCell ref="E13:F13"/>
    <mergeCell ref="B13:C13"/>
    <mergeCell ref="F20:G20"/>
    <mergeCell ref="B20:C20"/>
    <mergeCell ref="D19:E19"/>
  </mergeCells>
  <phoneticPr fontId="7" type="noConversion"/>
  <pageMargins left="0.75" right="0.75" top="1" bottom="1" header="0.5" footer="0.5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2" ma:contentTypeDescription="Create a new document." ma:contentTypeScope="" ma:versionID="4362c6433e541477fd11665405e04c45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dbe4d548d0d7276c55e6544c884035a0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7CA998-762E-406A-A611-ED362E894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6DBA6-BB05-4AC4-82E2-8E9D04947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6160AD-FD46-4C0F-B7FB-D6026B0D773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C245AD4-A44E-4D57-9139-6772E57C88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Table-SAGIS deliver vs CEC est</vt:lpstr>
      <vt:lpstr>Mielies-Maize</vt:lpstr>
      <vt:lpstr>Summary -White maize</vt:lpstr>
      <vt:lpstr>Summary -Yellow maize</vt:lpstr>
      <vt:lpstr>Summary -Total maize</vt:lpstr>
      <vt:lpstr>Summary- Producer deliveries</vt:lpstr>
      <vt:lpstr>Table - Grades</vt:lpstr>
      <vt:lpstr>WM-producer deliveries  </vt:lpstr>
      <vt:lpstr>YM-producer deliveries </vt:lpstr>
      <vt:lpstr>Weeklikse wit- en geellewerings</vt:lpstr>
      <vt:lpstr>Weeklikse totale lewerings</vt:lpstr>
      <vt:lpstr>Weeklikse kumulatiewe lewerings</vt:lpstr>
      <vt:lpstr>Lewerings tot datum </vt:lpstr>
      <vt:lpstr>Lewerings tot datum (WM)</vt:lpstr>
      <vt:lpstr>Lewerings tot datum (YM)</vt:lpstr>
      <vt:lpstr>Lewerings tot datum (TM)</vt:lpstr>
      <vt:lpstr>Chart1</vt:lpstr>
      <vt:lpstr>'Mielies-Maize'!Print_Area</vt:lpstr>
      <vt:lpstr>'Summary- Producer deliveries'!Print_Area</vt:lpstr>
      <vt:lpstr>'Summary -Total maize'!Print_Area</vt:lpstr>
      <vt:lpstr>'Summary -White maize'!Print_Area</vt:lpstr>
      <vt:lpstr>'Summary -Yellow maize'!Print_Area</vt:lpstr>
      <vt:lpstr>'Table - Grades'!Print_Area</vt:lpstr>
      <vt:lpstr>'Table-SAGIS deliver vs CEC est'!Print_Area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Lemmer (Grain SA)</dc:creator>
  <cp:lastModifiedBy>Luzelle Botha</cp:lastModifiedBy>
  <cp:lastPrinted>2021-03-31T12:48:12Z</cp:lastPrinted>
  <dcterms:created xsi:type="dcterms:W3CDTF">2005-11-02T09:45:58Z</dcterms:created>
  <dcterms:modified xsi:type="dcterms:W3CDTF">2021-12-01T18:39:14Z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0x010100A5EBEC803B950B4D8803913CE08BBC3C</vt:lpwstr>
  </property>
  <property fmtid="{D5CDD505-2E9C-101B-9397-08002B2CF9AE}" pid="3" name="display_urn:schemas-microsoft-com:office:office#Editor">
    <vt:lpwstr>Luzelle Botha</vt:lpwstr>
  </property>
  <property fmtid="{D5CDD505-2E9C-101B-9397-08002B2CF9AE}" pid="4" name="Order">
    <vt:lpwstr>11268800.0000000</vt:lpwstr>
  </property>
  <property fmtid="{D5CDD505-2E9C-101B-9397-08002B2CF9AE}" pid="5" name="display_urn:schemas-microsoft-com:office:office#Author">
    <vt:lpwstr>Luzelle Botha</vt:lpwstr>
  </property>
</Properties>
</file>