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195" windowWidth="15600" windowHeight="4110" tabRatio="813" activeTab="0"/>
  </bookViews>
  <sheets>
    <sheet name="Voorblad-Front" sheetId="1" r:id="rId1"/>
    <sheet name="DATA-Koring-Wheat" sheetId="2" r:id="rId2"/>
    <sheet name="DATA-Gars-Barley" sheetId="3" r:id="rId3"/>
    <sheet name="Graph % Imports" sheetId="4" r:id="rId4"/>
    <sheet name="Chart1" sheetId="5" r:id="rId5"/>
    <sheet name="Chart2" sheetId="6" r:id="rId6"/>
    <sheet name="Sheet1" sheetId="7" r:id="rId7"/>
  </sheets>
  <definedNames>
    <definedName name="_xlnm.Print_Area" localSheetId="2">'DATA-Gars-Barley'!$A$1:$V$75</definedName>
    <definedName name="_xlnm.Print_Area" localSheetId="1">'DATA-Koring-Wheat'!$A$1:$AC$75</definedName>
    <definedName name="_xlnm.Print_Area" localSheetId="0">'Voorblad-Front'!$A$1:$B$32</definedName>
  </definedNames>
  <calcPr fullCalcOnLoad="1"/>
</workbook>
</file>

<file path=xl/sharedStrings.xml><?xml version="1.0" encoding="utf-8"?>
<sst xmlns="http://schemas.openxmlformats.org/spreadsheetml/2006/main" count="273" uniqueCount="135">
  <si>
    <t xml:space="preserve">     </t>
  </si>
  <si>
    <t>('000 ton)</t>
  </si>
  <si>
    <t>Voljaar invoere</t>
  </si>
  <si>
    <t xml:space="preserve">Restante invoere </t>
  </si>
  <si>
    <t>SAGIS ge-impliseerde jaarverbruik</t>
  </si>
  <si>
    <t xml:space="preserve">Restante verbruik </t>
  </si>
  <si>
    <t>Voljaar uitvoere</t>
  </si>
  <si>
    <t xml:space="preserve">Restante uitvoere </t>
  </si>
  <si>
    <t>SAGIS</t>
  </si>
  <si>
    <t>Graan SA</t>
  </si>
  <si>
    <t>GPO BERAMINGS</t>
  </si>
  <si>
    <t>2000/01</t>
  </si>
  <si>
    <t>1998/99</t>
  </si>
  <si>
    <t>1997/98</t>
  </si>
  <si>
    <t>2001/02</t>
  </si>
  <si>
    <t>2002/03</t>
  </si>
  <si>
    <t>Kommersiële verbruik / Commercial consumption</t>
  </si>
  <si>
    <t xml:space="preserve">    Totaal / Total</t>
  </si>
  <si>
    <t>Benodigde pyplyn / Pipeline requirements</t>
  </si>
  <si>
    <t xml:space="preserve">Invoere / Imports </t>
  </si>
  <si>
    <t xml:space="preserve">Uitvoere / Exports </t>
  </si>
  <si>
    <t>Totale vraag / Total demand</t>
  </si>
  <si>
    <t>Beginvoorraad (1 Oktober) / Opening stocks (1 October)</t>
  </si>
  <si>
    <t xml:space="preserve">    Voer / Feed</t>
  </si>
  <si>
    <t>Uitvoere / Exports</t>
  </si>
  <si>
    <t xml:space="preserve">    Produkte / Products</t>
  </si>
  <si>
    <t xml:space="preserve">    Heelkoring / Whole wheat</t>
  </si>
  <si>
    <t xml:space="preserve">    Totaal kommersieel /  Total commercial consumption</t>
  </si>
  <si>
    <t>Kommersiële produksie / Commercial production</t>
  </si>
  <si>
    <t xml:space="preserve">Invoere  / Imports </t>
  </si>
  <si>
    <t xml:space="preserve">   Grain SA  :  S&amp;D Projections / Wintergrain</t>
  </si>
  <si>
    <t>2003/04</t>
  </si>
  <si>
    <t xml:space="preserve"> </t>
  </si>
  <si>
    <t>2004/05</t>
  </si>
  <si>
    <t>DIE VRAAG-EN-AANBOD VAN KORING IN DIE RSA</t>
  </si>
  <si>
    <t>THE SUPPLY AND DEMAND FOR WHEAT IN SOUTH AFRICA</t>
  </si>
  <si>
    <t>DIE VRAAG-EN-AANBOD VAN GARS IN DIE RSA</t>
  </si>
  <si>
    <t>THE SUPPLY AND DEMAND FOR BARLEY IN SOUTH AFRICA</t>
  </si>
  <si>
    <t>1999/00</t>
  </si>
  <si>
    <t>2005/06</t>
  </si>
  <si>
    <t xml:space="preserve">Opdateer \ Updated  </t>
  </si>
  <si>
    <t>Opgedateer / Updated</t>
  </si>
  <si>
    <t>2006/07</t>
  </si>
  <si>
    <t>2007/08</t>
  </si>
  <si>
    <t xml:space="preserve">         </t>
  </si>
  <si>
    <t>Endvoorraad op 30 Oktober 1999</t>
  </si>
  <si>
    <t>Surplus bo pyplyn/ Surplus above pipeline</t>
  </si>
  <si>
    <t>Bemarkingsjaar / Marketing Year</t>
  </si>
  <si>
    <t>Oppervlak aangeplant/Area planted (x1 000 ha)</t>
  </si>
  <si>
    <t>Opbrengs/Yield (ton/ha)</t>
  </si>
  <si>
    <t>Nota/Note:</t>
  </si>
  <si>
    <t>Eindvoorraad (30 September) / Carry-out (30 September)</t>
  </si>
  <si>
    <t>2008/09</t>
  </si>
  <si>
    <t>Pipeline requirements = 45 days of commercial consumption</t>
  </si>
  <si>
    <t>1996/97</t>
  </si>
  <si>
    <t>1995/96</t>
  </si>
  <si>
    <t>1994/95</t>
  </si>
  <si>
    <t>1993/94</t>
  </si>
  <si>
    <t>1992/93</t>
  </si>
  <si>
    <t>1991/92</t>
  </si>
  <si>
    <t>1990/91</t>
  </si>
  <si>
    <t xml:space="preserve">% invoere t.o.v RSA verbruik/ % imported of RSA consumption </t>
  </si>
  <si>
    <t>Eindvoorrade as % van totale kommersiële vraag/ Carry-out as a % of total commercial demand</t>
  </si>
  <si>
    <t>NOK produksie skatting/CEC crop estimate ('000ton)</t>
  </si>
  <si>
    <t>1293.8</t>
  </si>
  <si>
    <t>1363.2</t>
  </si>
  <si>
    <t>1039.5</t>
  </si>
  <si>
    <t>1064.4</t>
  </si>
  <si>
    <t>747.3</t>
  </si>
  <si>
    <t>1434</t>
  </si>
  <si>
    <t>1550.6</t>
  </si>
  <si>
    <t>2009/10</t>
  </si>
  <si>
    <t>2011/12*</t>
  </si>
  <si>
    <t>2010/11</t>
  </si>
  <si>
    <t>Eindvoorrade as % van RSA verbruik/ Carry-out as a % of RSA consumption</t>
  </si>
  <si>
    <t>Kommersiële aanbod / Commercial supply</t>
  </si>
  <si>
    <t>Totale kommersiële aanbod / Total commercial supply</t>
  </si>
  <si>
    <t>Kommersiële vraag / Commercial demand</t>
  </si>
  <si>
    <t xml:space="preserve">    Voedsel / Food </t>
  </si>
  <si>
    <t>Ander verbruik / Other consumption</t>
  </si>
  <si>
    <t xml:space="preserve">    Onttrek deur produsente / Withdrawn by producers</t>
  </si>
  <si>
    <t xml:space="preserve">    Saad vir plantdoeleindes / Seed for planting purposes</t>
  </si>
  <si>
    <t xml:space="preserve">    SAGIS (Nota 8)</t>
  </si>
  <si>
    <t xml:space="preserve">    Totaal RSA verbruik / Total RSA consumption</t>
  </si>
  <si>
    <t xml:space="preserve">    Omruilmaal / Gristing</t>
  </si>
  <si>
    <t>Terughoudings en saadproduksie / Retentions and production of seed</t>
  </si>
  <si>
    <t xml:space="preserve">Minus: vroeë lewerings 2012 / Early delivieries 2012 </t>
  </si>
  <si>
    <t>Plus: vroeë lewerings 2013 / Early deliveries 2013</t>
  </si>
  <si>
    <t>Beskikbaar vir kommersiële lewerings / Available for commercial deliveries</t>
  </si>
  <si>
    <t xml:space="preserve"> Terughoudings en saadproduksie / Retentions and production of seed</t>
  </si>
  <si>
    <t>Minus: vroeë lewerings 2012 / Early deliveries 2012</t>
  </si>
  <si>
    <t xml:space="preserve">Kommersiële aanbod / Commercial supply </t>
  </si>
  <si>
    <t xml:space="preserve">    Voedsel / Food</t>
  </si>
  <si>
    <t xml:space="preserve">   Onttrek deur produsente / Withdrawn by producers</t>
  </si>
  <si>
    <t xml:space="preserve">    Saad vir plantdoeleindes /   Seed for planting purposes</t>
  </si>
  <si>
    <t xml:space="preserve">    SAGIS (Nota 8) </t>
  </si>
  <si>
    <t xml:space="preserve">   Totaal / Total</t>
  </si>
  <si>
    <t xml:space="preserve">   Totaal RSA verbruik  / Total RSA consumption</t>
  </si>
  <si>
    <t xml:space="preserve">   Vrygestel aan eindverbruikers/Released to end consumers</t>
  </si>
  <si>
    <t xml:space="preserve">   Heelgars / Whole barley</t>
  </si>
  <si>
    <t xml:space="preserve">    Vrygestel aan eindverbruikers / Released to end consumers</t>
  </si>
  <si>
    <t>SAGIS rapporteer produsentelewerings in 2012/13 as  1 740 127 ton tot einde Jan 2013/</t>
  </si>
  <si>
    <t>Change from previous year</t>
  </si>
  <si>
    <t>%</t>
  </si>
  <si>
    <t>* Graan SA beraming / estimate</t>
  </si>
  <si>
    <t>** GSA projeksie / projection</t>
  </si>
  <si>
    <t>NOTA:NOTE</t>
  </si>
  <si>
    <t xml:space="preserve"> Pipeline requirements = 80 days of food consumption</t>
  </si>
  <si>
    <t>2011/12</t>
  </si>
  <si>
    <t>GSA Projections</t>
  </si>
  <si>
    <t>2012/13</t>
  </si>
  <si>
    <t>Estimates for the 2013 Production season are based on the National Criop Estimates Committee's final area planted and production figures.</t>
  </si>
  <si>
    <t>2013/14</t>
  </si>
  <si>
    <t>2014/15*</t>
  </si>
  <si>
    <t xml:space="preserve">% Wheat imported of RSA consumption </t>
  </si>
  <si>
    <t xml:space="preserve">% Wheat locally produced of RSA consumption </t>
  </si>
  <si>
    <t>Estimates for the 2014 Production season are based on the National Criop Estimates Committee's area planted and final production forecast.</t>
  </si>
  <si>
    <t>2015/16**</t>
  </si>
  <si>
    <t>GSA Estimates</t>
  </si>
  <si>
    <t>28 July</t>
  </si>
  <si>
    <t>24 July</t>
  </si>
  <si>
    <t>Email: wandile.sihlobo@grainsa.co.za</t>
  </si>
  <si>
    <t>Tel: 012 816 8045</t>
  </si>
  <si>
    <r>
      <t xml:space="preserve">Disclaimer: </t>
    </r>
    <r>
      <rPr>
        <i/>
        <sz val="10"/>
        <rFont val="Arial"/>
        <family val="2"/>
      </rPr>
      <t>Everything has been done to ensure the accuracy of this information, however Grain SA takes no responsibility for any losses or damage occurred due to the usage of this information.</t>
    </r>
  </si>
  <si>
    <r>
      <rPr>
        <b/>
        <sz val="10"/>
        <rFont val="Arial"/>
        <family val="2"/>
      </rPr>
      <t>For any queries</t>
    </r>
    <r>
      <rPr>
        <sz val="10"/>
        <rFont val="Arial"/>
        <family val="2"/>
      </rPr>
      <t>, please contact: Wandile Sihlobo</t>
    </r>
  </si>
  <si>
    <t>Estimates for the 2015 Production season are based on the National Criop Estimates Committee's 1st Estimate area planted.</t>
  </si>
  <si>
    <t xml:space="preserve"> The National Crop Estimates Committee (CEC) estimated the 2014 wheat area planted and final production forecast at 1 775 534 tons 476 570 hectares (3.73). The 2015 wheat production is based on the CEC's 1st Estimate area planted.</t>
  </si>
  <si>
    <t>SAGIS reported producer deliveries during 2014/15 as 1 700 531 tons.</t>
  </si>
  <si>
    <t>SAGIS reported exports during 2014/15 as 249 973 tons whole wheat and 14 211 tons wheat products.</t>
  </si>
  <si>
    <t>SAGIS reported imports during 2014/15 as 1 525 893 tons.</t>
  </si>
  <si>
    <t>Stocks available as reported by SAGIS = 877 197 tons.</t>
  </si>
  <si>
    <t xml:space="preserve"> The National Crop Estimates Committee (CEC) estimated the 2014 barley area planted and final production forecast at 306 786 on 85 125 hectares (3.60). The 2015 barley production is based on the CEC's 1st estimate area planted. </t>
  </si>
  <si>
    <t>SAGIS reported producer deliveries during 2014/15 as 290 951 tons.</t>
  </si>
  <si>
    <t>SAGIS reported imports during 2014/15 as 74 369 tons.</t>
  </si>
  <si>
    <t>Stocks available as reported by SAGIS =  248 289 tons.</t>
  </si>
</sst>
</file>

<file path=xl/styles.xml><?xml version="1.0" encoding="utf-8"?>
<styleSheet xmlns="http://schemas.openxmlformats.org/spreadsheetml/2006/main">
  <numFmts count="53">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0;\-&quot;R&quot;#,##0"/>
    <numFmt numFmtId="173" formatCode="&quot;R&quot;#,##0;[Red]\-&quot;R&quot;#,##0"/>
    <numFmt numFmtId="174" formatCode="&quot;R&quot;#,##0.00;\-&quot;R&quot;#,##0.00"/>
    <numFmt numFmtId="175" formatCode="&quot;R&quot;#,##0.00;[Red]\-&quot;R&quot;#,##0.00"/>
    <numFmt numFmtId="176" formatCode="_-&quot;R&quot;* #,##0_-;\-&quot;R&quot;* #,##0_-;_-&quot;R&quot;* &quot;-&quot;_-;_-@_-"/>
    <numFmt numFmtId="177" formatCode="_-* #,##0_-;\-* #,##0_-;_-* &quot;-&quot;_-;_-@_-"/>
    <numFmt numFmtId="178" formatCode="_-&quot;R&quot;* #,##0.00_-;\-&quot;R&quot;* #,##0.00_-;_-&quot;R&quot;* &quot;-&quot;??_-;_-@_-"/>
    <numFmt numFmtId="179" formatCode="_-* #,##0.00_-;\-* #,##0.00_-;_-* &quot;-&quot;??_-;_-@_-"/>
    <numFmt numFmtId="180" formatCode="###\ ##0"/>
    <numFmt numFmtId="181" formatCode="0.0"/>
    <numFmt numFmtId="182" formatCode="0.000"/>
    <numFmt numFmtId="183" formatCode="dd\ mmm\ yy"/>
    <numFmt numFmtId="184" formatCode="dd\ mm\ yy"/>
    <numFmt numFmtId="185" formatCode="d\ mmm\ yy"/>
    <numFmt numFmtId="186" formatCode="###\ ##0.0"/>
    <numFmt numFmtId="187" formatCode="##,#\ ##,###"/>
    <numFmt numFmtId="188" formatCode="#\ ##0;\-#\ ##0"/>
    <numFmt numFmtId="189" formatCode="0.00_ ;\-0.00\ "/>
    <numFmt numFmtId="190" formatCode="#\ ##,000"/>
    <numFmt numFmtId="191" formatCode="##,#\ ##,000"/>
    <numFmt numFmtId="192" formatCode="#\ ###"/>
    <numFmt numFmtId="193" formatCode="###\ ###\ ###"/>
    <numFmt numFmtId="194" formatCode="###\ ###\ ##0"/>
    <numFmt numFmtId="195" formatCode="###\ ###"/>
    <numFmt numFmtId="196" formatCode="mmm\-yyyy"/>
    <numFmt numFmtId="197" formatCode="[$-409]dddd\,\ mmmm\ dd\,\ yyyy"/>
    <numFmt numFmtId="198" formatCode="[$-409]d\-mmm\-yy;@"/>
    <numFmt numFmtId="199" formatCode="0.0000"/>
    <numFmt numFmtId="200" formatCode="0.0%"/>
    <numFmt numFmtId="201" formatCode="[$-409]h:mm:ss\ AM/PM"/>
    <numFmt numFmtId="202" formatCode="0\.0%"/>
    <numFmt numFmtId="203" formatCode="[$-1C09]dd\ mmmm\ yyyy"/>
    <numFmt numFmtId="204" formatCode="[$-409]hh:mm:ss\ AM/PM"/>
    <numFmt numFmtId="205" formatCode="&quot;Yes&quot;;&quot;Yes&quot;;&quot;No&quot;"/>
    <numFmt numFmtId="206" formatCode="&quot;True&quot;;&quot;True&quot;;&quot;False&quot;"/>
    <numFmt numFmtId="207" formatCode="&quot;On&quot;;&quot;On&quot;;&quot;Off&quot;"/>
    <numFmt numFmtId="208" formatCode="[$€-2]\ #,##0.00_);[Red]\([$€-2]\ #,##0.00\)"/>
  </numFmts>
  <fonts count="65">
    <font>
      <sz val="10"/>
      <name val="Arial"/>
      <family val="0"/>
    </font>
    <font>
      <b/>
      <sz val="10"/>
      <name val="Arial"/>
      <family val="2"/>
    </font>
    <font>
      <sz val="14"/>
      <name val="Arial"/>
      <family val="2"/>
    </font>
    <font>
      <b/>
      <sz val="14"/>
      <name val="Arial"/>
      <family val="2"/>
    </font>
    <font>
      <sz val="16"/>
      <name val="Arial"/>
      <family val="2"/>
    </font>
    <font>
      <b/>
      <sz val="16"/>
      <name val="Arial"/>
      <family val="2"/>
    </font>
    <font>
      <sz val="9"/>
      <name val="Arial"/>
      <family val="2"/>
    </font>
    <font>
      <sz val="8"/>
      <name val="Arial"/>
      <family val="2"/>
    </font>
    <font>
      <b/>
      <sz val="11"/>
      <name val="Arial"/>
      <family val="2"/>
    </font>
    <font>
      <sz val="10"/>
      <color indexed="10"/>
      <name val="Arial"/>
      <family val="2"/>
    </font>
    <font>
      <i/>
      <sz val="10"/>
      <name val="Arial"/>
      <family val="2"/>
    </font>
    <font>
      <sz val="10"/>
      <color indexed="8"/>
      <name val="Calibri"/>
      <family val="0"/>
    </font>
    <font>
      <sz val="3.5"/>
      <color indexed="8"/>
      <name val="Calibri"/>
      <family val="0"/>
    </font>
    <font>
      <sz val="5.45"/>
      <color indexed="8"/>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6"/>
      <name val="Arial"/>
      <family val="2"/>
    </font>
    <font>
      <b/>
      <sz val="10"/>
      <color indexed="50"/>
      <name val="Arial"/>
      <family val="2"/>
    </font>
    <font>
      <b/>
      <sz val="14"/>
      <color indexed="50"/>
      <name val="Arial"/>
      <family val="2"/>
    </font>
    <font>
      <b/>
      <sz val="10"/>
      <color indexed="60"/>
      <name val="Arial"/>
      <family val="2"/>
    </font>
    <font>
      <b/>
      <sz val="14"/>
      <color indexed="60"/>
      <name val="Arial"/>
      <family val="2"/>
    </font>
    <font>
      <b/>
      <sz val="12"/>
      <color indexed="8"/>
      <name val="Calibri"/>
      <family val="0"/>
    </font>
    <font>
      <b/>
      <sz val="20"/>
      <color indexed="8"/>
      <name val="Calibri"/>
      <family val="0"/>
    </font>
    <font>
      <b/>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3"/>
      <name val="Arial"/>
      <family val="2"/>
    </font>
    <font>
      <b/>
      <sz val="10"/>
      <color rgb="FF92D050"/>
      <name val="Arial"/>
      <family val="2"/>
    </font>
    <font>
      <b/>
      <sz val="14"/>
      <color rgb="FF92D050"/>
      <name val="Arial"/>
      <family val="2"/>
    </font>
    <font>
      <b/>
      <sz val="10"/>
      <color theme="5" tint="-0.24997000396251678"/>
      <name val="Arial"/>
      <family val="2"/>
    </font>
    <font>
      <b/>
      <sz val="14"/>
      <color theme="5" tint="-0.2499700039625167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medium"/>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style="medium"/>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medium"/>
      <right style="medium"/>
      <top style="medium"/>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medium"/>
      <right style="medium"/>
      <top style="medium"/>
      <bottom>
        <color indexed="63"/>
      </bottom>
    </border>
    <border>
      <left style="medium"/>
      <right style="medium"/>
      <top style="medium"/>
      <bottom style="medium"/>
    </border>
    <border>
      <left style="medium"/>
      <right style="medium"/>
      <top style="thin"/>
      <bottom style="medium"/>
    </border>
    <border>
      <left style="medium"/>
      <right style="medium"/>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medium"/>
      <bottom style="medium"/>
    </border>
    <border>
      <left style="thin"/>
      <right style="thin"/>
      <top style="medium"/>
      <bottom style="thin"/>
    </border>
    <border>
      <left style="thin"/>
      <right style="thin"/>
      <top style="thin"/>
      <bottom style="thin"/>
    </border>
    <border>
      <left>
        <color indexed="63"/>
      </left>
      <right style="medium"/>
      <top style="thin"/>
      <bottom style="thin"/>
    </border>
    <border>
      <left style="thin"/>
      <right>
        <color indexed="63"/>
      </right>
      <top style="thin"/>
      <bottom style="medium"/>
    </border>
    <border>
      <left style="medium"/>
      <right style="thin"/>
      <top style="thin"/>
      <bottom style="thin"/>
    </border>
    <border>
      <left>
        <color indexed="63"/>
      </left>
      <right>
        <color indexed="63"/>
      </right>
      <top style="medium"/>
      <bottom style="thin"/>
    </border>
    <border>
      <left style="medium"/>
      <right style="thin"/>
      <top>
        <color indexed="63"/>
      </top>
      <bottom style="thin"/>
    </border>
    <border>
      <left style="thin"/>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thin"/>
      <right>
        <color indexed="63"/>
      </right>
      <top style="medium"/>
      <bottom style="thin"/>
    </border>
    <border>
      <left style="thin"/>
      <right>
        <color indexed="63"/>
      </right>
      <top style="thin"/>
      <bottom style="thin"/>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style="medium"/>
      <top style="medium"/>
      <bottom style="medium"/>
    </border>
    <border>
      <left>
        <color indexed="63"/>
      </left>
      <right style="medium"/>
      <top style="medium"/>
      <bottom style="thin"/>
    </border>
    <border>
      <left>
        <color indexed="63"/>
      </left>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color indexed="63"/>
      </top>
      <bottom>
        <color indexed="63"/>
      </bottom>
    </border>
  </borders>
  <cellStyleXfs count="64">
    <xf numFmtId="1"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1"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507">
    <xf numFmtId="1" fontId="0" fillId="0" borderId="0" xfId="0" applyAlignment="1">
      <alignment/>
    </xf>
    <xf numFmtId="1" fontId="1" fillId="0" borderId="0" xfId="0" applyFont="1" applyAlignment="1">
      <alignment/>
    </xf>
    <xf numFmtId="180" fontId="1" fillId="0" borderId="0" xfId="0" applyNumberFormat="1" applyFont="1" applyAlignment="1">
      <alignment/>
    </xf>
    <xf numFmtId="180" fontId="0" fillId="0" borderId="0" xfId="0" applyNumberFormat="1" applyFont="1" applyAlignment="1">
      <alignment/>
    </xf>
    <xf numFmtId="1" fontId="0" fillId="0" borderId="0" xfId="0" applyFont="1" applyAlignment="1">
      <alignment horizontal="center"/>
    </xf>
    <xf numFmtId="1" fontId="0" fillId="0" borderId="0" xfId="0" applyFont="1" applyAlignment="1">
      <alignment/>
    </xf>
    <xf numFmtId="1" fontId="2" fillId="0" borderId="0" xfId="0" applyFont="1" applyAlignment="1">
      <alignment/>
    </xf>
    <xf numFmtId="1" fontId="3" fillId="0" borderId="0" xfId="0" applyFont="1" applyAlignment="1">
      <alignment/>
    </xf>
    <xf numFmtId="2" fontId="0" fillId="0" borderId="0" xfId="0" applyNumberFormat="1" applyFont="1" applyAlignment="1">
      <alignment/>
    </xf>
    <xf numFmtId="1" fontId="2" fillId="0" borderId="0" xfId="0" applyFont="1" applyAlignment="1">
      <alignment horizontal="right"/>
    </xf>
    <xf numFmtId="180" fontId="2" fillId="0" borderId="0" xfId="0" applyNumberFormat="1" applyFont="1" applyAlignment="1">
      <alignment/>
    </xf>
    <xf numFmtId="181" fontId="1" fillId="0" borderId="0" xfId="0" applyNumberFormat="1" applyFont="1" applyAlignment="1">
      <alignment/>
    </xf>
    <xf numFmtId="180" fontId="3" fillId="0" borderId="0" xfId="0" applyNumberFormat="1" applyFont="1" applyAlignment="1">
      <alignment/>
    </xf>
    <xf numFmtId="181" fontId="0" fillId="0" borderId="0" xfId="0" applyNumberFormat="1" applyFont="1" applyAlignment="1">
      <alignment/>
    </xf>
    <xf numFmtId="1" fontId="4" fillId="0" borderId="0" xfId="0" applyFont="1" applyAlignment="1">
      <alignment/>
    </xf>
    <xf numFmtId="1" fontId="5" fillId="0" borderId="0" xfId="0" applyFont="1" applyAlignment="1">
      <alignment horizontal="center"/>
    </xf>
    <xf numFmtId="15" fontId="0" fillId="0" borderId="0" xfId="0" applyNumberFormat="1" applyFont="1" applyAlignment="1">
      <alignment horizontal="left"/>
    </xf>
    <xf numFmtId="1" fontId="1" fillId="0" borderId="10" xfId="0" applyFont="1" applyBorder="1" applyAlignment="1">
      <alignment horizontal="left"/>
    </xf>
    <xf numFmtId="1" fontId="0" fillId="0" borderId="11" xfId="0" applyFont="1" applyBorder="1" applyAlignment="1">
      <alignment/>
    </xf>
    <xf numFmtId="1" fontId="0" fillId="0" borderId="12" xfId="0" applyFont="1" applyBorder="1" applyAlignment="1">
      <alignment/>
    </xf>
    <xf numFmtId="1" fontId="1" fillId="0" borderId="13" xfId="0" applyFont="1" applyBorder="1" applyAlignment="1">
      <alignment/>
    </xf>
    <xf numFmtId="1" fontId="0" fillId="0" borderId="14" xfId="0" applyFont="1" applyBorder="1" applyAlignment="1">
      <alignment/>
    </xf>
    <xf numFmtId="1" fontId="1" fillId="0" borderId="11" xfId="0" applyFont="1" applyBorder="1" applyAlignment="1">
      <alignment/>
    </xf>
    <xf numFmtId="1" fontId="0" fillId="0" borderId="11" xfId="0" applyBorder="1" applyAlignment="1">
      <alignment/>
    </xf>
    <xf numFmtId="1" fontId="0" fillId="0" borderId="12" xfId="0" applyBorder="1" applyAlignment="1">
      <alignment/>
    </xf>
    <xf numFmtId="1" fontId="2" fillId="0" borderId="15" xfId="0" applyFont="1" applyBorder="1" applyAlignment="1">
      <alignment/>
    </xf>
    <xf numFmtId="1" fontId="1" fillId="0" borderId="16" xfId="0" applyFont="1" applyBorder="1" applyAlignment="1">
      <alignment/>
    </xf>
    <xf numFmtId="1" fontId="0" fillId="0" borderId="0" xfId="0" applyFont="1" applyFill="1" applyAlignment="1">
      <alignment/>
    </xf>
    <xf numFmtId="1" fontId="0" fillId="0" borderId="17" xfId="0" applyNumberFormat="1" applyFont="1" applyBorder="1" applyAlignment="1">
      <alignment horizontal="right"/>
    </xf>
    <xf numFmtId="1" fontId="0" fillId="0" borderId="18" xfId="0" applyNumberFormat="1" applyFont="1" applyBorder="1" applyAlignment="1">
      <alignment horizontal="right"/>
    </xf>
    <xf numFmtId="1" fontId="1" fillId="0" borderId="10" xfId="0" applyFont="1" applyBorder="1" applyAlignment="1">
      <alignment/>
    </xf>
    <xf numFmtId="1" fontId="2" fillId="0" borderId="19" xfId="0" applyFont="1" applyBorder="1" applyAlignment="1">
      <alignment/>
    </xf>
    <xf numFmtId="15" fontId="8" fillId="0" borderId="0" xfId="0" applyNumberFormat="1" applyFont="1" applyFill="1" applyBorder="1" applyAlignment="1">
      <alignment horizontal="left"/>
    </xf>
    <xf numFmtId="1" fontId="0" fillId="0" borderId="17" xfId="0" applyFont="1" applyBorder="1" applyAlignment="1">
      <alignment/>
    </xf>
    <xf numFmtId="1" fontId="0" fillId="0" borderId="17" xfId="0" applyFont="1" applyBorder="1" applyAlignment="1">
      <alignment horizontal="right"/>
    </xf>
    <xf numFmtId="1" fontId="0" fillId="0" borderId="20" xfId="0" applyFont="1" applyBorder="1" applyAlignment="1">
      <alignment/>
    </xf>
    <xf numFmtId="1" fontId="1" fillId="0" borderId="17" xfId="0" applyFont="1" applyBorder="1" applyAlignment="1">
      <alignment/>
    </xf>
    <xf numFmtId="1" fontId="1" fillId="0" borderId="0" xfId="0" applyFont="1" applyAlignment="1">
      <alignment wrapText="1"/>
    </xf>
    <xf numFmtId="1" fontId="0" fillId="0" borderId="11" xfId="0" applyFont="1" applyFill="1" applyBorder="1" applyAlignment="1">
      <alignment/>
    </xf>
    <xf numFmtId="1" fontId="1" fillId="0" borderId="13" xfId="0" applyFont="1" applyFill="1" applyBorder="1" applyAlignment="1">
      <alignment/>
    </xf>
    <xf numFmtId="1" fontId="1" fillId="0" borderId="0" xfId="0" applyFont="1" applyFill="1" applyAlignment="1">
      <alignment/>
    </xf>
    <xf numFmtId="1" fontId="0" fillId="0" borderId="17" xfId="0" applyNumberFormat="1" applyFont="1" applyFill="1" applyBorder="1" applyAlignment="1">
      <alignment horizontal="right"/>
    </xf>
    <xf numFmtId="0" fontId="0" fillId="0" borderId="0" xfId="0" applyNumberFormat="1" applyAlignment="1">
      <alignment/>
    </xf>
    <xf numFmtId="49" fontId="10" fillId="0" borderId="21" xfId="0" applyNumberFormat="1" applyFont="1" applyBorder="1" applyAlignment="1">
      <alignment horizontal="right"/>
    </xf>
    <xf numFmtId="15" fontId="1" fillId="0" borderId="0" xfId="0" applyNumberFormat="1" applyFont="1" applyFill="1" applyBorder="1" applyAlignment="1">
      <alignment horizontal="center"/>
    </xf>
    <xf numFmtId="0" fontId="60" fillId="0" borderId="0" xfId="0" applyNumberFormat="1" applyFont="1" applyAlignment="1">
      <alignment/>
    </xf>
    <xf numFmtId="1" fontId="7" fillId="0" borderId="0" xfId="0" applyFont="1" applyAlignment="1">
      <alignment horizontal="center" vertical="center"/>
    </xf>
    <xf numFmtId="1" fontId="6" fillId="0" borderId="0" xfId="0" applyFont="1" applyAlignment="1">
      <alignment horizontal="center" vertical="center"/>
    </xf>
    <xf numFmtId="1" fontId="0" fillId="0" borderId="18" xfId="0" applyFont="1" applyBorder="1" applyAlignment="1">
      <alignment horizontal="right"/>
    </xf>
    <xf numFmtId="1" fontId="1" fillId="0" borderId="0" xfId="0" applyFont="1" applyBorder="1" applyAlignment="1">
      <alignment/>
    </xf>
    <xf numFmtId="180" fontId="1" fillId="0" borderId="0" xfId="0" applyNumberFormat="1" applyFont="1" applyBorder="1" applyAlignment="1">
      <alignment/>
    </xf>
    <xf numFmtId="180" fontId="1" fillId="0" borderId="0" xfId="0" applyNumberFormat="1" applyFont="1" applyFill="1" applyBorder="1" applyAlignment="1">
      <alignment/>
    </xf>
    <xf numFmtId="1" fontId="1" fillId="0" borderId="22" xfId="0" applyFont="1" applyBorder="1" applyAlignment="1">
      <alignment wrapText="1"/>
    </xf>
    <xf numFmtId="200" fontId="60" fillId="0" borderId="23" xfId="60" applyNumberFormat="1" applyFont="1" applyBorder="1" applyAlignment="1">
      <alignment/>
    </xf>
    <xf numFmtId="1" fontId="1" fillId="0" borderId="24" xfId="0" applyFont="1" applyBorder="1" applyAlignment="1">
      <alignment horizontal="center"/>
    </xf>
    <xf numFmtId="1" fontId="1" fillId="0" borderId="25" xfId="0" applyFont="1" applyBorder="1" applyAlignment="1">
      <alignment horizontal="center"/>
    </xf>
    <xf numFmtId="1" fontId="1" fillId="0" borderId="26" xfId="0" applyFont="1" applyBorder="1" applyAlignment="1">
      <alignment horizontal="center"/>
    </xf>
    <xf numFmtId="49" fontId="1" fillId="0" borderId="26" xfId="0" applyNumberFormat="1" applyFont="1" applyBorder="1" applyAlignment="1">
      <alignment horizontal="center"/>
    </xf>
    <xf numFmtId="49" fontId="1" fillId="0" borderId="26" xfId="0" applyNumberFormat="1" applyFont="1" applyFill="1" applyBorder="1" applyAlignment="1">
      <alignment horizontal="center"/>
    </xf>
    <xf numFmtId="1" fontId="0" fillId="0" borderId="0" xfId="0" applyFont="1" applyBorder="1" applyAlignment="1">
      <alignment horizontal="right"/>
    </xf>
    <xf numFmtId="2" fontId="0" fillId="0" borderId="20" xfId="0" applyNumberFormat="1" applyFont="1" applyBorder="1" applyAlignment="1">
      <alignment horizontal="right"/>
    </xf>
    <xf numFmtId="1" fontId="1" fillId="0" borderId="26" xfId="0" applyNumberFormat="1" applyFont="1" applyBorder="1" applyAlignment="1">
      <alignment horizontal="right"/>
    </xf>
    <xf numFmtId="1" fontId="1" fillId="0" borderId="17" xfId="0" applyNumberFormat="1" applyFont="1" applyBorder="1" applyAlignment="1">
      <alignment horizontal="right"/>
    </xf>
    <xf numFmtId="1" fontId="0" fillId="0" borderId="19" xfId="0" applyNumberFormat="1" applyFont="1" applyBorder="1" applyAlignment="1">
      <alignment horizontal="right"/>
    </xf>
    <xf numFmtId="1" fontId="1" fillId="0" borderId="20" xfId="0" applyNumberFormat="1" applyFont="1" applyBorder="1" applyAlignment="1">
      <alignment horizontal="right"/>
    </xf>
    <xf numFmtId="1" fontId="2" fillId="0" borderId="17" xfId="0" applyNumberFormat="1" applyFont="1" applyBorder="1" applyAlignment="1">
      <alignment horizontal="right"/>
    </xf>
    <xf numFmtId="1" fontId="1" fillId="0" borderId="27" xfId="0" applyNumberFormat="1" applyFont="1" applyBorder="1" applyAlignment="1">
      <alignment horizontal="right"/>
    </xf>
    <xf numFmtId="1" fontId="0" fillId="0" borderId="28" xfId="0" applyFont="1" applyBorder="1" applyAlignment="1">
      <alignment horizontal="right"/>
    </xf>
    <xf numFmtId="1" fontId="0" fillId="0" borderId="20" xfId="0" applyFont="1" applyBorder="1" applyAlignment="1">
      <alignment horizontal="right"/>
    </xf>
    <xf numFmtId="181" fontId="0" fillId="0" borderId="17" xfId="0" applyNumberFormat="1" applyFont="1" applyBorder="1" applyAlignment="1">
      <alignment horizontal="right"/>
    </xf>
    <xf numFmtId="181" fontId="0" fillId="0" borderId="20" xfId="0" applyNumberFormat="1" applyFont="1" applyBorder="1" applyAlignment="1">
      <alignment horizontal="right"/>
    </xf>
    <xf numFmtId="181" fontId="2" fillId="0" borderId="19" xfId="0" applyNumberFormat="1" applyFont="1" applyBorder="1" applyAlignment="1">
      <alignment horizontal="right"/>
    </xf>
    <xf numFmtId="1" fontId="0" fillId="0" borderId="29" xfId="0" applyFont="1" applyBorder="1" applyAlignment="1">
      <alignment horizontal="right"/>
    </xf>
    <xf numFmtId="1" fontId="0" fillId="0" borderId="30" xfId="0" applyFont="1" applyBorder="1" applyAlignment="1">
      <alignment horizontal="right"/>
    </xf>
    <xf numFmtId="181" fontId="0" fillId="0" borderId="29" xfId="0" applyNumberFormat="1" applyFont="1" applyBorder="1" applyAlignment="1">
      <alignment horizontal="right"/>
    </xf>
    <xf numFmtId="181" fontId="0" fillId="0" borderId="30" xfId="0" applyNumberFormat="1" applyFont="1" applyBorder="1" applyAlignment="1">
      <alignment horizontal="right"/>
    </xf>
    <xf numFmtId="181" fontId="2" fillId="0" borderId="0" xfId="0" applyNumberFormat="1" applyFont="1" applyBorder="1" applyAlignment="1">
      <alignment horizontal="right"/>
    </xf>
    <xf numFmtId="180" fontId="1" fillId="0" borderId="31" xfId="0" applyNumberFormat="1" applyFont="1" applyBorder="1" applyAlignment="1">
      <alignment horizontal="right"/>
    </xf>
    <xf numFmtId="180" fontId="1" fillId="0" borderId="27" xfId="0" applyNumberFormat="1" applyFont="1" applyBorder="1" applyAlignment="1">
      <alignment horizontal="right"/>
    </xf>
    <xf numFmtId="1" fontId="1" fillId="0" borderId="21" xfId="0" applyFont="1" applyBorder="1" applyAlignment="1">
      <alignment horizontal="left"/>
    </xf>
    <xf numFmtId="1" fontId="0" fillId="0" borderId="18" xfId="0" applyFont="1" applyBorder="1" applyAlignment="1">
      <alignment/>
    </xf>
    <xf numFmtId="1" fontId="1" fillId="0" borderId="26" xfId="0" applyFont="1" applyBorder="1" applyAlignment="1">
      <alignment/>
    </xf>
    <xf numFmtId="1" fontId="0" fillId="0" borderId="19" xfId="0" applyFont="1" applyBorder="1" applyAlignment="1">
      <alignment horizontal="right"/>
    </xf>
    <xf numFmtId="1" fontId="0" fillId="0" borderId="32" xfId="0" applyFont="1" applyBorder="1" applyAlignment="1">
      <alignment horizontal="right"/>
    </xf>
    <xf numFmtId="1" fontId="0" fillId="0" borderId="33" xfId="0" applyFont="1" applyBorder="1" applyAlignment="1">
      <alignment horizontal="right"/>
    </xf>
    <xf numFmtId="181" fontId="0" fillId="0" borderId="0" xfId="0" applyNumberFormat="1" applyFont="1" applyBorder="1" applyAlignment="1">
      <alignment horizontal="right"/>
    </xf>
    <xf numFmtId="181" fontId="0" fillId="0" borderId="19" xfId="0" applyNumberFormat="1" applyFont="1" applyBorder="1" applyAlignment="1">
      <alignment horizontal="right"/>
    </xf>
    <xf numFmtId="1" fontId="0" fillId="0" borderId="29" xfId="0" applyNumberFormat="1" applyFont="1" applyBorder="1" applyAlignment="1">
      <alignment horizontal="right"/>
    </xf>
    <xf numFmtId="1" fontId="0" fillId="0" borderId="33" xfId="0" applyNumberFormat="1" applyFont="1" applyBorder="1" applyAlignment="1">
      <alignment horizontal="right"/>
    </xf>
    <xf numFmtId="1" fontId="1" fillId="0" borderId="34" xfId="0" applyNumberFormat="1" applyFont="1" applyBorder="1" applyAlignment="1">
      <alignment horizontal="right"/>
    </xf>
    <xf numFmtId="1" fontId="0" fillId="0" borderId="0" xfId="0" applyNumberFormat="1" applyFont="1" applyBorder="1" applyAlignment="1">
      <alignment horizontal="right"/>
    </xf>
    <xf numFmtId="1" fontId="1" fillId="0" borderId="30" xfId="0" applyNumberFormat="1" applyFont="1" applyBorder="1" applyAlignment="1">
      <alignment horizontal="right"/>
    </xf>
    <xf numFmtId="1" fontId="1" fillId="0" borderId="31" xfId="0" applyNumberFormat="1" applyFont="1" applyBorder="1" applyAlignment="1">
      <alignment horizontal="right"/>
    </xf>
    <xf numFmtId="2" fontId="0" fillId="0" borderId="30" xfId="0" applyNumberFormat="1" applyFont="1" applyBorder="1" applyAlignment="1">
      <alignment horizontal="right"/>
    </xf>
    <xf numFmtId="1" fontId="2" fillId="0" borderId="29" xfId="0" applyNumberFormat="1" applyFont="1" applyBorder="1" applyAlignment="1">
      <alignment horizontal="right"/>
    </xf>
    <xf numFmtId="180" fontId="0" fillId="0" borderId="21" xfId="0" applyNumberFormat="1" applyFont="1" applyBorder="1" applyAlignment="1">
      <alignment horizontal="right"/>
    </xf>
    <xf numFmtId="180" fontId="0" fillId="0" borderId="29" xfId="0" applyNumberFormat="1" applyFont="1" applyBorder="1" applyAlignment="1">
      <alignment horizontal="right"/>
    </xf>
    <xf numFmtId="180" fontId="0" fillId="0" borderId="17" xfId="0" applyNumberFormat="1" applyFont="1" applyBorder="1" applyAlignment="1">
      <alignment horizontal="right"/>
    </xf>
    <xf numFmtId="180" fontId="0" fillId="0" borderId="17" xfId="0" applyNumberFormat="1" applyFont="1" applyFill="1" applyBorder="1" applyAlignment="1">
      <alignment horizontal="right"/>
    </xf>
    <xf numFmtId="1" fontId="1" fillId="0" borderId="30" xfId="0" applyFont="1" applyBorder="1" applyAlignment="1">
      <alignment horizontal="right"/>
    </xf>
    <xf numFmtId="1" fontId="0" fillId="0" borderId="20" xfId="0" applyBorder="1" applyAlignment="1">
      <alignment horizontal="right"/>
    </xf>
    <xf numFmtId="180" fontId="0" fillId="0" borderId="30" xfId="0" applyNumberFormat="1" applyFont="1" applyBorder="1" applyAlignment="1">
      <alignment horizontal="right"/>
    </xf>
    <xf numFmtId="180" fontId="0" fillId="0" borderId="20" xfId="0" applyNumberFormat="1" applyFont="1" applyBorder="1" applyAlignment="1">
      <alignment horizontal="right"/>
    </xf>
    <xf numFmtId="1" fontId="2" fillId="0" borderId="30" xfId="0" applyFont="1" applyBorder="1" applyAlignment="1">
      <alignment horizontal="right"/>
    </xf>
    <xf numFmtId="1" fontId="2" fillId="0" borderId="20" xfId="0" applyFont="1" applyBorder="1" applyAlignment="1">
      <alignment horizontal="right"/>
    </xf>
    <xf numFmtId="1" fontId="0" fillId="0" borderId="17" xfId="0" applyFont="1" applyFill="1" applyBorder="1" applyAlignment="1">
      <alignment horizontal="right"/>
    </xf>
    <xf numFmtId="1" fontId="0" fillId="0" borderId="29" xfId="0" applyFont="1" applyFill="1" applyBorder="1" applyAlignment="1">
      <alignment horizontal="right"/>
    </xf>
    <xf numFmtId="180" fontId="0" fillId="0" borderId="18" xfId="0" applyNumberFormat="1" applyFont="1" applyBorder="1" applyAlignment="1">
      <alignment horizontal="right"/>
    </xf>
    <xf numFmtId="180" fontId="0" fillId="0" borderId="33" xfId="0" applyNumberFormat="1" applyFont="1" applyBorder="1" applyAlignment="1">
      <alignment horizontal="right"/>
    </xf>
    <xf numFmtId="180" fontId="1" fillId="0" borderId="34" xfId="0" applyNumberFormat="1" applyFont="1" applyBorder="1" applyAlignment="1">
      <alignment horizontal="right"/>
    </xf>
    <xf numFmtId="180" fontId="1" fillId="0" borderId="26" xfId="0" applyNumberFormat="1" applyFont="1" applyBorder="1" applyAlignment="1">
      <alignment horizontal="right"/>
    </xf>
    <xf numFmtId="1" fontId="1" fillId="0" borderId="17" xfId="0" applyFont="1" applyBorder="1" applyAlignment="1">
      <alignment horizontal="right"/>
    </xf>
    <xf numFmtId="1" fontId="1" fillId="0" borderId="29" xfId="0" applyFont="1" applyBorder="1" applyAlignment="1">
      <alignment horizontal="right"/>
    </xf>
    <xf numFmtId="180" fontId="1" fillId="0" borderId="17" xfId="0" applyNumberFormat="1" applyFont="1" applyBorder="1" applyAlignment="1">
      <alignment horizontal="right"/>
    </xf>
    <xf numFmtId="180" fontId="1" fillId="0" borderId="29" xfId="0" applyNumberFormat="1" applyFont="1" applyBorder="1" applyAlignment="1">
      <alignment horizontal="right"/>
    </xf>
    <xf numFmtId="1" fontId="0" fillId="0" borderId="17" xfId="0" applyBorder="1" applyAlignment="1">
      <alignment horizontal="right"/>
    </xf>
    <xf numFmtId="1" fontId="0" fillId="0" borderId="29" xfId="0" applyBorder="1" applyAlignment="1">
      <alignment horizontal="right"/>
    </xf>
    <xf numFmtId="1" fontId="0" fillId="0" borderId="18" xfId="0" applyBorder="1" applyAlignment="1">
      <alignment horizontal="right"/>
    </xf>
    <xf numFmtId="1" fontId="2" fillId="0" borderId="19" xfId="0" applyFont="1" applyBorder="1" applyAlignment="1">
      <alignment horizontal="right"/>
    </xf>
    <xf numFmtId="1" fontId="2" fillId="0" borderId="0" xfId="0" applyFont="1" applyBorder="1" applyAlignment="1">
      <alignment horizontal="right"/>
    </xf>
    <xf numFmtId="180" fontId="0" fillId="0" borderId="0" xfId="0" applyNumberFormat="1" applyFont="1" applyBorder="1" applyAlignment="1">
      <alignment horizontal="right"/>
    </xf>
    <xf numFmtId="180" fontId="0" fillId="0" borderId="19" xfId="0" applyNumberFormat="1" applyFont="1" applyBorder="1" applyAlignment="1">
      <alignment horizontal="right"/>
    </xf>
    <xf numFmtId="180" fontId="1" fillId="0" borderId="30" xfId="0" applyNumberFormat="1" applyFont="1" applyBorder="1" applyAlignment="1">
      <alignment horizontal="right"/>
    </xf>
    <xf numFmtId="1" fontId="2" fillId="0" borderId="29" xfId="0" applyFont="1" applyBorder="1" applyAlignment="1">
      <alignment horizontal="right"/>
    </xf>
    <xf numFmtId="1" fontId="2" fillId="0" borderId="17" xfId="0" applyFont="1" applyBorder="1" applyAlignment="1">
      <alignment horizontal="right"/>
    </xf>
    <xf numFmtId="1" fontId="1" fillId="0" borderId="0" xfId="0" applyFont="1" applyBorder="1" applyAlignment="1">
      <alignment horizontal="right"/>
    </xf>
    <xf numFmtId="180" fontId="1" fillId="0" borderId="0" xfId="0" applyNumberFormat="1" applyFont="1" applyBorder="1" applyAlignment="1">
      <alignment horizontal="right"/>
    </xf>
    <xf numFmtId="1" fontId="3" fillId="0" borderId="0" xfId="0" applyFont="1" applyBorder="1" applyAlignment="1">
      <alignment horizontal="right"/>
    </xf>
    <xf numFmtId="1" fontId="1" fillId="0" borderId="0" xfId="0" applyNumberFormat="1" applyFont="1" applyBorder="1" applyAlignment="1">
      <alignment horizontal="right"/>
    </xf>
    <xf numFmtId="1" fontId="1" fillId="0" borderId="0" xfId="0" applyNumberFormat="1" applyFont="1" applyFill="1" applyBorder="1" applyAlignment="1">
      <alignment horizontal="right"/>
    </xf>
    <xf numFmtId="10" fontId="1" fillId="0" borderId="35" xfId="0" applyNumberFormat="1" applyFont="1" applyBorder="1" applyAlignment="1">
      <alignment horizontal="right"/>
    </xf>
    <xf numFmtId="10" fontId="1" fillId="0" borderId="36" xfId="0" applyNumberFormat="1" applyFont="1" applyBorder="1" applyAlignment="1">
      <alignment horizontal="right"/>
    </xf>
    <xf numFmtId="10" fontId="1" fillId="0" borderId="23" xfId="0" applyNumberFormat="1" applyFont="1" applyBorder="1" applyAlignment="1">
      <alignment horizontal="right"/>
    </xf>
    <xf numFmtId="1" fontId="10" fillId="0" borderId="26" xfId="0" applyFont="1" applyBorder="1" applyAlignment="1">
      <alignment horizontal="right"/>
    </xf>
    <xf numFmtId="1" fontId="0" fillId="0" borderId="34" xfId="0" applyFont="1" applyBorder="1" applyAlignment="1">
      <alignment horizontal="center"/>
    </xf>
    <xf numFmtId="1" fontId="0" fillId="0" borderId="26" xfId="0" applyFont="1" applyBorder="1" applyAlignment="1">
      <alignment horizontal="center"/>
    </xf>
    <xf numFmtId="180" fontId="0" fillId="0" borderId="34" xfId="0" applyNumberFormat="1" applyFont="1" applyBorder="1" applyAlignment="1">
      <alignment horizontal="center"/>
    </xf>
    <xf numFmtId="180" fontId="0" fillId="0" borderId="26" xfId="0" applyNumberFormat="1" applyFont="1" applyBorder="1" applyAlignment="1">
      <alignment horizontal="center"/>
    </xf>
    <xf numFmtId="180" fontId="0" fillId="0" borderId="26" xfId="0" applyNumberFormat="1" applyFont="1" applyFill="1" applyBorder="1" applyAlignment="1">
      <alignment horizontal="center"/>
    </xf>
    <xf numFmtId="49" fontId="1" fillId="0" borderId="26" xfId="0" applyNumberFormat="1" applyFont="1" applyBorder="1" applyAlignment="1">
      <alignment horizontal="right"/>
    </xf>
    <xf numFmtId="1" fontId="10" fillId="0" borderId="19" xfId="0" applyFont="1" applyBorder="1" applyAlignment="1">
      <alignment horizontal="right"/>
    </xf>
    <xf numFmtId="1" fontId="0" fillId="0" borderId="19" xfId="0" applyFont="1" applyFill="1" applyBorder="1" applyAlignment="1">
      <alignment horizontal="right"/>
    </xf>
    <xf numFmtId="1" fontId="0" fillId="0" borderId="18" xfId="0" applyFont="1" applyFill="1" applyBorder="1" applyAlignment="1">
      <alignment horizontal="right"/>
    </xf>
    <xf numFmtId="1" fontId="0" fillId="0" borderId="28" xfId="0" applyFont="1" applyFill="1" applyBorder="1" applyAlignment="1">
      <alignment horizontal="right"/>
    </xf>
    <xf numFmtId="2" fontId="0" fillId="0" borderId="20" xfId="0" applyNumberFormat="1" applyFont="1" applyFill="1" applyBorder="1" applyAlignment="1">
      <alignment horizontal="right"/>
    </xf>
    <xf numFmtId="1" fontId="0" fillId="0" borderId="18" xfId="0" applyNumberFormat="1" applyFont="1" applyFill="1" applyBorder="1" applyAlignment="1">
      <alignment horizontal="right"/>
    </xf>
    <xf numFmtId="1" fontId="1" fillId="0" borderId="26" xfId="0" applyNumberFormat="1" applyFont="1" applyFill="1" applyBorder="1" applyAlignment="1">
      <alignment horizontal="right"/>
    </xf>
    <xf numFmtId="1" fontId="1" fillId="0" borderId="17" xfId="0" applyNumberFormat="1" applyFont="1" applyFill="1" applyBorder="1" applyAlignment="1">
      <alignment horizontal="right"/>
    </xf>
    <xf numFmtId="1" fontId="0" fillId="0" borderId="19" xfId="0" applyNumberFormat="1" applyFont="1" applyFill="1" applyBorder="1" applyAlignment="1">
      <alignment horizontal="right"/>
    </xf>
    <xf numFmtId="1" fontId="1" fillId="0" borderId="20" xfId="0" applyNumberFormat="1" applyFont="1" applyFill="1" applyBorder="1" applyAlignment="1">
      <alignment horizontal="right"/>
    </xf>
    <xf numFmtId="1" fontId="2" fillId="0" borderId="17" xfId="0" applyNumberFormat="1" applyFont="1" applyFill="1" applyBorder="1" applyAlignment="1">
      <alignment horizontal="right"/>
    </xf>
    <xf numFmtId="1" fontId="1" fillId="0" borderId="27" xfId="0" applyNumberFormat="1" applyFont="1" applyFill="1" applyBorder="1" applyAlignment="1">
      <alignment horizontal="right"/>
    </xf>
    <xf numFmtId="1" fontId="2" fillId="0" borderId="20" xfId="0" applyFont="1" applyFill="1" applyBorder="1" applyAlignment="1">
      <alignment horizontal="right"/>
    </xf>
    <xf numFmtId="180" fontId="1" fillId="0" borderId="26" xfId="0" applyNumberFormat="1" applyFont="1" applyFill="1" applyBorder="1" applyAlignment="1">
      <alignment horizontal="right"/>
    </xf>
    <xf numFmtId="1" fontId="0" fillId="0" borderId="20" xfId="0" applyFont="1" applyFill="1" applyBorder="1" applyAlignment="1">
      <alignment horizontal="right"/>
    </xf>
    <xf numFmtId="180" fontId="1" fillId="0" borderId="17" xfId="0" applyNumberFormat="1" applyFont="1" applyFill="1" applyBorder="1" applyAlignment="1">
      <alignment horizontal="right"/>
    </xf>
    <xf numFmtId="1" fontId="1" fillId="0" borderId="17" xfId="0" applyFont="1" applyFill="1" applyBorder="1" applyAlignment="1">
      <alignment horizontal="right"/>
    </xf>
    <xf numFmtId="1" fontId="2" fillId="0" borderId="17" xfId="0" applyFont="1" applyFill="1" applyBorder="1" applyAlignment="1">
      <alignment horizontal="right"/>
    </xf>
    <xf numFmtId="180" fontId="1" fillId="0" borderId="27" xfId="0" applyNumberFormat="1" applyFont="1" applyFill="1" applyBorder="1" applyAlignment="1">
      <alignment horizontal="right"/>
    </xf>
    <xf numFmtId="1" fontId="0" fillId="0" borderId="37" xfId="0" applyNumberFormat="1" applyFont="1" applyFill="1" applyBorder="1" applyAlignment="1">
      <alignment horizontal="right"/>
    </xf>
    <xf numFmtId="1" fontId="1" fillId="0" borderId="21" xfId="0" applyFont="1" applyBorder="1" applyAlignment="1">
      <alignment horizontal="right"/>
    </xf>
    <xf numFmtId="180" fontId="1" fillId="0" borderId="21" xfId="0" applyNumberFormat="1" applyFont="1" applyBorder="1" applyAlignment="1">
      <alignment horizontal="right"/>
    </xf>
    <xf numFmtId="193" fontId="0" fillId="0" borderId="0" xfId="0" applyNumberFormat="1" applyFont="1" applyAlignment="1">
      <alignment/>
    </xf>
    <xf numFmtId="200" fontId="60" fillId="0" borderId="38" xfId="60" applyNumberFormat="1" applyFont="1" applyBorder="1" applyAlignment="1">
      <alignment/>
    </xf>
    <xf numFmtId="200" fontId="60" fillId="0" borderId="27" xfId="60" applyNumberFormat="1" applyFont="1" applyBorder="1" applyAlignment="1">
      <alignment/>
    </xf>
    <xf numFmtId="49" fontId="0" fillId="0" borderId="0" xfId="0" applyNumberFormat="1" applyFont="1" applyAlignment="1">
      <alignment/>
    </xf>
    <xf numFmtId="1" fontId="0" fillId="0" borderId="0" xfId="0" applyFont="1" applyAlignment="1">
      <alignment horizontal="center" vertical="center"/>
    </xf>
    <xf numFmtId="1" fontId="0" fillId="0" borderId="0" xfId="0" applyFont="1" applyAlignment="1">
      <alignment horizontal="center" vertical="center" wrapText="1"/>
    </xf>
    <xf numFmtId="1" fontId="0" fillId="0" borderId="0" xfId="0" applyFont="1" applyFill="1" applyAlignment="1">
      <alignment horizontal="center" vertical="center"/>
    </xf>
    <xf numFmtId="1" fontId="1" fillId="0" borderId="0" xfId="0" applyFont="1" applyFill="1" applyAlignment="1">
      <alignment wrapText="1"/>
    </xf>
    <xf numFmtId="49" fontId="10" fillId="0" borderId="11" xfId="0" applyNumberFormat="1" applyFont="1" applyBorder="1" applyAlignment="1">
      <alignment horizontal="right"/>
    </xf>
    <xf numFmtId="1" fontId="10" fillId="0" borderId="15" xfId="0" applyFont="1" applyBorder="1" applyAlignment="1">
      <alignment horizontal="right"/>
    </xf>
    <xf numFmtId="49" fontId="10" fillId="0" borderId="36" xfId="0" applyNumberFormat="1" applyFont="1" applyBorder="1" applyAlignment="1">
      <alignment horizontal="right"/>
    </xf>
    <xf numFmtId="1" fontId="10" fillId="0" borderId="11" xfId="0" applyFont="1" applyBorder="1" applyAlignment="1">
      <alignment horizontal="right"/>
    </xf>
    <xf numFmtId="49" fontId="10" fillId="0" borderId="16" xfId="0" applyNumberFormat="1" applyFont="1" applyBorder="1" applyAlignment="1">
      <alignment horizontal="right"/>
    </xf>
    <xf numFmtId="49" fontId="1" fillId="0" borderId="24" xfId="0" applyNumberFormat="1" applyFont="1" applyBorder="1" applyAlignment="1">
      <alignment horizontal="center"/>
    </xf>
    <xf numFmtId="1" fontId="1" fillId="0" borderId="0" xfId="0" applyFont="1" applyBorder="1" applyAlignment="1">
      <alignment horizontal="center"/>
    </xf>
    <xf numFmtId="1" fontId="1" fillId="0" borderId="19" xfId="0" applyFont="1" applyBorder="1" applyAlignment="1">
      <alignment horizontal="center"/>
    </xf>
    <xf numFmtId="180" fontId="1" fillId="0" borderId="19" xfId="0" applyNumberFormat="1" applyFont="1" applyBorder="1" applyAlignment="1">
      <alignment horizontal="center"/>
    </xf>
    <xf numFmtId="180" fontId="1" fillId="0" borderId="0" xfId="0" applyNumberFormat="1" applyFont="1" applyBorder="1" applyAlignment="1">
      <alignment horizontal="center"/>
    </xf>
    <xf numFmtId="180" fontId="1" fillId="0" borderId="19" xfId="0" applyNumberFormat="1" applyFont="1" applyFill="1" applyBorder="1" applyAlignment="1">
      <alignment horizontal="center"/>
    </xf>
    <xf numFmtId="1" fontId="0" fillId="0" borderId="36" xfId="0" applyFont="1" applyBorder="1" applyAlignment="1">
      <alignment horizontal="right"/>
    </xf>
    <xf numFmtId="180" fontId="0" fillId="0" borderId="36" xfId="0" applyNumberFormat="1" applyFont="1" applyBorder="1" applyAlignment="1">
      <alignment horizontal="right"/>
    </xf>
    <xf numFmtId="180" fontId="0" fillId="0" borderId="36" xfId="0" applyNumberFormat="1" applyFont="1" applyFill="1" applyBorder="1" applyAlignment="1">
      <alignment horizontal="right"/>
    </xf>
    <xf numFmtId="2" fontId="10" fillId="0" borderId="36" xfId="0" applyNumberFormat="1" applyFont="1" applyBorder="1" applyAlignment="1">
      <alignment horizontal="right"/>
    </xf>
    <xf numFmtId="2" fontId="10" fillId="0" borderId="39" xfId="0" applyNumberFormat="1" applyFont="1" applyBorder="1" applyAlignment="1">
      <alignment horizontal="right"/>
    </xf>
    <xf numFmtId="49" fontId="10" fillId="0" borderId="39" xfId="0" applyNumberFormat="1" applyFont="1" applyBorder="1" applyAlignment="1">
      <alignment horizontal="right"/>
    </xf>
    <xf numFmtId="1" fontId="10" fillId="0" borderId="39" xfId="0" applyNumberFormat="1" applyFont="1" applyBorder="1" applyAlignment="1">
      <alignment horizontal="right"/>
    </xf>
    <xf numFmtId="1" fontId="10" fillId="0" borderId="36" xfId="0" applyNumberFormat="1" applyFont="1" applyBorder="1" applyAlignment="1">
      <alignment horizontal="right"/>
    </xf>
    <xf numFmtId="1" fontId="0" fillId="0" borderId="36" xfId="0" applyNumberFormat="1" applyFont="1" applyBorder="1" applyAlignment="1">
      <alignment horizontal="right"/>
    </xf>
    <xf numFmtId="1" fontId="0" fillId="0" borderId="36" xfId="0" applyNumberFormat="1" applyFont="1" applyFill="1" applyBorder="1" applyAlignment="1">
      <alignment horizontal="right"/>
    </xf>
    <xf numFmtId="193" fontId="10" fillId="0" borderId="28" xfId="0" applyNumberFormat="1" applyFont="1" applyFill="1" applyBorder="1" applyAlignment="1">
      <alignment horizontal="right"/>
    </xf>
    <xf numFmtId="1" fontId="1" fillId="0" borderId="28" xfId="0" applyFont="1" applyBorder="1" applyAlignment="1">
      <alignment horizontal="center"/>
    </xf>
    <xf numFmtId="1" fontId="1" fillId="0" borderId="32" xfId="0" applyFont="1" applyBorder="1" applyAlignment="1">
      <alignment horizontal="center"/>
    </xf>
    <xf numFmtId="1" fontId="1" fillId="0" borderId="28" xfId="0" applyFont="1" applyFill="1" applyBorder="1" applyAlignment="1">
      <alignment horizontal="center"/>
    </xf>
    <xf numFmtId="49" fontId="10" fillId="0" borderId="17" xfId="0" applyNumberFormat="1" applyFont="1" applyBorder="1" applyAlignment="1">
      <alignment horizontal="right"/>
    </xf>
    <xf numFmtId="49" fontId="1" fillId="0" borderId="24" xfId="0" applyNumberFormat="1" applyFont="1" applyFill="1" applyBorder="1" applyAlignment="1">
      <alignment horizontal="center"/>
    </xf>
    <xf numFmtId="1" fontId="10" fillId="0" borderId="28" xfId="0" applyFont="1" applyBorder="1" applyAlignment="1">
      <alignment horizontal="right"/>
    </xf>
    <xf numFmtId="49" fontId="10" fillId="0" borderId="27" xfId="0" applyNumberFormat="1" applyFont="1" applyBorder="1" applyAlignment="1">
      <alignment horizontal="right"/>
    </xf>
    <xf numFmtId="1" fontId="0" fillId="0" borderId="11" xfId="0" applyFont="1" applyBorder="1" applyAlignment="1">
      <alignment horizontal="right"/>
    </xf>
    <xf numFmtId="1" fontId="0" fillId="0" borderId="16" xfId="0" applyFont="1" applyBorder="1" applyAlignment="1">
      <alignment horizontal="right"/>
    </xf>
    <xf numFmtId="1" fontId="0" fillId="0" borderId="21" xfId="0" applyFont="1" applyBorder="1" applyAlignment="1">
      <alignment horizontal="right"/>
    </xf>
    <xf numFmtId="2" fontId="0" fillId="0" borderId="17" xfId="0" applyNumberFormat="1" applyFont="1" applyBorder="1" applyAlignment="1">
      <alignment horizontal="right"/>
    </xf>
    <xf numFmtId="1" fontId="0" fillId="0" borderId="40" xfId="0" applyFont="1" applyBorder="1" applyAlignment="1">
      <alignment horizontal="right"/>
    </xf>
    <xf numFmtId="2" fontId="0" fillId="0" borderId="29" xfId="0" applyNumberFormat="1" applyFont="1" applyBorder="1" applyAlignment="1">
      <alignment horizontal="right"/>
    </xf>
    <xf numFmtId="1" fontId="0" fillId="0" borderId="21" xfId="0" applyFont="1" applyFill="1" applyBorder="1" applyAlignment="1">
      <alignment horizontal="right"/>
    </xf>
    <xf numFmtId="1" fontId="0" fillId="0" borderId="40" xfId="0" applyFont="1" applyFill="1" applyBorder="1" applyAlignment="1">
      <alignment horizontal="right"/>
    </xf>
    <xf numFmtId="181" fontId="0" fillId="0" borderId="14" xfId="0" applyNumberFormat="1" applyFont="1" applyBorder="1" applyAlignment="1">
      <alignment horizontal="right"/>
    </xf>
    <xf numFmtId="181" fontId="0" fillId="0" borderId="11" xfId="0" applyNumberFormat="1" applyFont="1" applyBorder="1" applyAlignment="1">
      <alignment horizontal="right"/>
    </xf>
    <xf numFmtId="1" fontId="0" fillId="0" borderId="21" xfId="0" applyNumberFormat="1" applyFont="1" applyBorder="1" applyAlignment="1">
      <alignment horizontal="right"/>
    </xf>
    <xf numFmtId="1" fontId="0" fillId="0" borderId="27" xfId="0" applyNumberFormat="1" applyFont="1" applyBorder="1" applyAlignment="1">
      <alignment horizontal="right"/>
    </xf>
    <xf numFmtId="1" fontId="0" fillId="0" borderId="21" xfId="0" applyNumberFormat="1" applyFont="1" applyFill="1" applyBorder="1" applyAlignment="1">
      <alignment horizontal="right"/>
    </xf>
    <xf numFmtId="1" fontId="0" fillId="0" borderId="11" xfId="0" applyNumberFormat="1" applyFont="1" applyBorder="1" applyAlignment="1">
      <alignment horizontal="right"/>
    </xf>
    <xf numFmtId="181" fontId="0" fillId="0" borderId="17" xfId="0" applyNumberFormat="1" applyFont="1" applyFill="1" applyBorder="1" applyAlignment="1">
      <alignment horizontal="right"/>
    </xf>
    <xf numFmtId="1" fontId="0" fillId="0" borderId="12" xfId="0" applyNumberFormat="1" applyFont="1" applyBorder="1" applyAlignment="1">
      <alignment horizontal="right"/>
    </xf>
    <xf numFmtId="181" fontId="1" fillId="0" borderId="26" xfId="0" applyNumberFormat="1" applyFont="1" applyFill="1" applyBorder="1" applyAlignment="1">
      <alignment horizontal="right"/>
    </xf>
    <xf numFmtId="1" fontId="1" fillId="0" borderId="21" xfId="0" applyNumberFormat="1" applyFont="1" applyBorder="1" applyAlignment="1">
      <alignment horizontal="right"/>
    </xf>
    <xf numFmtId="1" fontId="0" fillId="0" borderId="11" xfId="0" applyNumberFormat="1" applyFont="1" applyFill="1" applyBorder="1" applyAlignment="1">
      <alignment horizontal="right"/>
    </xf>
    <xf numFmtId="1" fontId="6" fillId="0" borderId="0" xfId="0" applyFont="1" applyFill="1" applyAlignment="1">
      <alignment horizontal="center" vertical="center"/>
    </xf>
    <xf numFmtId="1" fontId="1" fillId="0" borderId="26" xfId="0" applyFont="1" applyFill="1" applyBorder="1" applyAlignment="1">
      <alignment/>
    </xf>
    <xf numFmtId="2" fontId="1" fillId="0" borderId="0" xfId="0" applyNumberFormat="1" applyFont="1" applyAlignment="1">
      <alignment/>
    </xf>
    <xf numFmtId="1" fontId="0" fillId="0" borderId="0" xfId="0" applyFont="1" applyAlignment="1">
      <alignment horizontal="left" vertical="center" wrapText="1"/>
    </xf>
    <xf numFmtId="1" fontId="0" fillId="0" borderId="0" xfId="0" applyFont="1" applyAlignment="1">
      <alignment horizontal="left" wrapText="1"/>
    </xf>
    <xf numFmtId="1" fontId="0" fillId="0" borderId="0" xfId="0" applyFont="1" applyFill="1" applyAlignment="1">
      <alignment horizontal="left"/>
    </xf>
    <xf numFmtId="1" fontId="0" fillId="0" borderId="0" xfId="0" applyFont="1" applyAlignment="1">
      <alignment/>
    </xf>
    <xf numFmtId="1" fontId="0" fillId="0" borderId="0" xfId="0" applyFont="1" applyAlignment="1">
      <alignment horizontal="left"/>
    </xf>
    <xf numFmtId="193" fontId="0" fillId="0" borderId="0" xfId="0" applyNumberFormat="1" applyFont="1" applyFill="1" applyAlignment="1">
      <alignment horizontal="left"/>
    </xf>
    <xf numFmtId="193" fontId="0" fillId="0" borderId="0" xfId="0" applyNumberFormat="1" applyFont="1" applyAlignment="1">
      <alignment horizontal="left"/>
    </xf>
    <xf numFmtId="2" fontId="0" fillId="0" borderId="0" xfId="0" applyNumberFormat="1" applyFont="1" applyAlignment="1">
      <alignment horizontal="left"/>
    </xf>
    <xf numFmtId="1" fontId="0" fillId="0" borderId="0" xfId="0" applyFont="1" applyFill="1" applyAlignment="1">
      <alignment horizontal="left" vertical="center" wrapText="1"/>
    </xf>
    <xf numFmtId="1" fontId="0" fillId="0" borderId="0" xfId="0" applyFont="1" applyFill="1" applyAlignment="1">
      <alignment horizontal="left" wrapText="1"/>
    </xf>
    <xf numFmtId="49" fontId="10" fillId="0" borderId="14" xfId="0" applyNumberFormat="1" applyFont="1" applyBorder="1" applyAlignment="1">
      <alignment horizontal="right"/>
    </xf>
    <xf numFmtId="1" fontId="10" fillId="0" borderId="41" xfId="0" applyNumberFormat="1" applyFont="1" applyBorder="1" applyAlignment="1">
      <alignment horizontal="right"/>
    </xf>
    <xf numFmtId="1" fontId="10" fillId="0" borderId="42" xfId="0" applyNumberFormat="1" applyFont="1" applyBorder="1" applyAlignment="1">
      <alignment horizontal="right"/>
    </xf>
    <xf numFmtId="1" fontId="0" fillId="0" borderId="42" xfId="0" applyNumberFormat="1" applyFont="1" applyBorder="1" applyAlignment="1">
      <alignment horizontal="right"/>
    </xf>
    <xf numFmtId="1" fontId="0" fillId="0" borderId="42" xfId="0" applyNumberFormat="1" applyFont="1" applyFill="1" applyBorder="1" applyAlignment="1">
      <alignment horizontal="right"/>
    </xf>
    <xf numFmtId="1" fontId="1" fillId="0" borderId="43" xfId="0" applyFont="1" applyBorder="1" applyAlignment="1">
      <alignment/>
    </xf>
    <xf numFmtId="1" fontId="1" fillId="0" borderId="24" xfId="0" applyFont="1" applyBorder="1" applyAlignment="1">
      <alignment/>
    </xf>
    <xf numFmtId="1" fontId="0" fillId="0" borderId="24" xfId="0" applyFont="1" applyBorder="1" applyAlignment="1">
      <alignment/>
    </xf>
    <xf numFmtId="180" fontId="0" fillId="0" borderId="24" xfId="0" applyNumberFormat="1" applyFont="1" applyBorder="1" applyAlignment="1">
      <alignment/>
    </xf>
    <xf numFmtId="1" fontId="0" fillId="0" borderId="44" xfId="0" applyFont="1" applyBorder="1" applyAlignment="1">
      <alignment/>
    </xf>
    <xf numFmtId="1" fontId="1" fillId="0" borderId="15" xfId="0" applyFont="1" applyBorder="1" applyAlignment="1">
      <alignment/>
    </xf>
    <xf numFmtId="1" fontId="0" fillId="0" borderId="0" xfId="0" applyFont="1" applyBorder="1" applyAlignment="1">
      <alignment/>
    </xf>
    <xf numFmtId="180" fontId="0" fillId="0" borderId="0" xfId="0" applyNumberFormat="1" applyFont="1" applyBorder="1" applyAlignment="1">
      <alignment/>
    </xf>
    <xf numFmtId="15" fontId="0" fillId="0" borderId="15" xfId="0" applyNumberFormat="1" applyFont="1" applyBorder="1" applyAlignment="1">
      <alignment horizontal="left"/>
    </xf>
    <xf numFmtId="15" fontId="0" fillId="0" borderId="0" xfId="0" applyNumberFormat="1" applyFont="1" applyBorder="1" applyAlignment="1">
      <alignment horizontal="left"/>
    </xf>
    <xf numFmtId="1" fontId="1" fillId="0" borderId="26" xfId="0" applyFont="1" applyBorder="1" applyAlignment="1" quotePrefix="1">
      <alignment horizontal="center"/>
    </xf>
    <xf numFmtId="1" fontId="1" fillId="0" borderId="34" xfId="0" applyFont="1" applyBorder="1" applyAlignment="1" quotePrefix="1">
      <alignment horizontal="center"/>
    </xf>
    <xf numFmtId="1" fontId="1" fillId="0" borderId="34" xfId="0" applyFont="1" applyBorder="1" applyAlignment="1">
      <alignment horizontal="center"/>
    </xf>
    <xf numFmtId="49" fontId="1" fillId="0" borderId="34" xfId="0" applyNumberFormat="1" applyFont="1" applyBorder="1" applyAlignment="1">
      <alignment horizontal="center"/>
    </xf>
    <xf numFmtId="180" fontId="1" fillId="0" borderId="34" xfId="0" applyNumberFormat="1" applyFont="1" applyBorder="1" applyAlignment="1">
      <alignment horizontal="center"/>
    </xf>
    <xf numFmtId="1" fontId="2" fillId="0" borderId="32" xfId="0" applyFont="1" applyBorder="1" applyAlignment="1">
      <alignment/>
    </xf>
    <xf numFmtId="1" fontId="2" fillId="0" borderId="45" xfId="0" applyFont="1" applyBorder="1" applyAlignment="1">
      <alignment/>
    </xf>
    <xf numFmtId="1" fontId="0" fillId="0" borderId="46" xfId="0" applyFont="1" applyBorder="1" applyAlignment="1">
      <alignment/>
    </xf>
    <xf numFmtId="1" fontId="0" fillId="0" borderId="32" xfId="0" applyFont="1" applyBorder="1" applyAlignment="1">
      <alignment/>
    </xf>
    <xf numFmtId="180" fontId="0" fillId="0" borderId="32" xfId="0" applyNumberFormat="1" applyFont="1" applyBorder="1" applyAlignment="1">
      <alignment/>
    </xf>
    <xf numFmtId="1" fontId="1" fillId="0" borderId="44" xfId="0" applyFont="1" applyBorder="1" applyAlignment="1">
      <alignment/>
    </xf>
    <xf numFmtId="1" fontId="1" fillId="0" borderId="47" xfId="0" applyFont="1" applyBorder="1" applyAlignment="1">
      <alignment/>
    </xf>
    <xf numFmtId="1" fontId="1" fillId="0" borderId="45" xfId="0" applyFont="1" applyBorder="1" applyAlignment="1">
      <alignment/>
    </xf>
    <xf numFmtId="200" fontId="61" fillId="0" borderId="0" xfId="0" applyNumberFormat="1" applyFont="1" applyAlignment="1">
      <alignment/>
    </xf>
    <xf numFmtId="200" fontId="62" fillId="0" borderId="0" xfId="0" applyNumberFormat="1" applyFont="1" applyAlignment="1">
      <alignment/>
    </xf>
    <xf numFmtId="1" fontId="0" fillId="0" borderId="43" xfId="0" applyFont="1" applyBorder="1" applyAlignment="1">
      <alignment/>
    </xf>
    <xf numFmtId="1" fontId="0" fillId="0" borderId="24" xfId="0" applyFont="1" applyFill="1" applyBorder="1" applyAlignment="1">
      <alignment/>
    </xf>
    <xf numFmtId="1" fontId="9" fillId="0" borderId="24" xfId="0" applyFont="1" applyFill="1" applyBorder="1" applyAlignment="1">
      <alignment/>
    </xf>
    <xf numFmtId="200" fontId="61" fillId="0" borderId="47" xfId="0" applyNumberFormat="1" applyFont="1" applyBorder="1" applyAlignment="1">
      <alignment/>
    </xf>
    <xf numFmtId="200" fontId="61" fillId="0" borderId="45" xfId="0" applyNumberFormat="1" applyFont="1" applyBorder="1" applyAlignment="1">
      <alignment/>
    </xf>
    <xf numFmtId="1" fontId="0" fillId="0" borderId="0" xfId="0" applyFont="1" applyBorder="1" applyAlignment="1">
      <alignment vertical="center"/>
    </xf>
    <xf numFmtId="200" fontId="61" fillId="0" borderId="0" xfId="0" applyNumberFormat="1" applyFont="1" applyFill="1" applyAlignment="1">
      <alignment/>
    </xf>
    <xf numFmtId="200" fontId="61" fillId="0" borderId="0" xfId="0" applyNumberFormat="1" applyFont="1" applyFill="1" applyAlignment="1">
      <alignment wrapText="1"/>
    </xf>
    <xf numFmtId="1" fontId="0" fillId="0" borderId="24" xfId="0" applyFont="1" applyBorder="1" applyAlignment="1">
      <alignment horizontal="left" indent="1"/>
    </xf>
    <xf numFmtId="200" fontId="61" fillId="0" borderId="44" xfId="0" applyNumberFormat="1" applyFont="1" applyBorder="1" applyAlignment="1">
      <alignment/>
    </xf>
    <xf numFmtId="198" fontId="8" fillId="0" borderId="32" xfId="0" applyNumberFormat="1" applyFont="1" applyFill="1" applyBorder="1" applyAlignment="1">
      <alignment horizontal="center"/>
    </xf>
    <xf numFmtId="1" fontId="9" fillId="0" borderId="24" xfId="0" applyFont="1" applyBorder="1" applyAlignment="1">
      <alignment/>
    </xf>
    <xf numFmtId="1" fontId="0" fillId="0" borderId="10" xfId="0" applyFont="1" applyFill="1" applyBorder="1" applyAlignment="1">
      <alignment horizontal="right"/>
    </xf>
    <xf numFmtId="2" fontId="0" fillId="0" borderId="11" xfId="0" applyNumberFormat="1" applyFont="1" applyBorder="1" applyAlignment="1">
      <alignment horizontal="right"/>
    </xf>
    <xf numFmtId="1" fontId="0" fillId="0" borderId="11" xfId="0" applyFont="1" applyFill="1" applyBorder="1" applyAlignment="1">
      <alignment horizontal="right"/>
    </xf>
    <xf numFmtId="1" fontId="1" fillId="0" borderId="46" xfId="0" applyFont="1" applyFill="1" applyBorder="1" applyAlignment="1">
      <alignment horizontal="center"/>
    </xf>
    <xf numFmtId="1" fontId="0" fillId="0" borderId="32" xfId="0" applyFont="1" applyFill="1" applyBorder="1" applyAlignment="1">
      <alignment horizontal="right"/>
    </xf>
    <xf numFmtId="2" fontId="0" fillId="0" borderId="30" xfId="0" applyNumberFormat="1" applyFont="1" applyFill="1" applyBorder="1" applyAlignment="1">
      <alignment horizontal="right"/>
    </xf>
    <xf numFmtId="1" fontId="0" fillId="0" borderId="29" xfId="0" applyNumberFormat="1" applyFont="1" applyFill="1" applyBorder="1" applyAlignment="1">
      <alignment horizontal="right"/>
    </xf>
    <xf numFmtId="1" fontId="0" fillId="0" borderId="33" xfId="0" applyNumberFormat="1" applyFont="1" applyFill="1" applyBorder="1" applyAlignment="1">
      <alignment horizontal="right"/>
    </xf>
    <xf numFmtId="1" fontId="1" fillId="0" borderId="34" xfId="0" applyNumberFormat="1" applyFont="1" applyFill="1" applyBorder="1" applyAlignment="1">
      <alignment horizontal="right"/>
    </xf>
    <xf numFmtId="1" fontId="0" fillId="0" borderId="10" xfId="0" applyNumberFormat="1" applyFont="1" applyFill="1" applyBorder="1" applyAlignment="1">
      <alignment horizontal="right"/>
    </xf>
    <xf numFmtId="1" fontId="0" fillId="0" borderId="12" xfId="0" applyNumberFormat="1" applyFont="1" applyFill="1" applyBorder="1" applyAlignment="1">
      <alignment horizontal="right"/>
    </xf>
    <xf numFmtId="1" fontId="1" fillId="0" borderId="11" xfId="0" applyNumberFormat="1" applyFont="1" applyFill="1" applyBorder="1" applyAlignment="1">
      <alignment horizontal="right"/>
    </xf>
    <xf numFmtId="1" fontId="1" fillId="0" borderId="13" xfId="0" applyNumberFormat="1" applyFont="1" applyFill="1" applyBorder="1" applyAlignment="1">
      <alignment horizontal="right"/>
    </xf>
    <xf numFmtId="1" fontId="0" fillId="0" borderId="0" xfId="0" applyNumberFormat="1" applyFont="1" applyFill="1" applyBorder="1" applyAlignment="1">
      <alignment horizontal="right"/>
    </xf>
    <xf numFmtId="181" fontId="1" fillId="0" borderId="13" xfId="0" applyNumberFormat="1" applyFont="1" applyFill="1" applyBorder="1" applyAlignment="1">
      <alignment horizontal="right"/>
    </xf>
    <xf numFmtId="1" fontId="1" fillId="0" borderId="30" xfId="0" applyNumberFormat="1" applyFont="1" applyFill="1" applyBorder="1" applyAlignment="1">
      <alignment horizontal="right"/>
    </xf>
    <xf numFmtId="1" fontId="2" fillId="0" borderId="29" xfId="0" applyNumberFormat="1" applyFont="1" applyFill="1" applyBorder="1" applyAlignment="1">
      <alignment horizontal="right"/>
    </xf>
    <xf numFmtId="1" fontId="1" fillId="0" borderId="31" xfId="0" applyNumberFormat="1" applyFont="1" applyFill="1" applyBorder="1" applyAlignment="1">
      <alignment horizontal="right"/>
    </xf>
    <xf numFmtId="10" fontId="1" fillId="0" borderId="48" xfId="0" applyNumberFormat="1" applyFont="1" applyFill="1" applyBorder="1" applyAlignment="1">
      <alignment horizontal="right"/>
    </xf>
    <xf numFmtId="10" fontId="1" fillId="0" borderId="49" xfId="0" applyNumberFormat="1" applyFont="1" applyFill="1" applyBorder="1" applyAlignment="1">
      <alignment horizontal="right"/>
    </xf>
    <xf numFmtId="10" fontId="1" fillId="0" borderId="38" xfId="0" applyNumberFormat="1" applyFont="1" applyFill="1" applyBorder="1" applyAlignment="1">
      <alignment horizontal="right"/>
    </xf>
    <xf numFmtId="1" fontId="0" fillId="0" borderId="27" xfId="0" applyFont="1" applyBorder="1" applyAlignment="1">
      <alignment horizontal="right"/>
    </xf>
    <xf numFmtId="1" fontId="1" fillId="0" borderId="19" xfId="0" applyNumberFormat="1" applyFont="1" applyFill="1" applyBorder="1" applyAlignment="1">
      <alignment horizontal="right"/>
    </xf>
    <xf numFmtId="10" fontId="1" fillId="0" borderId="21" xfId="0" applyNumberFormat="1" applyFont="1" applyFill="1" applyBorder="1" applyAlignment="1">
      <alignment horizontal="right"/>
    </xf>
    <xf numFmtId="10" fontId="1" fillId="0" borderId="17" xfId="0" applyNumberFormat="1" applyFont="1" applyFill="1" applyBorder="1" applyAlignment="1">
      <alignment horizontal="right"/>
    </xf>
    <xf numFmtId="10" fontId="1" fillId="0" borderId="27" xfId="0" applyNumberFormat="1" applyFont="1" applyFill="1" applyBorder="1" applyAlignment="1">
      <alignment horizontal="right"/>
    </xf>
    <xf numFmtId="49" fontId="1" fillId="0" borderId="13" xfId="0" applyNumberFormat="1" applyFont="1" applyFill="1" applyBorder="1" applyAlignment="1">
      <alignment horizontal="center"/>
    </xf>
    <xf numFmtId="1" fontId="0" fillId="0" borderId="50" xfId="0" applyNumberFormat="1" applyFont="1" applyFill="1" applyBorder="1" applyAlignment="1">
      <alignment horizontal="right"/>
    </xf>
    <xf numFmtId="2" fontId="10" fillId="0" borderId="49" xfId="0" applyNumberFormat="1" applyFont="1" applyBorder="1" applyAlignment="1">
      <alignment horizontal="right"/>
    </xf>
    <xf numFmtId="1" fontId="0" fillId="0" borderId="49" xfId="0" applyNumberFormat="1" applyFont="1" applyFill="1" applyBorder="1" applyAlignment="1">
      <alignment horizontal="right"/>
    </xf>
    <xf numFmtId="180" fontId="0" fillId="0" borderId="49" xfId="0" applyNumberFormat="1" applyFont="1" applyFill="1" applyBorder="1" applyAlignment="1">
      <alignment horizontal="right"/>
    </xf>
    <xf numFmtId="193" fontId="10" fillId="0" borderId="46" xfId="0" applyNumberFormat="1" applyFont="1" applyFill="1" applyBorder="1" applyAlignment="1">
      <alignment horizontal="right"/>
    </xf>
    <xf numFmtId="180" fontId="0" fillId="0" borderId="13" xfId="0" applyNumberFormat="1" applyFont="1" applyFill="1" applyBorder="1" applyAlignment="1">
      <alignment horizontal="center"/>
    </xf>
    <xf numFmtId="1" fontId="2" fillId="0" borderId="14" xfId="0" applyFont="1" applyFill="1" applyBorder="1" applyAlignment="1">
      <alignment horizontal="right"/>
    </xf>
    <xf numFmtId="1" fontId="0" fillId="0" borderId="12" xfId="0" applyFont="1" applyFill="1" applyBorder="1" applyAlignment="1">
      <alignment horizontal="right"/>
    </xf>
    <xf numFmtId="180" fontId="1" fillId="0" borderId="13" xfId="0" applyNumberFormat="1" applyFont="1" applyFill="1" applyBorder="1" applyAlignment="1">
      <alignment horizontal="right"/>
    </xf>
    <xf numFmtId="1" fontId="0" fillId="0" borderId="14" xfId="0" applyFont="1" applyFill="1" applyBorder="1" applyAlignment="1">
      <alignment horizontal="right"/>
    </xf>
    <xf numFmtId="180" fontId="0" fillId="0" borderId="11" xfId="0" applyNumberFormat="1" applyFont="1" applyFill="1" applyBorder="1" applyAlignment="1">
      <alignment horizontal="right"/>
    </xf>
    <xf numFmtId="180" fontId="0" fillId="0" borderId="11" xfId="0" applyNumberFormat="1" applyFont="1" applyBorder="1" applyAlignment="1">
      <alignment horizontal="right"/>
    </xf>
    <xf numFmtId="180" fontId="1" fillId="0" borderId="11" xfId="0" applyNumberFormat="1" applyFont="1" applyFill="1" applyBorder="1" applyAlignment="1">
      <alignment horizontal="right"/>
    </xf>
    <xf numFmtId="1" fontId="1" fillId="0" borderId="11" xfId="0" applyFont="1" applyFill="1" applyBorder="1" applyAlignment="1">
      <alignment horizontal="right"/>
    </xf>
    <xf numFmtId="1" fontId="0" fillId="0" borderId="12" xfId="0" applyBorder="1" applyAlignment="1">
      <alignment horizontal="right"/>
    </xf>
    <xf numFmtId="1" fontId="0" fillId="0" borderId="15" xfId="0" applyFont="1" applyFill="1" applyBorder="1" applyAlignment="1">
      <alignment horizontal="right"/>
    </xf>
    <xf numFmtId="1" fontId="2" fillId="0" borderId="11" xfId="0" applyFont="1" applyFill="1" applyBorder="1" applyAlignment="1">
      <alignment horizontal="right"/>
    </xf>
    <xf numFmtId="180" fontId="1" fillId="0" borderId="16" xfId="0" applyNumberFormat="1" applyFont="1" applyFill="1" applyBorder="1" applyAlignment="1">
      <alignment horizontal="right"/>
    </xf>
    <xf numFmtId="200" fontId="60" fillId="0" borderId="40" xfId="60" applyNumberFormat="1" applyFont="1" applyFill="1" applyBorder="1" applyAlignment="1">
      <alignment/>
    </xf>
    <xf numFmtId="200" fontId="60" fillId="0" borderId="31" xfId="60" applyNumberFormat="1" applyFont="1" applyFill="1" applyBorder="1" applyAlignment="1">
      <alignment/>
    </xf>
    <xf numFmtId="1" fontId="0" fillId="0" borderId="20" xfId="0" applyNumberFormat="1" applyFont="1" applyFill="1" applyBorder="1" applyAlignment="1">
      <alignment horizontal="right"/>
    </xf>
    <xf numFmtId="2" fontId="10" fillId="0" borderId="17" xfId="0" applyNumberFormat="1" applyFont="1" applyFill="1" applyBorder="1" applyAlignment="1">
      <alignment horizontal="right"/>
    </xf>
    <xf numFmtId="180" fontId="1" fillId="0" borderId="19" xfId="0" applyNumberFormat="1" applyFont="1" applyFill="1" applyBorder="1" applyAlignment="1">
      <alignment/>
    </xf>
    <xf numFmtId="200" fontId="60" fillId="0" borderId="21" xfId="60" applyNumberFormat="1" applyFont="1" applyFill="1" applyBorder="1" applyAlignment="1">
      <alignment/>
    </xf>
    <xf numFmtId="1" fontId="0" fillId="0" borderId="31" xfId="0" applyFont="1" applyBorder="1" applyAlignment="1">
      <alignment horizontal="right"/>
    </xf>
    <xf numFmtId="1" fontId="1" fillId="0" borderId="45" xfId="0" applyFont="1" applyBorder="1" applyAlignment="1">
      <alignment horizontal="center"/>
    </xf>
    <xf numFmtId="1" fontId="0" fillId="0" borderId="45" xfId="0" applyFont="1" applyBorder="1" applyAlignment="1">
      <alignment horizontal="right"/>
    </xf>
    <xf numFmtId="1" fontId="0" fillId="0" borderId="51" xfId="0" applyFont="1" applyBorder="1" applyAlignment="1">
      <alignment horizontal="right"/>
    </xf>
    <xf numFmtId="1" fontId="0" fillId="0" borderId="37" xfId="0" applyNumberFormat="1" applyFont="1" applyBorder="1" applyAlignment="1">
      <alignment horizontal="right"/>
    </xf>
    <xf numFmtId="1" fontId="0" fillId="0" borderId="52" xfId="0" applyNumberFormat="1" applyFont="1" applyBorder="1" applyAlignment="1">
      <alignment horizontal="right"/>
    </xf>
    <xf numFmtId="1" fontId="1" fillId="0" borderId="53" xfId="0" applyNumberFormat="1" applyFont="1" applyBorder="1" applyAlignment="1">
      <alignment horizontal="right"/>
    </xf>
    <xf numFmtId="181" fontId="0" fillId="0" borderId="51" xfId="0" applyNumberFormat="1" applyFont="1" applyBorder="1" applyAlignment="1">
      <alignment horizontal="right"/>
    </xf>
    <xf numFmtId="181" fontId="0" fillId="0" borderId="37" xfId="0" applyNumberFormat="1" applyFont="1" applyBorder="1" applyAlignment="1">
      <alignment horizontal="right"/>
    </xf>
    <xf numFmtId="181" fontId="2" fillId="0" borderId="47" xfId="0" applyNumberFormat="1" applyFont="1" applyBorder="1" applyAlignment="1">
      <alignment horizontal="right"/>
    </xf>
    <xf numFmtId="181" fontId="1" fillId="0" borderId="53" xfId="0" applyNumberFormat="1" applyFont="1" applyFill="1" applyBorder="1" applyAlignment="1">
      <alignment horizontal="right"/>
    </xf>
    <xf numFmtId="1" fontId="1" fillId="0" borderId="54" xfId="0" applyNumberFormat="1" applyFont="1" applyBorder="1" applyAlignment="1">
      <alignment horizontal="right"/>
    </xf>
    <xf numFmtId="1" fontId="1" fillId="0" borderId="55" xfId="0" applyNumberFormat="1" applyFont="1" applyBorder="1" applyAlignment="1">
      <alignment horizontal="right"/>
    </xf>
    <xf numFmtId="10" fontId="1" fillId="0" borderId="56" xfId="0" applyNumberFormat="1" applyFont="1" applyBorder="1" applyAlignment="1">
      <alignment horizontal="right"/>
    </xf>
    <xf numFmtId="10" fontId="1" fillId="0" borderId="57" xfId="0" applyNumberFormat="1" applyFont="1" applyBorder="1" applyAlignment="1">
      <alignment horizontal="right"/>
    </xf>
    <xf numFmtId="10" fontId="1" fillId="0" borderId="58" xfId="0" applyNumberFormat="1" applyFont="1" applyBorder="1" applyAlignment="1">
      <alignment horizontal="right"/>
    </xf>
    <xf numFmtId="1" fontId="0" fillId="0" borderId="25" xfId="0" applyFont="1" applyBorder="1" applyAlignment="1">
      <alignment/>
    </xf>
    <xf numFmtId="15" fontId="0" fillId="0" borderId="28" xfId="0" applyNumberFormat="1" applyFont="1" applyBorder="1" applyAlignment="1">
      <alignment horizontal="left"/>
    </xf>
    <xf numFmtId="1" fontId="1" fillId="0" borderId="20" xfId="0" applyFont="1" applyBorder="1" applyAlignment="1">
      <alignment/>
    </xf>
    <xf numFmtId="1" fontId="1" fillId="0" borderId="27" xfId="0" applyFont="1" applyBorder="1" applyAlignment="1">
      <alignment/>
    </xf>
    <xf numFmtId="1" fontId="1" fillId="0" borderId="21" xfId="0" applyFont="1" applyBorder="1" applyAlignment="1">
      <alignment/>
    </xf>
    <xf numFmtId="1" fontId="1" fillId="0" borderId="17" xfId="0" applyFont="1" applyBorder="1" applyAlignment="1">
      <alignment wrapText="1"/>
    </xf>
    <xf numFmtId="1" fontId="1" fillId="0" borderId="27" xfId="0" applyFont="1" applyBorder="1" applyAlignment="1">
      <alignment wrapText="1"/>
    </xf>
    <xf numFmtId="1" fontId="1" fillId="0" borderId="0" xfId="0" applyFont="1" applyBorder="1" applyAlignment="1">
      <alignment wrapText="1"/>
    </xf>
    <xf numFmtId="10" fontId="1" fillId="0" borderId="0" xfId="0" applyNumberFormat="1" applyFont="1" applyBorder="1" applyAlignment="1">
      <alignment horizontal="right"/>
    </xf>
    <xf numFmtId="10" fontId="1" fillId="0" borderId="0" xfId="0" applyNumberFormat="1" applyFont="1" applyFill="1" applyBorder="1" applyAlignment="1">
      <alignment horizontal="right"/>
    </xf>
    <xf numFmtId="200" fontId="61" fillId="0" borderId="0" xfId="0" applyNumberFormat="1" applyFont="1" applyBorder="1" applyAlignment="1">
      <alignment horizontal="center"/>
    </xf>
    <xf numFmtId="200" fontId="60" fillId="0" borderId="42" xfId="60" applyNumberFormat="1" applyFont="1" applyBorder="1" applyAlignment="1">
      <alignment/>
    </xf>
    <xf numFmtId="200" fontId="60" fillId="0" borderId="50" xfId="60" applyNumberFormat="1" applyFont="1" applyBorder="1" applyAlignment="1">
      <alignment/>
    </xf>
    <xf numFmtId="200" fontId="60" fillId="0" borderId="20" xfId="60" applyNumberFormat="1" applyFont="1" applyBorder="1" applyAlignment="1">
      <alignment/>
    </xf>
    <xf numFmtId="200" fontId="60" fillId="0" borderId="30" xfId="60" applyNumberFormat="1" applyFont="1" applyFill="1" applyBorder="1" applyAlignment="1">
      <alignment/>
    </xf>
    <xf numFmtId="1" fontId="1" fillId="0" borderId="59" xfId="0" applyFont="1" applyBorder="1" applyAlignment="1">
      <alignment/>
    </xf>
    <xf numFmtId="200" fontId="60" fillId="0" borderId="60" xfId="60" applyNumberFormat="1" applyFont="1" applyBorder="1" applyAlignment="1">
      <alignment/>
    </xf>
    <xf numFmtId="200" fontId="60" fillId="0" borderId="61" xfId="60" applyNumberFormat="1" applyFont="1" applyBorder="1" applyAlignment="1">
      <alignment/>
    </xf>
    <xf numFmtId="200" fontId="60" fillId="0" borderId="25" xfId="60" applyNumberFormat="1" applyFont="1" applyBorder="1" applyAlignment="1">
      <alignment/>
    </xf>
    <xf numFmtId="200" fontId="60" fillId="0" borderId="24" xfId="60" applyNumberFormat="1" applyFont="1" applyFill="1" applyBorder="1" applyAlignment="1">
      <alignment/>
    </xf>
    <xf numFmtId="1" fontId="1" fillId="0" borderId="41" xfId="0" applyFont="1" applyBorder="1" applyAlignment="1">
      <alignment wrapText="1"/>
    </xf>
    <xf numFmtId="1" fontId="1" fillId="0" borderId="62" xfId="0" applyFont="1" applyFill="1" applyBorder="1" applyAlignment="1">
      <alignment/>
    </xf>
    <xf numFmtId="200" fontId="60" fillId="0" borderId="35" xfId="60" applyNumberFormat="1" applyFont="1" applyFill="1" applyBorder="1" applyAlignment="1">
      <alignment/>
    </xf>
    <xf numFmtId="200" fontId="60" fillId="0" borderId="48" xfId="60" applyNumberFormat="1" applyFont="1" applyFill="1" applyBorder="1" applyAlignment="1">
      <alignment/>
    </xf>
    <xf numFmtId="1" fontId="1" fillId="0" borderId="63" xfId="0" applyFont="1" applyFill="1" applyBorder="1" applyAlignment="1">
      <alignment/>
    </xf>
    <xf numFmtId="200" fontId="60" fillId="0" borderId="64" xfId="60" applyNumberFormat="1" applyFont="1" applyFill="1" applyBorder="1" applyAlignment="1">
      <alignment/>
    </xf>
    <xf numFmtId="200" fontId="60" fillId="0" borderId="65" xfId="60" applyNumberFormat="1" applyFont="1" applyFill="1" applyBorder="1" applyAlignment="1">
      <alignment/>
    </xf>
    <xf numFmtId="200" fontId="60" fillId="0" borderId="28" xfId="60" applyNumberFormat="1" applyFont="1" applyFill="1" applyBorder="1" applyAlignment="1">
      <alignment/>
    </xf>
    <xf numFmtId="200" fontId="60" fillId="0" borderId="32" xfId="60" applyNumberFormat="1" applyFont="1" applyFill="1" applyBorder="1" applyAlignment="1">
      <alignment/>
    </xf>
    <xf numFmtId="1" fontId="0" fillId="0" borderId="18" xfId="0" applyFill="1" applyBorder="1" applyAlignment="1">
      <alignment horizontal="right"/>
    </xf>
    <xf numFmtId="1" fontId="3" fillId="0" borderId="0" xfId="0" applyFont="1" applyFill="1" applyAlignment="1">
      <alignment/>
    </xf>
    <xf numFmtId="1" fontId="0" fillId="0" borderId="0" xfId="0" applyFont="1" applyFill="1" applyAlignment="1">
      <alignment vertical="center"/>
    </xf>
    <xf numFmtId="193" fontId="0" fillId="0" borderId="0" xfId="0" applyNumberFormat="1" applyFont="1" applyBorder="1" applyAlignment="1">
      <alignment horizontal="left"/>
    </xf>
    <xf numFmtId="193" fontId="0" fillId="0" borderId="0" xfId="0" applyNumberFormat="1" applyFont="1" applyFill="1" applyBorder="1" applyAlignment="1">
      <alignment horizontal="left"/>
    </xf>
    <xf numFmtId="1" fontId="1" fillId="0" borderId="43" xfId="0" applyFont="1" applyBorder="1" applyAlignment="1">
      <alignment horizontal="center" vertical="center"/>
    </xf>
    <xf numFmtId="1" fontId="1" fillId="0" borderId="46" xfId="0" applyFont="1" applyBorder="1" applyAlignment="1" quotePrefix="1">
      <alignment horizontal="center" vertical="center" wrapText="1"/>
    </xf>
    <xf numFmtId="2" fontId="10" fillId="0" borderId="17" xfId="0" applyNumberFormat="1" applyFont="1" applyBorder="1" applyAlignment="1">
      <alignment horizontal="right"/>
    </xf>
    <xf numFmtId="180" fontId="1" fillId="0" borderId="26" xfId="0" applyNumberFormat="1" applyFont="1" applyFill="1" applyBorder="1" applyAlignment="1">
      <alignment horizontal="center"/>
    </xf>
    <xf numFmtId="200" fontId="1" fillId="0" borderId="25" xfId="60" applyNumberFormat="1" applyFont="1" applyFill="1" applyBorder="1" applyAlignment="1">
      <alignment/>
    </xf>
    <xf numFmtId="200" fontId="1" fillId="0" borderId="21" xfId="60" applyNumberFormat="1" applyFont="1" applyFill="1" applyBorder="1" applyAlignment="1">
      <alignment/>
    </xf>
    <xf numFmtId="200" fontId="1" fillId="0" borderId="28" xfId="60" applyNumberFormat="1" applyFont="1" applyFill="1" applyBorder="1" applyAlignment="1">
      <alignment/>
    </xf>
    <xf numFmtId="200" fontId="1" fillId="0" borderId="20" xfId="60" applyNumberFormat="1" applyFont="1" applyFill="1" applyBorder="1" applyAlignment="1">
      <alignment/>
    </xf>
    <xf numFmtId="200" fontId="1" fillId="0" borderId="27" xfId="60" applyNumberFormat="1" applyFont="1" applyFill="1" applyBorder="1" applyAlignment="1">
      <alignment/>
    </xf>
    <xf numFmtId="1" fontId="1" fillId="15" borderId="25" xfId="0" applyFont="1" applyFill="1" applyBorder="1" applyAlignment="1">
      <alignment horizontal="center" vertical="center"/>
    </xf>
    <xf numFmtId="1" fontId="1" fillId="15" borderId="28" xfId="0" applyFont="1" applyFill="1" applyBorder="1" applyAlignment="1" quotePrefix="1">
      <alignment horizontal="center" vertical="center" wrapText="1"/>
    </xf>
    <xf numFmtId="180" fontId="1" fillId="3" borderId="0" xfId="0" applyNumberFormat="1" applyFont="1" applyFill="1" applyBorder="1" applyAlignment="1">
      <alignment horizontal="center"/>
    </xf>
    <xf numFmtId="180" fontId="0" fillId="3" borderId="34" xfId="0" applyNumberFormat="1" applyFont="1" applyFill="1" applyBorder="1" applyAlignment="1">
      <alignment horizontal="center"/>
    </xf>
    <xf numFmtId="180" fontId="1" fillId="3" borderId="34" xfId="0" applyNumberFormat="1" applyFont="1" applyFill="1" applyBorder="1" applyAlignment="1">
      <alignment horizontal="right"/>
    </xf>
    <xf numFmtId="1" fontId="0" fillId="3" borderId="26" xfId="0" applyFont="1" applyFill="1" applyBorder="1" applyAlignment="1">
      <alignment horizontal="right"/>
    </xf>
    <xf numFmtId="180" fontId="1" fillId="3" borderId="0" xfId="0" applyNumberFormat="1" applyFont="1" applyFill="1" applyBorder="1" applyAlignment="1">
      <alignment/>
    </xf>
    <xf numFmtId="200" fontId="1" fillId="3" borderId="32" xfId="60" applyNumberFormat="1" applyFont="1" applyFill="1" applyBorder="1" applyAlignment="1">
      <alignment/>
    </xf>
    <xf numFmtId="200" fontId="1" fillId="3" borderId="30" xfId="60" applyNumberFormat="1" applyFont="1" applyFill="1" applyBorder="1" applyAlignment="1">
      <alignment/>
    </xf>
    <xf numFmtId="200" fontId="1" fillId="3" borderId="31" xfId="60" applyNumberFormat="1" applyFont="1" applyFill="1" applyBorder="1" applyAlignment="1">
      <alignment/>
    </xf>
    <xf numFmtId="200" fontId="63" fillId="0" borderId="26" xfId="0" applyNumberFormat="1" applyFont="1" applyBorder="1" applyAlignment="1">
      <alignment horizontal="center"/>
    </xf>
    <xf numFmtId="200" fontId="63" fillId="0" borderId="47" xfId="0" applyNumberFormat="1" applyFont="1" applyBorder="1" applyAlignment="1">
      <alignment horizontal="center"/>
    </xf>
    <xf numFmtId="200" fontId="64" fillId="0" borderId="47" xfId="0" applyNumberFormat="1" applyFont="1" applyBorder="1" applyAlignment="1">
      <alignment horizontal="center"/>
    </xf>
    <xf numFmtId="200" fontId="63" fillId="0" borderId="26" xfId="0" applyNumberFormat="1" applyFont="1" applyFill="1" applyBorder="1" applyAlignment="1">
      <alignment horizontal="center"/>
    </xf>
    <xf numFmtId="200" fontId="63" fillId="0" borderId="20" xfId="0" applyNumberFormat="1" applyFont="1" applyFill="1" applyBorder="1" applyAlignment="1">
      <alignment horizontal="center"/>
    </xf>
    <xf numFmtId="200" fontId="63" fillId="0" borderId="19" xfId="0" applyNumberFormat="1" applyFont="1" applyFill="1" applyBorder="1" applyAlignment="1">
      <alignment horizontal="center"/>
    </xf>
    <xf numFmtId="200" fontId="63" fillId="0" borderId="21" xfId="0" applyNumberFormat="1" applyFont="1" applyBorder="1" applyAlignment="1">
      <alignment horizontal="center"/>
    </xf>
    <xf numFmtId="49" fontId="1" fillId="0" borderId="25" xfId="0" applyNumberFormat="1" applyFont="1" applyFill="1" applyBorder="1" applyAlignment="1">
      <alignment horizontal="center"/>
    </xf>
    <xf numFmtId="2" fontId="0" fillId="0" borderId="17" xfId="0" applyNumberFormat="1" applyFont="1" applyFill="1" applyBorder="1" applyAlignment="1">
      <alignment horizontal="right"/>
    </xf>
    <xf numFmtId="1" fontId="0" fillId="0" borderId="27" xfId="0" applyFont="1" applyFill="1" applyBorder="1" applyAlignment="1">
      <alignment horizontal="right"/>
    </xf>
    <xf numFmtId="1" fontId="0" fillId="0" borderId="27" xfId="0" applyNumberFormat="1" applyFont="1" applyFill="1" applyBorder="1" applyAlignment="1">
      <alignment horizontal="right"/>
    </xf>
    <xf numFmtId="1" fontId="1" fillId="0" borderId="28" xfId="0" applyNumberFormat="1" applyFont="1" applyFill="1" applyBorder="1" applyAlignment="1">
      <alignment horizontal="right"/>
    </xf>
    <xf numFmtId="1" fontId="1" fillId="15" borderId="26" xfId="0" applyFont="1" applyFill="1" applyBorder="1" applyAlignment="1">
      <alignment horizontal="center" vertical="top" wrapText="1"/>
    </xf>
    <xf numFmtId="1" fontId="1" fillId="15" borderId="26" xfId="0" applyFont="1" applyFill="1" applyBorder="1" applyAlignment="1" quotePrefix="1">
      <alignment horizontal="center" vertical="center" wrapText="1"/>
    </xf>
    <xf numFmtId="49" fontId="1" fillId="15" borderId="25" xfId="0" applyNumberFormat="1" applyFont="1" applyFill="1" applyBorder="1" applyAlignment="1">
      <alignment horizontal="center"/>
    </xf>
    <xf numFmtId="1" fontId="1" fillId="3" borderId="28" xfId="0" applyFont="1" applyFill="1" applyBorder="1" applyAlignment="1">
      <alignment horizontal="center"/>
    </xf>
    <xf numFmtId="1" fontId="0" fillId="3" borderId="28" xfId="0" applyFont="1" applyFill="1" applyBorder="1" applyAlignment="1">
      <alignment horizontal="right"/>
    </xf>
    <xf numFmtId="1" fontId="1" fillId="3" borderId="26" xfId="0" applyNumberFormat="1" applyFont="1" applyFill="1" applyBorder="1" applyAlignment="1">
      <alignment horizontal="right"/>
    </xf>
    <xf numFmtId="1" fontId="1" fillId="3" borderId="28" xfId="0" applyNumberFormat="1" applyFont="1" applyFill="1" applyBorder="1" applyAlignment="1">
      <alignment horizontal="right"/>
    </xf>
    <xf numFmtId="1" fontId="0" fillId="3" borderId="19" xfId="0" applyNumberFormat="1" applyFont="1" applyFill="1" applyBorder="1" applyAlignment="1">
      <alignment horizontal="right"/>
    </xf>
    <xf numFmtId="181" fontId="1" fillId="3" borderId="26" xfId="0" applyNumberFormat="1" applyFont="1" applyFill="1" applyBorder="1" applyAlignment="1">
      <alignment horizontal="right"/>
    </xf>
    <xf numFmtId="1" fontId="1" fillId="3" borderId="19" xfId="0" applyNumberFormat="1" applyFont="1" applyFill="1" applyBorder="1" applyAlignment="1">
      <alignment horizontal="right"/>
    </xf>
    <xf numFmtId="10" fontId="1" fillId="3" borderId="21" xfId="0" applyNumberFormat="1" applyFont="1" applyFill="1" applyBorder="1" applyAlignment="1">
      <alignment horizontal="right"/>
    </xf>
    <xf numFmtId="10" fontId="1" fillId="3" borderId="27" xfId="0" applyNumberFormat="1" applyFont="1" applyFill="1" applyBorder="1" applyAlignment="1">
      <alignment horizontal="right"/>
    </xf>
    <xf numFmtId="200" fontId="63" fillId="0" borderId="19" xfId="0" applyNumberFormat="1" applyFont="1" applyBorder="1" applyAlignment="1">
      <alignment horizontal="center"/>
    </xf>
    <xf numFmtId="1" fontId="1" fillId="0" borderId="26" xfId="0" applyFont="1" applyFill="1" applyBorder="1" applyAlignment="1">
      <alignment horizontal="center" vertical="top" wrapText="1"/>
    </xf>
    <xf numFmtId="1" fontId="1" fillId="0" borderId="26" xfId="0" applyFont="1" applyFill="1" applyBorder="1" applyAlignment="1" quotePrefix="1">
      <alignment horizontal="center" vertical="center" wrapText="1"/>
    </xf>
    <xf numFmtId="1" fontId="1" fillId="0" borderId="25" xfId="0" applyFont="1" applyFill="1" applyBorder="1" applyAlignment="1">
      <alignment horizontal="center" vertical="center"/>
    </xf>
    <xf numFmtId="1" fontId="1" fillId="0" borderId="28" xfId="0" applyFont="1" applyFill="1" applyBorder="1" applyAlignment="1" quotePrefix="1">
      <alignment horizontal="center" vertical="center" wrapText="1"/>
    </xf>
    <xf numFmtId="49" fontId="1" fillId="0" borderId="45" xfId="0" applyNumberFormat="1" applyFont="1" applyFill="1" applyBorder="1" applyAlignment="1">
      <alignment horizontal="center"/>
    </xf>
    <xf numFmtId="180" fontId="1" fillId="0" borderId="25" xfId="0" applyNumberFormat="1" applyFont="1" applyFill="1" applyBorder="1" applyAlignment="1">
      <alignment horizontal="center"/>
    </xf>
    <xf numFmtId="1" fontId="2" fillId="0" borderId="21" xfId="0" applyFont="1" applyFill="1" applyBorder="1" applyAlignment="1">
      <alignment horizontal="right"/>
    </xf>
    <xf numFmtId="1" fontId="0" fillId="0" borderId="27" xfId="0" applyFill="1" applyBorder="1" applyAlignment="1">
      <alignment horizontal="right"/>
    </xf>
    <xf numFmtId="1" fontId="0" fillId="0" borderId="26" xfId="0" applyFont="1" applyFill="1" applyBorder="1" applyAlignment="1">
      <alignment horizontal="right"/>
    </xf>
    <xf numFmtId="180" fontId="1" fillId="0" borderId="26" xfId="0" applyNumberFormat="1" applyFont="1" applyFill="1" applyBorder="1" applyAlignment="1">
      <alignment/>
    </xf>
    <xf numFmtId="200" fontId="1" fillId="0" borderId="26" xfId="60" applyNumberFormat="1" applyFont="1" applyFill="1" applyBorder="1" applyAlignment="1">
      <alignment/>
    </xf>
    <xf numFmtId="1" fontId="2" fillId="0" borderId="0" xfId="0" applyFont="1" applyAlignment="1" quotePrefix="1">
      <alignment/>
    </xf>
    <xf numFmtId="9" fontId="0" fillId="0" borderId="36" xfId="60" applyFont="1" applyBorder="1" applyAlignment="1">
      <alignment/>
    </xf>
    <xf numFmtId="49" fontId="1" fillId="15" borderId="36" xfId="0" applyNumberFormat="1" applyFont="1" applyFill="1" applyBorder="1" applyAlignment="1">
      <alignment horizontal="left"/>
    </xf>
    <xf numFmtId="1" fontId="0" fillId="0" borderId="36" xfId="0" applyFont="1" applyBorder="1" applyAlignment="1">
      <alignment/>
    </xf>
    <xf numFmtId="1" fontId="0" fillId="3" borderId="47" xfId="0" applyFont="1" applyFill="1" applyBorder="1" applyAlignment="1">
      <alignment horizontal="right"/>
    </xf>
    <xf numFmtId="200" fontId="1" fillId="3" borderId="0" xfId="60" applyNumberFormat="1" applyFont="1" applyFill="1" applyBorder="1" applyAlignment="1">
      <alignment/>
    </xf>
    <xf numFmtId="1" fontId="1" fillId="15" borderId="43" xfId="0" applyFont="1" applyFill="1" applyBorder="1" applyAlignment="1">
      <alignment horizontal="center" vertical="center"/>
    </xf>
    <xf numFmtId="1" fontId="1" fillId="15" borderId="46" xfId="0" applyFont="1" applyFill="1" applyBorder="1" applyAlignment="1" quotePrefix="1">
      <alignment horizontal="center" vertical="center" wrapText="1"/>
    </xf>
    <xf numFmtId="49" fontId="1" fillId="15" borderId="32" xfId="0" applyNumberFormat="1" applyFont="1" applyFill="1" applyBorder="1" applyAlignment="1">
      <alignment horizontal="center"/>
    </xf>
    <xf numFmtId="1" fontId="0" fillId="3" borderId="10" xfId="0" applyNumberFormat="1" applyFont="1" applyFill="1" applyBorder="1" applyAlignment="1">
      <alignment horizontal="right"/>
    </xf>
    <xf numFmtId="2" fontId="10" fillId="3" borderId="11" xfId="0" applyNumberFormat="1" applyFont="1" applyFill="1" applyBorder="1" applyAlignment="1">
      <alignment horizontal="right"/>
    </xf>
    <xf numFmtId="1" fontId="0" fillId="3" borderId="11" xfId="0" applyNumberFormat="1" applyFont="1" applyFill="1" applyBorder="1" applyAlignment="1">
      <alignment horizontal="right"/>
    </xf>
    <xf numFmtId="180" fontId="0" fillId="3" borderId="11" xfId="0" applyNumberFormat="1" applyFont="1" applyFill="1" applyBorder="1" applyAlignment="1">
      <alignment horizontal="right"/>
    </xf>
    <xf numFmtId="193" fontId="10" fillId="3" borderId="46" xfId="0" applyNumberFormat="1" applyFont="1" applyFill="1" applyBorder="1" applyAlignment="1">
      <alignment horizontal="right"/>
    </xf>
    <xf numFmtId="1" fontId="2" fillId="3" borderId="10" xfId="0" applyFont="1" applyFill="1" applyBorder="1" applyAlignment="1">
      <alignment horizontal="right"/>
    </xf>
    <xf numFmtId="1" fontId="0" fillId="3" borderId="11" xfId="0" applyFont="1" applyFill="1" applyBorder="1" applyAlignment="1">
      <alignment horizontal="right"/>
    </xf>
    <xf numFmtId="1" fontId="0" fillId="3" borderId="16" xfId="0" applyFont="1" applyFill="1" applyBorder="1" applyAlignment="1">
      <alignment horizontal="right"/>
    </xf>
    <xf numFmtId="1" fontId="0" fillId="3" borderId="10" xfId="0" applyFont="1" applyFill="1" applyBorder="1" applyAlignment="1">
      <alignment horizontal="right"/>
    </xf>
    <xf numFmtId="180" fontId="1" fillId="3" borderId="11" xfId="0" applyNumberFormat="1" applyFont="1" applyFill="1" applyBorder="1" applyAlignment="1">
      <alignment horizontal="right"/>
    </xf>
    <xf numFmtId="1" fontId="1" fillId="3" borderId="11" xfId="0" applyFont="1" applyFill="1" applyBorder="1" applyAlignment="1">
      <alignment horizontal="right"/>
    </xf>
    <xf numFmtId="1" fontId="0" fillId="3" borderId="16" xfId="0" applyFill="1" applyBorder="1" applyAlignment="1">
      <alignment horizontal="right"/>
    </xf>
    <xf numFmtId="200" fontId="63" fillId="0" borderId="53" xfId="0" applyNumberFormat="1" applyFont="1" applyBorder="1" applyAlignment="1">
      <alignment horizontal="center"/>
    </xf>
    <xf numFmtId="200" fontId="64" fillId="0" borderId="53" xfId="0" applyNumberFormat="1" applyFont="1" applyBorder="1" applyAlignment="1">
      <alignment horizontal="center"/>
    </xf>
    <xf numFmtId="180" fontId="0" fillId="3" borderId="26" xfId="0" applyNumberFormat="1" applyFont="1" applyFill="1" applyBorder="1" applyAlignment="1">
      <alignment horizontal="center"/>
    </xf>
    <xf numFmtId="180" fontId="1" fillId="3" borderId="26" xfId="0" applyNumberFormat="1" applyFont="1" applyFill="1" applyBorder="1" applyAlignment="1">
      <alignment horizontal="right"/>
    </xf>
    <xf numFmtId="180" fontId="1" fillId="3" borderId="26" xfId="0" applyNumberFormat="1" applyFont="1" applyFill="1" applyBorder="1" applyAlignment="1">
      <alignment horizontal="center"/>
    </xf>
    <xf numFmtId="200" fontId="1" fillId="3" borderId="26" xfId="60" applyNumberFormat="1" applyFont="1" applyFill="1" applyBorder="1" applyAlignment="1">
      <alignment/>
    </xf>
    <xf numFmtId="1" fontId="0" fillId="3" borderId="36" xfId="0" applyNumberFormat="1" applyFont="1" applyFill="1" applyBorder="1" applyAlignment="1">
      <alignment horizontal="right"/>
    </xf>
    <xf numFmtId="2" fontId="10" fillId="3" borderId="36" xfId="0" applyNumberFormat="1" applyFont="1" applyFill="1" applyBorder="1" applyAlignment="1">
      <alignment horizontal="right"/>
    </xf>
    <xf numFmtId="180" fontId="0" fillId="3" borderId="36" xfId="0" applyNumberFormat="1" applyFont="1" applyFill="1" applyBorder="1" applyAlignment="1">
      <alignment horizontal="right"/>
    </xf>
    <xf numFmtId="1" fontId="2" fillId="3" borderId="36" xfId="0" applyFont="1" applyFill="1" applyBorder="1" applyAlignment="1">
      <alignment horizontal="right"/>
    </xf>
    <xf numFmtId="1" fontId="0" fillId="3" borderId="36" xfId="0" applyFont="1" applyFill="1" applyBorder="1" applyAlignment="1">
      <alignment horizontal="right"/>
    </xf>
    <xf numFmtId="180" fontId="1" fillId="3" borderId="36" xfId="0" applyNumberFormat="1" applyFont="1" applyFill="1" applyBorder="1" applyAlignment="1">
      <alignment horizontal="right"/>
    </xf>
    <xf numFmtId="1" fontId="1" fillId="3" borderId="36" xfId="0" applyFont="1" applyFill="1" applyBorder="1" applyAlignment="1">
      <alignment horizontal="right"/>
    </xf>
    <xf numFmtId="1" fontId="0" fillId="3" borderId="36" xfId="0" applyFill="1" applyBorder="1" applyAlignment="1">
      <alignment horizontal="right"/>
    </xf>
    <xf numFmtId="1" fontId="0" fillId="3" borderId="66" xfId="0" applyFont="1" applyFill="1" applyBorder="1" applyAlignment="1">
      <alignment horizontal="right"/>
    </xf>
    <xf numFmtId="1" fontId="0" fillId="3" borderId="42" xfId="0" applyFont="1" applyFill="1" applyBorder="1" applyAlignment="1">
      <alignment horizontal="right"/>
    </xf>
    <xf numFmtId="193" fontId="10" fillId="3" borderId="66" xfId="0" applyNumberFormat="1" applyFont="1" applyFill="1" applyBorder="1" applyAlignment="1">
      <alignment horizontal="right"/>
    </xf>
    <xf numFmtId="1" fontId="2" fillId="3" borderId="42" xfId="0" applyFont="1" applyFill="1" applyBorder="1" applyAlignment="1">
      <alignment horizontal="right"/>
    </xf>
    <xf numFmtId="1" fontId="0" fillId="3" borderId="42" xfId="0" applyNumberFormat="1" applyFont="1" applyFill="1" applyBorder="1" applyAlignment="1">
      <alignment horizontal="right"/>
    </xf>
    <xf numFmtId="49" fontId="1" fillId="15" borderId="26" xfId="0" applyNumberFormat="1" applyFont="1" applyFill="1" applyBorder="1" applyAlignment="1">
      <alignment horizontal="center"/>
    </xf>
    <xf numFmtId="1" fontId="2" fillId="3" borderId="11" xfId="0" applyFont="1" applyFill="1" applyBorder="1" applyAlignment="1">
      <alignment horizontal="right"/>
    </xf>
    <xf numFmtId="180" fontId="1" fillId="3" borderId="16" xfId="0" applyNumberFormat="1" applyFont="1" applyFill="1" applyBorder="1" applyAlignment="1">
      <alignment horizontal="right"/>
    </xf>
    <xf numFmtId="180" fontId="1" fillId="3" borderId="28" xfId="0" applyNumberFormat="1" applyFont="1" applyFill="1" applyBorder="1" applyAlignment="1">
      <alignment/>
    </xf>
    <xf numFmtId="200" fontId="1" fillId="3" borderId="53" xfId="60" applyNumberFormat="1" applyFont="1" applyFill="1" applyBorder="1" applyAlignment="1">
      <alignment/>
    </xf>
    <xf numFmtId="2" fontId="0" fillId="3" borderId="11" xfId="0" applyNumberFormat="1" applyFont="1" applyFill="1" applyBorder="1" applyAlignment="1">
      <alignment horizontal="right"/>
    </xf>
    <xf numFmtId="200" fontId="63" fillId="0" borderId="44" xfId="0" applyNumberFormat="1" applyFont="1" applyBorder="1" applyAlignment="1">
      <alignment horizontal="center"/>
    </xf>
    <xf numFmtId="1" fontId="1" fillId="3" borderId="26" xfId="0" applyFont="1" applyFill="1" applyBorder="1" applyAlignment="1">
      <alignment horizontal="center"/>
    </xf>
    <xf numFmtId="2" fontId="0" fillId="3" borderId="14" xfId="0" applyNumberFormat="1" applyFont="1" applyFill="1" applyBorder="1" applyAlignment="1">
      <alignment horizontal="right"/>
    </xf>
    <xf numFmtId="1" fontId="0" fillId="3" borderId="12" xfId="0" applyNumberFormat="1" applyFont="1" applyFill="1" applyBorder="1" applyAlignment="1">
      <alignment horizontal="right"/>
    </xf>
    <xf numFmtId="1" fontId="0" fillId="3" borderId="66" xfId="0" applyNumberFormat="1" applyFont="1" applyFill="1" applyBorder="1" applyAlignment="1">
      <alignment horizontal="right"/>
    </xf>
    <xf numFmtId="1" fontId="1" fillId="3" borderId="11" xfId="0" applyNumberFormat="1" applyFont="1" applyFill="1" applyBorder="1" applyAlignment="1">
      <alignment horizontal="right"/>
    </xf>
    <xf numFmtId="1" fontId="0" fillId="3" borderId="16" xfId="0" applyNumberFormat="1" applyFont="1" applyFill="1" applyBorder="1" applyAlignment="1">
      <alignment horizontal="right"/>
    </xf>
    <xf numFmtId="1" fontId="1" fillId="3" borderId="36" xfId="0" applyNumberFormat="1" applyFont="1" applyFill="1" applyBorder="1" applyAlignment="1">
      <alignment horizontal="right"/>
    </xf>
    <xf numFmtId="1" fontId="0" fillId="3" borderId="26" xfId="0" applyNumberFormat="1" applyFont="1" applyFill="1" applyBorder="1" applyAlignment="1">
      <alignment horizontal="right"/>
    </xf>
    <xf numFmtId="1" fontId="1" fillId="3" borderId="14" xfId="0" applyNumberFormat="1" applyFont="1" applyFill="1" applyBorder="1" applyAlignment="1">
      <alignment horizontal="right"/>
    </xf>
    <xf numFmtId="1" fontId="2" fillId="3" borderId="11" xfId="0" applyNumberFormat="1" applyFont="1" applyFill="1" applyBorder="1" applyAlignment="1">
      <alignment horizontal="right"/>
    </xf>
    <xf numFmtId="1" fontId="1" fillId="3" borderId="16" xfId="0" applyNumberFormat="1" applyFont="1" applyFill="1" applyBorder="1" applyAlignment="1">
      <alignment horizontal="right"/>
    </xf>
    <xf numFmtId="1" fontId="2" fillId="3" borderId="36" xfId="0" applyNumberFormat="1" applyFont="1" applyFill="1" applyBorder="1" applyAlignment="1">
      <alignment horizontal="right"/>
    </xf>
    <xf numFmtId="1" fontId="1" fillId="3" borderId="66" xfId="0" applyNumberFormat="1" applyFont="1" applyFill="1" applyBorder="1" applyAlignment="1">
      <alignment horizontal="right"/>
    </xf>
    <xf numFmtId="10" fontId="1" fillId="3" borderId="10" xfId="0" applyNumberFormat="1" applyFont="1" applyFill="1" applyBorder="1" applyAlignment="1">
      <alignment horizontal="right"/>
    </xf>
    <xf numFmtId="10" fontId="1" fillId="3" borderId="11" xfId="0" applyNumberFormat="1" applyFont="1" applyFill="1" applyBorder="1" applyAlignment="1">
      <alignment horizontal="right"/>
    </xf>
    <xf numFmtId="10" fontId="1" fillId="3" borderId="16" xfId="0" applyNumberFormat="1" applyFont="1" applyFill="1" applyBorder="1" applyAlignment="1">
      <alignment horizontal="right"/>
    </xf>
    <xf numFmtId="200" fontId="63" fillId="0" borderId="45" xfId="0" applyNumberFormat="1" applyFont="1" applyBorder="1" applyAlignment="1">
      <alignment horizontal="center"/>
    </xf>
    <xf numFmtId="1" fontId="1" fillId="3" borderId="42" xfId="0" applyNumberFormat="1" applyFont="1" applyFill="1" applyBorder="1" applyAlignment="1">
      <alignment horizontal="right"/>
    </xf>
    <xf numFmtId="2" fontId="0" fillId="3" borderId="42" xfId="0" applyNumberFormat="1" applyFont="1" applyFill="1" applyBorder="1" applyAlignment="1">
      <alignment horizontal="right"/>
    </xf>
    <xf numFmtId="10" fontId="1" fillId="3" borderId="26" xfId="0" applyNumberFormat="1" applyFont="1" applyFill="1" applyBorder="1" applyAlignment="1">
      <alignment horizontal="right"/>
    </xf>
    <xf numFmtId="49" fontId="1" fillId="15" borderId="26" xfId="0" applyNumberFormat="1" applyFont="1" applyFill="1" applyBorder="1" applyAlignment="1" quotePrefix="1">
      <alignment horizontal="center"/>
    </xf>
    <xf numFmtId="1" fontId="0" fillId="0" borderId="0" xfId="0" applyFont="1" applyAlignment="1">
      <alignment horizontal="center" wrapText="1"/>
    </xf>
    <xf numFmtId="1" fontId="0" fillId="3" borderId="67" xfId="0" applyNumberFormat="1" applyFont="1" applyFill="1" applyBorder="1" applyAlignment="1">
      <alignment horizontal="right"/>
    </xf>
    <xf numFmtId="1" fontId="2" fillId="0" borderId="36" xfId="0" applyFont="1" applyBorder="1" applyAlignment="1">
      <alignment/>
    </xf>
    <xf numFmtId="200" fontId="63" fillId="0" borderId="44" xfId="0" applyNumberFormat="1" applyFont="1" applyBorder="1" applyAlignment="1">
      <alignment horizontal="center" wrapText="1"/>
    </xf>
    <xf numFmtId="200" fontId="63" fillId="0" borderId="45" xfId="0" applyNumberFormat="1" applyFont="1" applyBorder="1" applyAlignment="1">
      <alignment horizontal="center" wrapText="1"/>
    </xf>
    <xf numFmtId="200" fontId="63" fillId="0" borderId="25" xfId="0" applyNumberFormat="1" applyFont="1" applyBorder="1" applyAlignment="1">
      <alignment horizontal="center" wrapText="1"/>
    </xf>
    <xf numFmtId="200" fontId="63" fillId="0" borderId="28" xfId="0" applyNumberFormat="1" applyFont="1" applyBorder="1" applyAlignment="1">
      <alignment horizontal="center" wrapText="1"/>
    </xf>
    <xf numFmtId="1" fontId="0" fillId="0" borderId="0" xfId="0" applyFont="1" applyFill="1" applyAlignment="1">
      <alignment horizontal="center" vertical="center" wrapText="1"/>
    </xf>
    <xf numFmtId="1" fontId="1" fillId="0" borderId="25" xfId="0" applyFont="1" applyFill="1" applyBorder="1" applyAlignment="1">
      <alignment horizontal="center" vertical="center" wrapText="1"/>
    </xf>
    <xf numFmtId="1" fontId="1" fillId="0" borderId="28"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worksheet" Target="worksheets/sheet4.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Wheat: Percentage imports of RSA consumption</a:t>
            </a:r>
          </a:p>
        </c:rich>
      </c:tx>
      <c:layout>
        <c:manualLayout>
          <c:xMode val="factor"/>
          <c:yMode val="factor"/>
          <c:x val="-0.001"/>
          <c:y val="-0.008"/>
        </c:manualLayout>
      </c:layout>
      <c:spPr>
        <a:noFill/>
        <a:ln w="3175">
          <a:noFill/>
        </a:ln>
      </c:spPr>
    </c:title>
    <c:plotArea>
      <c:layout>
        <c:manualLayout>
          <c:xMode val="edge"/>
          <c:yMode val="edge"/>
          <c:x val="0.041"/>
          <c:y val="0.1235"/>
          <c:w val="0.91225"/>
          <c:h val="0.879"/>
        </c:manualLayout>
      </c:layout>
      <c:barChart>
        <c:barDir val="col"/>
        <c:grouping val="clustered"/>
        <c:varyColors val="0"/>
        <c:ser>
          <c:idx val="0"/>
          <c:order val="0"/>
          <c:tx>
            <c:strRef>
              <c:f>'DATA-Koring-Wheat'!$B$19</c:f>
              <c:strCache>
                <c:ptCount val="1"/>
                <c:pt idx="0">
                  <c:v>Invoere / Imports </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'DATA-Koring-Wheat'!$C$6:$Z$6</c:f>
              <c:strCache>
                <c:ptCount val="1"/>
                <c:pt idx="0">
                  <c:v>2013/14</c:v>
                </c:pt>
              </c:strCache>
            </c:strRef>
          </c:cat>
          <c:val>
            <c:numRef>
              <c:f>'DATA-Koring-Wheat'!$C$19:$Z$19</c:f>
              <c:numCache>
                <c:ptCount val="1"/>
                <c:pt idx="0">
                  <c:v>1668.412</c:v>
                </c:pt>
              </c:numCache>
            </c:numRef>
          </c:val>
        </c:ser>
        <c:axId val="407550"/>
        <c:axId val="3667951"/>
      </c:barChart>
      <c:lineChart>
        <c:grouping val="standard"/>
        <c:varyColors val="0"/>
        <c:ser>
          <c:idx val="1"/>
          <c:order val="1"/>
          <c:tx>
            <c:strRef>
              <c:f>'DATA-Koring-Wheat'!$B$47</c:f>
              <c:strCache>
                <c:ptCount val="1"/>
                <c:pt idx="0">
                  <c:v>% invoere t.o.v RSA verbruik/ % imported of RSA consumption </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'DATA-Koring-Wheat'!$C$6:$Z$6</c:f>
              <c:strCache>
                <c:ptCount val="1"/>
                <c:pt idx="0">
                  <c:v>2013/14</c:v>
                </c:pt>
              </c:strCache>
            </c:strRef>
          </c:cat>
          <c:val>
            <c:numRef>
              <c:f>'DATA-Koring-Wheat'!$C$47:$Z$47</c:f>
              <c:numCache>
                <c:ptCount val="1"/>
                <c:pt idx="0">
                  <c:v>0.5185367634295596</c:v>
                </c:pt>
              </c:numCache>
            </c:numRef>
          </c:val>
          <c:smooth val="1"/>
        </c:ser>
        <c:axId val="33011560"/>
        <c:axId val="28668585"/>
      </c:lineChart>
      <c:catAx>
        <c:axId val="407550"/>
        <c:scaling>
          <c:orientation val="minMax"/>
        </c:scaling>
        <c:axPos val="b"/>
        <c:delete val="0"/>
        <c:numFmt formatCode="General" sourceLinked="1"/>
        <c:majorTickMark val="out"/>
        <c:minorTickMark val="none"/>
        <c:tickLblPos val="nextTo"/>
        <c:spPr>
          <a:ln w="3175">
            <a:solidFill>
              <a:srgbClr val="808080"/>
            </a:solidFill>
          </a:ln>
        </c:spPr>
        <c:crossAx val="3667951"/>
        <c:crosses val="autoZero"/>
        <c:auto val="1"/>
        <c:lblOffset val="100"/>
        <c:tickLblSkip val="1"/>
        <c:noMultiLvlLbl val="0"/>
      </c:catAx>
      <c:valAx>
        <c:axId val="3667951"/>
        <c:scaling>
          <c:orientation val="minMax"/>
          <c:max val="1800"/>
        </c:scaling>
        <c:axPos val="l"/>
        <c:title>
          <c:tx>
            <c:rich>
              <a:bodyPr vert="horz" rot="-5400000" anchor="ctr"/>
              <a:lstStyle/>
              <a:p>
                <a:pPr algn="ctr">
                  <a:defRPr/>
                </a:pPr>
                <a:r>
                  <a:rPr lang="en-US" cap="none" sz="1200" b="1" i="0" u="none" baseline="0">
                    <a:solidFill>
                      <a:srgbClr val="000000"/>
                    </a:solidFill>
                  </a:rPr>
                  <a:t>1000 ton</a:t>
                </a:r>
              </a:p>
            </c:rich>
          </c:tx>
          <c:layout>
            <c:manualLayout>
              <c:xMode val="factor"/>
              <c:yMode val="factor"/>
              <c:x val="-0.005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7550"/>
        <c:crossesAt val="1"/>
        <c:crossBetween val="between"/>
        <c:dispUnits/>
      </c:valAx>
      <c:catAx>
        <c:axId val="33011560"/>
        <c:scaling>
          <c:orientation val="minMax"/>
        </c:scaling>
        <c:axPos val="b"/>
        <c:delete val="1"/>
        <c:majorTickMark val="out"/>
        <c:minorTickMark val="none"/>
        <c:tickLblPos val="nextTo"/>
        <c:crossAx val="28668585"/>
        <c:crosses val="autoZero"/>
        <c:auto val="1"/>
        <c:lblOffset val="100"/>
        <c:tickLblSkip val="1"/>
        <c:noMultiLvlLbl val="0"/>
      </c:catAx>
      <c:valAx>
        <c:axId val="28668585"/>
        <c:scaling>
          <c:orientation val="minMax"/>
          <c:max val="0.7000000000000001"/>
        </c:scaling>
        <c:axPos val="l"/>
        <c:title>
          <c:tx>
            <c:rich>
              <a:bodyPr vert="horz" rot="-5400000" anchor="ctr"/>
              <a:lstStyle/>
              <a:p>
                <a:pPr algn="ctr">
                  <a:defRPr/>
                </a:pPr>
                <a:r>
                  <a:rPr lang="en-US" cap="none" sz="1200" b="1" i="0" u="none" baseline="0">
                    <a:solidFill>
                      <a:srgbClr val="000000"/>
                    </a:solidFill>
                  </a:rPr>
                  <a:t>%</a:t>
                </a:r>
              </a:p>
            </c:rich>
          </c:tx>
          <c:layout>
            <c:manualLayout>
              <c:xMode val="factor"/>
              <c:yMode val="factor"/>
              <c:x val="-0.007"/>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3011560"/>
        <c:crosses val="max"/>
        <c:crossBetween val="between"/>
        <c:dispUnits/>
      </c:valAx>
      <c:spPr>
        <a:solidFill>
          <a:srgbClr val="FFFFFF"/>
        </a:solidFill>
        <a:ln w="3175">
          <a:noFill/>
        </a:ln>
      </c:spPr>
    </c:plotArea>
    <c:legend>
      <c:legendPos val="r"/>
      <c:layout>
        <c:manualLayout>
          <c:xMode val="edge"/>
          <c:yMode val="edge"/>
          <c:x val="0.10475"/>
          <c:y val="0.069"/>
          <c:w val="0.86175"/>
          <c:h val="0.0345"/>
        </c:manualLayout>
      </c:layout>
      <c:overlay val="0"/>
      <c:spPr>
        <a:noFill/>
        <a:ln w="3175">
          <a:noFill/>
        </a:ln>
      </c:spPr>
      <c:txPr>
        <a:bodyPr vert="horz" rot="0"/>
        <a:lstStyle/>
        <a:p>
          <a:pPr>
            <a:defRPr lang="en-US" cap="none" sz="35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
          <c:y val="-0.0035"/>
          <c:w val="0.95775"/>
          <c:h val="0.93925"/>
        </c:manualLayout>
      </c:layout>
      <c:barChart>
        <c:barDir val="col"/>
        <c:grouping val="clustered"/>
        <c:varyColors val="0"/>
        <c:ser>
          <c:idx val="0"/>
          <c:order val="0"/>
          <c:tx>
            <c:strRef>
              <c:f>'DATA-Koring-Wheat'!$B$9</c:f>
              <c:strCache>
                <c:ptCount val="1"/>
                <c:pt idx="0">
                  <c:v>NOK produksie skatting/CEC crop estimate ('000ton)</c:v>
                </c:pt>
              </c:strCache>
            </c:strRef>
          </c:tx>
          <c:spPr>
            <a:solidFill>
              <a:srgbClr val="00B0F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trendline>
            <c:spPr>
              <a:ln w="38100">
                <a:solidFill>
                  <a:srgbClr val="00CCFF"/>
                </a:solidFill>
              </a:ln>
            </c:spPr>
            <c:trendlineType val="linear"/>
            <c:dispEq val="0"/>
            <c:dispRSqr val="0"/>
          </c:trendline>
          <c:cat>
            <c:strRef>
              <c:f>'DATA-Koring-Wheat'!$C$6:$AA$6</c:f>
              <c:strCache>
                <c:ptCount val="2"/>
                <c:pt idx="0">
                  <c:v>2013/14</c:v>
                </c:pt>
                <c:pt idx="1">
                  <c:v>2014/15*</c:v>
                </c:pt>
              </c:strCache>
            </c:strRef>
          </c:cat>
          <c:val>
            <c:numRef>
              <c:f>'DATA-Koring-Wheat'!$C$9:$AA$9</c:f>
              <c:numCache>
                <c:ptCount val="2"/>
                <c:pt idx="0">
                  <c:v>1870</c:v>
                </c:pt>
                <c:pt idx="1">
                  <c:v>1750</c:v>
                </c:pt>
              </c:numCache>
            </c:numRef>
          </c:val>
        </c:ser>
        <c:ser>
          <c:idx val="1"/>
          <c:order val="1"/>
          <c:tx>
            <c:strRef>
              <c:f>'DATA-Koring-Wheat'!$B$34</c:f>
              <c:strCache>
                <c:ptCount val="1"/>
                <c:pt idx="0">
                  <c:v>    Totaal RSA verbruik / Total RSA consumption</c:v>
                </c:pt>
              </c:strCache>
            </c:strRef>
          </c:tx>
          <c:spPr>
            <a:solidFill>
              <a:srgbClr val="00B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trendline>
            <c:spPr>
              <a:ln w="38100">
                <a:solidFill>
                  <a:srgbClr val="339966"/>
                </a:solidFill>
              </a:ln>
            </c:spPr>
            <c:trendlineType val="linear"/>
            <c:dispEq val="0"/>
            <c:dispRSqr val="0"/>
          </c:trendline>
          <c:cat>
            <c:strRef>
              <c:f>'DATA-Koring-Wheat'!$C$6:$AA$6</c:f>
              <c:strCache>
                <c:ptCount val="2"/>
                <c:pt idx="0">
                  <c:v>2013/14</c:v>
                </c:pt>
                <c:pt idx="1">
                  <c:v>2014/15*</c:v>
                </c:pt>
              </c:strCache>
            </c:strRef>
          </c:cat>
          <c:val>
            <c:numRef>
              <c:f>'DATA-Koring-Wheat'!$C$34:$AA$34</c:f>
              <c:numCache>
                <c:ptCount val="2"/>
                <c:pt idx="0">
                  <c:v>3217.5385</c:v>
                </c:pt>
                <c:pt idx="1">
                  <c:v>3175.176</c:v>
                </c:pt>
              </c:numCache>
            </c:numRef>
          </c:val>
        </c:ser>
        <c:axId val="56690674"/>
        <c:axId val="40454019"/>
      </c:barChart>
      <c:catAx>
        <c:axId val="56690674"/>
        <c:scaling>
          <c:orientation val="minMax"/>
        </c:scaling>
        <c:axPos val="b"/>
        <c:delete val="0"/>
        <c:numFmt formatCode="General" sourceLinked="1"/>
        <c:majorTickMark val="out"/>
        <c:minorTickMark val="none"/>
        <c:tickLblPos val="nextTo"/>
        <c:spPr>
          <a:ln w="3175">
            <a:solidFill>
              <a:srgbClr val="808080"/>
            </a:solidFill>
          </a:ln>
        </c:spPr>
        <c:crossAx val="40454019"/>
        <c:crosses val="autoZero"/>
        <c:auto val="1"/>
        <c:lblOffset val="100"/>
        <c:tickLblSkip val="1"/>
        <c:noMultiLvlLbl val="0"/>
      </c:catAx>
      <c:valAx>
        <c:axId val="40454019"/>
        <c:scaling>
          <c:orientation val="minMax"/>
          <c:min val="1000"/>
        </c:scaling>
        <c:axPos val="l"/>
        <c:title>
          <c:tx>
            <c:rich>
              <a:bodyPr vert="horz" rot="-5400000" anchor="ctr"/>
              <a:lstStyle/>
              <a:p>
                <a:pPr algn="ctr">
                  <a:defRPr/>
                </a:pPr>
                <a:r>
                  <a:rPr lang="en-US" cap="none" sz="1000" b="1" i="0" u="none" baseline="0">
                    <a:solidFill>
                      <a:srgbClr val="000000"/>
                    </a:solidFill>
                  </a:rPr>
                  <a:t>1000 ton</a:t>
                </a:r>
              </a:p>
            </c:rich>
          </c:tx>
          <c:layout>
            <c:manualLayout>
              <c:xMode val="factor"/>
              <c:yMode val="factor"/>
              <c:x val="-0.006"/>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690674"/>
        <c:crossesAt val="1"/>
        <c:crossBetween val="between"/>
        <c:dispUnits/>
      </c:valAx>
      <c:spPr>
        <a:solidFill>
          <a:srgbClr val="FFFFFF"/>
        </a:solidFill>
        <a:ln w="3175">
          <a:noFill/>
        </a:ln>
      </c:spPr>
    </c:plotArea>
    <c:legend>
      <c:legendPos val="r"/>
      <c:layout>
        <c:manualLayout>
          <c:xMode val="edge"/>
          <c:yMode val="edge"/>
          <c:x val="0.0895"/>
          <c:y val="0.912"/>
          <c:w val="0.87225"/>
          <c:h val="0.08125"/>
        </c:manualLayout>
      </c:layout>
      <c:overlay val="0"/>
      <c:spPr>
        <a:noFill/>
        <a:ln w="3175">
          <a:noFill/>
        </a:ln>
      </c:spPr>
      <c:txPr>
        <a:bodyPr vert="horz" rot="0"/>
        <a:lstStyle/>
        <a:p>
          <a:pPr>
            <a:defRPr lang="en-US" cap="none" sz="5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01925"/>
          <c:w val="0.938"/>
          <c:h val="0.946"/>
        </c:manualLayout>
      </c:layout>
      <c:barChart>
        <c:barDir val="col"/>
        <c:grouping val="clustered"/>
        <c:varyColors val="0"/>
        <c:ser>
          <c:idx val="0"/>
          <c:order val="0"/>
          <c:tx>
            <c:strRef>
              <c:f>'DATA-Koring-Wheat'!$B$19</c:f>
              <c:strCache>
                <c:ptCount val="1"/>
                <c:pt idx="0">
                  <c:v>Invoere / Imports </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'DATA-Koring-Wheat'!$C$6:$AA$6</c:f>
              <c:strCache>
                <c:ptCount val="2"/>
                <c:pt idx="0">
                  <c:v>2013/14</c:v>
                </c:pt>
                <c:pt idx="1">
                  <c:v>2014/15*</c:v>
                </c:pt>
              </c:strCache>
            </c:strRef>
          </c:cat>
          <c:val>
            <c:numRef>
              <c:f>'DATA-Koring-Wheat'!$C$19:$AA$19</c:f>
              <c:numCache>
                <c:ptCount val="2"/>
                <c:pt idx="0">
                  <c:v>1668.412</c:v>
                </c:pt>
                <c:pt idx="1">
                  <c:v>1750</c:v>
                </c:pt>
              </c:numCache>
            </c:numRef>
          </c:val>
        </c:ser>
        <c:axId val="28541852"/>
        <c:axId val="55550077"/>
      </c:barChart>
      <c:lineChart>
        <c:grouping val="standard"/>
        <c:varyColors val="0"/>
        <c:ser>
          <c:idx val="1"/>
          <c:order val="1"/>
          <c:tx>
            <c:strRef>
              <c:f>'DATA-Koring-Wheat'!$B$47</c:f>
              <c:strCache>
                <c:ptCount val="1"/>
                <c:pt idx="0">
                  <c:v>% invoere t.o.v RSA verbruik/ % imported of RSA consumption </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'DATA-Koring-Wheat'!$C$47:$AA$47</c:f>
              <c:numCache>
                <c:ptCount val="2"/>
                <c:pt idx="0">
                  <c:v>0.5185367634295596</c:v>
                </c:pt>
                <c:pt idx="1">
                  <c:v>0.5511505503946867</c:v>
                </c:pt>
              </c:numCache>
            </c:numRef>
          </c:val>
          <c:smooth val="0"/>
        </c:ser>
        <c:axId val="30188646"/>
        <c:axId val="3262359"/>
      </c:lineChart>
      <c:catAx>
        <c:axId val="28541852"/>
        <c:scaling>
          <c:orientation val="minMax"/>
        </c:scaling>
        <c:axPos val="b"/>
        <c:delete val="0"/>
        <c:numFmt formatCode="General" sourceLinked="1"/>
        <c:majorTickMark val="out"/>
        <c:minorTickMark val="none"/>
        <c:tickLblPos val="nextTo"/>
        <c:spPr>
          <a:ln w="3175">
            <a:solidFill>
              <a:srgbClr val="808080"/>
            </a:solidFill>
          </a:ln>
        </c:spPr>
        <c:crossAx val="55550077"/>
        <c:crosses val="autoZero"/>
        <c:auto val="1"/>
        <c:lblOffset val="100"/>
        <c:tickLblSkip val="1"/>
        <c:noMultiLvlLbl val="0"/>
      </c:catAx>
      <c:valAx>
        <c:axId val="55550077"/>
        <c:scaling>
          <c:orientation val="minMax"/>
        </c:scaling>
        <c:axPos val="l"/>
        <c:title>
          <c:tx>
            <c:rich>
              <a:bodyPr vert="horz" rot="-5400000" anchor="ctr"/>
              <a:lstStyle/>
              <a:p>
                <a:pPr algn="ctr">
                  <a:defRPr/>
                </a:pPr>
                <a:r>
                  <a:rPr lang="en-US" cap="none" sz="1000" b="1" i="0" u="none" baseline="0">
                    <a:solidFill>
                      <a:srgbClr val="000000"/>
                    </a:solidFill>
                  </a:rPr>
                  <a:t>'000 ton imports</a:t>
                </a:r>
              </a:p>
            </c:rich>
          </c:tx>
          <c:layout>
            <c:manualLayout>
              <c:xMode val="factor"/>
              <c:yMode val="factor"/>
              <c:x val="-0.006"/>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541852"/>
        <c:crossesAt val="1"/>
        <c:crossBetween val="between"/>
        <c:dispUnits/>
      </c:valAx>
      <c:catAx>
        <c:axId val="30188646"/>
        <c:scaling>
          <c:orientation val="minMax"/>
        </c:scaling>
        <c:axPos val="b"/>
        <c:delete val="1"/>
        <c:majorTickMark val="out"/>
        <c:minorTickMark val="none"/>
        <c:tickLblPos val="nextTo"/>
        <c:crossAx val="3262359"/>
        <c:crosses val="autoZero"/>
        <c:auto val="1"/>
        <c:lblOffset val="100"/>
        <c:tickLblSkip val="1"/>
        <c:noMultiLvlLbl val="0"/>
      </c:catAx>
      <c:valAx>
        <c:axId val="3262359"/>
        <c:scaling>
          <c:orientation val="minMax"/>
        </c:scaling>
        <c:axPos val="l"/>
        <c:title>
          <c:tx>
            <c:rich>
              <a:bodyPr vert="horz" rot="-5400000" anchor="ctr"/>
              <a:lstStyle/>
              <a:p>
                <a:pPr algn="ctr">
                  <a:defRPr/>
                </a:pPr>
                <a:r>
                  <a:rPr lang="en-US" cap="none" sz="1000" b="1" i="0" u="none" baseline="0">
                    <a:solidFill>
                      <a:srgbClr val="000000"/>
                    </a:solidFill>
                  </a:rPr>
                  <a:t>%  Imported of RSA consumption</a:t>
                </a:r>
              </a:p>
            </c:rich>
          </c:tx>
          <c:layout>
            <c:manualLayout>
              <c:xMode val="factor"/>
              <c:yMode val="factor"/>
              <c:x val="-0.00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0188646"/>
        <c:crosses val="max"/>
        <c:crossBetween val="between"/>
        <c:dispUnits/>
      </c:valAx>
      <c:spPr>
        <a:solidFill>
          <a:srgbClr val="FFFFFF"/>
        </a:solidFill>
        <a:ln w="3175">
          <a:noFill/>
        </a:ln>
      </c:spPr>
    </c:plotArea>
    <c:legend>
      <c:legendPos val="r"/>
      <c:layout>
        <c:manualLayout>
          <c:xMode val="edge"/>
          <c:yMode val="edge"/>
          <c:x val="0.18875"/>
          <c:y val="0.9425"/>
          <c:w val="0.61875"/>
          <c:h val="0.0315"/>
        </c:manualLayout>
      </c:layout>
      <c:overlay val="0"/>
      <c:spPr>
        <a:noFill/>
        <a:ln w="3175">
          <a:noFill/>
        </a:ln>
      </c:spPr>
      <c:txPr>
        <a:bodyPr vert="horz" rot="0"/>
        <a:lstStyle/>
        <a:p>
          <a:pPr>
            <a:defRPr lang="en-US" cap="none" sz="5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6"/>
          <c:y val="0.09175"/>
          <c:w val="0.46575"/>
          <c:h val="0.806"/>
        </c:manualLayout>
      </c:layout>
      <c:pieChart>
        <c:varyColors val="1"/>
        <c:ser>
          <c:idx val="0"/>
          <c:order val="0"/>
          <c:spPr>
            <a:solidFill>
              <a:srgbClr val="00B0F0"/>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B0F0"/>
              </a:solidFill>
              <a:ln w="12700">
                <a:solidFill>
                  <a:srgbClr val="000000"/>
                </a:solidFill>
              </a:ln>
            </c:spPr>
          </c:dPt>
          <c:dPt>
            <c:idx val="1"/>
            <c:spPr>
              <a:solidFill>
                <a:srgbClr val="92D050"/>
              </a:solidFill>
              <a:ln w="127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numFmt formatCode="General" sourceLinked="1"/>
            <c:spPr>
              <a:noFill/>
              <a:ln w="3175">
                <a:noFill/>
              </a:ln>
            </c:spPr>
            <c:showLegendKey val="0"/>
            <c:showVal val="1"/>
            <c:showBubbleSize val="0"/>
            <c:showCatName val="1"/>
            <c:showSerName val="0"/>
            <c:showLeaderLines val="1"/>
            <c:showPercent val="0"/>
          </c:dLbls>
          <c:cat>
            <c:strRef>
              <c:f>Sheet1!$A$2:$A$3</c:f>
              <c:strCache/>
            </c:strRef>
          </c:cat>
          <c:val>
            <c:numRef>
              <c:f>Sheet1!$B$2:$B$3</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55"/>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Views>
    <sheetView workbookViewId="0" zoomScale="55"/>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19</xdr:row>
      <xdr:rowOff>66675</xdr:rowOff>
    </xdr:from>
    <xdr:to>
      <xdr:col>1</xdr:col>
      <xdr:colOff>1390650</xdr:colOff>
      <xdr:row>31</xdr:row>
      <xdr:rowOff>9525</xdr:rowOff>
    </xdr:to>
    <xdr:pic>
      <xdr:nvPicPr>
        <xdr:cNvPr id="1" name="Picture 2" descr="Graan SA - nuwe logo.jpg"/>
        <xdr:cNvPicPr preferRelativeResize="1">
          <a:picLocks noChangeAspect="1"/>
        </xdr:cNvPicPr>
      </xdr:nvPicPr>
      <xdr:blipFill>
        <a:blip r:embed="rId1"/>
        <a:stretch>
          <a:fillRect/>
        </a:stretch>
      </xdr:blipFill>
      <xdr:spPr>
        <a:xfrm>
          <a:off x="161925" y="1962150"/>
          <a:ext cx="1390650" cy="1847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72600" cy="6134100"/>
    <xdr:graphicFrame>
      <xdr:nvGraphicFramePr>
        <xdr:cNvPr id="1" name="Shape 1025"/>
        <xdr:cNvGraphicFramePr/>
      </xdr:nvGraphicFramePr>
      <xdr:xfrm>
        <a:off x="0" y="0"/>
        <a:ext cx="9372600" cy="6134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72600" cy="6134100"/>
    <xdr:graphicFrame>
      <xdr:nvGraphicFramePr>
        <xdr:cNvPr id="1" name="Shape 1025"/>
        <xdr:cNvGraphicFramePr/>
      </xdr:nvGraphicFramePr>
      <xdr:xfrm>
        <a:off x="0" y="0"/>
        <a:ext cx="9372600" cy="61341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72600" cy="6134100"/>
    <xdr:graphicFrame>
      <xdr:nvGraphicFramePr>
        <xdr:cNvPr id="1" name="Shape 1025"/>
        <xdr:cNvGraphicFramePr/>
      </xdr:nvGraphicFramePr>
      <xdr:xfrm>
        <a:off x="0" y="0"/>
        <a:ext cx="9372600" cy="61341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3</xdr:row>
      <xdr:rowOff>9525</xdr:rowOff>
    </xdr:from>
    <xdr:to>
      <xdr:col>10</xdr:col>
      <xdr:colOff>590550</xdr:colOff>
      <xdr:row>21</xdr:row>
      <xdr:rowOff>142875</xdr:rowOff>
    </xdr:to>
    <xdr:graphicFrame>
      <xdr:nvGraphicFramePr>
        <xdr:cNvPr id="1" name="Chart 1"/>
        <xdr:cNvGraphicFramePr/>
      </xdr:nvGraphicFramePr>
      <xdr:xfrm>
        <a:off x="2857500" y="495300"/>
        <a:ext cx="5210175" cy="3048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pageSetUpPr fitToPage="1"/>
  </sheetPr>
  <dimension ref="B1:AB40"/>
  <sheetViews>
    <sheetView tabSelected="1" zoomScale="90" zoomScaleNormal="90" zoomScalePageLayoutView="0" workbookViewId="0" topLeftCell="A1">
      <selection activeCell="U9" sqref="U9"/>
    </sheetView>
  </sheetViews>
  <sheetFormatPr defaultColWidth="9.140625" defaultRowHeight="12" customHeight="1"/>
  <cols>
    <col min="1" max="1" width="2.421875" style="0" customWidth="1"/>
    <col min="2" max="2" width="110.28125" style="0" customWidth="1"/>
    <col min="5" max="5" width="15.7109375" style="0" bestFit="1" customWidth="1"/>
  </cols>
  <sheetData>
    <row r="1" s="14" customFormat="1" ht="19.5" customHeight="1">
      <c r="B1" s="15"/>
    </row>
    <row r="2" s="14" customFormat="1" ht="19.5" customHeight="1">
      <c r="B2" s="15" t="s">
        <v>30</v>
      </c>
    </row>
    <row r="3" s="5" customFormat="1" ht="12" customHeight="1">
      <c r="B3" s="4"/>
    </row>
    <row r="4" s="5" customFormat="1" ht="12" customHeight="1">
      <c r="B4" s="165" t="s">
        <v>41</v>
      </c>
    </row>
    <row r="5" s="5" customFormat="1" ht="12" customHeight="1">
      <c r="B5" s="16">
        <v>42242</v>
      </c>
    </row>
    <row r="6" s="5" customFormat="1" ht="11.25" customHeight="1"/>
    <row r="7" s="5" customFormat="1" ht="0.75" customHeight="1" hidden="1"/>
    <row r="8" s="5" customFormat="1" ht="12" customHeight="1" hidden="1">
      <c r="AB8" s="432"/>
    </row>
    <row r="9" spans="21:28" s="5" customFormat="1" ht="12" customHeight="1" hidden="1">
      <c r="U9" s="5">
        <v>334.033</v>
      </c>
      <c r="AB9" s="5">
        <v>1690.975</v>
      </c>
    </row>
    <row r="10" s="5" customFormat="1" ht="12" customHeight="1" hidden="1"/>
    <row r="11" s="5" customFormat="1" ht="12" customHeight="1" hidden="1"/>
    <row r="12" s="5" customFormat="1" ht="0.75" customHeight="1" hidden="1"/>
    <row r="13" s="5" customFormat="1" ht="12" customHeight="1" hidden="1"/>
    <row r="14" s="5" customFormat="1" ht="12" customHeight="1" hidden="1"/>
    <row r="15" s="5" customFormat="1" ht="12" customHeight="1">
      <c r="B15" s="5" t="s">
        <v>111</v>
      </c>
    </row>
    <row r="16" s="5" customFormat="1" ht="12" customHeight="1">
      <c r="B16" s="5" t="s">
        <v>116</v>
      </c>
    </row>
    <row r="17" s="5" customFormat="1" ht="12" customHeight="1">
      <c r="B17" s="5" t="s">
        <v>125</v>
      </c>
    </row>
    <row r="18" s="5" customFormat="1" ht="12" customHeight="1"/>
    <row r="19" s="5" customFormat="1" ht="15" customHeight="1">
      <c r="B19" s="42"/>
    </row>
    <row r="20" s="5" customFormat="1" ht="15" customHeight="1">
      <c r="B20" s="42"/>
    </row>
    <row r="21" s="5" customFormat="1" ht="15" customHeight="1">
      <c r="B21" s="42"/>
    </row>
    <row r="22" s="5" customFormat="1" ht="12" customHeight="1">
      <c r="B22" s="42"/>
    </row>
    <row r="23" s="5" customFormat="1" ht="12" customHeight="1">
      <c r="B23" s="42"/>
    </row>
    <row r="24" s="5" customFormat="1" ht="12" customHeight="1">
      <c r="B24" s="42"/>
    </row>
    <row r="25" s="5" customFormat="1" ht="12" customHeight="1">
      <c r="B25" s="42"/>
    </row>
    <row r="26" s="5" customFormat="1" ht="12" customHeight="1">
      <c r="B26" s="42"/>
    </row>
    <row r="27" s="5" customFormat="1" ht="12" customHeight="1">
      <c r="B27" s="42"/>
    </row>
    <row r="28" s="5" customFormat="1" ht="12" customHeight="1">
      <c r="B28" s="42"/>
    </row>
    <row r="29" s="5" customFormat="1" ht="12" customHeight="1">
      <c r="B29" s="42"/>
    </row>
    <row r="30" s="5" customFormat="1" ht="12" customHeight="1"/>
    <row r="31" s="5" customFormat="1" ht="12" customHeight="1"/>
    <row r="32" s="5" customFormat="1" ht="12" customHeight="1"/>
    <row r="33" s="5" customFormat="1" ht="12" customHeight="1"/>
    <row r="34" s="5" customFormat="1" ht="12" customHeight="1"/>
    <row r="35" s="5" customFormat="1" ht="12" customHeight="1"/>
    <row r="36" s="5" customFormat="1" ht="12" customHeight="1">
      <c r="B36" s="5" t="s">
        <v>124</v>
      </c>
    </row>
    <row r="37" s="5" customFormat="1" ht="12" customHeight="1">
      <c r="B37" s="5" t="s">
        <v>121</v>
      </c>
    </row>
    <row r="38" s="5" customFormat="1" ht="12" customHeight="1">
      <c r="B38" s="5" t="s">
        <v>122</v>
      </c>
    </row>
    <row r="39" s="5" customFormat="1" ht="12" customHeight="1"/>
    <row r="40" s="5" customFormat="1" ht="25.5">
      <c r="B40" s="497" t="s">
        <v>123</v>
      </c>
    </row>
    <row r="41" s="5" customFormat="1" ht="12" customHeight="1"/>
    <row r="42" s="5" customFormat="1" ht="12" customHeight="1"/>
    <row r="43" s="5" customFormat="1" ht="12" customHeight="1"/>
    <row r="44" s="5" customFormat="1" ht="12" customHeight="1"/>
    <row r="45" s="5" customFormat="1" ht="12" customHeight="1"/>
    <row r="46" s="5" customFormat="1" ht="12" customHeight="1"/>
    <row r="47" s="5" customFormat="1" ht="12" customHeight="1"/>
    <row r="48" s="5" customFormat="1" ht="12" customHeight="1"/>
    <row r="49" s="5" customFormat="1" ht="12" customHeight="1"/>
    <row r="50" s="5" customFormat="1" ht="12" customHeight="1"/>
    <row r="51" s="5" customFormat="1" ht="12" customHeight="1"/>
    <row r="52" s="5" customFormat="1" ht="12" customHeight="1"/>
    <row r="53" s="5" customFormat="1" ht="12" customHeight="1"/>
    <row r="54" s="5" customFormat="1" ht="12" customHeight="1"/>
    <row r="55" s="5" customFormat="1" ht="12" customHeight="1"/>
    <row r="56" s="5" customFormat="1" ht="12" customHeight="1"/>
    <row r="57" s="5" customFormat="1" ht="12" customHeight="1"/>
    <row r="58" s="5" customFormat="1" ht="12" customHeight="1"/>
    <row r="59" s="5" customFormat="1" ht="12" customHeight="1"/>
    <row r="60" s="5" customFormat="1" ht="12" customHeight="1"/>
    <row r="61" s="5" customFormat="1" ht="12" customHeight="1"/>
    <row r="62" s="5" customFormat="1" ht="12" customHeight="1"/>
    <row r="63" s="5" customFormat="1" ht="12" customHeight="1"/>
    <row r="64" s="5" customFormat="1" ht="12" customHeight="1"/>
    <row r="65" s="5" customFormat="1" ht="12" customHeight="1"/>
    <row r="66" s="5" customFormat="1" ht="12" customHeight="1"/>
    <row r="67" s="5" customFormat="1" ht="12" customHeight="1"/>
    <row r="68" s="5" customFormat="1" ht="12" customHeight="1"/>
    <row r="69" s="5" customFormat="1" ht="12" customHeight="1"/>
    <row r="70" s="5" customFormat="1" ht="12" customHeight="1"/>
    <row r="71" s="5" customFormat="1" ht="12" customHeight="1"/>
    <row r="72" s="5" customFormat="1" ht="12" customHeight="1"/>
    <row r="73" s="5" customFormat="1" ht="12" customHeight="1"/>
    <row r="74" s="5" customFormat="1" ht="12" customHeight="1"/>
    <row r="75" s="5" customFormat="1" ht="12" customHeight="1"/>
    <row r="76" s="5" customFormat="1" ht="12" customHeight="1"/>
    <row r="77" s="5" customFormat="1" ht="12" customHeight="1"/>
    <row r="78" s="5" customFormat="1" ht="12" customHeight="1"/>
    <row r="79" s="5" customFormat="1" ht="12" customHeight="1"/>
    <row r="80" s="5" customFormat="1" ht="12" customHeight="1"/>
    <row r="81" s="5" customFormat="1" ht="12" customHeight="1"/>
    <row r="82" s="5" customFormat="1" ht="12" customHeight="1"/>
    <row r="83" s="5" customFormat="1" ht="12" customHeight="1"/>
    <row r="84" s="5" customFormat="1" ht="12" customHeight="1"/>
    <row r="85" s="5" customFormat="1" ht="12" customHeight="1"/>
    <row r="86" s="5" customFormat="1" ht="12" customHeight="1"/>
    <row r="87" s="5" customFormat="1" ht="12" customHeight="1"/>
    <row r="88" s="5" customFormat="1" ht="12" customHeight="1"/>
    <row r="89" s="5" customFormat="1" ht="12" customHeight="1"/>
    <row r="90" s="5" customFormat="1" ht="12" customHeight="1"/>
    <row r="91" s="5" customFormat="1" ht="12" customHeight="1"/>
    <row r="92" s="5" customFormat="1" ht="12" customHeight="1"/>
    <row r="93" s="5" customFormat="1" ht="12" customHeight="1"/>
    <row r="94" s="5" customFormat="1" ht="12" customHeight="1"/>
    <row r="95" s="5" customFormat="1" ht="12" customHeight="1"/>
    <row r="96" s="5" customFormat="1" ht="12" customHeight="1"/>
    <row r="97" s="5" customFormat="1" ht="12" customHeight="1"/>
    <row r="98" s="5" customFormat="1" ht="12" customHeight="1"/>
    <row r="99" s="5" customFormat="1" ht="12" customHeight="1"/>
    <row r="100" s="5" customFormat="1" ht="12" customHeight="1"/>
    <row r="101" s="5" customFormat="1" ht="12" customHeight="1"/>
    <row r="102" s="5" customFormat="1" ht="12" customHeight="1"/>
    <row r="103" s="5" customFormat="1" ht="12" customHeight="1"/>
    <row r="104" s="5" customFormat="1" ht="12" customHeight="1"/>
    <row r="105" s="5" customFormat="1" ht="12" customHeight="1"/>
    <row r="106" s="5" customFormat="1" ht="12" customHeight="1"/>
    <row r="107" s="5" customFormat="1" ht="12" customHeight="1"/>
    <row r="108" s="5" customFormat="1" ht="12" customHeight="1"/>
    <row r="109" s="5" customFormat="1" ht="12" customHeight="1"/>
    <row r="110" s="5" customFormat="1" ht="12" customHeight="1"/>
    <row r="111" s="5" customFormat="1" ht="12" customHeight="1"/>
    <row r="112" s="5" customFormat="1" ht="12" customHeight="1"/>
    <row r="113" s="5" customFormat="1" ht="12" customHeight="1"/>
    <row r="114" s="5" customFormat="1" ht="12" customHeight="1"/>
    <row r="115" s="5" customFormat="1" ht="12" customHeight="1"/>
    <row r="116" s="5" customFormat="1" ht="12" customHeight="1"/>
    <row r="117" s="5" customFormat="1" ht="12" customHeight="1"/>
    <row r="118" s="5" customFormat="1" ht="12" customHeight="1"/>
    <row r="119" s="5" customFormat="1" ht="12" customHeight="1"/>
    <row r="120" s="5" customFormat="1" ht="12" customHeight="1"/>
    <row r="121" s="5" customFormat="1" ht="12" customHeight="1"/>
    <row r="122" s="5" customFormat="1" ht="12" customHeight="1"/>
    <row r="123" s="5" customFormat="1" ht="12" customHeight="1"/>
    <row r="124" s="5" customFormat="1" ht="12" customHeight="1"/>
    <row r="125" s="5" customFormat="1" ht="12" customHeight="1"/>
    <row r="126" s="5" customFormat="1" ht="12" customHeight="1"/>
    <row r="127" s="5" customFormat="1" ht="12" customHeight="1"/>
    <row r="128" s="5" customFormat="1" ht="12" customHeight="1"/>
    <row r="129" s="5" customFormat="1" ht="12" customHeight="1"/>
    <row r="130" s="5" customFormat="1" ht="12" customHeight="1"/>
    <row r="131" s="5" customFormat="1" ht="12" customHeight="1"/>
    <row r="132" s="5" customFormat="1" ht="12" customHeight="1"/>
    <row r="133" s="5" customFormat="1" ht="12" customHeight="1"/>
    <row r="134" s="5" customFormat="1" ht="12" customHeight="1"/>
    <row r="135" s="5" customFormat="1" ht="12" customHeight="1"/>
    <row r="136" s="5" customFormat="1" ht="12" customHeight="1"/>
    <row r="137" s="5" customFormat="1" ht="12" customHeight="1"/>
    <row r="138" s="5" customFormat="1" ht="12" customHeight="1"/>
    <row r="139" s="5" customFormat="1" ht="12" customHeight="1"/>
    <row r="140" s="5" customFormat="1" ht="12" customHeight="1"/>
    <row r="141" s="5" customFormat="1" ht="12" customHeight="1"/>
    <row r="142" s="5" customFormat="1" ht="12" customHeight="1"/>
    <row r="143" s="5" customFormat="1" ht="12" customHeight="1"/>
    <row r="144" s="5" customFormat="1" ht="12" customHeight="1"/>
    <row r="145" s="5" customFormat="1" ht="12" customHeight="1"/>
    <row r="146" s="5" customFormat="1" ht="12" customHeight="1"/>
    <row r="147" s="5" customFormat="1" ht="12" customHeight="1"/>
    <row r="148" s="5" customFormat="1" ht="12" customHeight="1"/>
    <row r="149" s="5" customFormat="1" ht="12" customHeight="1"/>
    <row r="150" s="5" customFormat="1" ht="12" customHeight="1"/>
    <row r="151" s="5" customFormat="1" ht="12" customHeight="1"/>
    <row r="152" s="5" customFormat="1" ht="12" customHeight="1"/>
    <row r="153" s="5" customFormat="1" ht="12" customHeight="1"/>
    <row r="154" s="5" customFormat="1" ht="12" customHeight="1"/>
    <row r="155" s="5" customFormat="1" ht="12" customHeight="1"/>
    <row r="156" s="5" customFormat="1" ht="12" customHeight="1"/>
    <row r="157" s="5" customFormat="1" ht="12" customHeight="1"/>
    <row r="158" s="5" customFormat="1" ht="12" customHeight="1"/>
    <row r="159" s="5" customFormat="1" ht="12" customHeight="1"/>
    <row r="160" s="5" customFormat="1" ht="12" customHeight="1"/>
    <row r="161" s="5" customFormat="1" ht="12" customHeight="1"/>
    <row r="162" s="5" customFormat="1" ht="12" customHeight="1"/>
    <row r="163" s="5" customFormat="1" ht="12" customHeight="1"/>
    <row r="164" s="5" customFormat="1" ht="12" customHeight="1"/>
    <row r="165" s="5" customFormat="1" ht="12" customHeight="1"/>
    <row r="166" s="5" customFormat="1" ht="12" customHeight="1"/>
    <row r="167" s="5" customFormat="1" ht="12" customHeight="1"/>
    <row r="168" s="5" customFormat="1" ht="12" customHeight="1"/>
    <row r="169" s="5" customFormat="1" ht="12" customHeight="1"/>
    <row r="170" s="5" customFormat="1" ht="12" customHeight="1"/>
    <row r="171" s="5" customFormat="1" ht="12" customHeight="1"/>
    <row r="172" s="5" customFormat="1" ht="12" customHeight="1"/>
    <row r="173" s="5" customFormat="1" ht="12" customHeight="1"/>
    <row r="174" s="5" customFormat="1" ht="12" customHeight="1"/>
    <row r="175" s="5" customFormat="1" ht="12" customHeight="1"/>
    <row r="176" s="5" customFormat="1" ht="12" customHeight="1"/>
    <row r="177" s="5" customFormat="1" ht="12" customHeight="1"/>
    <row r="178" s="5" customFormat="1" ht="12" customHeight="1"/>
    <row r="179" s="5" customFormat="1" ht="12" customHeight="1"/>
    <row r="180" s="5" customFormat="1" ht="12" customHeight="1"/>
    <row r="181" s="5" customFormat="1" ht="12" customHeight="1"/>
    <row r="182" s="5" customFormat="1" ht="12" customHeight="1"/>
    <row r="183" s="5" customFormat="1" ht="12" customHeight="1"/>
    <row r="184" s="5" customFormat="1" ht="12" customHeight="1"/>
    <row r="185" s="5" customFormat="1" ht="12" customHeight="1"/>
    <row r="186" s="5" customFormat="1" ht="12" customHeight="1"/>
    <row r="187" s="5" customFormat="1" ht="12" customHeight="1"/>
    <row r="188" s="5" customFormat="1" ht="12" customHeight="1"/>
    <row r="189" s="5" customFormat="1" ht="12" customHeight="1"/>
    <row r="190" s="5" customFormat="1" ht="12" customHeight="1"/>
    <row r="191" s="5" customFormat="1" ht="12" customHeight="1"/>
    <row r="192" s="5" customFormat="1" ht="12" customHeight="1"/>
    <row r="193" s="5" customFormat="1" ht="12" customHeight="1"/>
    <row r="194" s="5" customFormat="1" ht="12" customHeight="1"/>
    <row r="195" s="5" customFormat="1" ht="12" customHeight="1"/>
    <row r="196" s="5" customFormat="1" ht="12" customHeight="1"/>
    <row r="197" s="5" customFormat="1" ht="12" customHeight="1"/>
    <row r="198" s="5" customFormat="1" ht="12" customHeight="1"/>
    <row r="199" s="5" customFormat="1" ht="12" customHeight="1"/>
    <row r="200" s="5" customFormat="1" ht="12" customHeight="1"/>
    <row r="201" s="5" customFormat="1" ht="12" customHeight="1"/>
    <row r="202" s="5" customFormat="1" ht="12" customHeight="1"/>
    <row r="203" s="5" customFormat="1" ht="12" customHeight="1"/>
    <row r="204" s="5" customFormat="1" ht="12" customHeight="1"/>
    <row r="205" s="5" customFormat="1" ht="12" customHeight="1"/>
    <row r="206" s="5" customFormat="1" ht="12" customHeight="1"/>
    <row r="207" s="5" customFormat="1" ht="12" customHeight="1"/>
    <row r="208" s="5" customFormat="1" ht="12" customHeight="1"/>
    <row r="209" s="5" customFormat="1" ht="12" customHeight="1"/>
    <row r="210" s="5" customFormat="1" ht="12" customHeight="1"/>
    <row r="211" s="5" customFormat="1" ht="12" customHeight="1"/>
    <row r="212" s="5" customFormat="1" ht="12" customHeight="1"/>
    <row r="213" s="5" customFormat="1" ht="12" customHeight="1"/>
    <row r="214" s="5" customFormat="1" ht="12" customHeight="1"/>
    <row r="215" s="5" customFormat="1" ht="12" customHeight="1"/>
    <row r="216" s="5" customFormat="1" ht="12" customHeight="1"/>
    <row r="217" s="5" customFormat="1" ht="12" customHeight="1"/>
    <row r="218" s="5" customFormat="1" ht="12" customHeight="1"/>
    <row r="219" s="5" customFormat="1" ht="12" customHeight="1"/>
    <row r="220" s="5" customFormat="1" ht="12" customHeight="1"/>
    <row r="221" s="5" customFormat="1" ht="12" customHeight="1"/>
    <row r="222" s="5" customFormat="1" ht="12" customHeight="1"/>
    <row r="223" s="5" customFormat="1" ht="12" customHeight="1"/>
    <row r="224" s="5" customFormat="1" ht="12" customHeight="1"/>
    <row r="225" s="5" customFormat="1" ht="12" customHeight="1"/>
    <row r="226" s="5" customFormat="1" ht="12" customHeight="1"/>
    <row r="227" s="5" customFormat="1" ht="12" customHeight="1"/>
    <row r="228" s="5" customFormat="1" ht="12" customHeight="1"/>
    <row r="229" s="5" customFormat="1" ht="12" customHeight="1"/>
    <row r="230" s="5" customFormat="1" ht="12" customHeight="1"/>
    <row r="231" s="5" customFormat="1" ht="12" customHeight="1"/>
    <row r="232" s="5" customFormat="1" ht="12" customHeight="1"/>
    <row r="233" s="5" customFormat="1" ht="12" customHeight="1"/>
    <row r="234" s="5" customFormat="1" ht="12" customHeight="1"/>
    <row r="235" s="5" customFormat="1" ht="12" customHeight="1"/>
    <row r="236" s="5" customFormat="1" ht="12" customHeight="1"/>
    <row r="237" s="5" customFormat="1" ht="12" customHeight="1"/>
    <row r="238" s="5" customFormat="1" ht="12" customHeight="1"/>
    <row r="239" s="5" customFormat="1" ht="12" customHeight="1"/>
    <row r="240" s="5" customFormat="1" ht="12" customHeight="1"/>
    <row r="241" s="5" customFormat="1" ht="12" customHeight="1"/>
    <row r="242" s="5" customFormat="1" ht="12" customHeight="1"/>
    <row r="243" s="5" customFormat="1" ht="12" customHeight="1"/>
    <row r="244" s="5" customFormat="1" ht="12" customHeight="1"/>
    <row r="245" s="5" customFormat="1" ht="12" customHeight="1"/>
    <row r="246" s="5" customFormat="1" ht="12" customHeight="1"/>
    <row r="247" s="5" customFormat="1" ht="12" customHeight="1"/>
    <row r="248" s="5" customFormat="1" ht="12" customHeight="1"/>
    <row r="249" s="5" customFormat="1" ht="12" customHeight="1"/>
    <row r="250" s="5" customFormat="1" ht="12" customHeight="1"/>
    <row r="251" s="5" customFormat="1" ht="12" customHeight="1"/>
    <row r="252" s="5" customFormat="1" ht="12" customHeight="1"/>
    <row r="253" s="5" customFormat="1" ht="12" customHeight="1"/>
    <row r="254" s="5" customFormat="1" ht="12" customHeight="1"/>
    <row r="255" s="5" customFormat="1" ht="12" customHeight="1"/>
    <row r="256" s="5" customFormat="1" ht="12" customHeight="1"/>
    <row r="257" s="5" customFormat="1" ht="12" customHeight="1"/>
    <row r="258" s="5" customFormat="1" ht="12" customHeight="1"/>
    <row r="259" s="5" customFormat="1" ht="12" customHeight="1"/>
    <row r="260" s="5" customFormat="1" ht="12" customHeight="1"/>
    <row r="261" s="5" customFormat="1" ht="12" customHeight="1"/>
    <row r="262" s="5" customFormat="1" ht="12" customHeight="1"/>
    <row r="263" s="5" customFormat="1" ht="12" customHeight="1"/>
    <row r="264" s="5" customFormat="1" ht="12" customHeight="1"/>
    <row r="265" s="5" customFormat="1" ht="12" customHeight="1"/>
    <row r="266" s="5" customFormat="1" ht="12" customHeight="1"/>
    <row r="267" s="5" customFormat="1" ht="12" customHeight="1"/>
    <row r="268" s="5" customFormat="1" ht="12" customHeight="1"/>
    <row r="269" s="5" customFormat="1" ht="12" customHeight="1"/>
    <row r="270" s="5" customFormat="1" ht="12" customHeight="1"/>
    <row r="271" s="5" customFormat="1" ht="12" customHeight="1"/>
    <row r="272" s="5" customFormat="1" ht="12" customHeight="1"/>
    <row r="273" s="5" customFormat="1" ht="12" customHeight="1"/>
    <row r="274" s="5" customFormat="1" ht="12" customHeight="1"/>
    <row r="275" s="5" customFormat="1" ht="12" customHeight="1"/>
    <row r="276" s="5" customFormat="1" ht="12" customHeight="1"/>
    <row r="277" s="5" customFormat="1" ht="12" customHeight="1"/>
    <row r="278" s="5" customFormat="1" ht="12" customHeight="1"/>
    <row r="279" s="5" customFormat="1" ht="12" customHeight="1"/>
    <row r="280" s="5" customFormat="1" ht="12" customHeight="1"/>
    <row r="281" s="5" customFormat="1" ht="12" customHeight="1"/>
    <row r="282" s="5" customFormat="1" ht="12" customHeight="1"/>
    <row r="283" s="5" customFormat="1" ht="12" customHeight="1"/>
    <row r="284" s="5" customFormat="1" ht="12" customHeight="1"/>
    <row r="285" s="5" customFormat="1" ht="12" customHeight="1"/>
    <row r="286" s="5" customFormat="1" ht="12" customHeight="1"/>
    <row r="287" s="5" customFormat="1" ht="12" customHeight="1"/>
    <row r="288" s="5" customFormat="1" ht="12" customHeight="1"/>
    <row r="289" s="5" customFormat="1" ht="12" customHeight="1"/>
    <row r="290" s="5" customFormat="1" ht="12" customHeight="1"/>
    <row r="291" s="5" customFormat="1" ht="12" customHeight="1"/>
    <row r="292" s="5" customFormat="1" ht="12" customHeight="1"/>
    <row r="293" s="5" customFormat="1" ht="12" customHeight="1"/>
    <row r="294" s="5" customFormat="1" ht="12" customHeight="1"/>
    <row r="295" s="5" customFormat="1" ht="12" customHeight="1"/>
    <row r="296" s="5" customFormat="1" ht="12" customHeight="1"/>
    <row r="297" s="5" customFormat="1" ht="12" customHeight="1"/>
    <row r="298" s="5" customFormat="1" ht="12" customHeight="1"/>
    <row r="299" s="5" customFormat="1" ht="12" customHeight="1"/>
    <row r="300" s="5" customFormat="1" ht="12" customHeight="1"/>
    <row r="301" s="5" customFormat="1" ht="12" customHeight="1"/>
    <row r="302" s="5" customFormat="1" ht="12" customHeight="1"/>
    <row r="303" s="5" customFormat="1" ht="12" customHeight="1"/>
    <row r="304" s="5" customFormat="1" ht="12" customHeight="1"/>
    <row r="305" s="5" customFormat="1" ht="12" customHeight="1"/>
    <row r="306" s="5" customFormat="1" ht="12" customHeight="1"/>
    <row r="307" s="5" customFormat="1" ht="12" customHeight="1"/>
    <row r="308" s="5" customFormat="1" ht="12" customHeight="1"/>
    <row r="309" s="5" customFormat="1" ht="12" customHeight="1"/>
    <row r="310" s="5" customFormat="1" ht="12" customHeight="1"/>
    <row r="311" s="5" customFormat="1" ht="12" customHeight="1"/>
    <row r="312" s="5" customFormat="1" ht="12" customHeight="1"/>
    <row r="313" s="5" customFormat="1" ht="12" customHeight="1"/>
    <row r="314" s="5" customFormat="1" ht="12" customHeight="1"/>
    <row r="315" s="5" customFormat="1" ht="12" customHeight="1"/>
    <row r="316" s="5" customFormat="1" ht="12" customHeight="1"/>
    <row r="317" s="5" customFormat="1" ht="12" customHeight="1"/>
    <row r="318" s="5" customFormat="1" ht="12" customHeight="1"/>
    <row r="319" s="5" customFormat="1" ht="12" customHeight="1"/>
    <row r="320" s="5" customFormat="1" ht="12" customHeight="1"/>
    <row r="321" s="5" customFormat="1" ht="12" customHeight="1"/>
    <row r="322" s="5" customFormat="1" ht="12" customHeight="1"/>
    <row r="323" s="5" customFormat="1" ht="12" customHeight="1"/>
    <row r="324" s="5" customFormat="1" ht="12" customHeight="1"/>
    <row r="325" s="5" customFormat="1" ht="12" customHeight="1"/>
    <row r="326" s="5" customFormat="1" ht="12" customHeight="1"/>
    <row r="327" s="5" customFormat="1" ht="12" customHeight="1"/>
    <row r="328" s="5" customFormat="1" ht="12" customHeight="1"/>
    <row r="329" s="5" customFormat="1" ht="12" customHeight="1"/>
    <row r="330" s="5" customFormat="1" ht="12" customHeight="1"/>
    <row r="331" s="5" customFormat="1" ht="12" customHeight="1"/>
    <row r="332" s="5" customFormat="1" ht="12" customHeight="1"/>
    <row r="333" s="5" customFormat="1" ht="12" customHeight="1"/>
    <row r="334" s="5" customFormat="1" ht="12" customHeight="1"/>
    <row r="335" s="5" customFormat="1" ht="12" customHeight="1"/>
    <row r="336" s="5" customFormat="1" ht="12" customHeight="1"/>
    <row r="337" s="5" customFormat="1" ht="12" customHeight="1"/>
    <row r="338" s="5" customFormat="1" ht="12" customHeight="1"/>
    <row r="339" s="5" customFormat="1" ht="12" customHeight="1"/>
    <row r="340" s="5" customFormat="1" ht="12" customHeight="1"/>
    <row r="341" s="5" customFormat="1" ht="12" customHeight="1"/>
    <row r="342" s="5" customFormat="1" ht="12" customHeight="1"/>
    <row r="343" s="5" customFormat="1" ht="12" customHeight="1"/>
    <row r="344" s="5" customFormat="1" ht="12" customHeight="1"/>
    <row r="345" s="5" customFormat="1" ht="12" customHeight="1"/>
    <row r="346" s="5" customFormat="1" ht="12" customHeight="1"/>
    <row r="347" s="5" customFormat="1" ht="12" customHeight="1"/>
    <row r="348" s="5" customFormat="1" ht="12" customHeight="1"/>
    <row r="349" s="5" customFormat="1" ht="12" customHeight="1"/>
    <row r="350" s="5" customFormat="1" ht="12" customHeight="1"/>
    <row r="351" s="5" customFormat="1" ht="12" customHeight="1"/>
    <row r="352" s="5" customFormat="1" ht="12" customHeight="1"/>
    <row r="353" s="5" customFormat="1" ht="12" customHeight="1"/>
    <row r="354" s="5" customFormat="1" ht="12" customHeight="1"/>
    <row r="355" s="5" customFormat="1" ht="12" customHeight="1"/>
    <row r="356" s="5" customFormat="1" ht="12" customHeight="1"/>
    <row r="357" s="5" customFormat="1" ht="12" customHeight="1"/>
    <row r="358" s="5" customFormat="1" ht="12" customHeight="1"/>
    <row r="359" s="5" customFormat="1" ht="12" customHeight="1"/>
    <row r="360" s="5" customFormat="1" ht="12" customHeight="1"/>
    <row r="361" s="5" customFormat="1" ht="12" customHeight="1"/>
    <row r="362" s="5" customFormat="1" ht="12" customHeight="1"/>
    <row r="363" s="5" customFormat="1" ht="12" customHeight="1"/>
    <row r="364" s="5" customFormat="1" ht="12" customHeight="1"/>
    <row r="365" s="5" customFormat="1" ht="12" customHeight="1"/>
    <row r="366" s="5" customFormat="1" ht="12" customHeight="1"/>
    <row r="367" s="5" customFormat="1" ht="12" customHeight="1"/>
    <row r="368" s="5" customFormat="1" ht="12" customHeight="1"/>
    <row r="369" s="5" customFormat="1" ht="12" customHeight="1"/>
    <row r="370" s="5" customFormat="1" ht="12" customHeight="1"/>
    <row r="371" s="5" customFormat="1" ht="12" customHeight="1"/>
    <row r="372" s="5" customFormat="1" ht="12" customHeight="1"/>
    <row r="373" s="5" customFormat="1" ht="12" customHeight="1"/>
    <row r="374" s="5" customFormat="1" ht="12" customHeight="1"/>
    <row r="375" s="5" customFormat="1" ht="12" customHeight="1"/>
    <row r="376" s="5" customFormat="1" ht="12" customHeight="1"/>
    <row r="377" s="5" customFormat="1" ht="12" customHeight="1"/>
    <row r="378" s="5" customFormat="1" ht="12" customHeight="1"/>
    <row r="379" s="5" customFormat="1" ht="12" customHeight="1"/>
    <row r="380" s="5" customFormat="1" ht="12" customHeight="1"/>
    <row r="381" s="5" customFormat="1" ht="12" customHeight="1"/>
    <row r="382" s="5" customFormat="1" ht="12" customHeight="1"/>
    <row r="383" s="5" customFormat="1" ht="12" customHeight="1"/>
    <row r="384" s="5" customFormat="1" ht="12" customHeight="1"/>
    <row r="385" s="5" customFormat="1" ht="12" customHeight="1"/>
    <row r="386" s="5" customFormat="1" ht="12" customHeight="1"/>
    <row r="387" s="5" customFormat="1" ht="12" customHeight="1"/>
    <row r="388" s="5" customFormat="1" ht="12" customHeight="1"/>
    <row r="389" s="5" customFormat="1" ht="12" customHeight="1"/>
    <row r="390" s="5" customFormat="1" ht="12" customHeight="1"/>
    <row r="391" s="5" customFormat="1" ht="12" customHeight="1"/>
    <row r="392" s="5" customFormat="1" ht="12" customHeight="1"/>
    <row r="393" s="5" customFormat="1" ht="12" customHeight="1"/>
    <row r="394" s="5" customFormat="1" ht="12" customHeight="1"/>
    <row r="395" s="5" customFormat="1" ht="12" customHeight="1"/>
    <row r="396" s="5" customFormat="1" ht="12" customHeight="1"/>
    <row r="397" s="5" customFormat="1" ht="12" customHeight="1"/>
    <row r="398" s="5" customFormat="1" ht="12" customHeight="1"/>
    <row r="399" s="5" customFormat="1" ht="12" customHeight="1"/>
    <row r="400" s="5" customFormat="1" ht="12" customHeight="1"/>
    <row r="401" s="5" customFormat="1" ht="12" customHeight="1"/>
    <row r="402" s="5" customFormat="1" ht="12" customHeight="1"/>
    <row r="403" s="5" customFormat="1" ht="12" customHeight="1"/>
    <row r="404" s="5" customFormat="1" ht="12" customHeight="1"/>
    <row r="405" s="5" customFormat="1" ht="12" customHeight="1"/>
    <row r="406" s="5" customFormat="1" ht="12" customHeight="1"/>
    <row r="407" s="5" customFormat="1" ht="12" customHeight="1"/>
    <row r="408" s="5" customFormat="1" ht="12" customHeight="1"/>
    <row r="409" s="5" customFormat="1" ht="12" customHeight="1"/>
    <row r="410" s="5" customFormat="1" ht="12" customHeight="1"/>
    <row r="411" s="5" customFormat="1" ht="12" customHeight="1"/>
    <row r="412" s="5" customFormat="1" ht="12" customHeight="1"/>
    <row r="413" s="5" customFormat="1" ht="12" customHeight="1"/>
    <row r="414" s="5" customFormat="1" ht="12" customHeight="1"/>
    <row r="415" s="5" customFormat="1" ht="12" customHeight="1"/>
    <row r="416" s="5" customFormat="1" ht="12" customHeight="1"/>
    <row r="417" s="5" customFormat="1" ht="12" customHeight="1"/>
    <row r="418" s="5" customFormat="1" ht="12" customHeight="1"/>
    <row r="419" s="5" customFormat="1" ht="12" customHeight="1"/>
    <row r="420" s="5" customFormat="1" ht="12" customHeight="1"/>
    <row r="421" s="5" customFormat="1" ht="12" customHeight="1"/>
    <row r="422" s="5" customFormat="1" ht="12" customHeight="1"/>
    <row r="423" s="5" customFormat="1" ht="12" customHeight="1"/>
    <row r="424" s="5" customFormat="1" ht="12" customHeight="1"/>
    <row r="425" s="5" customFormat="1" ht="12" customHeight="1"/>
    <row r="426" s="5" customFormat="1" ht="12" customHeight="1"/>
    <row r="427" s="5" customFormat="1" ht="12" customHeight="1"/>
    <row r="428" s="5" customFormat="1" ht="12" customHeight="1"/>
    <row r="429" s="5" customFormat="1" ht="12" customHeight="1"/>
    <row r="430" s="5" customFormat="1" ht="12" customHeight="1"/>
    <row r="431" s="5" customFormat="1" ht="12" customHeight="1"/>
    <row r="432" s="5" customFormat="1" ht="12" customHeight="1"/>
    <row r="433" s="5" customFormat="1" ht="12" customHeight="1"/>
    <row r="434" s="5" customFormat="1" ht="12" customHeight="1"/>
    <row r="435" s="5" customFormat="1" ht="12" customHeight="1"/>
    <row r="436" s="5" customFormat="1" ht="12" customHeight="1"/>
    <row r="437" s="5" customFormat="1" ht="12" customHeight="1"/>
    <row r="438" s="5" customFormat="1" ht="12" customHeight="1"/>
    <row r="439" s="5" customFormat="1" ht="12" customHeight="1"/>
    <row r="440" s="5" customFormat="1" ht="12" customHeight="1"/>
    <row r="441" s="5" customFormat="1" ht="12" customHeight="1"/>
    <row r="442" s="5" customFormat="1" ht="12" customHeight="1"/>
    <row r="443" s="5" customFormat="1" ht="12" customHeight="1"/>
    <row r="444" s="5" customFormat="1" ht="12" customHeight="1"/>
    <row r="445" s="5" customFormat="1" ht="12" customHeight="1"/>
    <row r="446" s="5" customFormat="1" ht="12" customHeight="1"/>
    <row r="447" s="5" customFormat="1" ht="12" customHeight="1"/>
    <row r="448" s="5" customFormat="1" ht="12" customHeight="1"/>
    <row r="449" s="5" customFormat="1" ht="12" customHeight="1"/>
    <row r="450" s="5" customFormat="1" ht="12" customHeight="1"/>
    <row r="451" s="5" customFormat="1" ht="12" customHeight="1"/>
    <row r="452" s="5" customFormat="1" ht="12" customHeight="1"/>
    <row r="453" s="5" customFormat="1" ht="12" customHeight="1"/>
    <row r="454" s="5" customFormat="1" ht="12" customHeight="1"/>
    <row r="455" s="5" customFormat="1" ht="12" customHeight="1"/>
    <row r="456" s="5" customFormat="1" ht="12" customHeight="1"/>
    <row r="457" s="5" customFormat="1" ht="12" customHeight="1"/>
    <row r="458" s="5" customFormat="1" ht="12" customHeight="1"/>
    <row r="459" s="5" customFormat="1" ht="12" customHeight="1"/>
    <row r="460" s="5" customFormat="1" ht="12" customHeight="1"/>
    <row r="461" s="5" customFormat="1" ht="12" customHeight="1"/>
    <row r="462" s="5" customFormat="1" ht="12" customHeight="1"/>
    <row r="463" s="5" customFormat="1" ht="12" customHeight="1"/>
    <row r="464" s="5" customFormat="1" ht="12" customHeight="1"/>
    <row r="465" s="5" customFormat="1" ht="12" customHeight="1"/>
    <row r="466" s="5" customFormat="1" ht="12" customHeight="1"/>
    <row r="467" s="5" customFormat="1" ht="12" customHeight="1"/>
    <row r="468" s="5" customFormat="1" ht="12" customHeight="1"/>
    <row r="469" s="5" customFormat="1" ht="12" customHeight="1"/>
    <row r="470" s="5" customFormat="1" ht="12" customHeight="1"/>
    <row r="471" s="5" customFormat="1" ht="12" customHeight="1"/>
    <row r="472" s="5" customFormat="1" ht="12" customHeight="1"/>
    <row r="473" s="5" customFormat="1" ht="12" customHeight="1"/>
    <row r="474" s="5" customFormat="1" ht="12" customHeight="1"/>
    <row r="475" s="5" customFormat="1" ht="12" customHeight="1"/>
    <row r="476" s="5" customFormat="1" ht="12" customHeight="1"/>
    <row r="477" s="5" customFormat="1" ht="12" customHeight="1"/>
    <row r="478" s="5" customFormat="1" ht="12" customHeight="1"/>
    <row r="479" s="5" customFormat="1" ht="12" customHeight="1"/>
    <row r="480" s="5" customFormat="1" ht="12" customHeight="1"/>
    <row r="481" s="5" customFormat="1" ht="12" customHeight="1"/>
    <row r="482" s="5" customFormat="1" ht="12" customHeight="1"/>
    <row r="483" s="5" customFormat="1" ht="12" customHeight="1"/>
    <row r="484" s="5" customFormat="1" ht="12" customHeight="1"/>
    <row r="485" s="5" customFormat="1" ht="12" customHeight="1"/>
    <row r="486" s="5" customFormat="1" ht="12" customHeight="1"/>
    <row r="487" s="5" customFormat="1" ht="12" customHeight="1"/>
    <row r="488" s="5" customFormat="1" ht="12" customHeight="1"/>
    <row r="489" s="5" customFormat="1" ht="12" customHeight="1"/>
    <row r="490" s="5" customFormat="1" ht="12" customHeight="1"/>
    <row r="491" s="5" customFormat="1" ht="12" customHeight="1"/>
    <row r="492" s="5" customFormat="1" ht="12" customHeight="1"/>
    <row r="493" s="5" customFormat="1" ht="12" customHeight="1"/>
    <row r="494" s="5" customFormat="1" ht="12" customHeight="1"/>
    <row r="495" s="5" customFormat="1" ht="12" customHeight="1"/>
    <row r="496" s="5" customFormat="1" ht="12" customHeight="1"/>
    <row r="497" s="5" customFormat="1" ht="12" customHeight="1"/>
    <row r="498" s="5" customFormat="1" ht="12" customHeight="1"/>
    <row r="499" s="5" customFormat="1" ht="12" customHeight="1"/>
    <row r="500" s="5" customFormat="1" ht="12" customHeight="1"/>
    <row r="501" s="5" customFormat="1" ht="12" customHeight="1"/>
    <row r="502" s="5" customFormat="1" ht="12" customHeight="1"/>
    <row r="503" s="5" customFormat="1" ht="12" customHeight="1"/>
    <row r="504" s="5" customFormat="1" ht="12" customHeight="1"/>
    <row r="505" s="5" customFormat="1" ht="12" customHeight="1"/>
    <row r="506" s="5" customFormat="1" ht="12" customHeight="1"/>
    <row r="507" s="5" customFormat="1" ht="12" customHeight="1"/>
    <row r="508" s="5" customFormat="1" ht="12" customHeight="1"/>
    <row r="509" s="5" customFormat="1" ht="12" customHeight="1"/>
    <row r="510" s="5" customFormat="1" ht="12" customHeight="1"/>
    <row r="511" s="5" customFormat="1" ht="12" customHeight="1"/>
    <row r="512" s="5" customFormat="1" ht="12" customHeight="1"/>
    <row r="513" s="5" customFormat="1" ht="12" customHeight="1"/>
    <row r="514" s="5" customFormat="1" ht="12" customHeight="1"/>
    <row r="515" s="5" customFormat="1" ht="12" customHeight="1"/>
    <row r="516" s="5" customFormat="1" ht="12" customHeight="1"/>
    <row r="517" s="5" customFormat="1" ht="12" customHeight="1"/>
    <row r="518" s="5" customFormat="1" ht="12" customHeight="1"/>
    <row r="519" s="5" customFormat="1" ht="12" customHeight="1"/>
    <row r="520" s="5" customFormat="1" ht="12" customHeight="1"/>
    <row r="521" s="5" customFormat="1" ht="12" customHeight="1"/>
    <row r="522" s="5" customFormat="1" ht="12" customHeight="1"/>
    <row r="523" s="5" customFormat="1" ht="12" customHeight="1"/>
    <row r="524" s="5" customFormat="1" ht="12" customHeight="1"/>
    <row r="525" s="5" customFormat="1" ht="12" customHeight="1"/>
    <row r="526" s="5" customFormat="1" ht="12" customHeight="1"/>
    <row r="527" s="5" customFormat="1" ht="12" customHeight="1"/>
    <row r="528" s="5" customFormat="1" ht="12" customHeight="1"/>
    <row r="529" s="5" customFormat="1" ht="12" customHeight="1"/>
    <row r="530" s="5" customFormat="1" ht="12" customHeight="1"/>
    <row r="531" s="5" customFormat="1" ht="12" customHeight="1"/>
    <row r="532" s="5" customFormat="1" ht="12" customHeight="1"/>
    <row r="533" s="5" customFormat="1" ht="12" customHeight="1"/>
    <row r="534" s="5" customFormat="1" ht="12" customHeight="1"/>
    <row r="535" s="5" customFormat="1" ht="12" customHeight="1"/>
    <row r="536" s="5" customFormat="1" ht="12" customHeight="1"/>
    <row r="537" s="5" customFormat="1" ht="12" customHeight="1"/>
    <row r="538" s="5" customFormat="1" ht="12" customHeight="1"/>
    <row r="539" s="5" customFormat="1" ht="12" customHeight="1"/>
    <row r="540" s="5" customFormat="1" ht="12" customHeight="1"/>
    <row r="541" s="5" customFormat="1" ht="12" customHeight="1"/>
    <row r="542" s="5" customFormat="1" ht="12" customHeight="1"/>
    <row r="543" s="5" customFormat="1" ht="12" customHeight="1"/>
    <row r="544" s="5" customFormat="1" ht="12" customHeight="1"/>
    <row r="545" s="5" customFormat="1" ht="12" customHeight="1"/>
    <row r="546" s="5" customFormat="1" ht="12" customHeight="1"/>
    <row r="547" s="5" customFormat="1" ht="12" customHeight="1"/>
    <row r="548" s="5" customFormat="1" ht="12" customHeight="1"/>
    <row r="549" s="5" customFormat="1" ht="12" customHeight="1"/>
    <row r="550" s="5" customFormat="1" ht="12" customHeight="1"/>
  </sheetData>
  <sheetProtection/>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C167"/>
  <sheetViews>
    <sheetView tabSelected="1" zoomScale="86" zoomScaleNormal="86" zoomScaleSheetLayoutView="100" zoomScalePageLayoutView="0" workbookViewId="0" topLeftCell="A1">
      <selection activeCell="U9" sqref="U9"/>
    </sheetView>
  </sheetViews>
  <sheetFormatPr defaultColWidth="9.140625" defaultRowHeight="12.75"/>
  <cols>
    <col min="1" max="1" width="2.8515625" style="46" customWidth="1"/>
    <col min="2" max="2" width="66.8515625" style="6" customWidth="1"/>
    <col min="3" max="8" width="10.00390625" style="6" hidden="1" customWidth="1"/>
    <col min="9" max="9" width="9.8515625" style="6" hidden="1" customWidth="1"/>
    <col min="10" max="12" width="9.7109375" style="6" hidden="1" customWidth="1"/>
    <col min="13" max="13" width="9.7109375" style="5" hidden="1" customWidth="1"/>
    <col min="14" max="14" width="9.7109375" style="3" hidden="1" customWidth="1"/>
    <col min="15" max="16" width="9.7109375" style="6" hidden="1" customWidth="1"/>
    <col min="17" max="17" width="8.8515625" style="6" hidden="1" customWidth="1"/>
    <col min="18" max="18" width="10.8515625" style="6" hidden="1" customWidth="1"/>
    <col min="19" max="19" width="9.140625" style="6" hidden="1" customWidth="1"/>
    <col min="20" max="20" width="10.28125" style="6" hidden="1" customWidth="1"/>
    <col min="21" max="21" width="0.13671875" style="6" hidden="1" customWidth="1"/>
    <col min="22" max="22" width="10.140625" style="6" hidden="1" customWidth="1"/>
    <col min="23" max="23" width="9.7109375" style="6" hidden="1" customWidth="1"/>
    <col min="24" max="24" width="11.00390625" style="6" hidden="1" customWidth="1"/>
    <col min="25" max="25" width="13.421875" style="6" hidden="1" customWidth="1"/>
    <col min="26" max="28" width="16.421875" style="6" customWidth="1"/>
    <col min="29" max="29" width="16.00390625" style="7" customWidth="1"/>
    <col min="30" max="16384" width="9.140625" style="6" customWidth="1"/>
  </cols>
  <sheetData>
    <row r="1" spans="1:29" s="5" customFormat="1" ht="12.75" customHeight="1">
      <c r="A1" s="46"/>
      <c r="B1" s="236" t="s">
        <v>34</v>
      </c>
      <c r="C1" s="237"/>
      <c r="D1" s="237"/>
      <c r="E1" s="237"/>
      <c r="F1" s="237"/>
      <c r="G1" s="237"/>
      <c r="H1" s="237"/>
      <c r="I1" s="237"/>
      <c r="J1" s="238"/>
      <c r="K1" s="238"/>
      <c r="L1" s="238"/>
      <c r="M1" s="238"/>
      <c r="N1" s="239"/>
      <c r="O1" s="238"/>
      <c r="P1" s="238"/>
      <c r="Q1" s="238"/>
      <c r="R1" s="238"/>
      <c r="S1" s="238"/>
      <c r="T1" s="238"/>
      <c r="U1" s="238"/>
      <c r="V1" s="238"/>
      <c r="W1" s="238"/>
      <c r="X1" s="238"/>
      <c r="Y1" s="238"/>
      <c r="Z1" s="238"/>
      <c r="AA1" s="238"/>
      <c r="AB1" s="238"/>
      <c r="AC1" s="256"/>
    </row>
    <row r="2" spans="1:29" s="5" customFormat="1" ht="12.75" customHeight="1">
      <c r="A2" s="46"/>
      <c r="B2" s="241" t="s">
        <v>35</v>
      </c>
      <c r="C2" s="49"/>
      <c r="D2" s="49"/>
      <c r="E2" s="49"/>
      <c r="F2" s="49"/>
      <c r="G2" s="49"/>
      <c r="H2" s="49"/>
      <c r="I2" s="49"/>
      <c r="J2" s="242"/>
      <c r="K2" s="242"/>
      <c r="L2" s="242"/>
      <c r="M2" s="242"/>
      <c r="N2" s="243"/>
      <c r="O2" s="242"/>
      <c r="P2" s="242"/>
      <c r="Q2" s="242"/>
      <c r="R2" s="242"/>
      <c r="S2" s="242"/>
      <c r="T2" s="242"/>
      <c r="U2" s="242"/>
      <c r="V2" s="242"/>
      <c r="W2" s="242"/>
      <c r="X2" s="242"/>
      <c r="Y2" s="266"/>
      <c r="Z2" s="242"/>
      <c r="AA2" s="242"/>
      <c r="AB2" s="242"/>
      <c r="AC2" s="257"/>
    </row>
    <row r="3" spans="1:29" s="5" customFormat="1" ht="12.75" customHeight="1" thickBot="1">
      <c r="A3" s="46"/>
      <c r="B3" s="253"/>
      <c r="C3" s="254"/>
      <c r="D3" s="254"/>
      <c r="E3" s="254"/>
      <c r="F3" s="254"/>
      <c r="G3" s="254"/>
      <c r="H3" s="254"/>
      <c r="I3" s="254"/>
      <c r="J3" s="254"/>
      <c r="K3" s="254"/>
      <c r="L3" s="254"/>
      <c r="M3" s="254"/>
      <c r="N3" s="255"/>
      <c r="O3" s="254"/>
      <c r="P3" s="254"/>
      <c r="Q3" s="254"/>
      <c r="R3" s="254"/>
      <c r="S3" s="254"/>
      <c r="T3" s="254"/>
      <c r="U3" s="254"/>
      <c r="V3" s="254"/>
      <c r="W3" s="254"/>
      <c r="X3" s="254"/>
      <c r="Y3" s="254"/>
      <c r="Z3" s="242"/>
      <c r="AA3" s="242"/>
      <c r="AB3" s="242"/>
      <c r="AC3" s="258"/>
    </row>
    <row r="4" spans="1:29" s="5" customFormat="1" ht="11.25" customHeight="1">
      <c r="A4" s="46"/>
      <c r="B4" s="261" t="s">
        <v>40</v>
      </c>
      <c r="C4" s="238"/>
      <c r="D4" s="238"/>
      <c r="E4" s="238"/>
      <c r="F4" s="238"/>
      <c r="G4" s="238"/>
      <c r="H4" s="238"/>
      <c r="I4" s="238"/>
      <c r="J4" s="238"/>
      <c r="K4" s="238"/>
      <c r="L4" s="238"/>
      <c r="M4" s="238"/>
      <c r="N4" s="239"/>
      <c r="O4" s="238"/>
      <c r="P4" s="238"/>
      <c r="Q4" s="238"/>
      <c r="R4" s="238"/>
      <c r="S4" s="262"/>
      <c r="T4" s="263"/>
      <c r="U4" s="238"/>
      <c r="V4" s="238"/>
      <c r="W4" s="238"/>
      <c r="X4" s="238"/>
      <c r="Y4" s="374"/>
      <c r="Z4" s="420"/>
      <c r="AA4" s="435" t="s">
        <v>118</v>
      </c>
      <c r="AB4" s="383" t="s">
        <v>109</v>
      </c>
      <c r="AC4" s="500" t="s">
        <v>102</v>
      </c>
    </row>
    <row r="5" spans="1:29" s="5" customFormat="1" ht="12.75" customHeight="1" thickBot="1">
      <c r="A5" s="46"/>
      <c r="B5" s="244">
        <f>'Voorblad-Front'!B5</f>
        <v>42242</v>
      </c>
      <c r="C5" s="245"/>
      <c r="D5" s="245"/>
      <c r="E5" s="245"/>
      <c r="F5" s="245"/>
      <c r="G5" s="245"/>
      <c r="H5" s="245"/>
      <c r="I5" s="245"/>
      <c r="J5" s="242"/>
      <c r="K5" s="242"/>
      <c r="L5" s="242"/>
      <c r="M5" s="242"/>
      <c r="N5" s="243"/>
      <c r="O5" s="242"/>
      <c r="P5" s="242"/>
      <c r="Q5" s="242"/>
      <c r="R5" s="242"/>
      <c r="S5" s="32"/>
      <c r="T5" s="44"/>
      <c r="U5" s="44"/>
      <c r="V5" s="44"/>
      <c r="W5" s="242"/>
      <c r="X5" s="242"/>
      <c r="Y5" s="375"/>
      <c r="Z5" s="421"/>
      <c r="AA5" s="436" t="s">
        <v>120</v>
      </c>
      <c r="AB5" s="384" t="s">
        <v>119</v>
      </c>
      <c r="AC5" s="501"/>
    </row>
    <row r="6" spans="2:29" ht="12.75" customHeight="1" thickBot="1">
      <c r="B6" s="139" t="s">
        <v>47</v>
      </c>
      <c r="C6" s="246" t="s">
        <v>60</v>
      </c>
      <c r="D6" s="247" t="s">
        <v>59</v>
      </c>
      <c r="E6" s="246" t="s">
        <v>58</v>
      </c>
      <c r="F6" s="247" t="s">
        <v>57</v>
      </c>
      <c r="G6" s="246" t="s">
        <v>56</v>
      </c>
      <c r="H6" s="247" t="s">
        <v>55</v>
      </c>
      <c r="I6" s="246" t="s">
        <v>54</v>
      </c>
      <c r="J6" s="248" t="s">
        <v>13</v>
      </c>
      <c r="K6" s="56" t="s">
        <v>12</v>
      </c>
      <c r="L6" s="249" t="s">
        <v>38</v>
      </c>
      <c r="M6" s="57" t="s">
        <v>11</v>
      </c>
      <c r="N6" s="250" t="s">
        <v>14</v>
      </c>
      <c r="O6" s="57" t="s">
        <v>15</v>
      </c>
      <c r="P6" s="249" t="s">
        <v>31</v>
      </c>
      <c r="Q6" s="57" t="s">
        <v>33</v>
      </c>
      <c r="R6" s="249" t="s">
        <v>39</v>
      </c>
      <c r="S6" s="57" t="s">
        <v>42</v>
      </c>
      <c r="T6" s="57" t="s">
        <v>43</v>
      </c>
      <c r="U6" s="58" t="s">
        <v>52</v>
      </c>
      <c r="V6" s="299" t="s">
        <v>71</v>
      </c>
      <c r="W6" s="58" t="s">
        <v>73</v>
      </c>
      <c r="X6" s="58" t="s">
        <v>108</v>
      </c>
      <c r="Y6" s="58" t="s">
        <v>110</v>
      </c>
      <c r="Z6" s="422" t="s">
        <v>112</v>
      </c>
      <c r="AA6" s="437" t="s">
        <v>113</v>
      </c>
      <c r="AB6" s="469" t="s">
        <v>117</v>
      </c>
      <c r="AC6" s="450" t="s">
        <v>103</v>
      </c>
    </row>
    <row r="7" spans="2:29" ht="12.75" customHeight="1">
      <c r="B7" s="231" t="s">
        <v>48</v>
      </c>
      <c r="C7" s="232" t="s">
        <v>70</v>
      </c>
      <c r="D7" s="233" t="s">
        <v>69</v>
      </c>
      <c r="E7" s="233" t="s">
        <v>68</v>
      </c>
      <c r="F7" s="233" t="s">
        <v>67</v>
      </c>
      <c r="G7" s="233" t="s">
        <v>66</v>
      </c>
      <c r="H7" s="233" t="s">
        <v>65</v>
      </c>
      <c r="I7" s="233" t="s">
        <v>64</v>
      </c>
      <c r="J7" s="234">
        <v>1382.3</v>
      </c>
      <c r="K7" s="234">
        <v>745</v>
      </c>
      <c r="L7" s="234">
        <v>718</v>
      </c>
      <c r="M7" s="234">
        <v>934</v>
      </c>
      <c r="N7" s="234">
        <v>973.5</v>
      </c>
      <c r="O7" s="234">
        <v>941.1</v>
      </c>
      <c r="P7" s="234">
        <v>748</v>
      </c>
      <c r="Q7" s="234">
        <v>830</v>
      </c>
      <c r="R7" s="234">
        <v>805</v>
      </c>
      <c r="S7" s="234">
        <v>764.8</v>
      </c>
      <c r="T7" s="234">
        <v>632</v>
      </c>
      <c r="U7" s="235">
        <v>748</v>
      </c>
      <c r="V7" s="300">
        <v>642.5</v>
      </c>
      <c r="W7" s="320">
        <v>558.1</v>
      </c>
      <c r="X7" s="320">
        <v>604.7</v>
      </c>
      <c r="Y7" s="211">
        <v>511.2</v>
      </c>
      <c r="Z7" s="211">
        <v>505.5</v>
      </c>
      <c r="AA7" s="438">
        <v>476.57</v>
      </c>
      <c r="AB7" s="498">
        <v>478.3</v>
      </c>
      <c r="AC7" s="394">
        <f aca="true" t="shared" si="0" ref="AC7:AC13">(AA7-Z7)/Z7</f>
        <v>-0.05723046488625125</v>
      </c>
    </row>
    <row r="8" spans="2:29" ht="12.75" customHeight="1">
      <c r="B8" s="173" t="s">
        <v>49</v>
      </c>
      <c r="C8" s="185">
        <f>C9/C7</f>
        <v>1.097878885592674</v>
      </c>
      <c r="D8" s="184">
        <f aca="true" t="shared" si="1" ref="D8:X8">D9/D7</f>
        <v>1.487437238493724</v>
      </c>
      <c r="E8" s="184">
        <f t="shared" si="1"/>
        <v>1.761103974307507</v>
      </c>
      <c r="F8" s="184">
        <f t="shared" si="1"/>
        <v>1.855828635851184</v>
      </c>
      <c r="G8" s="184">
        <f t="shared" si="1"/>
        <v>1.7626176046176045</v>
      </c>
      <c r="H8" s="184">
        <f t="shared" si="1"/>
        <v>1.444037558685446</v>
      </c>
      <c r="I8" s="184">
        <f t="shared" si="1"/>
        <v>2.0868758695316125</v>
      </c>
      <c r="J8" s="184">
        <f t="shared" si="1"/>
        <v>1.651956883455111</v>
      </c>
      <c r="K8" s="184">
        <f t="shared" si="1"/>
        <v>2.05503355704698</v>
      </c>
      <c r="L8" s="184">
        <f t="shared" si="1"/>
        <v>2.402506963788301</v>
      </c>
      <c r="M8" s="184">
        <f t="shared" si="1"/>
        <v>2.5149892933618845</v>
      </c>
      <c r="N8" s="184">
        <f t="shared" si="1"/>
        <v>2.5607601438109913</v>
      </c>
      <c r="O8" s="184">
        <f t="shared" si="1"/>
        <v>2.4659441079587716</v>
      </c>
      <c r="P8" s="184">
        <f t="shared" si="1"/>
        <v>2.0588235294117645</v>
      </c>
      <c r="Q8" s="184">
        <f t="shared" si="1"/>
        <v>2.0240963855421685</v>
      </c>
      <c r="R8" s="184">
        <f t="shared" si="1"/>
        <v>2.3664596273291925</v>
      </c>
      <c r="S8" s="184">
        <f t="shared" si="1"/>
        <v>2.752353556485356</v>
      </c>
      <c r="T8" s="184">
        <f t="shared" si="1"/>
        <v>3.0142405063291138</v>
      </c>
      <c r="U8" s="184">
        <f t="shared" si="1"/>
        <v>0.44656818181818186</v>
      </c>
      <c r="V8" s="301">
        <f t="shared" si="1"/>
        <v>3.0474708171206224</v>
      </c>
      <c r="W8" s="376">
        <f t="shared" si="1"/>
        <v>2.562264827091919</v>
      </c>
      <c r="X8" s="321">
        <f t="shared" si="1"/>
        <v>3.3156937324293034</v>
      </c>
      <c r="Y8" s="321">
        <f>Y9/Y7</f>
        <v>3.658059467918623</v>
      </c>
      <c r="Z8" s="321">
        <f>Z9/Z7</f>
        <v>3.699307616221563</v>
      </c>
      <c r="AA8" s="439">
        <f>AA9/AA7</f>
        <v>3.6720733575340456</v>
      </c>
      <c r="AB8" s="457">
        <f>AB9/AB7</f>
        <v>3.5353857411666314</v>
      </c>
      <c r="AC8" s="394">
        <f t="shared" si="0"/>
        <v>-0.007361988110449159</v>
      </c>
    </row>
    <row r="9" spans="2:29" ht="12.75" customHeight="1">
      <c r="B9" s="170" t="s">
        <v>63</v>
      </c>
      <c r="C9" s="187">
        <v>1702.371</v>
      </c>
      <c r="D9" s="188">
        <v>2132.985</v>
      </c>
      <c r="E9" s="188">
        <v>1316.0729999999999</v>
      </c>
      <c r="F9" s="188">
        <v>1975.3440000000003</v>
      </c>
      <c r="G9" s="188">
        <v>1832.241</v>
      </c>
      <c r="H9" s="188">
        <v>1968.512</v>
      </c>
      <c r="I9" s="188">
        <v>2700</v>
      </c>
      <c r="J9" s="189">
        <v>2283.5</v>
      </c>
      <c r="K9" s="189">
        <v>1531</v>
      </c>
      <c r="L9" s="189">
        <v>1725</v>
      </c>
      <c r="M9" s="189">
        <v>2349</v>
      </c>
      <c r="N9" s="189">
        <v>2492.9</v>
      </c>
      <c r="O9" s="189">
        <v>2320.7</v>
      </c>
      <c r="P9" s="189">
        <v>1540</v>
      </c>
      <c r="Q9" s="189">
        <v>1680</v>
      </c>
      <c r="R9" s="189">
        <v>1905</v>
      </c>
      <c r="S9" s="189">
        <v>2105</v>
      </c>
      <c r="T9" s="189">
        <v>1905</v>
      </c>
      <c r="U9" s="190">
        <v>334.033</v>
      </c>
      <c r="V9" s="302">
        <v>1958</v>
      </c>
      <c r="W9" s="41">
        <v>1430</v>
      </c>
      <c r="X9" s="41">
        <v>2005</v>
      </c>
      <c r="Y9" s="41">
        <v>1870</v>
      </c>
      <c r="Z9" s="41">
        <v>1870</v>
      </c>
      <c r="AA9" s="440">
        <v>1750</v>
      </c>
      <c r="AB9" s="468">
        <v>1690.975</v>
      </c>
      <c r="AC9" s="394">
        <f t="shared" si="0"/>
        <v>-0.06417112299465241</v>
      </c>
    </row>
    <row r="10" spans="2:29" ht="12.75" customHeight="1">
      <c r="B10" s="170" t="s">
        <v>89</v>
      </c>
      <c r="C10" s="186"/>
      <c r="D10" s="172"/>
      <c r="E10" s="172"/>
      <c r="F10" s="172"/>
      <c r="G10" s="172"/>
      <c r="H10" s="172"/>
      <c r="I10" s="172"/>
      <c r="J10" s="181"/>
      <c r="K10" s="181"/>
      <c r="L10" s="181"/>
      <c r="M10" s="181"/>
      <c r="N10" s="182"/>
      <c r="O10" s="182">
        <v>33</v>
      </c>
      <c r="P10" s="182">
        <v>39.5</v>
      </c>
      <c r="Q10" s="182">
        <v>37.7</v>
      </c>
      <c r="R10" s="182">
        <v>49.5</v>
      </c>
      <c r="S10" s="182">
        <v>39.5</v>
      </c>
      <c r="T10" s="182">
        <v>42</v>
      </c>
      <c r="U10" s="183">
        <v>43</v>
      </c>
      <c r="V10" s="303">
        <v>29</v>
      </c>
      <c r="W10" s="98">
        <v>26.5</v>
      </c>
      <c r="X10" s="98">
        <v>18</v>
      </c>
      <c r="Y10" s="98">
        <v>35</v>
      </c>
      <c r="Z10" s="98">
        <v>35</v>
      </c>
      <c r="AA10" s="441">
        <v>35</v>
      </c>
      <c r="AB10" s="458">
        <v>35</v>
      </c>
      <c r="AC10" s="394">
        <f t="shared" si="0"/>
        <v>0</v>
      </c>
    </row>
    <row r="11" spans="2:29" ht="12.75" customHeight="1">
      <c r="B11" s="170" t="s">
        <v>90</v>
      </c>
      <c r="C11" s="186"/>
      <c r="D11" s="172"/>
      <c r="E11" s="172"/>
      <c r="F11" s="172"/>
      <c r="G11" s="172"/>
      <c r="H11" s="172"/>
      <c r="I11" s="172"/>
      <c r="J11" s="181"/>
      <c r="K11" s="181"/>
      <c r="L11" s="181"/>
      <c r="M11" s="181"/>
      <c r="N11" s="182"/>
      <c r="O11" s="182"/>
      <c r="P11" s="182"/>
      <c r="Q11" s="182"/>
      <c r="R11" s="182"/>
      <c r="S11" s="182"/>
      <c r="T11" s="182"/>
      <c r="U11" s="183"/>
      <c r="V11" s="303"/>
      <c r="W11" s="98">
        <v>0</v>
      </c>
      <c r="X11" s="98">
        <v>0</v>
      </c>
      <c r="Y11" s="98">
        <f aca="true" t="shared" si="2" ref="Y11:AA12">6.034+6.663</f>
        <v>12.697</v>
      </c>
      <c r="Z11" s="98">
        <f t="shared" si="2"/>
        <v>12.697</v>
      </c>
      <c r="AA11" s="441">
        <f t="shared" si="2"/>
        <v>12.697</v>
      </c>
      <c r="AB11" s="458">
        <v>12.697</v>
      </c>
      <c r="AC11" s="394">
        <f t="shared" si="0"/>
        <v>0</v>
      </c>
    </row>
    <row r="12" spans="2:29" ht="12.75" customHeight="1">
      <c r="B12" s="170" t="s">
        <v>87</v>
      </c>
      <c r="C12" s="186"/>
      <c r="D12" s="172"/>
      <c r="E12" s="172"/>
      <c r="F12" s="172"/>
      <c r="G12" s="172"/>
      <c r="H12" s="172"/>
      <c r="I12" s="172"/>
      <c r="J12" s="181"/>
      <c r="K12" s="181"/>
      <c r="L12" s="181"/>
      <c r="M12" s="181"/>
      <c r="N12" s="182"/>
      <c r="O12" s="182"/>
      <c r="P12" s="182"/>
      <c r="Q12" s="182"/>
      <c r="R12" s="182"/>
      <c r="S12" s="182"/>
      <c r="T12" s="182"/>
      <c r="U12" s="183"/>
      <c r="V12" s="303"/>
      <c r="W12" s="98">
        <v>0</v>
      </c>
      <c r="X12" s="98">
        <v>0</v>
      </c>
      <c r="Y12" s="98">
        <f t="shared" si="2"/>
        <v>12.697</v>
      </c>
      <c r="Z12" s="98">
        <f t="shared" si="2"/>
        <v>12.697</v>
      </c>
      <c r="AA12" s="441">
        <f t="shared" si="2"/>
        <v>12.697</v>
      </c>
      <c r="AB12" s="458">
        <v>12.697</v>
      </c>
      <c r="AC12" s="394">
        <f t="shared" si="0"/>
        <v>0</v>
      </c>
    </row>
    <row r="13" spans="2:29" ht="12.75" customHeight="1" thickBot="1">
      <c r="B13" s="174" t="s">
        <v>88</v>
      </c>
      <c r="C13" s="191">
        <f>C9-C10-C11+C12</f>
        <v>1702.371</v>
      </c>
      <c r="D13" s="191">
        <f>D9-D10-D11+D12</f>
        <v>2132.985</v>
      </c>
      <c r="E13" s="191">
        <f aca="true" t="shared" si="3" ref="E13:X13">E9-E10-E11+E12</f>
        <v>1316.0729999999999</v>
      </c>
      <c r="F13" s="191">
        <f t="shared" si="3"/>
        <v>1975.3440000000003</v>
      </c>
      <c r="G13" s="191">
        <f t="shared" si="3"/>
        <v>1832.241</v>
      </c>
      <c r="H13" s="191">
        <f t="shared" si="3"/>
        <v>1968.512</v>
      </c>
      <c r="I13" s="191">
        <f t="shared" si="3"/>
        <v>2700</v>
      </c>
      <c r="J13" s="191">
        <f t="shared" si="3"/>
        <v>2283.5</v>
      </c>
      <c r="K13" s="191">
        <f t="shared" si="3"/>
        <v>1531</v>
      </c>
      <c r="L13" s="191">
        <f t="shared" si="3"/>
        <v>1725</v>
      </c>
      <c r="M13" s="191">
        <f t="shared" si="3"/>
        <v>2349</v>
      </c>
      <c r="N13" s="191">
        <f t="shared" si="3"/>
        <v>2492.9</v>
      </c>
      <c r="O13" s="191">
        <f t="shared" si="3"/>
        <v>2287.7</v>
      </c>
      <c r="P13" s="191">
        <f t="shared" si="3"/>
        <v>1500.5</v>
      </c>
      <c r="Q13" s="191">
        <f t="shared" si="3"/>
        <v>1642.3</v>
      </c>
      <c r="R13" s="191">
        <f t="shared" si="3"/>
        <v>1855.5</v>
      </c>
      <c r="S13" s="191">
        <f t="shared" si="3"/>
        <v>2065.5</v>
      </c>
      <c r="T13" s="191">
        <f t="shared" si="3"/>
        <v>1863</v>
      </c>
      <c r="U13" s="191">
        <f t="shared" si="3"/>
        <v>291.033</v>
      </c>
      <c r="V13" s="304">
        <f t="shared" si="3"/>
        <v>1929</v>
      </c>
      <c r="W13" s="191">
        <f t="shared" si="3"/>
        <v>1403.5</v>
      </c>
      <c r="X13" s="191">
        <f t="shared" si="3"/>
        <v>1987</v>
      </c>
      <c r="Y13" s="191">
        <f>Y9-Y10-Y11+Y12</f>
        <v>1835</v>
      </c>
      <c r="Z13" s="191">
        <f>Z9-Z10-Z11+Z12</f>
        <v>1835</v>
      </c>
      <c r="AA13" s="442">
        <f>AA9-AA10-AA11+AA12</f>
        <v>1715</v>
      </c>
      <c r="AB13" s="466">
        <f>AB9-AB10-AB11+AB12</f>
        <v>1655.975</v>
      </c>
      <c r="AC13" s="394">
        <f t="shared" si="0"/>
        <v>-0.0653950953678474</v>
      </c>
    </row>
    <row r="14" spans="2:29" ht="12.75" customHeight="1" thickBot="1">
      <c r="B14" s="171"/>
      <c r="C14" s="176"/>
      <c r="D14" s="176"/>
      <c r="E14" s="176"/>
      <c r="F14" s="176"/>
      <c r="G14" s="176"/>
      <c r="H14" s="176"/>
      <c r="I14" s="176"/>
      <c r="J14" s="176" t="s">
        <v>8</v>
      </c>
      <c r="K14" s="177" t="s">
        <v>8</v>
      </c>
      <c r="L14" s="176" t="s">
        <v>8</v>
      </c>
      <c r="M14" s="177" t="s">
        <v>8</v>
      </c>
      <c r="N14" s="176" t="s">
        <v>8</v>
      </c>
      <c r="O14" s="177" t="s">
        <v>8</v>
      </c>
      <c r="P14" s="176" t="s">
        <v>8</v>
      </c>
      <c r="Q14" s="178" t="s">
        <v>8</v>
      </c>
      <c r="R14" s="179" t="s">
        <v>8</v>
      </c>
      <c r="S14" s="178" t="s">
        <v>8</v>
      </c>
      <c r="T14" s="178" t="s">
        <v>8</v>
      </c>
      <c r="U14" s="178" t="s">
        <v>8</v>
      </c>
      <c r="V14" s="180" t="s">
        <v>8</v>
      </c>
      <c r="W14" s="377" t="s">
        <v>8</v>
      </c>
      <c r="X14" s="180" t="s">
        <v>8</v>
      </c>
      <c r="Y14" s="180" t="s">
        <v>8</v>
      </c>
      <c r="Z14" s="423" t="s">
        <v>8</v>
      </c>
      <c r="AA14" s="385" t="s">
        <v>9</v>
      </c>
      <c r="AB14" s="454" t="s">
        <v>9</v>
      </c>
      <c r="AC14" s="451"/>
    </row>
    <row r="15" spans="2:29" ht="12.75" customHeight="1" thickBot="1">
      <c r="B15" s="133"/>
      <c r="C15" s="134" t="s">
        <v>1</v>
      </c>
      <c r="D15" s="135" t="s">
        <v>1</v>
      </c>
      <c r="E15" s="134" t="s">
        <v>1</v>
      </c>
      <c r="F15" s="135" t="s">
        <v>1</v>
      </c>
      <c r="G15" s="134" t="s">
        <v>1</v>
      </c>
      <c r="H15" s="135" t="s">
        <v>1</v>
      </c>
      <c r="I15" s="134" t="s">
        <v>1</v>
      </c>
      <c r="J15" s="135" t="s">
        <v>1</v>
      </c>
      <c r="K15" s="135" t="s">
        <v>1</v>
      </c>
      <c r="L15" s="134" t="s">
        <v>1</v>
      </c>
      <c r="M15" s="135" t="s">
        <v>1</v>
      </c>
      <c r="N15" s="136" t="s">
        <v>1</v>
      </c>
      <c r="O15" s="137" t="s">
        <v>1</v>
      </c>
      <c r="P15" s="136" t="s">
        <v>1</v>
      </c>
      <c r="Q15" s="137" t="s">
        <v>1</v>
      </c>
      <c r="R15" s="136" t="s">
        <v>1</v>
      </c>
      <c r="S15" s="137" t="s">
        <v>1</v>
      </c>
      <c r="T15" s="137" t="s">
        <v>1</v>
      </c>
      <c r="U15" s="138" t="s">
        <v>1</v>
      </c>
      <c r="V15" s="138" t="s">
        <v>1</v>
      </c>
      <c r="W15" s="305" t="s">
        <v>1</v>
      </c>
      <c r="X15" s="138" t="s">
        <v>1</v>
      </c>
      <c r="Y15" s="138" t="s">
        <v>1</v>
      </c>
      <c r="Z15" s="138" t="s">
        <v>1</v>
      </c>
      <c r="AA15" s="386" t="s">
        <v>1</v>
      </c>
      <c r="AB15" s="452"/>
      <c r="AC15" s="451"/>
    </row>
    <row r="16" spans="2:29" ht="12.75" customHeight="1">
      <c r="B16" s="17" t="s">
        <v>75</v>
      </c>
      <c r="C16" s="160"/>
      <c r="D16" s="99"/>
      <c r="E16" s="160"/>
      <c r="F16" s="99"/>
      <c r="G16" s="160"/>
      <c r="H16" s="99"/>
      <c r="I16" s="160"/>
      <c r="J16" s="99"/>
      <c r="K16" s="100"/>
      <c r="L16" s="73"/>
      <c r="M16" s="68"/>
      <c r="N16" s="101"/>
      <c r="O16" s="102"/>
      <c r="P16" s="93" t="s">
        <v>32</v>
      </c>
      <c r="Q16" s="60"/>
      <c r="R16" s="103"/>
      <c r="S16" s="104"/>
      <c r="T16" s="104"/>
      <c r="U16" s="104"/>
      <c r="V16" s="152"/>
      <c r="W16" s="306"/>
      <c r="X16" s="152"/>
      <c r="Y16" s="152"/>
      <c r="Z16" s="424"/>
      <c r="AA16" s="443"/>
      <c r="AB16" s="467"/>
      <c r="AC16" s="395"/>
    </row>
    <row r="17" spans="2:29" ht="13.5" customHeight="1">
      <c r="B17" s="18" t="s">
        <v>22</v>
      </c>
      <c r="C17" s="34"/>
      <c r="D17" s="72"/>
      <c r="E17" s="34"/>
      <c r="F17" s="72"/>
      <c r="G17" s="34"/>
      <c r="H17" s="72"/>
      <c r="I17" s="34"/>
      <c r="J17" s="96">
        <v>578</v>
      </c>
      <c r="K17" s="97">
        <v>1241</v>
      </c>
      <c r="L17" s="96">
        <v>771</v>
      </c>
      <c r="M17" s="34">
        <v>507</v>
      </c>
      <c r="N17" s="96">
        <v>551</v>
      </c>
      <c r="O17" s="97">
        <f>N41</f>
        <v>580</v>
      </c>
      <c r="P17" s="96">
        <f>O41</f>
        <v>897</v>
      </c>
      <c r="Q17" s="34">
        <f>+P41</f>
        <v>598</v>
      </c>
      <c r="R17" s="72">
        <f>$Q$41</f>
        <v>574</v>
      </c>
      <c r="S17" s="34">
        <f>$R$41</f>
        <v>582</v>
      </c>
      <c r="T17" s="34">
        <f>$S$41</f>
        <v>376</v>
      </c>
      <c r="U17" s="34">
        <f>$T$41</f>
        <v>509</v>
      </c>
      <c r="V17" s="105">
        <f>U41</f>
        <v>694</v>
      </c>
      <c r="W17" s="275">
        <f>V41</f>
        <v>579</v>
      </c>
      <c r="X17" s="105">
        <f>W41</f>
        <v>478</v>
      </c>
      <c r="Y17" s="105">
        <f>X41</f>
        <v>651</v>
      </c>
      <c r="Z17" s="105">
        <v>489.253</v>
      </c>
      <c r="AA17" s="444">
        <f>Z41</f>
        <v>488.6564999999996</v>
      </c>
      <c r="AB17" s="460">
        <f>AA41</f>
        <v>496.48049999999967</v>
      </c>
      <c r="AC17" s="394">
        <f>(AA17-Z17)/Z17</f>
        <v>-0.0012192056052806825</v>
      </c>
    </row>
    <row r="18" spans="1:29" s="9" customFormat="1" ht="14.25" customHeight="1">
      <c r="A18" s="46"/>
      <c r="B18" s="38" t="s">
        <v>28</v>
      </c>
      <c r="C18" s="105">
        <v>1702.371</v>
      </c>
      <c r="D18" s="106">
        <v>2132.985</v>
      </c>
      <c r="E18" s="105">
        <v>1316.0729999999999</v>
      </c>
      <c r="F18" s="106">
        <v>1975.3440000000003</v>
      </c>
      <c r="G18" s="105">
        <v>1832.241</v>
      </c>
      <c r="H18" s="106">
        <v>1968.512</v>
      </c>
      <c r="I18" s="105">
        <v>2700</v>
      </c>
      <c r="J18" s="96">
        <v>2449</v>
      </c>
      <c r="K18" s="97">
        <v>1644</v>
      </c>
      <c r="L18" s="96">
        <v>1725</v>
      </c>
      <c r="M18" s="97">
        <v>2353</v>
      </c>
      <c r="N18" s="96">
        <v>2415</v>
      </c>
      <c r="O18" s="97">
        <v>2387</v>
      </c>
      <c r="P18" s="96">
        <v>1512</v>
      </c>
      <c r="Q18" s="34">
        <v>1670</v>
      </c>
      <c r="R18" s="72">
        <v>1893</v>
      </c>
      <c r="S18" s="34">
        <v>2045</v>
      </c>
      <c r="T18" s="34">
        <v>1876</v>
      </c>
      <c r="U18" s="34">
        <v>2130</v>
      </c>
      <c r="V18" s="105">
        <v>1910</v>
      </c>
      <c r="W18" s="275">
        <v>1389</v>
      </c>
      <c r="X18" s="105">
        <v>1973</v>
      </c>
      <c r="Y18" s="105">
        <v>1837.137</v>
      </c>
      <c r="Z18" s="105">
        <v>1816.981</v>
      </c>
      <c r="AA18" s="444">
        <f>AA13</f>
        <v>1715</v>
      </c>
      <c r="AB18" s="460">
        <f>AB13</f>
        <v>1655.975</v>
      </c>
      <c r="AC18" s="394">
        <f>(AA18-Z18)/Z18</f>
        <v>-0.056126618825403235</v>
      </c>
    </row>
    <row r="19" spans="1:29" s="9" customFormat="1" ht="15.75" customHeight="1" thickBot="1">
      <c r="A19" s="46"/>
      <c r="B19" s="19" t="s">
        <v>19</v>
      </c>
      <c r="C19" s="107">
        <v>438.427</v>
      </c>
      <c r="D19" s="108">
        <v>109.701</v>
      </c>
      <c r="E19" s="107">
        <v>837.547</v>
      </c>
      <c r="F19" s="108">
        <v>233.985</v>
      </c>
      <c r="G19" s="107">
        <v>681.559</v>
      </c>
      <c r="H19" s="108">
        <v>393.688</v>
      </c>
      <c r="I19" s="107">
        <v>129.1</v>
      </c>
      <c r="J19" s="108">
        <v>469</v>
      </c>
      <c r="K19" s="107">
        <v>484</v>
      </c>
      <c r="L19" s="108">
        <v>624</v>
      </c>
      <c r="M19" s="48">
        <v>308</v>
      </c>
      <c r="N19" s="108">
        <v>407</v>
      </c>
      <c r="O19" s="107">
        <v>747</v>
      </c>
      <c r="P19" s="108">
        <v>1042</v>
      </c>
      <c r="Q19" s="48">
        <v>1227</v>
      </c>
      <c r="R19" s="84">
        <v>1055</v>
      </c>
      <c r="S19" s="48">
        <v>777</v>
      </c>
      <c r="T19" s="48">
        <v>1396</v>
      </c>
      <c r="U19" s="48">
        <v>1192</v>
      </c>
      <c r="V19" s="142">
        <v>1285</v>
      </c>
      <c r="W19" s="307">
        <v>1649</v>
      </c>
      <c r="X19" s="142">
        <v>1724</v>
      </c>
      <c r="Y19" s="142">
        <v>1393.215</v>
      </c>
      <c r="Z19" s="402">
        <v>1668.412</v>
      </c>
      <c r="AA19" s="445">
        <v>1750</v>
      </c>
      <c r="AB19" s="464">
        <v>1800</v>
      </c>
      <c r="AC19" s="394">
        <f>(AA19-Z19)/Z19</f>
        <v>0.048901590254685275</v>
      </c>
    </row>
    <row r="20" spans="2:29" ht="12.75" customHeight="1" thickBot="1">
      <c r="B20" s="20" t="s">
        <v>76</v>
      </c>
      <c r="C20" s="110">
        <f aca="true" t="shared" si="4" ref="C20:I20">SUM(C17:C19)</f>
        <v>2140.7980000000002</v>
      </c>
      <c r="D20" s="109">
        <f t="shared" si="4"/>
        <v>2242.686</v>
      </c>
      <c r="E20" s="110">
        <f t="shared" si="4"/>
        <v>2153.62</v>
      </c>
      <c r="F20" s="109">
        <f t="shared" si="4"/>
        <v>2209.329</v>
      </c>
      <c r="G20" s="110">
        <f t="shared" si="4"/>
        <v>2513.8</v>
      </c>
      <c r="H20" s="109">
        <f t="shared" si="4"/>
        <v>2362.2</v>
      </c>
      <c r="I20" s="110">
        <f t="shared" si="4"/>
        <v>2829.1</v>
      </c>
      <c r="J20" s="109">
        <f aca="true" t="shared" si="5" ref="J20:P20">SUM(J17:J19)</f>
        <v>3496</v>
      </c>
      <c r="K20" s="110">
        <f t="shared" si="5"/>
        <v>3369</v>
      </c>
      <c r="L20" s="109">
        <f t="shared" si="5"/>
        <v>3120</v>
      </c>
      <c r="M20" s="110">
        <f t="shared" si="5"/>
        <v>3168</v>
      </c>
      <c r="N20" s="109">
        <f t="shared" si="5"/>
        <v>3373</v>
      </c>
      <c r="O20" s="110">
        <f t="shared" si="5"/>
        <v>3714</v>
      </c>
      <c r="P20" s="109">
        <f t="shared" si="5"/>
        <v>3451</v>
      </c>
      <c r="Q20" s="110">
        <f aca="true" t="shared" si="6" ref="Q20:V20">SUM(Q17:Q19)</f>
        <v>3495</v>
      </c>
      <c r="R20" s="109">
        <f t="shared" si="6"/>
        <v>3522</v>
      </c>
      <c r="S20" s="110">
        <f t="shared" si="6"/>
        <v>3404</v>
      </c>
      <c r="T20" s="110">
        <f t="shared" si="6"/>
        <v>3648</v>
      </c>
      <c r="U20" s="110">
        <f t="shared" si="6"/>
        <v>3831</v>
      </c>
      <c r="V20" s="153">
        <f t="shared" si="6"/>
        <v>3889</v>
      </c>
      <c r="W20" s="308">
        <f aca="true" t="shared" si="7" ref="W20:AB20">SUM(W17:W19)</f>
        <v>3617</v>
      </c>
      <c r="X20" s="153">
        <f t="shared" si="7"/>
        <v>4175</v>
      </c>
      <c r="Y20" s="153">
        <f t="shared" si="7"/>
        <v>3881.352</v>
      </c>
      <c r="Z20" s="153">
        <f t="shared" si="7"/>
        <v>3974.6459999999997</v>
      </c>
      <c r="AA20" s="387">
        <f t="shared" si="7"/>
        <v>3953.6564999999996</v>
      </c>
      <c r="AB20" s="453">
        <f t="shared" si="7"/>
        <v>3952.4554999999996</v>
      </c>
      <c r="AC20" s="450">
        <f>(AA20-Z20)/Z20</f>
        <v>-0.005280847652847608</v>
      </c>
    </row>
    <row r="21" spans="2:29" ht="12.75" customHeight="1">
      <c r="B21" s="21"/>
      <c r="C21" s="68"/>
      <c r="D21" s="73"/>
      <c r="E21" s="68"/>
      <c r="F21" s="73"/>
      <c r="G21" s="68"/>
      <c r="H21" s="73"/>
      <c r="I21" s="68"/>
      <c r="J21" s="101"/>
      <c r="K21" s="102"/>
      <c r="L21" s="101"/>
      <c r="M21" s="102"/>
      <c r="N21" s="101"/>
      <c r="O21" s="102"/>
      <c r="P21" s="101"/>
      <c r="Q21" s="68"/>
      <c r="R21" s="73"/>
      <c r="S21" s="68"/>
      <c r="T21" s="68"/>
      <c r="U21" s="68"/>
      <c r="V21" s="154"/>
      <c r="W21" s="309"/>
      <c r="X21" s="154"/>
      <c r="Y21" s="154"/>
      <c r="Z21" s="205"/>
      <c r="AA21" s="446"/>
      <c r="AB21" s="465"/>
      <c r="AC21" s="395"/>
    </row>
    <row r="22" spans="2:29" ht="12.75" customHeight="1">
      <c r="B22" s="22" t="s">
        <v>77</v>
      </c>
      <c r="C22" s="111"/>
      <c r="D22" s="112"/>
      <c r="E22" s="111"/>
      <c r="F22" s="112"/>
      <c r="G22" s="111"/>
      <c r="H22" s="112"/>
      <c r="I22" s="111"/>
      <c r="J22" s="96"/>
      <c r="K22" s="97"/>
      <c r="L22" s="96"/>
      <c r="M22" s="97"/>
      <c r="N22" s="96"/>
      <c r="O22" s="97"/>
      <c r="P22" s="96"/>
      <c r="Q22" s="34"/>
      <c r="R22" s="72"/>
      <c r="S22" s="34"/>
      <c r="T22" s="34"/>
      <c r="U22" s="34"/>
      <c r="V22" s="105"/>
      <c r="W22" s="275"/>
      <c r="X22" s="105"/>
      <c r="Y22" s="105"/>
      <c r="Z22" s="105"/>
      <c r="AA22" s="444"/>
      <c r="AB22" s="460"/>
      <c r="AC22" s="395"/>
    </row>
    <row r="23" spans="2:29" ht="12.75" customHeight="1">
      <c r="B23" s="18" t="s">
        <v>16</v>
      </c>
      <c r="C23" s="34"/>
      <c r="D23" s="72"/>
      <c r="E23" s="34"/>
      <c r="F23" s="72"/>
      <c r="G23" s="34"/>
      <c r="H23" s="72"/>
      <c r="I23" s="34"/>
      <c r="J23" s="96"/>
      <c r="K23" s="97"/>
      <c r="L23" s="96"/>
      <c r="M23" s="97"/>
      <c r="N23" s="96"/>
      <c r="O23" s="97"/>
      <c r="P23" s="96"/>
      <c r="Q23" s="34"/>
      <c r="R23" s="72"/>
      <c r="S23" s="34"/>
      <c r="T23" s="34"/>
      <c r="U23" s="34"/>
      <c r="V23" s="105"/>
      <c r="W23" s="275"/>
      <c r="X23" s="105"/>
      <c r="Y23" s="105"/>
      <c r="Z23" s="105"/>
      <c r="AA23" s="444"/>
      <c r="AB23" s="460"/>
      <c r="AC23" s="395"/>
    </row>
    <row r="24" spans="2:29" ht="12.75" customHeight="1">
      <c r="B24" s="18" t="s">
        <v>78</v>
      </c>
      <c r="C24" s="34">
        <v>2168.886</v>
      </c>
      <c r="D24" s="72">
        <v>2129.824</v>
      </c>
      <c r="E24" s="34">
        <v>2124.384</v>
      </c>
      <c r="F24" s="72">
        <v>2249.25</v>
      </c>
      <c r="G24" s="34">
        <v>2350.042</v>
      </c>
      <c r="H24" s="72">
        <v>2406.879</v>
      </c>
      <c r="I24" s="34">
        <v>2551.167</v>
      </c>
      <c r="J24" s="96">
        <v>2138</v>
      </c>
      <c r="K24" s="97">
        <v>2348</v>
      </c>
      <c r="L24" s="96">
        <v>2345</v>
      </c>
      <c r="M24" s="97">
        <v>2424</v>
      </c>
      <c r="N24" s="96">
        <v>2519</v>
      </c>
      <c r="O24" s="97">
        <v>2575</v>
      </c>
      <c r="P24" s="96">
        <v>2652</v>
      </c>
      <c r="Q24" s="97">
        <v>2734</v>
      </c>
      <c r="R24" s="96">
        <v>2781</v>
      </c>
      <c r="S24" s="97">
        <v>2818</v>
      </c>
      <c r="T24" s="97">
        <v>2844</v>
      </c>
      <c r="U24" s="97">
        <v>2849</v>
      </c>
      <c r="V24" s="98">
        <v>2991</v>
      </c>
      <c r="W24" s="310">
        <v>2994</v>
      </c>
      <c r="X24" s="98">
        <v>3066</v>
      </c>
      <c r="Y24" s="98">
        <v>3008.378</v>
      </c>
      <c r="Z24" s="98">
        <v>3122.134</v>
      </c>
      <c r="AA24" s="441">
        <v>3100</v>
      </c>
      <c r="AB24" s="458">
        <v>3100</v>
      </c>
      <c r="AC24" s="394">
        <f>(AA24-Z24)/Z24</f>
        <v>-0.007089381813849122</v>
      </c>
    </row>
    <row r="25" spans="2:29" ht="12.75" customHeight="1">
      <c r="B25" s="18" t="s">
        <v>23</v>
      </c>
      <c r="C25" s="34">
        <v>0.732</v>
      </c>
      <c r="D25" s="72">
        <v>9.153</v>
      </c>
      <c r="E25" s="34">
        <v>2.222</v>
      </c>
      <c r="F25" s="72">
        <v>3.18</v>
      </c>
      <c r="G25" s="34">
        <v>0.637</v>
      </c>
      <c r="H25" s="72">
        <v>9.578</v>
      </c>
      <c r="I25" s="34">
        <v>13.433</v>
      </c>
      <c r="J25" s="96">
        <v>43</v>
      </c>
      <c r="K25" s="97">
        <v>52</v>
      </c>
      <c r="L25" s="96">
        <v>24</v>
      </c>
      <c r="M25" s="97">
        <v>2</v>
      </c>
      <c r="N25" s="96">
        <v>22</v>
      </c>
      <c r="O25" s="97">
        <v>2</v>
      </c>
      <c r="P25" s="96">
        <v>1</v>
      </c>
      <c r="Q25" s="97">
        <v>2</v>
      </c>
      <c r="R25" s="96">
        <v>12</v>
      </c>
      <c r="S25" s="97">
        <v>2</v>
      </c>
      <c r="T25" s="97">
        <v>1</v>
      </c>
      <c r="U25" s="97">
        <v>8</v>
      </c>
      <c r="V25" s="98">
        <v>26</v>
      </c>
      <c r="W25" s="310">
        <v>1</v>
      </c>
      <c r="X25" s="98">
        <v>136</v>
      </c>
      <c r="Y25" s="98">
        <v>31.694</v>
      </c>
      <c r="Z25" s="98">
        <v>53.5695</v>
      </c>
      <c r="AA25" s="441">
        <v>55</v>
      </c>
      <c r="AB25" s="458">
        <v>55</v>
      </c>
      <c r="AC25" s="394">
        <f>(AA25-Z25)/Z25</f>
        <v>0.026703627997274607</v>
      </c>
    </row>
    <row r="26" spans="2:29" ht="12.75" customHeight="1">
      <c r="B26" s="18" t="s">
        <v>17</v>
      </c>
      <c r="C26" s="97">
        <f>C24+C25</f>
        <v>2169.618</v>
      </c>
      <c r="D26" s="97">
        <f aca="true" t="shared" si="8" ref="D26:X26">D24+D25</f>
        <v>2138.977</v>
      </c>
      <c r="E26" s="97">
        <f t="shared" si="8"/>
        <v>2126.606</v>
      </c>
      <c r="F26" s="97">
        <f t="shared" si="8"/>
        <v>2252.43</v>
      </c>
      <c r="G26" s="97">
        <f t="shared" si="8"/>
        <v>2350.679</v>
      </c>
      <c r="H26" s="97">
        <f t="shared" si="8"/>
        <v>2416.457</v>
      </c>
      <c r="I26" s="97">
        <f t="shared" si="8"/>
        <v>2564.6</v>
      </c>
      <c r="J26" s="97">
        <f t="shared" si="8"/>
        <v>2181</v>
      </c>
      <c r="K26" s="97">
        <f t="shared" si="8"/>
        <v>2400</v>
      </c>
      <c r="L26" s="97">
        <f t="shared" si="8"/>
        <v>2369</v>
      </c>
      <c r="M26" s="97">
        <f t="shared" si="8"/>
        <v>2426</v>
      </c>
      <c r="N26" s="97">
        <f t="shared" si="8"/>
        <v>2541</v>
      </c>
      <c r="O26" s="97">
        <f t="shared" si="8"/>
        <v>2577</v>
      </c>
      <c r="P26" s="97">
        <f t="shared" si="8"/>
        <v>2653</v>
      </c>
      <c r="Q26" s="97">
        <f t="shared" si="8"/>
        <v>2736</v>
      </c>
      <c r="R26" s="97">
        <f t="shared" si="8"/>
        <v>2793</v>
      </c>
      <c r="S26" s="97">
        <f t="shared" si="8"/>
        <v>2820</v>
      </c>
      <c r="T26" s="97">
        <f t="shared" si="8"/>
        <v>2845</v>
      </c>
      <c r="U26" s="97">
        <f t="shared" si="8"/>
        <v>2857</v>
      </c>
      <c r="V26" s="97">
        <f t="shared" si="8"/>
        <v>3017</v>
      </c>
      <c r="W26" s="311">
        <f t="shared" si="8"/>
        <v>2995</v>
      </c>
      <c r="X26" s="98">
        <f t="shared" si="8"/>
        <v>3202</v>
      </c>
      <c r="Y26" s="98">
        <f>Y24+Y25</f>
        <v>3040.072</v>
      </c>
      <c r="Z26" s="98">
        <f>Z24+Z25</f>
        <v>3175.7035</v>
      </c>
      <c r="AA26" s="441">
        <f>AA24+AA25</f>
        <v>3155</v>
      </c>
      <c r="AB26" s="458">
        <f>AB24+AB25</f>
        <v>3155</v>
      </c>
      <c r="AC26" s="394">
        <f>(AA26-Z26)/Z26</f>
        <v>-0.006519342879459646</v>
      </c>
    </row>
    <row r="27" spans="2:29" ht="12.75" customHeight="1">
      <c r="B27" s="18" t="s">
        <v>79</v>
      </c>
      <c r="C27" s="97"/>
      <c r="D27" s="96"/>
      <c r="E27" s="97"/>
      <c r="F27" s="96"/>
      <c r="G27" s="97"/>
      <c r="H27" s="96"/>
      <c r="I27" s="97"/>
      <c r="J27" s="96"/>
      <c r="K27" s="97"/>
      <c r="L27" s="96"/>
      <c r="M27" s="97"/>
      <c r="N27" s="96"/>
      <c r="O27" s="113"/>
      <c r="P27" s="114"/>
      <c r="Q27" s="113"/>
      <c r="R27" s="114"/>
      <c r="S27" s="113"/>
      <c r="T27" s="113"/>
      <c r="U27" s="113"/>
      <c r="V27" s="155"/>
      <c r="W27" s="312"/>
      <c r="X27" s="155"/>
      <c r="Y27" s="155"/>
      <c r="Z27" s="155"/>
      <c r="AA27" s="447"/>
      <c r="AB27" s="461"/>
      <c r="AC27" s="394"/>
    </row>
    <row r="28" spans="2:29" ht="12.75" customHeight="1">
      <c r="B28" s="18" t="s">
        <v>84</v>
      </c>
      <c r="C28" s="97"/>
      <c r="D28" s="96"/>
      <c r="E28" s="97"/>
      <c r="F28" s="96"/>
      <c r="G28" s="97"/>
      <c r="H28" s="96"/>
      <c r="I28" s="97"/>
      <c r="J28" s="96"/>
      <c r="K28" s="97"/>
      <c r="L28" s="96">
        <v>2</v>
      </c>
      <c r="M28" s="97">
        <v>1</v>
      </c>
      <c r="N28" s="96"/>
      <c r="O28" s="113"/>
      <c r="P28" s="114"/>
      <c r="Q28" s="113"/>
      <c r="R28" s="114"/>
      <c r="S28" s="113"/>
      <c r="T28" s="113"/>
      <c r="U28" s="113"/>
      <c r="V28" s="155"/>
      <c r="W28" s="312"/>
      <c r="X28" s="155"/>
      <c r="Y28" s="155"/>
      <c r="Z28" s="155"/>
      <c r="AA28" s="447"/>
      <c r="AB28" s="461"/>
      <c r="AC28" s="394"/>
    </row>
    <row r="29" spans="2:29" ht="12.75" customHeight="1">
      <c r="B29" s="18" t="s">
        <v>80</v>
      </c>
      <c r="C29" s="97"/>
      <c r="D29" s="96"/>
      <c r="E29" s="97"/>
      <c r="F29" s="96"/>
      <c r="G29" s="97"/>
      <c r="H29" s="96"/>
      <c r="I29" s="97"/>
      <c r="J29" s="96"/>
      <c r="K29" s="97"/>
      <c r="L29" s="96">
        <v>43</v>
      </c>
      <c r="M29" s="97">
        <v>33</v>
      </c>
      <c r="N29" s="96">
        <v>31</v>
      </c>
      <c r="O29" s="97">
        <v>24</v>
      </c>
      <c r="P29" s="96">
        <v>13</v>
      </c>
      <c r="Q29" s="97">
        <v>7</v>
      </c>
      <c r="R29" s="96">
        <v>10</v>
      </c>
      <c r="S29" s="97">
        <v>7</v>
      </c>
      <c r="T29" s="97">
        <v>12</v>
      </c>
      <c r="U29" s="97">
        <v>12</v>
      </c>
      <c r="V29" s="98">
        <v>14</v>
      </c>
      <c r="W29" s="310">
        <v>6</v>
      </c>
      <c r="X29" s="98">
        <v>4</v>
      </c>
      <c r="Y29" s="98">
        <v>3.934</v>
      </c>
      <c r="Z29" s="98">
        <v>3.127</v>
      </c>
      <c r="AA29" s="441">
        <v>2</v>
      </c>
      <c r="AB29" s="458">
        <v>4</v>
      </c>
      <c r="AC29" s="394">
        <f>(AA29-Z29)/Z29</f>
        <v>-0.3604093380236648</v>
      </c>
    </row>
    <row r="30" spans="2:29" ht="12.75" customHeight="1">
      <c r="B30" s="18" t="s">
        <v>100</v>
      </c>
      <c r="C30" s="97"/>
      <c r="D30" s="96"/>
      <c r="E30" s="97"/>
      <c r="F30" s="96"/>
      <c r="G30" s="97"/>
      <c r="H30" s="96"/>
      <c r="I30" s="97"/>
      <c r="J30" s="96">
        <v>2</v>
      </c>
      <c r="K30" s="97">
        <v>5</v>
      </c>
      <c r="L30" s="96">
        <v>12</v>
      </c>
      <c r="M30" s="97">
        <v>4</v>
      </c>
      <c r="N30" s="96">
        <v>7</v>
      </c>
      <c r="O30" s="97">
        <v>5</v>
      </c>
      <c r="P30" s="96">
        <v>2</v>
      </c>
      <c r="Q30" s="97">
        <v>2</v>
      </c>
      <c r="R30" s="96">
        <v>4</v>
      </c>
      <c r="S30" s="97">
        <v>4</v>
      </c>
      <c r="T30" s="97">
        <v>2</v>
      </c>
      <c r="U30" s="97">
        <v>5</v>
      </c>
      <c r="V30" s="98">
        <v>3</v>
      </c>
      <c r="W30" s="310">
        <v>6</v>
      </c>
      <c r="X30" s="98">
        <v>7</v>
      </c>
      <c r="Y30" s="98">
        <v>7.322</v>
      </c>
      <c r="Z30" s="98">
        <v>3.095</v>
      </c>
      <c r="AA30" s="441">
        <v>3</v>
      </c>
      <c r="AB30" s="458">
        <v>4</v>
      </c>
      <c r="AC30" s="394">
        <f>(AA30-Z30)/Z30</f>
        <v>-0.030694668820678575</v>
      </c>
    </row>
    <row r="31" spans="2:29" ht="12.75" customHeight="1">
      <c r="B31" s="18" t="s">
        <v>81</v>
      </c>
      <c r="C31" s="34">
        <v>4.179</v>
      </c>
      <c r="D31" s="72">
        <v>3.928</v>
      </c>
      <c r="E31" s="34">
        <v>5.771</v>
      </c>
      <c r="F31" s="72">
        <v>6.671</v>
      </c>
      <c r="G31" s="34">
        <v>2.377</v>
      </c>
      <c r="H31" s="72">
        <v>2.208</v>
      </c>
      <c r="I31" s="34"/>
      <c r="J31" s="96">
        <v>0</v>
      </c>
      <c r="K31" s="97">
        <v>16</v>
      </c>
      <c r="L31" s="96">
        <v>26</v>
      </c>
      <c r="M31" s="97">
        <v>24</v>
      </c>
      <c r="N31" s="96">
        <v>27</v>
      </c>
      <c r="O31" s="97">
        <v>20</v>
      </c>
      <c r="P31" s="96">
        <v>21</v>
      </c>
      <c r="Q31" s="97">
        <v>18</v>
      </c>
      <c r="R31" s="96">
        <v>26</v>
      </c>
      <c r="S31" s="97">
        <v>17</v>
      </c>
      <c r="T31" s="97">
        <v>22</v>
      </c>
      <c r="U31" s="97">
        <v>26</v>
      </c>
      <c r="V31" s="98">
        <v>17</v>
      </c>
      <c r="W31" s="310">
        <v>13</v>
      </c>
      <c r="X31" s="98">
        <v>18</v>
      </c>
      <c r="Y31" s="98">
        <v>15.998</v>
      </c>
      <c r="Z31" s="98">
        <v>18.198</v>
      </c>
      <c r="AA31" s="441">
        <v>15.176</v>
      </c>
      <c r="AB31" s="458">
        <v>18</v>
      </c>
      <c r="AC31" s="394">
        <f>(AA31-Z31)/Z31</f>
        <v>-0.1660622046378723</v>
      </c>
    </row>
    <row r="32" spans="2:29" ht="12.75" customHeight="1">
      <c r="B32" s="18" t="s">
        <v>82</v>
      </c>
      <c r="C32" s="34"/>
      <c r="D32" s="72"/>
      <c r="E32" s="34"/>
      <c r="F32" s="72"/>
      <c r="G32" s="34"/>
      <c r="H32" s="72"/>
      <c r="I32" s="34"/>
      <c r="J32" s="96">
        <v>-7</v>
      </c>
      <c r="K32" s="97">
        <v>136</v>
      </c>
      <c r="L32" s="96">
        <v>89</v>
      </c>
      <c r="M32" s="97">
        <v>26</v>
      </c>
      <c r="N32" s="96">
        <v>38</v>
      </c>
      <c r="O32" s="97">
        <v>12</v>
      </c>
      <c r="P32" s="96">
        <v>6</v>
      </c>
      <c r="Q32" s="97">
        <v>0</v>
      </c>
      <c r="R32" s="96">
        <v>-4</v>
      </c>
      <c r="S32" s="97">
        <v>-31</v>
      </c>
      <c r="T32" s="97">
        <v>35</v>
      </c>
      <c r="U32" s="97">
        <v>6</v>
      </c>
      <c r="V32" s="98">
        <v>19</v>
      </c>
      <c r="W32" s="310">
        <v>-60</v>
      </c>
      <c r="X32" s="98">
        <v>-1</v>
      </c>
      <c r="Y32" s="98">
        <v>20.703</v>
      </c>
      <c r="Z32" s="98">
        <v>17.415</v>
      </c>
      <c r="AA32" s="441">
        <v>0</v>
      </c>
      <c r="AB32" s="458">
        <v>0</v>
      </c>
      <c r="AC32" s="394"/>
    </row>
    <row r="33" spans="2:29" ht="12.75" customHeight="1">
      <c r="B33" s="18" t="s">
        <v>17</v>
      </c>
      <c r="C33" s="34">
        <f>SUM(C28:C32)</f>
        <v>4.179</v>
      </c>
      <c r="D33" s="34">
        <f aca="true" t="shared" si="9" ref="D33:X33">SUM(D28:D32)</f>
        <v>3.928</v>
      </c>
      <c r="E33" s="34">
        <f t="shared" si="9"/>
        <v>5.771</v>
      </c>
      <c r="F33" s="34">
        <f t="shared" si="9"/>
        <v>6.671</v>
      </c>
      <c r="G33" s="34">
        <f t="shared" si="9"/>
        <v>2.377</v>
      </c>
      <c r="H33" s="34">
        <f t="shared" si="9"/>
        <v>2.208</v>
      </c>
      <c r="I33" s="34">
        <f t="shared" si="9"/>
        <v>0</v>
      </c>
      <c r="J33" s="34">
        <f t="shared" si="9"/>
        <v>-5</v>
      </c>
      <c r="K33" s="34">
        <f t="shared" si="9"/>
        <v>157</v>
      </c>
      <c r="L33" s="34">
        <f t="shared" si="9"/>
        <v>172</v>
      </c>
      <c r="M33" s="34">
        <f t="shared" si="9"/>
        <v>88</v>
      </c>
      <c r="N33" s="34">
        <f t="shared" si="9"/>
        <v>103</v>
      </c>
      <c r="O33" s="34">
        <f t="shared" si="9"/>
        <v>61</v>
      </c>
      <c r="P33" s="34">
        <f t="shared" si="9"/>
        <v>42</v>
      </c>
      <c r="Q33" s="34">
        <f t="shared" si="9"/>
        <v>27</v>
      </c>
      <c r="R33" s="34">
        <f t="shared" si="9"/>
        <v>36</v>
      </c>
      <c r="S33" s="34">
        <f t="shared" si="9"/>
        <v>-3</v>
      </c>
      <c r="T33" s="34">
        <f t="shared" si="9"/>
        <v>71</v>
      </c>
      <c r="U33" s="34">
        <f t="shared" si="9"/>
        <v>49</v>
      </c>
      <c r="V33" s="34">
        <f t="shared" si="9"/>
        <v>53</v>
      </c>
      <c r="W33" s="199">
        <f t="shared" si="9"/>
        <v>-35</v>
      </c>
      <c r="X33" s="105">
        <f t="shared" si="9"/>
        <v>28</v>
      </c>
      <c r="Y33" s="105">
        <f>SUM(Y28:Y32)</f>
        <v>47.956999999999994</v>
      </c>
      <c r="Z33" s="105">
        <f>SUM(Z28:Z32)</f>
        <v>41.835</v>
      </c>
      <c r="AA33" s="444">
        <f>SUM(AA28:AA32)</f>
        <v>20.176000000000002</v>
      </c>
      <c r="AB33" s="460">
        <f>SUM(AB28:AB32)</f>
        <v>26</v>
      </c>
      <c r="AC33" s="394">
        <f>(AA33-Z33)/Z33</f>
        <v>-0.5177243934504601</v>
      </c>
    </row>
    <row r="34" spans="2:29" ht="12.75" customHeight="1">
      <c r="B34" s="38" t="s">
        <v>83</v>
      </c>
      <c r="C34" s="97">
        <f>C26+C33</f>
        <v>2173.797</v>
      </c>
      <c r="D34" s="97">
        <f aca="true" t="shared" si="10" ref="D34:X34">D26+D33</f>
        <v>2142.9049999999997</v>
      </c>
      <c r="E34" s="97">
        <f t="shared" si="10"/>
        <v>2132.3770000000004</v>
      </c>
      <c r="F34" s="97">
        <f t="shared" si="10"/>
        <v>2259.1009999999997</v>
      </c>
      <c r="G34" s="97">
        <f t="shared" si="10"/>
        <v>2353.056</v>
      </c>
      <c r="H34" s="97">
        <f t="shared" si="10"/>
        <v>2418.665</v>
      </c>
      <c r="I34" s="97">
        <f t="shared" si="10"/>
        <v>2564.6</v>
      </c>
      <c r="J34" s="97">
        <f t="shared" si="10"/>
        <v>2176</v>
      </c>
      <c r="K34" s="97">
        <f t="shared" si="10"/>
        <v>2557</v>
      </c>
      <c r="L34" s="97">
        <f t="shared" si="10"/>
        <v>2541</v>
      </c>
      <c r="M34" s="97">
        <f t="shared" si="10"/>
        <v>2514</v>
      </c>
      <c r="N34" s="97">
        <f t="shared" si="10"/>
        <v>2644</v>
      </c>
      <c r="O34" s="97">
        <f t="shared" si="10"/>
        <v>2638</v>
      </c>
      <c r="P34" s="97">
        <f t="shared" si="10"/>
        <v>2695</v>
      </c>
      <c r="Q34" s="97">
        <f t="shared" si="10"/>
        <v>2763</v>
      </c>
      <c r="R34" s="97">
        <f t="shared" si="10"/>
        <v>2829</v>
      </c>
      <c r="S34" s="97">
        <f t="shared" si="10"/>
        <v>2817</v>
      </c>
      <c r="T34" s="97">
        <f t="shared" si="10"/>
        <v>2916</v>
      </c>
      <c r="U34" s="97">
        <f t="shared" si="10"/>
        <v>2906</v>
      </c>
      <c r="V34" s="97">
        <f t="shared" si="10"/>
        <v>3070</v>
      </c>
      <c r="W34" s="311">
        <f t="shared" si="10"/>
        <v>2960</v>
      </c>
      <c r="X34" s="98">
        <f t="shared" si="10"/>
        <v>3230</v>
      </c>
      <c r="Y34" s="98">
        <f>Y26+Y33</f>
        <v>3088.029</v>
      </c>
      <c r="Z34" s="98">
        <f>Z26+Z33</f>
        <v>3217.5385</v>
      </c>
      <c r="AA34" s="441">
        <f>AA26+AA33</f>
        <v>3175.176</v>
      </c>
      <c r="AB34" s="458">
        <f>AB26+AB33</f>
        <v>3181</v>
      </c>
      <c r="AC34" s="394">
        <f>(AA34-Z34)/Z34</f>
        <v>-0.013166120622954528</v>
      </c>
    </row>
    <row r="35" spans="1:29" s="7" customFormat="1" ht="12.75" customHeight="1">
      <c r="A35" s="46"/>
      <c r="B35" s="23" t="s">
        <v>24</v>
      </c>
      <c r="C35" s="115"/>
      <c r="D35" s="116"/>
      <c r="E35" s="115"/>
      <c r="F35" s="116"/>
      <c r="G35" s="115"/>
      <c r="H35" s="116"/>
      <c r="I35" s="115"/>
      <c r="J35" s="96"/>
      <c r="K35" s="97"/>
      <c r="L35" s="96"/>
      <c r="M35" s="97"/>
      <c r="N35" s="96"/>
      <c r="O35" s="97"/>
      <c r="P35" s="96"/>
      <c r="Q35" s="111"/>
      <c r="R35" s="112"/>
      <c r="S35" s="111"/>
      <c r="T35" s="111"/>
      <c r="U35" s="111"/>
      <c r="V35" s="156"/>
      <c r="W35" s="313"/>
      <c r="X35" s="156"/>
      <c r="Y35" s="156"/>
      <c r="Z35" s="156"/>
      <c r="AA35" s="448"/>
      <c r="AB35" s="462"/>
      <c r="AC35" s="394"/>
    </row>
    <row r="36" spans="1:29" s="7" customFormat="1" ht="12.75" customHeight="1">
      <c r="A36" s="46"/>
      <c r="B36" s="23" t="s">
        <v>25</v>
      </c>
      <c r="C36" s="115"/>
      <c r="D36" s="116"/>
      <c r="E36" s="115"/>
      <c r="F36" s="116"/>
      <c r="G36" s="115"/>
      <c r="H36" s="116"/>
      <c r="I36" s="115"/>
      <c r="J36" s="96">
        <v>10</v>
      </c>
      <c r="K36" s="97">
        <v>20</v>
      </c>
      <c r="L36" s="96">
        <v>67</v>
      </c>
      <c r="M36" s="97">
        <v>70</v>
      </c>
      <c r="N36" s="96">
        <v>75</v>
      </c>
      <c r="O36" s="97">
        <v>41</v>
      </c>
      <c r="P36" s="96">
        <v>23</v>
      </c>
      <c r="Q36" s="97">
        <v>23</v>
      </c>
      <c r="R36" s="96">
        <v>18</v>
      </c>
      <c r="S36" s="97">
        <v>12</v>
      </c>
      <c r="T36" s="97">
        <v>9</v>
      </c>
      <c r="U36" s="97">
        <v>21</v>
      </c>
      <c r="V36" s="98">
        <v>35</v>
      </c>
      <c r="W36" s="310">
        <v>24</v>
      </c>
      <c r="X36" s="98">
        <v>25</v>
      </c>
      <c r="Y36" s="98">
        <v>25.82</v>
      </c>
      <c r="Z36" s="98">
        <v>13.315</v>
      </c>
      <c r="AA36" s="441">
        <v>22</v>
      </c>
      <c r="AB36" s="458">
        <v>25</v>
      </c>
      <c r="AC36" s="394">
        <f>(AA36-Z36)/Z36</f>
        <v>0.6522718738265115</v>
      </c>
    </row>
    <row r="37" spans="1:29" s="7" customFormat="1" ht="12.75" customHeight="1">
      <c r="A37" s="46"/>
      <c r="B37" s="23" t="s">
        <v>26</v>
      </c>
      <c r="C37" s="115">
        <v>116</v>
      </c>
      <c r="D37" s="116">
        <v>148</v>
      </c>
      <c r="E37" s="115">
        <v>195</v>
      </c>
      <c r="F37" s="116">
        <v>80</v>
      </c>
      <c r="G37" s="115">
        <v>160</v>
      </c>
      <c r="H37" s="116">
        <v>156</v>
      </c>
      <c r="I37" s="115">
        <v>236</v>
      </c>
      <c r="J37" s="96">
        <v>69</v>
      </c>
      <c r="K37" s="97">
        <v>55</v>
      </c>
      <c r="L37" s="96">
        <v>5</v>
      </c>
      <c r="M37" s="97">
        <v>33</v>
      </c>
      <c r="N37" s="96">
        <v>74</v>
      </c>
      <c r="O37" s="97">
        <v>138</v>
      </c>
      <c r="P37" s="96">
        <v>135</v>
      </c>
      <c r="Q37" s="97">
        <v>135</v>
      </c>
      <c r="R37" s="96">
        <v>93</v>
      </c>
      <c r="S37" s="97">
        <v>199</v>
      </c>
      <c r="T37" s="97">
        <v>214</v>
      </c>
      <c r="U37" s="97">
        <v>210</v>
      </c>
      <c r="V37" s="98">
        <v>205</v>
      </c>
      <c r="W37" s="310">
        <v>155</v>
      </c>
      <c r="X37" s="98">
        <v>269</v>
      </c>
      <c r="Y37" s="98">
        <v>278.416</v>
      </c>
      <c r="Z37" s="98">
        <v>255.136</v>
      </c>
      <c r="AA37" s="441">
        <v>260</v>
      </c>
      <c r="AB37" s="458">
        <v>265</v>
      </c>
      <c r="AC37" s="394">
        <f>(AA37-Z37)/Z37</f>
        <v>0.019064342154772373</v>
      </c>
    </row>
    <row r="38" spans="1:29" s="7" customFormat="1" ht="12.75" customHeight="1" thickBot="1">
      <c r="A38" s="46"/>
      <c r="B38" s="24" t="s">
        <v>17</v>
      </c>
      <c r="C38" s="117">
        <f>C36+C37</f>
        <v>116</v>
      </c>
      <c r="D38" s="117">
        <f aca="true" t="shared" si="11" ref="D38:X38">D36+D37</f>
        <v>148</v>
      </c>
      <c r="E38" s="117">
        <f t="shared" si="11"/>
        <v>195</v>
      </c>
      <c r="F38" s="117">
        <f t="shared" si="11"/>
        <v>80</v>
      </c>
      <c r="G38" s="117">
        <f t="shared" si="11"/>
        <v>160</v>
      </c>
      <c r="H38" s="117">
        <f t="shared" si="11"/>
        <v>156</v>
      </c>
      <c r="I38" s="117">
        <f t="shared" si="11"/>
        <v>236</v>
      </c>
      <c r="J38" s="117">
        <f t="shared" si="11"/>
        <v>79</v>
      </c>
      <c r="K38" s="117">
        <f t="shared" si="11"/>
        <v>75</v>
      </c>
      <c r="L38" s="117">
        <f t="shared" si="11"/>
        <v>72</v>
      </c>
      <c r="M38" s="117">
        <f t="shared" si="11"/>
        <v>103</v>
      </c>
      <c r="N38" s="117">
        <f t="shared" si="11"/>
        <v>149</v>
      </c>
      <c r="O38" s="117">
        <f t="shared" si="11"/>
        <v>179</v>
      </c>
      <c r="P38" s="117">
        <f t="shared" si="11"/>
        <v>158</v>
      </c>
      <c r="Q38" s="117">
        <f t="shared" si="11"/>
        <v>158</v>
      </c>
      <c r="R38" s="117">
        <f t="shared" si="11"/>
        <v>111</v>
      </c>
      <c r="S38" s="117">
        <f t="shared" si="11"/>
        <v>211</v>
      </c>
      <c r="T38" s="117">
        <f t="shared" si="11"/>
        <v>223</v>
      </c>
      <c r="U38" s="117">
        <f t="shared" si="11"/>
        <v>231</v>
      </c>
      <c r="V38" s="117">
        <f t="shared" si="11"/>
        <v>240</v>
      </c>
      <c r="W38" s="314">
        <f t="shared" si="11"/>
        <v>179</v>
      </c>
      <c r="X38" s="369">
        <f t="shared" si="11"/>
        <v>294</v>
      </c>
      <c r="Y38" s="369">
        <f>Y36+Y37</f>
        <v>304.236</v>
      </c>
      <c r="Z38" s="425">
        <f>Z36+Z37</f>
        <v>268.451</v>
      </c>
      <c r="AA38" s="449">
        <f>AA36+AA37</f>
        <v>282</v>
      </c>
      <c r="AB38" s="463">
        <f>AB36+AB37</f>
        <v>290</v>
      </c>
      <c r="AC38" s="394">
        <f>(AA38-Z38)/Z38</f>
        <v>0.05047103568248946</v>
      </c>
    </row>
    <row r="39" spans="1:29" s="7" customFormat="1" ht="12.75" customHeight="1" thickBot="1">
      <c r="A39" s="46"/>
      <c r="B39" s="20" t="s">
        <v>21</v>
      </c>
      <c r="C39" s="110">
        <f aca="true" t="shared" si="12" ref="C39:I39">(C34+C38)</f>
        <v>2289.797</v>
      </c>
      <c r="D39" s="109">
        <f t="shared" si="12"/>
        <v>2290.9049999999997</v>
      </c>
      <c r="E39" s="110">
        <f t="shared" si="12"/>
        <v>2327.3770000000004</v>
      </c>
      <c r="F39" s="109">
        <f t="shared" si="12"/>
        <v>2339.1009999999997</v>
      </c>
      <c r="G39" s="110">
        <f t="shared" si="12"/>
        <v>2513.056</v>
      </c>
      <c r="H39" s="109">
        <f t="shared" si="12"/>
        <v>2574.665</v>
      </c>
      <c r="I39" s="110">
        <f t="shared" si="12"/>
        <v>2800.6</v>
      </c>
      <c r="J39" s="109">
        <f aca="true" t="shared" si="13" ref="J39:P39">(J34+J38)</f>
        <v>2255</v>
      </c>
      <c r="K39" s="110">
        <f t="shared" si="13"/>
        <v>2632</v>
      </c>
      <c r="L39" s="109">
        <f t="shared" si="13"/>
        <v>2613</v>
      </c>
      <c r="M39" s="110">
        <f t="shared" si="13"/>
        <v>2617</v>
      </c>
      <c r="N39" s="109">
        <f t="shared" si="13"/>
        <v>2793</v>
      </c>
      <c r="O39" s="110">
        <f t="shared" si="13"/>
        <v>2817</v>
      </c>
      <c r="P39" s="109">
        <f t="shared" si="13"/>
        <v>2853</v>
      </c>
      <c r="Q39" s="110">
        <f aca="true" t="shared" si="14" ref="Q39:V39">(Q34+Q38)</f>
        <v>2921</v>
      </c>
      <c r="R39" s="109">
        <f t="shared" si="14"/>
        <v>2940</v>
      </c>
      <c r="S39" s="110">
        <f t="shared" si="14"/>
        <v>3028</v>
      </c>
      <c r="T39" s="110">
        <f t="shared" si="14"/>
        <v>3139</v>
      </c>
      <c r="U39" s="110">
        <f t="shared" si="14"/>
        <v>3137</v>
      </c>
      <c r="V39" s="153">
        <f t="shared" si="14"/>
        <v>3310</v>
      </c>
      <c r="W39" s="308">
        <f aca="true" t="shared" si="15" ref="W39:AB39">(W34+W38)</f>
        <v>3139</v>
      </c>
      <c r="X39" s="153">
        <f t="shared" si="15"/>
        <v>3524</v>
      </c>
      <c r="Y39" s="153">
        <f t="shared" si="15"/>
        <v>3392.265</v>
      </c>
      <c r="Z39" s="153">
        <f t="shared" si="15"/>
        <v>3485.9895</v>
      </c>
      <c r="AA39" s="387">
        <f t="shared" si="15"/>
        <v>3457.176</v>
      </c>
      <c r="AB39" s="453">
        <f t="shared" si="15"/>
        <v>3471</v>
      </c>
      <c r="AC39" s="394">
        <f>(AA39-Z39)/Z39</f>
        <v>-0.008265515429693693</v>
      </c>
    </row>
    <row r="40" spans="2:29" ht="12.75" customHeight="1" thickBot="1">
      <c r="B40" s="25"/>
      <c r="C40" s="118"/>
      <c r="D40" s="119"/>
      <c r="E40" s="118"/>
      <c r="F40" s="119"/>
      <c r="G40" s="118"/>
      <c r="H40" s="119"/>
      <c r="I40" s="118"/>
      <c r="J40" s="119"/>
      <c r="K40" s="118"/>
      <c r="L40" s="119"/>
      <c r="M40" s="82"/>
      <c r="N40" s="120"/>
      <c r="O40" s="121"/>
      <c r="P40" s="120"/>
      <c r="Q40" s="82"/>
      <c r="R40" s="59"/>
      <c r="S40" s="82"/>
      <c r="T40" s="82"/>
      <c r="U40" s="82"/>
      <c r="V40" s="141"/>
      <c r="W40" s="315"/>
      <c r="X40" s="141"/>
      <c r="Y40" s="141"/>
      <c r="Z40" s="426"/>
      <c r="AA40" s="388"/>
      <c r="AB40" s="433"/>
      <c r="AC40" s="394"/>
    </row>
    <row r="41" spans="2:29" ht="12.75" customHeight="1" thickBot="1">
      <c r="B41" s="39" t="s">
        <v>51</v>
      </c>
      <c r="C41" s="110">
        <f aca="true" t="shared" si="16" ref="C41:X41">(C20-C39)</f>
        <v>-148.9989999999998</v>
      </c>
      <c r="D41" s="109">
        <f t="shared" si="16"/>
        <v>-48.218999999999596</v>
      </c>
      <c r="E41" s="110">
        <f t="shared" si="16"/>
        <v>-173.75700000000052</v>
      </c>
      <c r="F41" s="109">
        <f t="shared" si="16"/>
        <v>-129.77199999999948</v>
      </c>
      <c r="G41" s="110">
        <f t="shared" si="16"/>
        <v>0.7440000000001419</v>
      </c>
      <c r="H41" s="109">
        <f t="shared" si="16"/>
        <v>-212.46500000000015</v>
      </c>
      <c r="I41" s="110">
        <f t="shared" si="16"/>
        <v>28.5</v>
      </c>
      <c r="J41" s="109">
        <f t="shared" si="16"/>
        <v>1241</v>
      </c>
      <c r="K41" s="110">
        <f t="shared" si="16"/>
        <v>737</v>
      </c>
      <c r="L41" s="109">
        <f t="shared" si="16"/>
        <v>507</v>
      </c>
      <c r="M41" s="110">
        <f t="shared" si="16"/>
        <v>551</v>
      </c>
      <c r="N41" s="109">
        <f t="shared" si="16"/>
        <v>580</v>
      </c>
      <c r="O41" s="110">
        <f t="shared" si="16"/>
        <v>897</v>
      </c>
      <c r="P41" s="109">
        <f t="shared" si="16"/>
        <v>598</v>
      </c>
      <c r="Q41" s="110">
        <f t="shared" si="16"/>
        <v>574</v>
      </c>
      <c r="R41" s="109">
        <f t="shared" si="16"/>
        <v>582</v>
      </c>
      <c r="S41" s="110">
        <f t="shared" si="16"/>
        <v>376</v>
      </c>
      <c r="T41" s="110">
        <f t="shared" si="16"/>
        <v>509</v>
      </c>
      <c r="U41" s="110">
        <f t="shared" si="16"/>
        <v>694</v>
      </c>
      <c r="V41" s="153">
        <f t="shared" si="16"/>
        <v>579</v>
      </c>
      <c r="W41" s="308">
        <f t="shared" si="16"/>
        <v>478</v>
      </c>
      <c r="X41" s="153">
        <f t="shared" si="16"/>
        <v>651</v>
      </c>
      <c r="Y41" s="153">
        <f>(Y20-Y39)</f>
        <v>489.087</v>
      </c>
      <c r="Z41" s="153">
        <f>(Z20-Z39)</f>
        <v>488.6564999999996</v>
      </c>
      <c r="AA41" s="387">
        <f>(AA20-AA39)</f>
        <v>496.48049999999967</v>
      </c>
      <c r="AB41" s="453">
        <f>(AB20-AB39)</f>
        <v>481.4554999999996</v>
      </c>
      <c r="AC41" s="393">
        <f>(AA41-Z41)/Z41</f>
        <v>0.01601124716441933</v>
      </c>
    </row>
    <row r="42" spans="2:29" ht="12.75" customHeight="1">
      <c r="B42" s="30"/>
      <c r="C42" s="160"/>
      <c r="D42" s="99"/>
      <c r="E42" s="160"/>
      <c r="F42" s="99"/>
      <c r="G42" s="160"/>
      <c r="H42" s="99"/>
      <c r="I42" s="160"/>
      <c r="J42" s="122"/>
      <c r="K42" s="161"/>
      <c r="L42" s="122"/>
      <c r="M42" s="95"/>
      <c r="N42" s="101"/>
      <c r="O42" s="102"/>
      <c r="P42" s="101"/>
      <c r="Q42" s="68"/>
      <c r="R42" s="73"/>
      <c r="S42" s="68"/>
      <c r="T42" s="68"/>
      <c r="U42" s="68"/>
      <c r="V42" s="154"/>
      <c r="W42" s="309"/>
      <c r="X42" s="154"/>
      <c r="Y42" s="154"/>
      <c r="Z42" s="205"/>
      <c r="AA42" s="446"/>
      <c r="AB42" s="460"/>
      <c r="AC42" s="394"/>
    </row>
    <row r="43" spans="2:29" ht="12.75" customHeight="1">
      <c r="B43" s="18" t="s">
        <v>18</v>
      </c>
      <c r="C43" s="97">
        <f aca="true" t="shared" si="17" ref="C43:X43">(C24/365*80)</f>
        <v>475.3722739726027</v>
      </c>
      <c r="D43" s="96">
        <f t="shared" si="17"/>
        <v>466.8107397260274</v>
      </c>
      <c r="E43" s="97">
        <f t="shared" si="17"/>
        <v>465.61841095890406</v>
      </c>
      <c r="F43" s="96">
        <f t="shared" si="17"/>
        <v>492.98630136986304</v>
      </c>
      <c r="G43" s="97">
        <f t="shared" si="17"/>
        <v>515.077698630137</v>
      </c>
      <c r="H43" s="96">
        <f t="shared" si="17"/>
        <v>527.5351232876712</v>
      </c>
      <c r="I43" s="97">
        <f t="shared" si="17"/>
        <v>559.159890410959</v>
      </c>
      <c r="J43" s="96">
        <f t="shared" si="17"/>
        <v>468.6027397260274</v>
      </c>
      <c r="K43" s="97">
        <f t="shared" si="17"/>
        <v>514.6301369863013</v>
      </c>
      <c r="L43" s="96">
        <f t="shared" si="17"/>
        <v>513.9726027397261</v>
      </c>
      <c r="M43" s="97">
        <f t="shared" si="17"/>
        <v>531.2876712328767</v>
      </c>
      <c r="N43" s="96">
        <f t="shared" si="17"/>
        <v>552.1095890410959</v>
      </c>
      <c r="O43" s="97">
        <f t="shared" si="17"/>
        <v>564.3835616438356</v>
      </c>
      <c r="P43" s="96">
        <f t="shared" si="17"/>
        <v>581.2602739726027</v>
      </c>
      <c r="Q43" s="97">
        <f t="shared" si="17"/>
        <v>599.2328767123288</v>
      </c>
      <c r="R43" s="96">
        <f t="shared" si="17"/>
        <v>609.5342465753425</v>
      </c>
      <c r="S43" s="97">
        <f t="shared" si="17"/>
        <v>617.6438356164383</v>
      </c>
      <c r="T43" s="97">
        <f t="shared" si="17"/>
        <v>623.3424657534247</v>
      </c>
      <c r="U43" s="97">
        <f t="shared" si="17"/>
        <v>624.4383561643835</v>
      </c>
      <c r="V43" s="98">
        <f t="shared" si="17"/>
        <v>655.5616438356165</v>
      </c>
      <c r="W43" s="310">
        <f t="shared" si="17"/>
        <v>656.2191780821918</v>
      </c>
      <c r="X43" s="98">
        <f t="shared" si="17"/>
        <v>672</v>
      </c>
      <c r="Y43" s="98">
        <f>(Y24/365*80)</f>
        <v>659.3705205479453</v>
      </c>
      <c r="Z43" s="310">
        <f>(Z24/365*80)</f>
        <v>684.3033424657534</v>
      </c>
      <c r="AA43" s="458">
        <f>(AA24/365*80)</f>
        <v>679.4520547945206</v>
      </c>
      <c r="AB43" s="458">
        <f>(AB24/365*80)</f>
        <v>679.4520547945206</v>
      </c>
      <c r="AC43" s="394">
        <f>(AA43-Z43)/Z43</f>
        <v>-0.007089381813849083</v>
      </c>
    </row>
    <row r="44" spans="2:29" ht="12.75" customHeight="1">
      <c r="B44" s="18"/>
      <c r="C44" s="34"/>
      <c r="D44" s="72"/>
      <c r="E44" s="34"/>
      <c r="F44" s="72"/>
      <c r="G44" s="34"/>
      <c r="H44" s="72"/>
      <c r="I44" s="34"/>
      <c r="J44" s="96"/>
      <c r="K44" s="97"/>
      <c r="L44" s="96"/>
      <c r="M44" s="97"/>
      <c r="N44" s="96"/>
      <c r="O44" s="97"/>
      <c r="P44" s="123"/>
      <c r="Q44" s="124"/>
      <c r="R44" s="123"/>
      <c r="S44" s="124"/>
      <c r="T44" s="124"/>
      <c r="U44" s="124"/>
      <c r="V44" s="157"/>
      <c r="W44" s="316"/>
      <c r="X44" s="157"/>
      <c r="Y44" s="157"/>
      <c r="Z44" s="157"/>
      <c r="AA44" s="470"/>
      <c r="AB44" s="459"/>
      <c r="AC44" s="394"/>
    </row>
    <row r="45" spans="1:29" s="7" customFormat="1" ht="12.75" customHeight="1" thickBot="1">
      <c r="A45" s="46"/>
      <c r="B45" s="26" t="s">
        <v>46</v>
      </c>
      <c r="C45" s="78">
        <f aca="true" t="shared" si="18" ref="C45:M45">+C41-C43</f>
        <v>-624.3712739726025</v>
      </c>
      <c r="D45" s="77">
        <f t="shared" si="18"/>
        <v>-515.029739726027</v>
      </c>
      <c r="E45" s="78">
        <f t="shared" si="18"/>
        <v>-639.3754109589046</v>
      </c>
      <c r="F45" s="77">
        <f t="shared" si="18"/>
        <v>-622.7583013698625</v>
      </c>
      <c r="G45" s="78">
        <f t="shared" si="18"/>
        <v>-514.3336986301368</v>
      </c>
      <c r="H45" s="77">
        <f t="shared" si="18"/>
        <v>-740.0001232876714</v>
      </c>
      <c r="I45" s="78">
        <f t="shared" si="18"/>
        <v>-530.659890410959</v>
      </c>
      <c r="J45" s="77">
        <f t="shared" si="18"/>
        <v>772.3972602739726</v>
      </c>
      <c r="K45" s="78">
        <f t="shared" si="18"/>
        <v>222.3698630136987</v>
      </c>
      <c r="L45" s="77">
        <f t="shared" si="18"/>
        <v>-6.972602739726085</v>
      </c>
      <c r="M45" s="78">
        <f t="shared" si="18"/>
        <v>19.712328767123267</v>
      </c>
      <c r="N45" s="77">
        <f aca="true" t="shared" si="19" ref="N45:V45">+N41-N43</f>
        <v>27.890410958904113</v>
      </c>
      <c r="O45" s="78">
        <f t="shared" si="19"/>
        <v>332.6164383561644</v>
      </c>
      <c r="P45" s="77">
        <f t="shared" si="19"/>
        <v>16.739726027397296</v>
      </c>
      <c r="Q45" s="78">
        <f t="shared" si="19"/>
        <v>-25.23287671232879</v>
      </c>
      <c r="R45" s="77">
        <f t="shared" si="19"/>
        <v>-27.534246575342536</v>
      </c>
      <c r="S45" s="78">
        <f t="shared" si="19"/>
        <v>-241.6438356164383</v>
      </c>
      <c r="T45" s="78">
        <f t="shared" si="19"/>
        <v>-114.34246575342468</v>
      </c>
      <c r="U45" s="78">
        <f t="shared" si="19"/>
        <v>69.56164383561645</v>
      </c>
      <c r="V45" s="158">
        <f t="shared" si="19"/>
        <v>-76.56164383561645</v>
      </c>
      <c r="W45" s="317">
        <f aca="true" t="shared" si="20" ref="W45:AB45">+W41-W43</f>
        <v>-178.21917808219177</v>
      </c>
      <c r="X45" s="158">
        <f t="shared" si="20"/>
        <v>-21</v>
      </c>
      <c r="Y45" s="158">
        <f t="shared" si="20"/>
        <v>-170.28352054794527</v>
      </c>
      <c r="Z45" s="158">
        <f t="shared" si="20"/>
        <v>-195.64684246575382</v>
      </c>
      <c r="AA45" s="471">
        <f t="shared" si="20"/>
        <v>-182.9715547945209</v>
      </c>
      <c r="AB45" s="461">
        <f t="shared" si="20"/>
        <v>-197.996554794521</v>
      </c>
      <c r="AC45" s="394">
        <f>(AA45-Z45)/Z45</f>
        <v>-0.06478656906232266</v>
      </c>
    </row>
    <row r="46" spans="1:29" s="7" customFormat="1" ht="12.75" customHeight="1" thickBot="1">
      <c r="A46" s="46"/>
      <c r="B46" s="241"/>
      <c r="C46" s="49"/>
      <c r="D46" s="49"/>
      <c r="E46" s="49"/>
      <c r="F46" s="49"/>
      <c r="G46" s="49"/>
      <c r="H46" s="49"/>
      <c r="I46" s="49"/>
      <c r="J46" s="49"/>
      <c r="K46" s="50"/>
      <c r="L46" s="50"/>
      <c r="M46" s="50"/>
      <c r="N46" s="50"/>
      <c r="O46" s="50"/>
      <c r="P46" s="50"/>
      <c r="Q46" s="50"/>
      <c r="R46" s="50"/>
      <c r="S46" s="50"/>
      <c r="T46" s="50"/>
      <c r="U46" s="50"/>
      <c r="V46" s="51"/>
      <c r="W46" s="51"/>
      <c r="X46" s="322"/>
      <c r="Y46" s="322"/>
      <c r="Z46" s="427"/>
      <c r="AA46" s="389"/>
      <c r="AB46" s="472"/>
      <c r="AC46" s="396"/>
    </row>
    <row r="47" spans="1:29" s="7" customFormat="1" ht="12.75" customHeight="1" thickBot="1">
      <c r="A47" s="46"/>
      <c r="B47" s="355" t="s">
        <v>61</v>
      </c>
      <c r="C47" s="356">
        <f aca="true" t="shared" si="21" ref="C47:X47">C19/C34</f>
        <v>0.20168718606199199</v>
      </c>
      <c r="D47" s="356">
        <f t="shared" si="21"/>
        <v>0.05119265669733376</v>
      </c>
      <c r="E47" s="356">
        <f t="shared" si="21"/>
        <v>0.3927762304695651</v>
      </c>
      <c r="F47" s="356">
        <f t="shared" si="21"/>
        <v>0.10357438644841468</v>
      </c>
      <c r="G47" s="356">
        <f t="shared" si="21"/>
        <v>0.28964844015612035</v>
      </c>
      <c r="H47" s="356">
        <f t="shared" si="21"/>
        <v>0.1627707847097469</v>
      </c>
      <c r="I47" s="356">
        <f t="shared" si="21"/>
        <v>0.050339234188567415</v>
      </c>
      <c r="J47" s="356">
        <f t="shared" si="21"/>
        <v>0.21553308823529413</v>
      </c>
      <c r="K47" s="356">
        <f t="shared" si="21"/>
        <v>0.1892843175596402</v>
      </c>
      <c r="L47" s="356">
        <f t="shared" si="21"/>
        <v>0.24557260920897284</v>
      </c>
      <c r="M47" s="356">
        <f t="shared" si="21"/>
        <v>0.12251392203659507</v>
      </c>
      <c r="N47" s="356">
        <f t="shared" si="21"/>
        <v>0.15393343419062028</v>
      </c>
      <c r="O47" s="356">
        <f t="shared" si="21"/>
        <v>0.28316906747536014</v>
      </c>
      <c r="P47" s="356">
        <f t="shared" si="21"/>
        <v>0.38664192949907233</v>
      </c>
      <c r="Q47" s="356">
        <f t="shared" si="21"/>
        <v>0.44408251900108575</v>
      </c>
      <c r="R47" s="356">
        <f t="shared" si="21"/>
        <v>0.3729232944503358</v>
      </c>
      <c r="S47" s="356">
        <f t="shared" si="21"/>
        <v>0.27582534611288606</v>
      </c>
      <c r="T47" s="356">
        <f t="shared" si="21"/>
        <v>0.4787379972565158</v>
      </c>
      <c r="U47" s="357">
        <f t="shared" si="21"/>
        <v>0.4101858224363386</v>
      </c>
      <c r="V47" s="358">
        <f t="shared" si="21"/>
        <v>0.4185667752442997</v>
      </c>
      <c r="W47" s="359">
        <f t="shared" si="21"/>
        <v>0.5570945945945946</v>
      </c>
      <c r="X47" s="378">
        <f t="shared" si="21"/>
        <v>0.5337461300309597</v>
      </c>
      <c r="Y47" s="378">
        <f>Y19/Y34</f>
        <v>0.45116642363138426</v>
      </c>
      <c r="Z47" s="428">
        <f>Z19/Z34</f>
        <v>0.5185367634295596</v>
      </c>
      <c r="AA47" s="455">
        <f>AA19/AA34</f>
        <v>0.5511505503946867</v>
      </c>
      <c r="AB47" s="473">
        <f>AB19/AB34</f>
        <v>0.565859792518076</v>
      </c>
      <c r="AC47" s="393">
        <f>(AA47-Z47)/Z47</f>
        <v>0.06289580462805042</v>
      </c>
    </row>
    <row r="48" spans="1:29" s="7" customFormat="1" ht="12.75" customHeight="1">
      <c r="A48" s="46"/>
      <c r="B48" s="361"/>
      <c r="C48" s="362"/>
      <c r="D48" s="362"/>
      <c r="E48" s="362"/>
      <c r="F48" s="362"/>
      <c r="G48" s="362"/>
      <c r="H48" s="362"/>
      <c r="I48" s="362"/>
      <c r="J48" s="362"/>
      <c r="K48" s="362"/>
      <c r="L48" s="362"/>
      <c r="M48" s="362"/>
      <c r="N48" s="362"/>
      <c r="O48" s="362"/>
      <c r="P48" s="362"/>
      <c r="Q48" s="362"/>
      <c r="R48" s="362"/>
      <c r="S48" s="362"/>
      <c r="T48" s="362"/>
      <c r="U48" s="363"/>
      <c r="V48" s="323"/>
      <c r="W48" s="318"/>
      <c r="X48" s="379"/>
      <c r="Y48" s="379"/>
      <c r="Z48" s="379"/>
      <c r="AA48" s="391"/>
      <c r="AB48" s="391"/>
      <c r="AC48" s="397"/>
    </row>
    <row r="49" spans="1:29" s="7" customFormat="1" ht="12.75" customHeight="1" thickBot="1">
      <c r="A49" s="46"/>
      <c r="B49" s="364"/>
      <c r="C49" s="365"/>
      <c r="D49" s="365"/>
      <c r="E49" s="365"/>
      <c r="F49" s="365"/>
      <c r="G49" s="365"/>
      <c r="H49" s="365"/>
      <c r="I49" s="365"/>
      <c r="J49" s="365"/>
      <c r="K49" s="365"/>
      <c r="L49" s="365"/>
      <c r="M49" s="365"/>
      <c r="N49" s="365"/>
      <c r="O49" s="365"/>
      <c r="P49" s="365"/>
      <c r="Q49" s="365"/>
      <c r="R49" s="365"/>
      <c r="S49" s="365"/>
      <c r="T49" s="365"/>
      <c r="U49" s="366"/>
      <c r="V49" s="367"/>
      <c r="W49" s="368"/>
      <c r="X49" s="380"/>
      <c r="Y49" s="380"/>
      <c r="Z49" s="380"/>
      <c r="AA49" s="390"/>
      <c r="AB49" s="434"/>
      <c r="AC49" s="398"/>
    </row>
    <row r="50" spans="1:29" s="7" customFormat="1" ht="28.5" customHeight="1" thickBot="1">
      <c r="A50" s="46"/>
      <c r="B50" s="360" t="s">
        <v>74</v>
      </c>
      <c r="C50" s="351">
        <f aca="true" t="shared" si="22" ref="C50:I50">C41/C34</f>
        <v>-0.06854319883595376</v>
      </c>
      <c r="D50" s="351">
        <f t="shared" si="22"/>
        <v>-0.02250169746208983</v>
      </c>
      <c r="E50" s="351">
        <f t="shared" si="22"/>
        <v>-0.08148512200234784</v>
      </c>
      <c r="F50" s="351">
        <f t="shared" si="22"/>
        <v>-0.057444089485153386</v>
      </c>
      <c r="G50" s="351">
        <f t="shared" si="22"/>
        <v>0.0003161845701930349</v>
      </c>
      <c r="H50" s="351">
        <f t="shared" si="22"/>
        <v>-0.08784391389464856</v>
      </c>
      <c r="I50" s="351">
        <f t="shared" si="22"/>
        <v>0.011112844108243002</v>
      </c>
      <c r="J50" s="351">
        <f>J41/J34</f>
        <v>0.5703125</v>
      </c>
      <c r="K50" s="351">
        <f aca="true" t="shared" si="23" ref="K50:W50">K41/K34</f>
        <v>0.28822839264763395</v>
      </c>
      <c r="L50" s="351">
        <f t="shared" si="23"/>
        <v>0.19952774498229045</v>
      </c>
      <c r="M50" s="351">
        <f t="shared" si="23"/>
        <v>0.21917263325377884</v>
      </c>
      <c r="N50" s="351">
        <f t="shared" si="23"/>
        <v>0.21936459909228442</v>
      </c>
      <c r="O50" s="351">
        <f t="shared" si="23"/>
        <v>0.3400303260045489</v>
      </c>
      <c r="P50" s="351">
        <f t="shared" si="23"/>
        <v>0.22189239332096475</v>
      </c>
      <c r="Q50" s="351">
        <f t="shared" si="23"/>
        <v>0.2077452044878755</v>
      </c>
      <c r="R50" s="351">
        <f t="shared" si="23"/>
        <v>0.20572640509013787</v>
      </c>
      <c r="S50" s="351">
        <f t="shared" si="23"/>
        <v>0.13347532836350728</v>
      </c>
      <c r="T50" s="351">
        <f t="shared" si="23"/>
        <v>0.17455418381344306</v>
      </c>
      <c r="U50" s="352">
        <f t="shared" si="23"/>
        <v>0.23881624225739848</v>
      </c>
      <c r="V50" s="353">
        <f t="shared" si="23"/>
        <v>0.18859934853420196</v>
      </c>
      <c r="W50" s="354">
        <f t="shared" si="23"/>
        <v>0.16148648648648647</v>
      </c>
      <c r="X50" s="381">
        <f>X41/X34</f>
        <v>0.20154798761609907</v>
      </c>
      <c r="Y50" s="381">
        <f>Y41/Y34</f>
        <v>0.15838160846287389</v>
      </c>
      <c r="Z50" s="381">
        <f>Z41/Z34</f>
        <v>0.15187277479352604</v>
      </c>
      <c r="AA50" s="391">
        <f>AA41/AA34</f>
        <v>0.15636314333441664</v>
      </c>
      <c r="AB50" s="455">
        <f>AB41/AB34</f>
        <v>0.15135350518704796</v>
      </c>
      <c r="AC50" s="399">
        <f>(AA50-Z50)/Z50</f>
        <v>0.02956664581255822</v>
      </c>
    </row>
    <row r="51" spans="1:29" s="7" customFormat="1" ht="28.5" customHeight="1" thickBot="1">
      <c r="A51" s="46"/>
      <c r="B51" s="52" t="s">
        <v>62</v>
      </c>
      <c r="C51" s="53">
        <f aca="true" t="shared" si="24" ref="C51:J51">C41/C39</f>
        <v>-0.0650708337900695</v>
      </c>
      <c r="D51" s="53">
        <f t="shared" si="24"/>
        <v>-0.021048013776214902</v>
      </c>
      <c r="E51" s="53">
        <f t="shared" si="24"/>
        <v>-0.07465786591514846</v>
      </c>
      <c r="F51" s="53">
        <f t="shared" si="24"/>
        <v>-0.05547943419287987</v>
      </c>
      <c r="G51" s="53">
        <f t="shared" si="24"/>
        <v>0.00029605388817445445</v>
      </c>
      <c r="H51" s="53">
        <f t="shared" si="24"/>
        <v>-0.08252141540744141</v>
      </c>
      <c r="I51" s="53">
        <f t="shared" si="24"/>
        <v>0.0101763907734057</v>
      </c>
      <c r="J51" s="53">
        <f t="shared" si="24"/>
        <v>0.5503325942350332</v>
      </c>
      <c r="K51" s="53">
        <f aca="true" t="shared" si="25" ref="K51:W51">K41/K39</f>
        <v>0.28001519756838905</v>
      </c>
      <c r="L51" s="53">
        <f t="shared" si="25"/>
        <v>0.19402985074626866</v>
      </c>
      <c r="M51" s="53">
        <f t="shared" si="25"/>
        <v>0.21054642720672526</v>
      </c>
      <c r="N51" s="53">
        <f t="shared" si="25"/>
        <v>0.20766201217329036</v>
      </c>
      <c r="O51" s="53">
        <f t="shared" si="25"/>
        <v>0.3184238551650692</v>
      </c>
      <c r="P51" s="53">
        <f t="shared" si="25"/>
        <v>0.20960392569225378</v>
      </c>
      <c r="Q51" s="53">
        <f t="shared" si="25"/>
        <v>0.19650804519000342</v>
      </c>
      <c r="R51" s="53">
        <f t="shared" si="25"/>
        <v>0.19795918367346937</v>
      </c>
      <c r="S51" s="53">
        <f t="shared" si="25"/>
        <v>0.12417437252311757</v>
      </c>
      <c r="T51" s="53">
        <f t="shared" si="25"/>
        <v>0.1621535520866518</v>
      </c>
      <c r="U51" s="163">
        <f t="shared" si="25"/>
        <v>0.2212304749760918</v>
      </c>
      <c r="V51" s="164">
        <f t="shared" si="25"/>
        <v>0.17492447129909366</v>
      </c>
      <c r="W51" s="319">
        <f t="shared" si="25"/>
        <v>0.15227779547626633</v>
      </c>
      <c r="X51" s="382">
        <f>X41/X39</f>
        <v>0.184733257661748</v>
      </c>
      <c r="Y51" s="382">
        <f>Y41/Y39</f>
        <v>0.14417712059641566</v>
      </c>
      <c r="Z51" s="382">
        <f>Z41/Z39</f>
        <v>0.14017727247887568</v>
      </c>
      <c r="AA51" s="392">
        <f>AA41/AA39</f>
        <v>0.14360868523905052</v>
      </c>
      <c r="AB51" s="455">
        <f>AB41/AB39</f>
        <v>0.13870800921924506</v>
      </c>
      <c r="AC51" s="399">
        <f>(AA51-Z51)/Z51</f>
        <v>0.024479094930969916</v>
      </c>
    </row>
    <row r="52" spans="1:24" s="7" customFormat="1" ht="12.75" customHeight="1">
      <c r="A52" s="46"/>
      <c r="B52" s="45" t="s">
        <v>104</v>
      </c>
      <c r="C52" s="45"/>
      <c r="D52" s="45"/>
      <c r="E52" s="45"/>
      <c r="F52" s="45"/>
      <c r="G52" s="45"/>
      <c r="H52" s="45"/>
      <c r="I52" s="45"/>
      <c r="J52" s="1"/>
      <c r="K52" s="2"/>
      <c r="L52" s="2"/>
      <c r="M52" s="2"/>
      <c r="N52" s="2"/>
      <c r="O52" s="2"/>
      <c r="P52" s="2"/>
      <c r="Q52" s="2"/>
      <c r="X52" s="370"/>
    </row>
    <row r="53" spans="1:15" s="1" customFormat="1" ht="18" customHeight="1">
      <c r="A53" s="46"/>
      <c r="B53" s="45" t="s">
        <v>105</v>
      </c>
      <c r="K53" s="2"/>
      <c r="L53" s="2"/>
      <c r="M53" s="2"/>
      <c r="N53" s="2"/>
      <c r="O53" s="7"/>
    </row>
    <row r="54" spans="1:25" s="1" customFormat="1" ht="18" customHeight="1">
      <c r="A54" s="46"/>
      <c r="B54" s="45"/>
      <c r="K54" s="2"/>
      <c r="L54" s="2"/>
      <c r="M54" s="2"/>
      <c r="N54" s="2"/>
      <c r="O54" s="7"/>
      <c r="Y54" s="220"/>
    </row>
    <row r="55" spans="2:24" s="1" customFormat="1" ht="14.25" customHeight="1">
      <c r="B55" s="1" t="s">
        <v>50</v>
      </c>
      <c r="C55" s="221"/>
      <c r="D55" s="221"/>
      <c r="E55" s="221"/>
      <c r="F55" s="221"/>
      <c r="G55" s="221"/>
      <c r="H55" s="221"/>
      <c r="I55" s="221"/>
      <c r="J55" s="221"/>
      <c r="K55" s="221"/>
      <c r="L55" s="221"/>
      <c r="M55" s="221"/>
      <c r="N55" s="221"/>
      <c r="O55" s="221"/>
      <c r="P55" s="221"/>
      <c r="Q55" s="221"/>
      <c r="R55" s="221"/>
      <c r="S55" s="221"/>
      <c r="T55" s="221"/>
      <c r="U55" s="221"/>
      <c r="V55" s="221"/>
      <c r="W55" s="221"/>
      <c r="X55" s="221"/>
    </row>
    <row r="56" spans="1:24" s="37" customFormat="1" ht="0.75" customHeight="1">
      <c r="A56" s="167"/>
      <c r="B56" s="1"/>
      <c r="C56" s="221"/>
      <c r="D56" s="221"/>
      <c r="E56" s="221"/>
      <c r="F56" s="221"/>
      <c r="G56" s="221"/>
      <c r="H56" s="221"/>
      <c r="I56" s="221"/>
      <c r="J56" s="221"/>
      <c r="K56" s="221"/>
      <c r="L56" s="221"/>
      <c r="M56" s="221"/>
      <c r="N56" s="221"/>
      <c r="O56" s="221"/>
      <c r="P56" s="221"/>
      <c r="Q56" s="221"/>
      <c r="R56" s="221"/>
      <c r="S56" s="221"/>
      <c r="T56" s="221"/>
      <c r="U56" s="221"/>
      <c r="V56" s="221"/>
      <c r="W56" s="221"/>
      <c r="X56" s="221"/>
    </row>
    <row r="57" spans="1:16" s="1" customFormat="1" ht="17.25" customHeight="1">
      <c r="A57" s="166"/>
      <c r="B57" s="221"/>
      <c r="C57" s="5"/>
      <c r="D57" s="5"/>
      <c r="E57" s="5"/>
      <c r="F57" s="5"/>
      <c r="G57" s="5"/>
      <c r="H57" s="5"/>
      <c r="I57" s="5"/>
      <c r="J57" s="5"/>
      <c r="K57" s="13"/>
      <c r="L57" s="13"/>
      <c r="M57" s="11"/>
      <c r="N57" s="5"/>
      <c r="O57" s="3"/>
      <c r="P57" s="3"/>
    </row>
    <row r="58" spans="1:14" s="1" customFormat="1" ht="51">
      <c r="A58" s="166">
        <v>1</v>
      </c>
      <c r="B58" s="221" t="s">
        <v>126</v>
      </c>
      <c r="C58" s="27"/>
      <c r="D58" s="27"/>
      <c r="E58" s="27"/>
      <c r="F58" s="27"/>
      <c r="G58" s="27"/>
      <c r="H58" s="27"/>
      <c r="I58" s="27"/>
      <c r="J58" s="5"/>
      <c r="K58" s="2"/>
      <c r="L58" s="2"/>
      <c r="M58" s="2"/>
      <c r="N58" s="2"/>
    </row>
    <row r="59" spans="1:14" s="1" customFormat="1" ht="12" customHeight="1">
      <c r="A59" s="166"/>
      <c r="B59" s="5" t="s">
        <v>44</v>
      </c>
      <c r="C59" s="27"/>
      <c r="D59" s="27"/>
      <c r="E59" s="27"/>
      <c r="F59" s="27"/>
      <c r="G59" s="27"/>
      <c r="H59" s="27"/>
      <c r="I59" s="27"/>
      <c r="J59" s="5"/>
      <c r="K59" s="3"/>
      <c r="L59" s="2"/>
      <c r="M59" s="2"/>
      <c r="N59" s="2"/>
    </row>
    <row r="60" spans="1:14" s="1" customFormat="1" ht="12.75" customHeight="1" hidden="1">
      <c r="A60" s="166"/>
      <c r="B60" s="27" t="s">
        <v>101</v>
      </c>
      <c r="C60" s="5"/>
      <c r="D60" s="5"/>
      <c r="E60" s="5"/>
      <c r="F60" s="5"/>
      <c r="G60" s="5"/>
      <c r="H60" s="5"/>
      <c r="I60" s="5"/>
      <c r="J60" s="5"/>
      <c r="K60" s="3"/>
      <c r="L60" s="2"/>
      <c r="M60" s="2"/>
      <c r="N60" s="2"/>
    </row>
    <row r="61" spans="1:22" s="37" customFormat="1" ht="19.5" customHeight="1">
      <c r="A61" s="167">
        <v>2</v>
      </c>
      <c r="B61" s="27" t="s">
        <v>127</v>
      </c>
      <c r="C61" s="222"/>
      <c r="D61" s="222"/>
      <c r="E61" s="222"/>
      <c r="F61" s="222"/>
      <c r="G61" s="222"/>
      <c r="H61" s="222"/>
      <c r="I61" s="222"/>
      <c r="J61" s="222"/>
      <c r="K61" s="222"/>
      <c r="L61" s="222"/>
      <c r="M61" s="222"/>
      <c r="N61" s="222"/>
      <c r="O61" s="222"/>
      <c r="P61" s="222"/>
      <c r="Q61" s="222"/>
      <c r="R61" s="222"/>
      <c r="S61" s="222"/>
      <c r="T61" s="222"/>
      <c r="U61" s="222"/>
      <c r="V61" s="222"/>
    </row>
    <row r="62" spans="1:22" s="1" customFormat="1" ht="8.25" customHeight="1">
      <c r="A62" s="166"/>
      <c r="B62" s="5" t="s">
        <v>0</v>
      </c>
      <c r="C62" s="222"/>
      <c r="D62" s="222"/>
      <c r="E62" s="222"/>
      <c r="F62" s="222"/>
      <c r="G62" s="222"/>
      <c r="H62" s="222"/>
      <c r="I62" s="222"/>
      <c r="J62" s="222"/>
      <c r="K62" s="222"/>
      <c r="L62" s="222"/>
      <c r="M62" s="222"/>
      <c r="N62" s="222"/>
      <c r="O62" s="222"/>
      <c r="P62" s="222"/>
      <c r="Q62" s="222"/>
      <c r="R62" s="222"/>
      <c r="S62" s="222"/>
      <c r="T62" s="222"/>
      <c r="U62" s="222"/>
      <c r="V62" s="222"/>
    </row>
    <row r="63" spans="1:14" s="1" customFormat="1" ht="12.75" customHeight="1" hidden="1">
      <c r="A63" s="166"/>
      <c r="B63" s="222"/>
      <c r="C63" s="5"/>
      <c r="D63" s="5"/>
      <c r="E63" s="5"/>
      <c r="F63" s="5"/>
      <c r="G63" s="5"/>
      <c r="H63" s="5"/>
      <c r="I63" s="5"/>
      <c r="J63" s="5"/>
      <c r="K63" s="3"/>
      <c r="L63" s="2"/>
      <c r="M63" s="2"/>
      <c r="N63" s="2"/>
    </row>
    <row r="64" spans="1:23" s="40" customFormat="1" ht="27" customHeight="1">
      <c r="A64" s="168">
        <v>3</v>
      </c>
      <c r="B64" s="222" t="s">
        <v>128</v>
      </c>
      <c r="C64" s="223"/>
      <c r="D64" s="223"/>
      <c r="E64" s="223"/>
      <c r="F64" s="223"/>
      <c r="G64" s="223"/>
      <c r="H64" s="223"/>
      <c r="I64" s="223"/>
      <c r="J64" s="223"/>
      <c r="K64" s="223"/>
      <c r="L64" s="223"/>
      <c r="M64" s="223"/>
      <c r="N64" s="223"/>
      <c r="O64" s="223"/>
      <c r="P64" s="223"/>
      <c r="Q64" s="223"/>
      <c r="R64" s="223"/>
      <c r="S64" s="223"/>
      <c r="T64" s="223"/>
      <c r="U64" s="223"/>
      <c r="V64" s="223"/>
      <c r="W64" s="223"/>
    </row>
    <row r="65" spans="1:23" s="1" customFormat="1" ht="12.75" customHeight="1">
      <c r="A65" s="166"/>
      <c r="B65" s="5"/>
      <c r="C65" s="225"/>
      <c r="D65" s="225"/>
      <c r="E65" s="225"/>
      <c r="F65" s="225"/>
      <c r="G65" s="225"/>
      <c r="H65" s="225"/>
      <c r="I65" s="225"/>
      <c r="J65" s="225"/>
      <c r="K65" s="225"/>
      <c r="L65" s="225"/>
      <c r="M65" s="225"/>
      <c r="N65" s="225"/>
      <c r="O65" s="225"/>
      <c r="P65" s="225"/>
      <c r="Q65" s="225"/>
      <c r="R65" s="225"/>
      <c r="S65" s="225"/>
      <c r="T65" s="225"/>
      <c r="U65" s="225"/>
      <c r="V65" s="225"/>
      <c r="W65" s="225"/>
    </row>
    <row r="66" spans="1:14" s="1" customFormat="1" ht="0.75" customHeight="1">
      <c r="A66" s="166"/>
      <c r="B66" s="223"/>
      <c r="C66" s="5"/>
      <c r="D66" s="5"/>
      <c r="E66" s="5"/>
      <c r="F66" s="5"/>
      <c r="G66" s="5"/>
      <c r="H66" s="5"/>
      <c r="I66" s="5"/>
      <c r="J66" s="5"/>
      <c r="K66" s="3"/>
      <c r="L66" s="2"/>
      <c r="M66" s="2"/>
      <c r="N66" s="2"/>
    </row>
    <row r="67" spans="1:14" s="1" customFormat="1" ht="0.75" customHeight="1">
      <c r="A67" s="166"/>
      <c r="B67" s="223"/>
      <c r="C67" s="5"/>
      <c r="D67" s="5"/>
      <c r="E67" s="5"/>
      <c r="F67" s="5"/>
      <c r="G67" s="5"/>
      <c r="H67" s="5"/>
      <c r="I67" s="5"/>
      <c r="J67" s="5"/>
      <c r="K67" s="3"/>
      <c r="L67" s="2"/>
      <c r="M67" s="2"/>
      <c r="N67" s="2"/>
    </row>
    <row r="68" spans="1:29" s="27" customFormat="1" ht="12.75" customHeight="1">
      <c r="A68" s="166">
        <v>4</v>
      </c>
      <c r="B68" s="225" t="s">
        <v>129</v>
      </c>
      <c r="C68" s="226"/>
      <c r="D68" s="226"/>
      <c r="E68" s="226"/>
      <c r="F68" s="226"/>
      <c r="G68" s="226"/>
      <c r="H68" s="226"/>
      <c r="I68" s="226"/>
      <c r="J68" s="226"/>
      <c r="K68" s="226"/>
      <c r="L68" s="226"/>
      <c r="M68" s="226"/>
      <c r="N68" s="226"/>
      <c r="O68" s="226"/>
      <c r="P68" s="226"/>
      <c r="Q68" s="226"/>
      <c r="R68" s="226"/>
      <c r="S68" s="226"/>
      <c r="T68" s="226"/>
      <c r="U68" s="226"/>
      <c r="V68" s="226"/>
      <c r="W68" s="226"/>
      <c r="AC68" s="40"/>
    </row>
    <row r="69" spans="1:29" s="27" customFormat="1" ht="12.75" customHeight="1">
      <c r="A69" s="166"/>
      <c r="B69" s="225"/>
      <c r="C69" s="226"/>
      <c r="D69" s="226"/>
      <c r="E69" s="226"/>
      <c r="F69" s="226"/>
      <c r="G69" s="226"/>
      <c r="H69" s="226"/>
      <c r="I69" s="226"/>
      <c r="J69" s="226"/>
      <c r="K69" s="226"/>
      <c r="L69" s="226"/>
      <c r="M69" s="226"/>
      <c r="N69" s="226"/>
      <c r="O69" s="226"/>
      <c r="P69" s="226"/>
      <c r="Q69" s="226"/>
      <c r="R69" s="226"/>
      <c r="S69" s="226"/>
      <c r="T69" s="226"/>
      <c r="U69" s="226"/>
      <c r="V69" s="226"/>
      <c r="W69" s="226"/>
      <c r="AC69" s="40"/>
    </row>
    <row r="70" spans="1:29" s="27" customFormat="1" ht="12.75" customHeight="1">
      <c r="A70" s="168">
        <v>5</v>
      </c>
      <c r="B70" s="372" t="s">
        <v>130</v>
      </c>
      <c r="C70" s="226"/>
      <c r="D70" s="226"/>
      <c r="E70" s="226"/>
      <c r="F70" s="226"/>
      <c r="G70" s="226"/>
      <c r="H70" s="226"/>
      <c r="I70" s="226"/>
      <c r="J70" s="226"/>
      <c r="K70" s="226"/>
      <c r="L70" s="226"/>
      <c r="M70" s="226"/>
      <c r="N70" s="226"/>
      <c r="O70" s="226"/>
      <c r="P70" s="226"/>
      <c r="Q70" s="226"/>
      <c r="R70" s="226"/>
      <c r="S70" s="226"/>
      <c r="T70" s="226"/>
      <c r="U70" s="226"/>
      <c r="V70" s="226"/>
      <c r="W70" s="226"/>
      <c r="AC70" s="40"/>
    </row>
    <row r="71" spans="1:14" s="1" customFormat="1" ht="0.75" customHeight="1">
      <c r="A71" s="371"/>
      <c r="B71" s="226"/>
      <c r="C71" s="162"/>
      <c r="D71" s="162"/>
      <c r="E71" s="162"/>
      <c r="F71" s="162"/>
      <c r="G71" s="162"/>
      <c r="H71" s="162"/>
      <c r="I71" s="162"/>
      <c r="J71" s="5"/>
      <c r="K71" s="3"/>
      <c r="L71" s="2"/>
      <c r="M71" s="2"/>
      <c r="N71" s="2"/>
    </row>
    <row r="72" spans="1:14" s="1" customFormat="1" ht="12.75" customHeight="1">
      <c r="A72" s="166"/>
      <c r="B72" s="373"/>
      <c r="C72" s="8"/>
      <c r="D72" s="8"/>
      <c r="E72" s="8"/>
      <c r="F72" s="8"/>
      <c r="G72" s="8"/>
      <c r="H72" s="8"/>
      <c r="I72" s="8"/>
      <c r="J72" s="8"/>
      <c r="K72" s="3"/>
      <c r="L72" s="2"/>
      <c r="M72" s="2"/>
      <c r="N72" s="2"/>
    </row>
    <row r="73" spans="1:24" s="1" customFormat="1" ht="15.75" customHeight="1">
      <c r="A73" s="166">
        <v>6</v>
      </c>
      <c r="B73" s="8" t="s">
        <v>107</v>
      </c>
      <c r="C73" s="222"/>
      <c r="D73" s="222"/>
      <c r="E73" s="222"/>
      <c r="F73" s="222"/>
      <c r="G73" s="222"/>
      <c r="H73" s="222"/>
      <c r="I73" s="222"/>
      <c r="J73" s="222"/>
      <c r="K73" s="222"/>
      <c r="L73" s="222"/>
      <c r="M73" s="222"/>
      <c r="N73" s="222"/>
      <c r="O73" s="222"/>
      <c r="P73" s="222"/>
      <c r="Q73" s="222"/>
      <c r="R73" s="222"/>
      <c r="S73" s="222"/>
      <c r="T73" s="222"/>
      <c r="U73" s="222"/>
      <c r="V73" s="222"/>
      <c r="W73" s="222"/>
      <c r="X73" s="222"/>
    </row>
    <row r="74" spans="1:24" s="1" customFormat="1" ht="7.5" customHeight="1">
      <c r="A74" s="166"/>
      <c r="C74" s="222"/>
      <c r="D74" s="222"/>
      <c r="E74" s="222"/>
      <c r="F74" s="222"/>
      <c r="G74" s="222"/>
      <c r="H74" s="222"/>
      <c r="I74" s="222"/>
      <c r="J74" s="222"/>
      <c r="K74" s="222"/>
      <c r="L74" s="222"/>
      <c r="M74" s="222"/>
      <c r="N74" s="222"/>
      <c r="O74" s="222"/>
      <c r="P74" s="222"/>
      <c r="Q74" s="222"/>
      <c r="R74" s="222"/>
      <c r="S74" s="222"/>
      <c r="T74" s="222"/>
      <c r="U74" s="222"/>
      <c r="V74" s="222"/>
      <c r="W74" s="222"/>
      <c r="X74" s="222"/>
    </row>
    <row r="75" spans="1:14" s="1" customFormat="1" ht="12.75" customHeight="1" hidden="1">
      <c r="A75" s="166"/>
      <c r="B75" s="222"/>
      <c r="K75" s="2"/>
      <c r="L75" s="2"/>
      <c r="M75" s="2"/>
      <c r="N75" s="2"/>
    </row>
    <row r="76" spans="1:14" s="1" customFormat="1" ht="12.75" customHeight="1">
      <c r="A76" s="166"/>
      <c r="K76" s="2"/>
      <c r="L76" s="2"/>
      <c r="M76" s="2"/>
      <c r="N76" s="2"/>
    </row>
    <row r="77" spans="1:14" s="1" customFormat="1" ht="12.75" customHeight="1">
      <c r="A77" s="166"/>
      <c r="K77" s="2"/>
      <c r="L77" s="2"/>
      <c r="M77" s="2"/>
      <c r="N77" s="2"/>
    </row>
    <row r="78" spans="1:14" s="1" customFormat="1" ht="12.75" customHeight="1">
      <c r="A78" s="166"/>
      <c r="K78" s="2"/>
      <c r="L78" s="2"/>
      <c r="M78" s="2"/>
      <c r="N78" s="2"/>
    </row>
    <row r="79" spans="1:14" s="1" customFormat="1" ht="12.75" customHeight="1">
      <c r="A79" s="166"/>
      <c r="K79" s="2"/>
      <c r="L79" s="2"/>
      <c r="M79" s="2"/>
      <c r="N79" s="2"/>
    </row>
    <row r="80" spans="1:14" s="1" customFormat="1" ht="12.75" customHeight="1">
      <c r="A80" s="166"/>
      <c r="K80" s="2"/>
      <c r="L80" s="2"/>
      <c r="M80" s="2"/>
      <c r="N80" s="2"/>
    </row>
    <row r="81" spans="1:14" s="1" customFormat="1" ht="12.75" customHeight="1">
      <c r="A81" s="166"/>
      <c r="K81" s="2"/>
      <c r="L81" s="2"/>
      <c r="M81" s="2"/>
      <c r="N81" s="2"/>
    </row>
    <row r="82" spans="1:14" s="1" customFormat="1" ht="12.75" customHeight="1">
      <c r="A82" s="166"/>
      <c r="K82" s="2"/>
      <c r="L82" s="2"/>
      <c r="M82" s="2"/>
      <c r="N82" s="2"/>
    </row>
    <row r="83" spans="1:14" s="1" customFormat="1" ht="12.75" customHeight="1">
      <c r="A83" s="166"/>
      <c r="K83" s="2"/>
      <c r="L83" s="2"/>
      <c r="M83" s="2"/>
      <c r="N83" s="2"/>
    </row>
    <row r="84" spans="1:14" s="1" customFormat="1" ht="12.75" customHeight="1">
      <c r="A84" s="166"/>
      <c r="K84" s="2"/>
      <c r="L84" s="2"/>
      <c r="M84" s="2"/>
      <c r="N84" s="2"/>
    </row>
    <row r="85" spans="1:14" s="1" customFormat="1" ht="12.75" customHeight="1">
      <c r="A85" s="166"/>
      <c r="K85" s="2"/>
      <c r="L85" s="2"/>
      <c r="M85" s="2"/>
      <c r="N85" s="2"/>
    </row>
    <row r="86" spans="1:14" s="1" customFormat="1" ht="41.25" customHeight="1">
      <c r="A86" s="166"/>
      <c r="K86" s="2"/>
      <c r="L86" s="2"/>
      <c r="M86" s="2"/>
      <c r="N86" s="2"/>
    </row>
    <row r="87" spans="1:14" s="1" customFormat="1" ht="12.75" customHeight="1">
      <c r="A87" s="166"/>
      <c r="K87" s="2"/>
      <c r="L87" s="2"/>
      <c r="M87" s="2"/>
      <c r="N87" s="2"/>
    </row>
    <row r="88" spans="1:14" s="1" customFormat="1" ht="12.75" customHeight="1">
      <c r="A88" s="166"/>
      <c r="K88" s="2"/>
      <c r="L88" s="2"/>
      <c r="M88" s="2"/>
      <c r="N88" s="2"/>
    </row>
    <row r="89" spans="1:14" s="1" customFormat="1" ht="12.75" customHeight="1">
      <c r="A89" s="166"/>
      <c r="K89" s="2"/>
      <c r="L89" s="2"/>
      <c r="M89" s="2"/>
      <c r="N89" s="2"/>
    </row>
    <row r="90" spans="1:14" s="1" customFormat="1" ht="12.75" customHeight="1">
      <c r="A90" s="166"/>
      <c r="K90" s="2"/>
      <c r="L90" s="2"/>
      <c r="M90" s="2"/>
      <c r="N90" s="2"/>
    </row>
    <row r="91" spans="1:14" s="1" customFormat="1" ht="12.75" customHeight="1">
      <c r="A91" s="166"/>
      <c r="K91" s="2"/>
      <c r="L91" s="2"/>
      <c r="M91" s="2"/>
      <c r="N91" s="2"/>
    </row>
    <row r="92" spans="1:14" s="1" customFormat="1" ht="12.75" customHeight="1">
      <c r="A92" s="166"/>
      <c r="K92" s="2"/>
      <c r="L92" s="2"/>
      <c r="M92" s="2"/>
      <c r="N92" s="2"/>
    </row>
    <row r="93" spans="1:14" s="1" customFormat="1" ht="12.75" customHeight="1">
      <c r="A93" s="166"/>
      <c r="K93" s="2"/>
      <c r="L93" s="2"/>
      <c r="M93" s="2"/>
      <c r="N93" s="2"/>
    </row>
    <row r="94" spans="1:14" s="1" customFormat="1" ht="12.75" customHeight="1">
      <c r="A94" s="166"/>
      <c r="K94" s="2"/>
      <c r="L94" s="2"/>
      <c r="M94" s="2"/>
      <c r="N94" s="2"/>
    </row>
    <row r="95" spans="1:14" s="1" customFormat="1" ht="12.75" customHeight="1">
      <c r="A95" s="166"/>
      <c r="K95" s="2"/>
      <c r="L95" s="2"/>
      <c r="M95" s="2"/>
      <c r="N95" s="2"/>
    </row>
    <row r="96" spans="1:14" s="1" customFormat="1" ht="12.75" customHeight="1">
      <c r="A96" s="166"/>
      <c r="K96" s="2"/>
      <c r="L96" s="2"/>
      <c r="M96" s="2"/>
      <c r="N96" s="2"/>
    </row>
    <row r="97" spans="1:14" s="1" customFormat="1" ht="12.75" customHeight="1">
      <c r="A97" s="166"/>
      <c r="K97" s="2"/>
      <c r="L97" s="2"/>
      <c r="M97" s="2"/>
      <c r="N97" s="2"/>
    </row>
    <row r="98" spans="1:14" s="1" customFormat="1" ht="12.75" customHeight="1">
      <c r="A98" s="166"/>
      <c r="K98" s="2"/>
      <c r="L98" s="2"/>
      <c r="M98" s="2"/>
      <c r="N98" s="2"/>
    </row>
    <row r="99" spans="1:14" s="1" customFormat="1" ht="12.75" customHeight="1">
      <c r="A99" s="166"/>
      <c r="K99" s="2"/>
      <c r="L99" s="2"/>
      <c r="M99" s="2"/>
      <c r="N99" s="2"/>
    </row>
    <row r="100" spans="1:14" s="7" customFormat="1" ht="12.75" customHeight="1">
      <c r="A100" s="166"/>
      <c r="B100" s="1"/>
      <c r="K100" s="12"/>
      <c r="L100" s="12"/>
      <c r="M100" s="2"/>
      <c r="N100" s="2"/>
    </row>
    <row r="101" spans="1:14" s="7" customFormat="1" ht="12.75" customHeight="1">
      <c r="A101" s="46"/>
      <c r="B101" s="1"/>
      <c r="K101" s="12"/>
      <c r="L101" s="12"/>
      <c r="M101" s="2"/>
      <c r="N101" s="2"/>
    </row>
    <row r="102" spans="1:14" s="7" customFormat="1" ht="12.75" customHeight="1">
      <c r="A102" s="46"/>
      <c r="K102" s="12"/>
      <c r="L102" s="12"/>
      <c r="M102" s="2"/>
      <c r="N102" s="2"/>
    </row>
    <row r="103" spans="1:14" s="7" customFormat="1" ht="12.75" customHeight="1">
      <c r="A103" s="46"/>
      <c r="K103" s="12"/>
      <c r="L103" s="12"/>
      <c r="M103" s="2"/>
      <c r="N103" s="2"/>
    </row>
    <row r="104" spans="1:14" s="7" customFormat="1" ht="12.75" customHeight="1">
      <c r="A104" s="46"/>
      <c r="K104" s="12"/>
      <c r="L104" s="12"/>
      <c r="M104" s="2"/>
      <c r="N104" s="2"/>
    </row>
    <row r="105" spans="1:14" s="7" customFormat="1" ht="12.75" customHeight="1">
      <c r="A105" s="46"/>
      <c r="K105" s="12"/>
      <c r="L105" s="12"/>
      <c r="M105" s="2"/>
      <c r="N105" s="2"/>
    </row>
    <row r="106" spans="1:14" s="7" customFormat="1" ht="12.75" customHeight="1">
      <c r="A106" s="46"/>
      <c r="K106" s="12"/>
      <c r="L106" s="12"/>
      <c r="M106" s="2"/>
      <c r="N106" s="2"/>
    </row>
    <row r="107" spans="1:14" s="7" customFormat="1" ht="12.75" customHeight="1">
      <c r="A107" s="46"/>
      <c r="K107" s="12"/>
      <c r="L107" s="12"/>
      <c r="M107" s="2"/>
      <c r="N107" s="2"/>
    </row>
    <row r="108" spans="1:14" s="7" customFormat="1" ht="12.75" customHeight="1">
      <c r="A108" s="46"/>
      <c r="K108" s="12"/>
      <c r="L108" s="12"/>
      <c r="M108" s="2"/>
      <c r="N108" s="2"/>
    </row>
    <row r="109" spans="1:14" s="7" customFormat="1" ht="12.75" customHeight="1">
      <c r="A109" s="46"/>
      <c r="K109" s="12"/>
      <c r="L109" s="12"/>
      <c r="M109" s="2"/>
      <c r="N109" s="2"/>
    </row>
    <row r="110" spans="1:14" s="7" customFormat="1" ht="12.75" customHeight="1">
      <c r="A110" s="46"/>
      <c r="K110" s="12"/>
      <c r="L110" s="12"/>
      <c r="M110" s="2"/>
      <c r="N110" s="2"/>
    </row>
    <row r="111" spans="1:14" s="7" customFormat="1" ht="12.75" customHeight="1">
      <c r="A111" s="46"/>
      <c r="K111" s="12"/>
      <c r="L111" s="12"/>
      <c r="M111" s="2"/>
      <c r="N111" s="2"/>
    </row>
    <row r="112" spans="1:14" s="7" customFormat="1" ht="12.75" customHeight="1">
      <c r="A112" s="46"/>
      <c r="K112" s="12"/>
      <c r="L112" s="12"/>
      <c r="M112" s="2"/>
      <c r="N112" s="2"/>
    </row>
    <row r="113" spans="1:14" s="7" customFormat="1" ht="12.75" customHeight="1">
      <c r="A113" s="46"/>
      <c r="K113" s="12"/>
      <c r="L113" s="12"/>
      <c r="M113" s="2"/>
      <c r="N113" s="2"/>
    </row>
    <row r="114" spans="1:14" s="7" customFormat="1" ht="12.75" customHeight="1">
      <c r="A114" s="46"/>
      <c r="K114" s="12"/>
      <c r="L114" s="12"/>
      <c r="M114" s="2"/>
      <c r="N114" s="2"/>
    </row>
    <row r="115" spans="1:14" s="7" customFormat="1" ht="12.75" customHeight="1">
      <c r="A115" s="46"/>
      <c r="K115" s="12"/>
      <c r="L115" s="12"/>
      <c r="M115" s="2"/>
      <c r="N115" s="2"/>
    </row>
    <row r="116" spans="1:14" s="7" customFormat="1" ht="12.75" customHeight="1">
      <c r="A116" s="46"/>
      <c r="K116" s="12"/>
      <c r="L116" s="12"/>
      <c r="M116" s="2"/>
      <c r="N116" s="2"/>
    </row>
    <row r="117" spans="1:14" s="7" customFormat="1" ht="12.75" customHeight="1">
      <c r="A117" s="46"/>
      <c r="K117" s="12"/>
      <c r="L117" s="12"/>
      <c r="M117" s="2"/>
      <c r="N117" s="2"/>
    </row>
    <row r="118" spans="1:14" s="7" customFormat="1" ht="12.75" customHeight="1">
      <c r="A118" s="46"/>
      <c r="K118" s="12"/>
      <c r="L118" s="12"/>
      <c r="M118" s="2"/>
      <c r="N118" s="2"/>
    </row>
    <row r="119" spans="1:14" s="7" customFormat="1" ht="12.75" customHeight="1">
      <c r="A119" s="46"/>
      <c r="K119" s="12"/>
      <c r="L119" s="12"/>
      <c r="M119" s="2"/>
      <c r="N119" s="2"/>
    </row>
    <row r="120" spans="1:14" s="7" customFormat="1" ht="12.75" customHeight="1">
      <c r="A120" s="46"/>
      <c r="K120" s="12"/>
      <c r="L120" s="12"/>
      <c r="M120" s="2"/>
      <c r="N120" s="2"/>
    </row>
    <row r="121" spans="1:14" s="7" customFormat="1" ht="12.75" customHeight="1">
      <c r="A121" s="46"/>
      <c r="K121" s="12"/>
      <c r="L121" s="12"/>
      <c r="M121" s="2"/>
      <c r="N121" s="2"/>
    </row>
    <row r="122" spans="1:14" s="7" customFormat="1" ht="12.75" customHeight="1">
      <c r="A122" s="46"/>
      <c r="K122" s="12"/>
      <c r="L122" s="12"/>
      <c r="M122" s="2"/>
      <c r="N122" s="2"/>
    </row>
    <row r="123" spans="1:14" s="7" customFormat="1" ht="12.75" customHeight="1">
      <c r="A123" s="46"/>
      <c r="K123" s="12"/>
      <c r="L123" s="12"/>
      <c r="M123" s="2"/>
      <c r="N123" s="2"/>
    </row>
    <row r="124" spans="1:14" s="7" customFormat="1" ht="12.75" customHeight="1">
      <c r="A124" s="46"/>
      <c r="K124" s="12"/>
      <c r="L124" s="12"/>
      <c r="M124" s="2"/>
      <c r="N124" s="2"/>
    </row>
    <row r="125" spans="1:14" s="7" customFormat="1" ht="12.75" customHeight="1">
      <c r="A125" s="46"/>
      <c r="K125" s="12"/>
      <c r="L125" s="12"/>
      <c r="M125" s="2"/>
      <c r="N125" s="2"/>
    </row>
    <row r="126" spans="1:14" s="7" customFormat="1" ht="12.75" customHeight="1">
      <c r="A126" s="46"/>
      <c r="K126" s="12"/>
      <c r="L126" s="12"/>
      <c r="M126" s="2"/>
      <c r="N126" s="2"/>
    </row>
    <row r="127" spans="1:14" s="7" customFormat="1" ht="12.75" customHeight="1">
      <c r="A127" s="46"/>
      <c r="K127" s="12"/>
      <c r="L127" s="12"/>
      <c r="M127" s="2"/>
      <c r="N127" s="2"/>
    </row>
    <row r="128" spans="1:14" s="7" customFormat="1" ht="12.75" customHeight="1">
      <c r="A128" s="46"/>
      <c r="K128" s="12"/>
      <c r="L128" s="12"/>
      <c r="M128" s="2"/>
      <c r="N128" s="2"/>
    </row>
    <row r="129" spans="1:14" s="7" customFormat="1" ht="12.75" customHeight="1">
      <c r="A129" s="46"/>
      <c r="K129" s="12"/>
      <c r="L129" s="12"/>
      <c r="M129" s="2"/>
      <c r="N129" s="2"/>
    </row>
    <row r="130" spans="1:14" s="7" customFormat="1" ht="12.75" customHeight="1">
      <c r="A130" s="46"/>
      <c r="K130" s="12"/>
      <c r="L130" s="12"/>
      <c r="M130" s="2"/>
      <c r="N130" s="2"/>
    </row>
    <row r="131" spans="1:14" s="7" customFormat="1" ht="12.75" customHeight="1">
      <c r="A131" s="46"/>
      <c r="K131" s="12"/>
      <c r="L131" s="12"/>
      <c r="M131" s="2"/>
      <c r="N131" s="2"/>
    </row>
    <row r="132" spans="1:14" s="7" customFormat="1" ht="12.75" customHeight="1">
      <c r="A132" s="46"/>
      <c r="K132" s="12"/>
      <c r="L132" s="12"/>
      <c r="M132" s="2"/>
      <c r="N132" s="2"/>
    </row>
    <row r="133" spans="1:14" s="7" customFormat="1" ht="12.75" customHeight="1">
      <c r="A133" s="46"/>
      <c r="K133" s="12"/>
      <c r="L133" s="12"/>
      <c r="M133" s="2"/>
      <c r="N133" s="2"/>
    </row>
    <row r="134" spans="1:14" s="7" customFormat="1" ht="12.75" customHeight="1">
      <c r="A134" s="46"/>
      <c r="K134" s="12"/>
      <c r="L134" s="12"/>
      <c r="M134" s="2"/>
      <c r="N134" s="2"/>
    </row>
    <row r="135" spans="1:14" s="7" customFormat="1" ht="12.75" customHeight="1">
      <c r="A135" s="46"/>
      <c r="K135" s="12"/>
      <c r="L135" s="12"/>
      <c r="M135" s="2"/>
      <c r="N135" s="2"/>
    </row>
    <row r="136" spans="1:14" s="7" customFormat="1" ht="12.75" customHeight="1">
      <c r="A136" s="46"/>
      <c r="K136" s="12"/>
      <c r="L136" s="12"/>
      <c r="M136" s="2"/>
      <c r="N136" s="2"/>
    </row>
    <row r="137" spans="1:14" s="7" customFormat="1" ht="12.75" customHeight="1">
      <c r="A137" s="46"/>
      <c r="K137" s="12"/>
      <c r="L137" s="12"/>
      <c r="M137" s="2"/>
      <c r="N137" s="2"/>
    </row>
    <row r="138" spans="1:14" s="7" customFormat="1" ht="12.75" customHeight="1">
      <c r="A138" s="46"/>
      <c r="K138" s="12"/>
      <c r="L138" s="12"/>
      <c r="M138" s="2"/>
      <c r="N138" s="2"/>
    </row>
    <row r="139" spans="1:14" s="7" customFormat="1" ht="12.75" customHeight="1">
      <c r="A139" s="46"/>
      <c r="K139" s="12"/>
      <c r="L139" s="12"/>
      <c r="M139" s="2"/>
      <c r="N139" s="2"/>
    </row>
    <row r="140" spans="1:14" s="7" customFormat="1" ht="12.75" customHeight="1">
      <c r="A140" s="46"/>
      <c r="K140" s="12"/>
      <c r="L140" s="12"/>
      <c r="M140" s="2"/>
      <c r="N140" s="2"/>
    </row>
    <row r="141" spans="1:14" s="7" customFormat="1" ht="12.75" customHeight="1">
      <c r="A141" s="46"/>
      <c r="K141" s="12"/>
      <c r="L141" s="12"/>
      <c r="M141" s="2"/>
      <c r="N141" s="2"/>
    </row>
    <row r="142" spans="1:14" s="7" customFormat="1" ht="12.75" customHeight="1">
      <c r="A142" s="46"/>
      <c r="K142" s="12"/>
      <c r="L142" s="12"/>
      <c r="M142" s="2"/>
      <c r="N142" s="2"/>
    </row>
    <row r="143" spans="1:14" s="7" customFormat="1" ht="12.75" customHeight="1">
      <c r="A143" s="46"/>
      <c r="K143" s="12"/>
      <c r="L143" s="12"/>
      <c r="M143" s="2"/>
      <c r="N143" s="2"/>
    </row>
    <row r="144" spans="1:14" s="7" customFormat="1" ht="12.75" customHeight="1">
      <c r="A144" s="46"/>
      <c r="K144" s="12"/>
      <c r="L144" s="12"/>
      <c r="M144" s="2"/>
      <c r="N144" s="2"/>
    </row>
    <row r="145" spans="1:14" s="7" customFormat="1" ht="12.75" customHeight="1">
      <c r="A145" s="46"/>
      <c r="K145" s="12"/>
      <c r="L145" s="12"/>
      <c r="M145" s="2"/>
      <c r="N145" s="2"/>
    </row>
    <row r="146" spans="1:14" s="7" customFormat="1" ht="12.75" customHeight="1">
      <c r="A146" s="46"/>
      <c r="K146" s="12"/>
      <c r="L146" s="12"/>
      <c r="M146" s="2"/>
      <c r="N146" s="2"/>
    </row>
    <row r="147" spans="1:14" s="7" customFormat="1" ht="12.75" customHeight="1">
      <c r="A147" s="46"/>
      <c r="K147" s="12"/>
      <c r="L147" s="12"/>
      <c r="M147" s="2"/>
      <c r="N147" s="2"/>
    </row>
    <row r="148" spans="1:14" s="7" customFormat="1" ht="12.75" customHeight="1">
      <c r="A148" s="46"/>
      <c r="K148" s="12"/>
      <c r="L148" s="12"/>
      <c r="M148" s="2"/>
      <c r="N148" s="2"/>
    </row>
    <row r="149" spans="1:14" s="7" customFormat="1" ht="12.75" customHeight="1">
      <c r="A149" s="46"/>
      <c r="K149" s="12"/>
      <c r="L149" s="12"/>
      <c r="M149" s="2"/>
      <c r="N149" s="2"/>
    </row>
    <row r="150" spans="1:14" s="7" customFormat="1" ht="12.75" customHeight="1">
      <c r="A150" s="46"/>
      <c r="K150" s="12"/>
      <c r="L150" s="12"/>
      <c r="M150" s="2"/>
      <c r="N150" s="2"/>
    </row>
    <row r="151" spans="1:14" s="7" customFormat="1" ht="12.75" customHeight="1">
      <c r="A151" s="46"/>
      <c r="K151" s="12"/>
      <c r="L151" s="12"/>
      <c r="M151" s="2"/>
      <c r="N151" s="2"/>
    </row>
    <row r="152" spans="1:14" s="7" customFormat="1" ht="12.75" customHeight="1">
      <c r="A152" s="46"/>
      <c r="C152" s="6"/>
      <c r="D152" s="6"/>
      <c r="E152" s="6"/>
      <c r="F152" s="6"/>
      <c r="G152" s="6"/>
      <c r="H152" s="6"/>
      <c r="I152" s="6"/>
      <c r="J152" s="6"/>
      <c r="K152" s="12"/>
      <c r="L152" s="12"/>
      <c r="M152" s="2"/>
      <c r="N152" s="2"/>
    </row>
    <row r="153" spans="1:14" s="7" customFormat="1" ht="12.75" customHeight="1">
      <c r="A153" s="46"/>
      <c r="C153" s="6"/>
      <c r="D153" s="6"/>
      <c r="E153" s="6"/>
      <c r="F153" s="6"/>
      <c r="G153" s="6"/>
      <c r="H153" s="6"/>
      <c r="I153" s="6"/>
      <c r="J153" s="6"/>
      <c r="K153" s="10"/>
      <c r="L153" s="10"/>
      <c r="M153" s="2"/>
      <c r="N153" s="2"/>
    </row>
    <row r="154" spans="3:15" ht="12.75" customHeight="1">
      <c r="C154" s="7"/>
      <c r="D154" s="7"/>
      <c r="E154" s="7"/>
      <c r="F154" s="7"/>
      <c r="G154" s="7"/>
      <c r="H154" s="7"/>
      <c r="I154" s="7"/>
      <c r="J154" s="7"/>
      <c r="K154" s="10"/>
      <c r="L154" s="10"/>
      <c r="M154" s="2"/>
      <c r="N154" s="2"/>
      <c r="O154" s="7"/>
    </row>
    <row r="155" spans="11:15" ht="12.75" customHeight="1">
      <c r="K155" s="10"/>
      <c r="L155" s="10"/>
      <c r="M155" s="2"/>
      <c r="N155" s="2"/>
      <c r="O155" s="7"/>
    </row>
    <row r="156" spans="2:13" ht="12.75" customHeight="1">
      <c r="B156" s="7" t="s">
        <v>10</v>
      </c>
      <c r="K156" s="10"/>
      <c r="L156" s="10"/>
      <c r="M156" s="3"/>
    </row>
    <row r="157" spans="11:13" ht="12.75" customHeight="1">
      <c r="K157" s="10">
        <v>516</v>
      </c>
      <c r="L157" s="10"/>
      <c r="M157" s="3"/>
    </row>
    <row r="158" spans="2:13" ht="12.75" customHeight="1">
      <c r="B158" s="6" t="s">
        <v>2</v>
      </c>
      <c r="K158" s="10">
        <f>+K157-K19</f>
        <v>32</v>
      </c>
      <c r="L158" s="10"/>
      <c r="M158" s="3"/>
    </row>
    <row r="159" spans="2:13" ht="12.75" customHeight="1">
      <c r="B159" s="6" t="s">
        <v>3</v>
      </c>
      <c r="K159" s="10">
        <v>2404</v>
      </c>
      <c r="L159" s="10"/>
      <c r="M159" s="3"/>
    </row>
    <row r="160" spans="2:13" ht="12.75" customHeight="1">
      <c r="B160" s="6" t="s">
        <v>4</v>
      </c>
      <c r="K160" s="10">
        <f>+K159-K31</f>
        <v>2388</v>
      </c>
      <c r="L160" s="10"/>
      <c r="M160" s="3"/>
    </row>
    <row r="161" spans="2:13" ht="12.75" customHeight="1">
      <c r="B161" s="6" t="s">
        <v>5</v>
      </c>
      <c r="K161" s="10">
        <v>82</v>
      </c>
      <c r="L161" s="10"/>
      <c r="M161" s="3"/>
    </row>
    <row r="162" spans="2:13" ht="12.75" customHeight="1">
      <c r="B162" s="6" t="s">
        <v>6</v>
      </c>
      <c r="K162" s="10">
        <f>+K161-K35</f>
        <v>82</v>
      </c>
      <c r="L162" s="10"/>
      <c r="M162" s="3"/>
    </row>
    <row r="163" spans="2:13" ht="12.75" customHeight="1">
      <c r="B163" s="6" t="s">
        <v>7</v>
      </c>
      <c r="C163" s="7"/>
      <c r="D163" s="7"/>
      <c r="E163" s="7"/>
      <c r="F163" s="7"/>
      <c r="G163" s="7"/>
      <c r="H163" s="7"/>
      <c r="I163" s="7"/>
      <c r="J163" s="7"/>
      <c r="K163" s="10"/>
      <c r="L163" s="10"/>
      <c r="M163" s="3"/>
    </row>
    <row r="164" spans="11:13" ht="12.75" customHeight="1">
      <c r="K164" s="12">
        <f>(K41+K158-K160-K162)</f>
        <v>-1701</v>
      </c>
      <c r="L164" s="12"/>
      <c r="M164" s="3"/>
    </row>
    <row r="165" spans="2:13" ht="12.75" customHeight="1">
      <c r="B165" s="7" t="s">
        <v>45</v>
      </c>
      <c r="M165" s="3"/>
    </row>
    <row r="166" ht="12.75" customHeight="1">
      <c r="M166" s="3"/>
    </row>
    <row r="167" ht="12.75" customHeight="1">
      <c r="M167" s="2"/>
    </row>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sheetData>
  <sheetProtection/>
  <mergeCells count="1">
    <mergeCell ref="AC4:AC5"/>
  </mergeCells>
  <printOptions horizontalCentered="1" verticalCentered="1"/>
  <pageMargins left="0.1968503937007874" right="0.1968503937007874" top="0.15748031496062992" bottom="0.15748031496062992" header="0.31496062992125984" footer="0.31496062992125984"/>
  <pageSetup horizontalDpi="600" verticalDpi="600" orientation="landscape" paperSize="9" scale="67" r:id="rId1"/>
</worksheet>
</file>

<file path=xl/worksheets/sheet3.xml><?xml version="1.0" encoding="utf-8"?>
<worksheet xmlns="http://schemas.openxmlformats.org/spreadsheetml/2006/main" xmlns:r="http://schemas.openxmlformats.org/officeDocument/2006/relationships">
  <dimension ref="A1:AB182"/>
  <sheetViews>
    <sheetView tabSelected="1" zoomScalePageLayoutView="0" workbookViewId="0" topLeftCell="A1">
      <selection activeCell="U9" sqref="U9"/>
    </sheetView>
  </sheetViews>
  <sheetFormatPr defaultColWidth="8.8515625" defaultRowHeight="12.75"/>
  <cols>
    <col min="1" max="1" width="3.421875" style="47" customWidth="1"/>
    <col min="2" max="2" width="72.57421875" style="6" customWidth="1"/>
    <col min="3" max="5" width="10.7109375" style="6" hidden="1" customWidth="1"/>
    <col min="6" max="6" width="10.7109375" style="5" hidden="1" customWidth="1"/>
    <col min="7" max="7" width="11.7109375" style="6" hidden="1" customWidth="1"/>
    <col min="8" max="8" width="11.00390625" style="6" hidden="1" customWidth="1"/>
    <col min="9" max="9" width="9.8515625" style="6" hidden="1" customWidth="1"/>
    <col min="10" max="12" width="10.140625" style="6" hidden="1" customWidth="1"/>
    <col min="13" max="14" width="10.8515625" style="6" hidden="1" customWidth="1"/>
    <col min="15" max="15" width="10.140625" style="6" hidden="1" customWidth="1"/>
    <col min="16" max="16" width="9.7109375" style="6" hidden="1" customWidth="1"/>
    <col min="17" max="17" width="9.8515625" style="6" hidden="1" customWidth="1"/>
    <col min="18" max="18" width="13.421875" style="6" hidden="1" customWidth="1"/>
    <col min="19" max="19" width="15.8515625" style="6" bestFit="1" customWidth="1"/>
    <col min="20" max="21" width="15.8515625" style="6" customWidth="1"/>
    <col min="22" max="22" width="15.140625" style="260" customWidth="1"/>
    <col min="23" max="16384" width="8.8515625" style="6" customWidth="1"/>
  </cols>
  <sheetData>
    <row r="1" spans="1:22" s="5" customFormat="1" ht="12.75" customHeight="1">
      <c r="A1" s="47"/>
      <c r="B1" s="236" t="s">
        <v>36</v>
      </c>
      <c r="C1" s="238"/>
      <c r="D1" s="238"/>
      <c r="E1" s="238"/>
      <c r="F1" s="238"/>
      <c r="G1" s="239"/>
      <c r="H1" s="238"/>
      <c r="I1" s="238"/>
      <c r="J1" s="238"/>
      <c r="K1" s="238"/>
      <c r="L1" s="238"/>
      <c r="M1" s="238"/>
      <c r="N1" s="238"/>
      <c r="O1" s="238"/>
      <c r="P1" s="238"/>
      <c r="Q1" s="269"/>
      <c r="R1" s="238"/>
      <c r="S1" s="238"/>
      <c r="T1" s="238"/>
      <c r="U1" s="238"/>
      <c r="V1" s="270"/>
    </row>
    <row r="2" spans="1:22" s="5" customFormat="1" ht="12.75" customHeight="1">
      <c r="A2" s="47"/>
      <c r="B2" s="241" t="s">
        <v>37</v>
      </c>
      <c r="C2" s="242"/>
      <c r="D2" s="242"/>
      <c r="E2" s="242"/>
      <c r="F2" s="242"/>
      <c r="G2" s="243"/>
      <c r="H2" s="242"/>
      <c r="I2" s="242"/>
      <c r="J2" s="242"/>
      <c r="K2" s="242"/>
      <c r="L2" s="242"/>
      <c r="M2" s="242"/>
      <c r="N2" s="242"/>
      <c r="O2" s="242"/>
      <c r="P2" s="242"/>
      <c r="Q2" s="242"/>
      <c r="R2" s="242"/>
      <c r="S2" s="242"/>
      <c r="T2" s="242"/>
      <c r="U2" s="242"/>
      <c r="V2" s="264"/>
    </row>
    <row r="3" spans="1:22" s="5" customFormat="1" ht="12.75" customHeight="1" thickBot="1">
      <c r="A3" s="47"/>
      <c r="B3" s="253"/>
      <c r="C3" s="254"/>
      <c r="D3" s="254"/>
      <c r="E3" s="254"/>
      <c r="F3" s="254"/>
      <c r="G3" s="255"/>
      <c r="H3" s="254"/>
      <c r="I3" s="254"/>
      <c r="J3" s="254"/>
      <c r="K3" s="254"/>
      <c r="L3" s="254"/>
      <c r="M3" s="254"/>
      <c r="N3" s="254"/>
      <c r="O3" s="254"/>
      <c r="P3" s="254"/>
      <c r="Q3" s="254"/>
      <c r="R3" s="254"/>
      <c r="S3" s="254"/>
      <c r="T3" s="254"/>
      <c r="U3" s="254"/>
      <c r="V3" s="265"/>
    </row>
    <row r="4" spans="1:22" s="5" customFormat="1" ht="12.75" customHeight="1" thickBot="1">
      <c r="A4" s="47"/>
      <c r="B4" s="340" t="s">
        <v>40</v>
      </c>
      <c r="C4" s="238"/>
      <c r="D4" s="238"/>
      <c r="E4" s="238"/>
      <c r="F4" s="238"/>
      <c r="G4" s="239"/>
      <c r="H4" s="238"/>
      <c r="I4" s="238"/>
      <c r="J4" s="238"/>
      <c r="K4" s="238"/>
      <c r="L4" s="238"/>
      <c r="M4" s="272"/>
      <c r="N4" s="238"/>
      <c r="O4" s="238"/>
      <c r="P4" s="238"/>
      <c r="Q4" s="240"/>
      <c r="R4" s="505"/>
      <c r="S4" s="418"/>
      <c r="T4" s="405" t="s">
        <v>118</v>
      </c>
      <c r="U4" s="405" t="s">
        <v>109</v>
      </c>
      <c r="V4" s="502" t="s">
        <v>102</v>
      </c>
    </row>
    <row r="5" spans="2:28" ht="12.75" customHeight="1" thickBot="1">
      <c r="B5" s="341">
        <f>'Voorblad-Front'!B5</f>
        <v>42242</v>
      </c>
      <c r="C5" s="251"/>
      <c r="D5" s="251"/>
      <c r="E5" s="251"/>
      <c r="F5" s="254"/>
      <c r="G5" s="251"/>
      <c r="H5" s="251"/>
      <c r="I5" s="251"/>
      <c r="J5" s="251"/>
      <c r="K5" s="251"/>
      <c r="L5" s="251"/>
      <c r="M5" s="271"/>
      <c r="N5" s="271"/>
      <c r="O5" s="271"/>
      <c r="P5" s="251"/>
      <c r="Q5" s="252"/>
      <c r="R5" s="506"/>
      <c r="S5" s="419"/>
      <c r="T5" s="406" t="s">
        <v>120</v>
      </c>
      <c r="U5" s="384" t="s">
        <v>119</v>
      </c>
      <c r="V5" s="503"/>
      <c r="AB5" s="429"/>
    </row>
    <row r="6" spans="2:22" ht="12.75" customHeight="1" thickBot="1">
      <c r="B6" s="139" t="s">
        <v>47</v>
      </c>
      <c r="C6" s="54" t="s">
        <v>13</v>
      </c>
      <c r="D6" s="55" t="s">
        <v>12</v>
      </c>
      <c r="E6" s="56" t="s">
        <v>38</v>
      </c>
      <c r="F6" s="175" t="s">
        <v>11</v>
      </c>
      <c r="G6" s="57" t="s">
        <v>14</v>
      </c>
      <c r="H6" s="175" t="s">
        <v>15</v>
      </c>
      <c r="I6" s="57" t="s">
        <v>31</v>
      </c>
      <c r="J6" s="175" t="s">
        <v>33</v>
      </c>
      <c r="K6" s="57" t="s">
        <v>39</v>
      </c>
      <c r="L6" s="175" t="s">
        <v>42</v>
      </c>
      <c r="M6" s="57" t="s">
        <v>43</v>
      </c>
      <c r="N6" s="196" t="s">
        <v>52</v>
      </c>
      <c r="O6" s="58" t="s">
        <v>71</v>
      </c>
      <c r="P6" s="196" t="s">
        <v>73</v>
      </c>
      <c r="Q6" s="58" t="s">
        <v>72</v>
      </c>
      <c r="R6" s="400" t="s">
        <v>110</v>
      </c>
      <c r="S6" s="400" t="s">
        <v>112</v>
      </c>
      <c r="T6" s="407" t="s">
        <v>113</v>
      </c>
      <c r="U6" s="496" t="s">
        <v>117</v>
      </c>
      <c r="V6" s="393" t="s">
        <v>103</v>
      </c>
    </row>
    <row r="7" spans="2:22" ht="13.5" customHeight="1" thickBot="1">
      <c r="B7" s="43" t="s">
        <v>48</v>
      </c>
      <c r="C7" s="203"/>
      <c r="D7" s="201">
        <v>112</v>
      </c>
      <c r="E7" s="203">
        <v>101.7</v>
      </c>
      <c r="F7" s="201">
        <v>77.7</v>
      </c>
      <c r="G7" s="203">
        <v>79.19</v>
      </c>
      <c r="H7" s="201">
        <v>73.44</v>
      </c>
      <c r="I7" s="203">
        <v>84.22</v>
      </c>
      <c r="J7" s="201">
        <v>82.65</v>
      </c>
      <c r="K7" s="203">
        <v>90</v>
      </c>
      <c r="L7" s="201">
        <v>89.78</v>
      </c>
      <c r="M7" s="203">
        <v>73.36</v>
      </c>
      <c r="N7" s="205">
        <v>68.245</v>
      </c>
      <c r="O7" s="206">
        <v>74.76</v>
      </c>
      <c r="P7" s="273">
        <v>82.67</v>
      </c>
      <c r="Q7" s="205">
        <v>80.15</v>
      </c>
      <c r="R7" s="205">
        <v>84.94</v>
      </c>
      <c r="S7" s="205">
        <v>81.32</v>
      </c>
      <c r="T7" s="446">
        <v>85.125</v>
      </c>
      <c r="U7" s="465">
        <v>90.35</v>
      </c>
      <c r="V7" s="475">
        <f>(T7-S7)/S7</f>
        <v>0.046790457452041405</v>
      </c>
    </row>
    <row r="8" spans="2:28" ht="13.5" customHeight="1" thickBot="1">
      <c r="B8" s="195" t="s">
        <v>49</v>
      </c>
      <c r="C8" s="72"/>
      <c r="D8" s="202">
        <f>D9/D7</f>
        <v>1.9205357142857142</v>
      </c>
      <c r="E8" s="204">
        <f aca="true" t="shared" si="0" ref="E8:R8">E9/E7</f>
        <v>0.8928220255653884</v>
      </c>
      <c r="F8" s="202">
        <f t="shared" si="0"/>
        <v>1.597168597168597</v>
      </c>
      <c r="G8" s="204">
        <f t="shared" si="0"/>
        <v>1.9800479858568003</v>
      </c>
      <c r="H8" s="202">
        <f t="shared" si="0"/>
        <v>2.4959150326797386</v>
      </c>
      <c r="I8" s="204">
        <f t="shared" si="0"/>
        <v>2.849679411066255</v>
      </c>
      <c r="J8" s="202">
        <f t="shared" si="0"/>
        <v>2.2383545069570476</v>
      </c>
      <c r="K8" s="204">
        <f t="shared" si="0"/>
        <v>2.5</v>
      </c>
      <c r="L8" s="202">
        <f t="shared" si="0"/>
        <v>2.6286478057473825</v>
      </c>
      <c r="M8" s="204">
        <f t="shared" si="0"/>
        <v>3.0329880043620503</v>
      </c>
      <c r="N8" s="202">
        <f t="shared" si="0"/>
        <v>2.813392922558429</v>
      </c>
      <c r="O8" s="204">
        <f t="shared" si="0"/>
        <v>2.889245585874799</v>
      </c>
      <c r="P8" s="274">
        <f t="shared" si="0"/>
        <v>2.3466795693722027</v>
      </c>
      <c r="Q8" s="202">
        <f t="shared" si="0"/>
        <v>3.8877105427323766</v>
      </c>
      <c r="R8" s="401">
        <f t="shared" si="0"/>
        <v>3.5083588415352014</v>
      </c>
      <c r="S8" s="401">
        <f>S9/S7</f>
        <v>3.2894736842105265</v>
      </c>
      <c r="T8" s="474">
        <f>T9/T7</f>
        <v>3.5477239353891337</v>
      </c>
      <c r="U8" s="474">
        <f>U9/U7</f>
        <v>3.6971001660210296</v>
      </c>
      <c r="V8" s="475">
        <f>(T8-S8)/S8</f>
        <v>0.07850807635829656</v>
      </c>
      <c r="AB8" s="499"/>
    </row>
    <row r="9" spans="2:28" ht="13.5" customHeight="1">
      <c r="B9" s="195" t="s">
        <v>63</v>
      </c>
      <c r="C9" s="72">
        <v>182</v>
      </c>
      <c r="D9" s="34">
        <v>215.1</v>
      </c>
      <c r="E9" s="72">
        <v>90.8</v>
      </c>
      <c r="F9" s="34">
        <v>124.1</v>
      </c>
      <c r="G9" s="72">
        <v>156.8</v>
      </c>
      <c r="H9" s="34">
        <v>183.3</v>
      </c>
      <c r="I9" s="72">
        <v>240</v>
      </c>
      <c r="J9" s="34">
        <v>185</v>
      </c>
      <c r="K9" s="72">
        <v>225</v>
      </c>
      <c r="L9" s="34">
        <v>236</v>
      </c>
      <c r="M9" s="72">
        <v>222.5</v>
      </c>
      <c r="N9" s="105">
        <v>192</v>
      </c>
      <c r="O9" s="106">
        <v>216</v>
      </c>
      <c r="P9" s="275">
        <v>194</v>
      </c>
      <c r="Q9" s="105">
        <v>311.6</v>
      </c>
      <c r="R9" s="105">
        <v>298</v>
      </c>
      <c r="S9" s="105">
        <v>267.5</v>
      </c>
      <c r="T9" s="444">
        <v>302</v>
      </c>
      <c r="U9" s="460">
        <v>334.033</v>
      </c>
      <c r="V9" s="475">
        <f>(T9-S9)/S9</f>
        <v>0.12897196261682242</v>
      </c>
      <c r="AB9" s="6">
        <v>1690.975</v>
      </c>
    </row>
    <row r="10" spans="2:22" ht="13.5" customHeight="1">
      <c r="B10" s="195" t="s">
        <v>85</v>
      </c>
      <c r="C10" s="72"/>
      <c r="D10" s="34"/>
      <c r="E10" s="72"/>
      <c r="F10" s="34"/>
      <c r="G10" s="72"/>
      <c r="H10" s="34"/>
      <c r="I10" s="72"/>
      <c r="J10" s="34"/>
      <c r="K10" s="72"/>
      <c r="L10" s="34"/>
      <c r="M10" s="72"/>
      <c r="N10" s="105"/>
      <c r="O10" s="106"/>
      <c r="P10" s="275"/>
      <c r="Q10" s="105"/>
      <c r="R10" s="105">
        <v>1</v>
      </c>
      <c r="S10" s="105"/>
      <c r="T10" s="444"/>
      <c r="U10" s="460"/>
      <c r="V10" s="394"/>
    </row>
    <row r="11" spans="2:22" ht="13.5" customHeight="1">
      <c r="B11" s="195" t="s">
        <v>86</v>
      </c>
      <c r="C11" s="72"/>
      <c r="D11" s="34"/>
      <c r="E11" s="72"/>
      <c r="F11" s="34"/>
      <c r="G11" s="72"/>
      <c r="H11" s="34"/>
      <c r="I11" s="72"/>
      <c r="J11" s="34"/>
      <c r="K11" s="72"/>
      <c r="L11" s="34"/>
      <c r="M11" s="72"/>
      <c r="N11" s="105"/>
      <c r="O11" s="106"/>
      <c r="P11" s="275"/>
      <c r="Q11" s="105"/>
      <c r="R11" s="105"/>
      <c r="S11" s="105"/>
      <c r="T11" s="444"/>
      <c r="U11" s="460"/>
      <c r="V11" s="394"/>
    </row>
    <row r="12" spans="2:22" ht="13.5" customHeight="1">
      <c r="B12" s="195" t="s">
        <v>87</v>
      </c>
      <c r="C12" s="72"/>
      <c r="D12" s="34"/>
      <c r="E12" s="72"/>
      <c r="F12" s="34"/>
      <c r="G12" s="72"/>
      <c r="H12" s="34"/>
      <c r="I12" s="72"/>
      <c r="J12" s="34"/>
      <c r="K12" s="72"/>
      <c r="L12" s="34"/>
      <c r="M12" s="72"/>
      <c r="N12" s="105"/>
      <c r="O12" s="106"/>
      <c r="P12" s="275"/>
      <c r="Q12" s="105"/>
      <c r="R12" s="105"/>
      <c r="S12" s="105"/>
      <c r="T12" s="444"/>
      <c r="U12" s="460"/>
      <c r="V12" s="394"/>
    </row>
    <row r="13" spans="2:22" ht="13.5" customHeight="1" thickBot="1">
      <c r="B13" s="198" t="s">
        <v>88</v>
      </c>
      <c r="C13" s="324">
        <f>C9-C10-C11+C12</f>
        <v>182</v>
      </c>
      <c r="D13" s="200">
        <f>D9-D10-D11+D12</f>
        <v>215.1</v>
      </c>
      <c r="E13" s="200">
        <f aca="true" t="shared" si="1" ref="E13:R13">E9-E10-E11+E12</f>
        <v>90.8</v>
      </c>
      <c r="F13" s="200">
        <f t="shared" si="1"/>
        <v>124.1</v>
      </c>
      <c r="G13" s="200">
        <f t="shared" si="1"/>
        <v>156.8</v>
      </c>
      <c r="H13" s="200">
        <f t="shared" si="1"/>
        <v>183.3</v>
      </c>
      <c r="I13" s="200">
        <f t="shared" si="1"/>
        <v>240</v>
      </c>
      <c r="J13" s="200">
        <f t="shared" si="1"/>
        <v>185</v>
      </c>
      <c r="K13" s="200">
        <f t="shared" si="1"/>
        <v>225</v>
      </c>
      <c r="L13" s="200">
        <f t="shared" si="1"/>
        <v>236</v>
      </c>
      <c r="M13" s="200">
        <f t="shared" si="1"/>
        <v>222.5</v>
      </c>
      <c r="N13" s="200">
        <f t="shared" si="1"/>
        <v>192</v>
      </c>
      <c r="O13" s="200">
        <f t="shared" si="1"/>
        <v>216</v>
      </c>
      <c r="P13" s="200">
        <f t="shared" si="1"/>
        <v>194</v>
      </c>
      <c r="Q13" s="294">
        <f t="shared" si="1"/>
        <v>311.6</v>
      </c>
      <c r="R13" s="402">
        <f t="shared" si="1"/>
        <v>297</v>
      </c>
      <c r="S13" s="402">
        <f>S9-S10-S11+S12</f>
        <v>267.5</v>
      </c>
      <c r="T13" s="445">
        <f>T9-T10-T11+T12</f>
        <v>302</v>
      </c>
      <c r="U13" s="464">
        <f>U9-U10-U11+U12</f>
        <v>334.033</v>
      </c>
      <c r="V13" s="394">
        <f>(T13-S13)/S13</f>
        <v>0.12897196261682242</v>
      </c>
    </row>
    <row r="14" spans="2:22" ht="14.25" customHeight="1" thickBot="1">
      <c r="B14" s="197"/>
      <c r="C14" s="325" t="s">
        <v>8</v>
      </c>
      <c r="D14" s="193" t="s">
        <v>8</v>
      </c>
      <c r="E14" s="192" t="s">
        <v>8</v>
      </c>
      <c r="F14" s="193" t="s">
        <v>8</v>
      </c>
      <c r="G14" s="192" t="s">
        <v>8</v>
      </c>
      <c r="H14" s="193" t="s">
        <v>8</v>
      </c>
      <c r="I14" s="192" t="s">
        <v>8</v>
      </c>
      <c r="J14" s="193" t="s">
        <v>8</v>
      </c>
      <c r="K14" s="192" t="s">
        <v>8</v>
      </c>
      <c r="L14" s="193" t="s">
        <v>8</v>
      </c>
      <c r="M14" s="192" t="s">
        <v>8</v>
      </c>
      <c r="N14" s="193" t="s">
        <v>8</v>
      </c>
      <c r="O14" s="194" t="s">
        <v>8</v>
      </c>
      <c r="P14" s="276" t="s">
        <v>8</v>
      </c>
      <c r="Q14" s="194" t="s">
        <v>8</v>
      </c>
      <c r="R14" s="194" t="s">
        <v>8</v>
      </c>
      <c r="S14" s="194" t="s">
        <v>8</v>
      </c>
      <c r="T14" s="408" t="s">
        <v>9</v>
      </c>
      <c r="U14" s="476" t="s">
        <v>9</v>
      </c>
      <c r="V14" s="417"/>
    </row>
    <row r="15" spans="2:22" ht="14.25" customHeight="1" thickBot="1">
      <c r="B15" s="140"/>
      <c r="C15" s="326" t="s">
        <v>1</v>
      </c>
      <c r="D15" s="83" t="s">
        <v>1</v>
      </c>
      <c r="E15" s="67" t="s">
        <v>1</v>
      </c>
      <c r="F15" s="83" t="s">
        <v>1</v>
      </c>
      <c r="G15" s="67" t="s">
        <v>1</v>
      </c>
      <c r="H15" s="83" t="s">
        <v>1</v>
      </c>
      <c r="I15" s="67" t="s">
        <v>1</v>
      </c>
      <c r="J15" s="83" t="s">
        <v>1</v>
      </c>
      <c r="K15" s="67" t="s">
        <v>1</v>
      </c>
      <c r="L15" s="83" t="s">
        <v>1</v>
      </c>
      <c r="M15" s="67" t="s">
        <v>1</v>
      </c>
      <c r="N15" s="83" t="s">
        <v>1</v>
      </c>
      <c r="O15" s="143" t="s">
        <v>1</v>
      </c>
      <c r="P15" s="277" t="s">
        <v>1</v>
      </c>
      <c r="Q15" s="143" t="s">
        <v>1</v>
      </c>
      <c r="R15" s="143" t="s">
        <v>1</v>
      </c>
      <c r="S15" s="143" t="s">
        <v>1</v>
      </c>
      <c r="T15" s="409" t="s">
        <v>1</v>
      </c>
      <c r="U15" s="388"/>
      <c r="V15" s="417"/>
    </row>
    <row r="16" spans="1:22" s="5" customFormat="1" ht="12.75" customHeight="1">
      <c r="A16" s="47"/>
      <c r="B16" s="79" t="s">
        <v>91</v>
      </c>
      <c r="C16" s="327"/>
      <c r="D16" s="73"/>
      <c r="E16" s="68"/>
      <c r="F16" s="73"/>
      <c r="G16" s="68"/>
      <c r="H16" s="73"/>
      <c r="I16" s="60"/>
      <c r="J16" s="93"/>
      <c r="K16" s="60"/>
      <c r="L16" s="93"/>
      <c r="M16" s="60"/>
      <c r="N16" s="93"/>
      <c r="O16" s="144"/>
      <c r="P16" s="278"/>
      <c r="Q16" s="144"/>
      <c r="R16" s="144"/>
      <c r="S16" s="144"/>
      <c r="T16" s="477"/>
      <c r="U16" s="494"/>
      <c r="V16" s="394"/>
    </row>
    <row r="17" spans="2:22" ht="12.75" customHeight="1">
      <c r="B17" s="33" t="s">
        <v>22</v>
      </c>
      <c r="C17" s="328">
        <v>51</v>
      </c>
      <c r="D17" s="87">
        <v>99</v>
      </c>
      <c r="E17" s="28">
        <v>102.7</v>
      </c>
      <c r="F17" s="87">
        <v>66.5</v>
      </c>
      <c r="G17" s="28">
        <v>51.3</v>
      </c>
      <c r="H17" s="87">
        <f>G39</f>
        <v>46.400000000000034</v>
      </c>
      <c r="I17" s="28">
        <f>H39</f>
        <v>78.19999999999999</v>
      </c>
      <c r="J17" s="87">
        <v>101.5</v>
      </c>
      <c r="K17" s="28">
        <v>99.5</v>
      </c>
      <c r="L17" s="87">
        <f>K39</f>
        <v>105</v>
      </c>
      <c r="M17" s="28">
        <v>81.8</v>
      </c>
      <c r="N17" s="87">
        <f>$M$39</f>
        <v>105.89999999999998</v>
      </c>
      <c r="O17" s="41">
        <f>N39</f>
        <v>99.59999999999997</v>
      </c>
      <c r="P17" s="279">
        <f>O39</f>
        <v>108.49999999999994</v>
      </c>
      <c r="Q17" s="41">
        <v>88.9</v>
      </c>
      <c r="R17" s="41">
        <v>142.9</v>
      </c>
      <c r="S17" s="41">
        <v>133.462</v>
      </c>
      <c r="T17" s="440">
        <f>S39</f>
        <v>143.781</v>
      </c>
      <c r="U17" s="456">
        <f>T39</f>
        <v>174.976</v>
      </c>
      <c r="V17" s="394">
        <f>(T17-S17)/S17</f>
        <v>0.0773178882378506</v>
      </c>
    </row>
    <row r="18" spans="1:22" s="9" customFormat="1" ht="12.75" customHeight="1">
      <c r="A18" s="47"/>
      <c r="B18" s="33" t="s">
        <v>28</v>
      </c>
      <c r="C18" s="328">
        <v>277</v>
      </c>
      <c r="D18" s="87">
        <v>203.8</v>
      </c>
      <c r="E18" s="28">
        <v>92.4</v>
      </c>
      <c r="F18" s="87">
        <v>116.2</v>
      </c>
      <c r="G18" s="28">
        <v>131.4</v>
      </c>
      <c r="H18" s="87">
        <v>179.9</v>
      </c>
      <c r="I18" s="28">
        <v>238.4</v>
      </c>
      <c r="J18" s="87">
        <v>181.4</v>
      </c>
      <c r="K18" s="28">
        <v>222.8</v>
      </c>
      <c r="L18" s="87">
        <v>232.6</v>
      </c>
      <c r="M18" s="41">
        <v>216.9</v>
      </c>
      <c r="N18" s="87">
        <v>189.8</v>
      </c>
      <c r="O18" s="41">
        <v>214.1</v>
      </c>
      <c r="P18" s="279">
        <v>192.1</v>
      </c>
      <c r="Q18" s="41">
        <v>311.6</v>
      </c>
      <c r="R18" s="41">
        <v>297.528</v>
      </c>
      <c r="S18" s="41">
        <v>275.182</v>
      </c>
      <c r="T18" s="440">
        <f>T13</f>
        <v>302</v>
      </c>
      <c r="U18" s="456">
        <f>U13</f>
        <v>334.033</v>
      </c>
      <c r="V18" s="394">
        <f>(T18-S18)/S18</f>
        <v>0.09745550217674115</v>
      </c>
    </row>
    <row r="19" spans="1:22" s="9" customFormat="1" ht="12.75" customHeight="1" thickBot="1">
      <c r="A19" s="47"/>
      <c r="B19" s="80" t="s">
        <v>29</v>
      </c>
      <c r="C19" s="329">
        <v>138</v>
      </c>
      <c r="D19" s="88">
        <v>71.2</v>
      </c>
      <c r="E19" s="29">
        <v>157.3</v>
      </c>
      <c r="F19" s="88">
        <v>134.8</v>
      </c>
      <c r="G19" s="29">
        <v>166.9</v>
      </c>
      <c r="H19" s="88">
        <v>132.7</v>
      </c>
      <c r="I19" s="29">
        <v>69.5</v>
      </c>
      <c r="J19" s="88">
        <v>101.6</v>
      </c>
      <c r="K19" s="29">
        <v>79.5</v>
      </c>
      <c r="L19" s="88">
        <v>51.1</v>
      </c>
      <c r="M19" s="29">
        <v>96.6</v>
      </c>
      <c r="N19" s="88">
        <v>98.7</v>
      </c>
      <c r="O19" s="145">
        <v>53.5</v>
      </c>
      <c r="P19" s="280">
        <v>70.3</v>
      </c>
      <c r="Q19" s="145">
        <v>59.9</v>
      </c>
      <c r="R19" s="145">
        <v>36.655</v>
      </c>
      <c r="S19" s="145">
        <v>74.537</v>
      </c>
      <c r="T19" s="478">
        <v>60.395</v>
      </c>
      <c r="U19" s="479">
        <v>60</v>
      </c>
      <c r="V19" s="394">
        <f>(T19-S19)/S19</f>
        <v>-0.18973127440063325</v>
      </c>
    </row>
    <row r="20" spans="2:22" ht="12.75" customHeight="1" thickBot="1">
      <c r="B20" s="81" t="s">
        <v>76</v>
      </c>
      <c r="C20" s="330">
        <f aca="true" t="shared" si="2" ref="C20:I20">SUM(C17:C19)</f>
        <v>466</v>
      </c>
      <c r="D20" s="89">
        <f t="shared" si="2"/>
        <v>374</v>
      </c>
      <c r="E20" s="61">
        <f t="shared" si="2"/>
        <v>352.40000000000003</v>
      </c>
      <c r="F20" s="89">
        <f t="shared" si="2"/>
        <v>317.5</v>
      </c>
      <c r="G20" s="61">
        <f t="shared" si="2"/>
        <v>349.6</v>
      </c>
      <c r="H20" s="89">
        <f t="shared" si="2"/>
        <v>359</v>
      </c>
      <c r="I20" s="61">
        <f t="shared" si="2"/>
        <v>386.1</v>
      </c>
      <c r="J20" s="89">
        <f aca="true" t="shared" si="3" ref="J20:O20">SUM(J17:J19)</f>
        <v>384.5</v>
      </c>
      <c r="K20" s="61">
        <f t="shared" si="3"/>
        <v>401.8</v>
      </c>
      <c r="L20" s="89">
        <f t="shared" si="3"/>
        <v>388.70000000000005</v>
      </c>
      <c r="M20" s="61">
        <f t="shared" si="3"/>
        <v>395.29999999999995</v>
      </c>
      <c r="N20" s="89">
        <f t="shared" si="3"/>
        <v>394.4</v>
      </c>
      <c r="O20" s="146">
        <f t="shared" si="3"/>
        <v>367.19999999999993</v>
      </c>
      <c r="P20" s="281">
        <f aca="true" t="shared" si="4" ref="P20:U20">SUM(P17:P19)</f>
        <v>370.8999999999999</v>
      </c>
      <c r="Q20" s="146">
        <f t="shared" si="4"/>
        <v>460.4</v>
      </c>
      <c r="R20" s="146">
        <f t="shared" si="4"/>
        <v>477.08299999999997</v>
      </c>
      <c r="S20" s="146">
        <f t="shared" si="4"/>
        <v>483.18100000000004</v>
      </c>
      <c r="T20" s="410">
        <f t="shared" si="4"/>
        <v>506.176</v>
      </c>
      <c r="U20" s="410">
        <f t="shared" si="4"/>
        <v>569.009</v>
      </c>
      <c r="V20" s="417">
        <f>(T20-S20)/S20</f>
        <v>0.04759086139562596</v>
      </c>
    </row>
    <row r="21" spans="2:22" ht="12.75" customHeight="1">
      <c r="B21" s="35"/>
      <c r="C21" s="331"/>
      <c r="D21" s="75"/>
      <c r="E21" s="70"/>
      <c r="F21" s="75"/>
      <c r="G21" s="207"/>
      <c r="H21" s="209"/>
      <c r="I21" s="209"/>
      <c r="J21" s="209"/>
      <c r="K21" s="209"/>
      <c r="L21" s="209"/>
      <c r="M21" s="209"/>
      <c r="N21" s="209"/>
      <c r="O21" s="211"/>
      <c r="P21" s="282"/>
      <c r="Q21" s="211"/>
      <c r="R21" s="211"/>
      <c r="S21" s="211"/>
      <c r="T21" s="438"/>
      <c r="U21" s="468"/>
      <c r="V21" s="394"/>
    </row>
    <row r="22" spans="2:22" ht="12.75" customHeight="1">
      <c r="B22" s="36" t="s">
        <v>77</v>
      </c>
      <c r="C22" s="332"/>
      <c r="D22" s="74"/>
      <c r="E22" s="69"/>
      <c r="F22" s="74"/>
      <c r="G22" s="208"/>
      <c r="H22" s="28"/>
      <c r="I22" s="28"/>
      <c r="J22" s="28"/>
      <c r="K22" s="28"/>
      <c r="L22" s="28"/>
      <c r="M22" s="28"/>
      <c r="N22" s="28"/>
      <c r="O22" s="41"/>
      <c r="P22" s="217"/>
      <c r="Q22" s="41"/>
      <c r="R22" s="41"/>
      <c r="S22" s="41"/>
      <c r="T22" s="440"/>
      <c r="U22" s="456"/>
      <c r="V22" s="394"/>
    </row>
    <row r="23" spans="2:22" ht="12.75" customHeight="1">
      <c r="B23" s="33" t="s">
        <v>16</v>
      </c>
      <c r="C23" s="328"/>
      <c r="D23" s="87"/>
      <c r="E23" s="28"/>
      <c r="F23" s="87"/>
      <c r="G23" s="212"/>
      <c r="H23" s="28"/>
      <c r="I23" s="28"/>
      <c r="J23" s="28"/>
      <c r="K23" s="28"/>
      <c r="L23" s="28"/>
      <c r="M23" s="28"/>
      <c r="N23" s="28"/>
      <c r="O23" s="41"/>
      <c r="P23" s="217"/>
      <c r="Q23" s="41"/>
      <c r="R23" s="41"/>
      <c r="S23" s="41"/>
      <c r="T23" s="440"/>
      <c r="U23" s="456"/>
      <c r="V23" s="394"/>
    </row>
    <row r="24" spans="2:22" ht="12.75" customHeight="1">
      <c r="B24" s="33" t="s">
        <v>92</v>
      </c>
      <c r="C24" s="328">
        <v>223</v>
      </c>
      <c r="D24" s="87">
        <v>229.6</v>
      </c>
      <c r="E24" s="28">
        <v>243.2</v>
      </c>
      <c r="F24" s="87">
        <v>243.5</v>
      </c>
      <c r="G24" s="212">
        <v>257.2</v>
      </c>
      <c r="H24" s="28">
        <v>266.4</v>
      </c>
      <c r="I24" s="28">
        <v>266.1</v>
      </c>
      <c r="J24" s="28">
        <v>261.5</v>
      </c>
      <c r="K24" s="28">
        <v>258.1</v>
      </c>
      <c r="L24" s="28">
        <v>265.1</v>
      </c>
      <c r="M24" s="28">
        <v>260.5</v>
      </c>
      <c r="N24" s="28">
        <v>264.2</v>
      </c>
      <c r="O24" s="41">
        <v>234</v>
      </c>
      <c r="P24" s="217">
        <v>266.3</v>
      </c>
      <c r="Q24" s="41">
        <v>273.8</v>
      </c>
      <c r="R24" s="41">
        <v>268.037</v>
      </c>
      <c r="S24" s="41">
        <v>272.038</v>
      </c>
      <c r="T24" s="440">
        <v>263</v>
      </c>
      <c r="U24" s="456">
        <v>270</v>
      </c>
      <c r="V24" s="394">
        <f>(T24-S24)/S24</f>
        <v>-0.03322329968607331</v>
      </c>
    </row>
    <row r="25" spans="2:22" ht="12.75" customHeight="1">
      <c r="B25" s="33" t="s">
        <v>23</v>
      </c>
      <c r="C25" s="328">
        <v>35</v>
      </c>
      <c r="D25" s="87">
        <v>23.2</v>
      </c>
      <c r="E25" s="28">
        <v>19.2</v>
      </c>
      <c r="F25" s="87">
        <v>13.7</v>
      </c>
      <c r="G25" s="212">
        <v>29.6</v>
      </c>
      <c r="H25" s="28">
        <v>8.3</v>
      </c>
      <c r="I25" s="28">
        <v>3.5</v>
      </c>
      <c r="J25" s="28">
        <v>5</v>
      </c>
      <c r="K25" s="28">
        <v>6.8</v>
      </c>
      <c r="L25" s="28">
        <v>15.2</v>
      </c>
      <c r="M25" s="28">
        <v>10.3</v>
      </c>
      <c r="N25" s="28">
        <v>7.9</v>
      </c>
      <c r="O25" s="41">
        <v>4.6</v>
      </c>
      <c r="P25" s="217">
        <v>4.4</v>
      </c>
      <c r="Q25" s="41">
        <v>15.2</v>
      </c>
      <c r="R25" s="41">
        <v>51.406</v>
      </c>
      <c r="S25" s="41">
        <v>43.551</v>
      </c>
      <c r="T25" s="440">
        <v>44</v>
      </c>
      <c r="U25" s="456">
        <v>50</v>
      </c>
      <c r="V25" s="394">
        <f>(T25-S25)/S25</f>
        <v>0.01030975178526321</v>
      </c>
    </row>
    <row r="26" spans="2:22" ht="12.75" customHeight="1">
      <c r="B26" s="33" t="s">
        <v>27</v>
      </c>
      <c r="C26" s="328">
        <f>C24+C25</f>
        <v>258</v>
      </c>
      <c r="D26" s="28">
        <f aca="true" t="shared" si="5" ref="D26:R26">D24+D25</f>
        <v>252.79999999999998</v>
      </c>
      <c r="E26" s="28">
        <f t="shared" si="5"/>
        <v>262.4</v>
      </c>
      <c r="F26" s="28">
        <f t="shared" si="5"/>
        <v>257.2</v>
      </c>
      <c r="G26" s="212">
        <f t="shared" si="5"/>
        <v>286.8</v>
      </c>
      <c r="H26" s="28">
        <f t="shared" si="5"/>
        <v>274.7</v>
      </c>
      <c r="I26" s="28">
        <f t="shared" si="5"/>
        <v>269.6</v>
      </c>
      <c r="J26" s="28">
        <f t="shared" si="5"/>
        <v>266.5</v>
      </c>
      <c r="K26" s="28">
        <f t="shared" si="5"/>
        <v>264.90000000000003</v>
      </c>
      <c r="L26" s="28">
        <f t="shared" si="5"/>
        <v>280.3</v>
      </c>
      <c r="M26" s="28">
        <f t="shared" si="5"/>
        <v>270.8</v>
      </c>
      <c r="N26" s="28">
        <f t="shared" si="5"/>
        <v>272.09999999999997</v>
      </c>
      <c r="O26" s="28">
        <f t="shared" si="5"/>
        <v>238.6</v>
      </c>
      <c r="P26" s="212">
        <f t="shared" si="5"/>
        <v>270.7</v>
      </c>
      <c r="Q26" s="28">
        <f t="shared" si="5"/>
        <v>289</v>
      </c>
      <c r="R26" s="41">
        <f t="shared" si="5"/>
        <v>319.443</v>
      </c>
      <c r="S26" s="41">
        <f>S24+S25</f>
        <v>315.589</v>
      </c>
      <c r="T26" s="440">
        <f>T24+T25</f>
        <v>307</v>
      </c>
      <c r="U26" s="456">
        <f>U24+U25</f>
        <v>320</v>
      </c>
      <c r="V26" s="394">
        <f>(T26-S26)/S26</f>
        <v>-0.02721577748273862</v>
      </c>
    </row>
    <row r="27" spans="2:22" ht="12.75" customHeight="1">
      <c r="B27" s="33" t="s">
        <v>79</v>
      </c>
      <c r="C27" s="328"/>
      <c r="D27" s="87"/>
      <c r="E27" s="28"/>
      <c r="F27" s="87"/>
      <c r="G27" s="212"/>
      <c r="H27" s="29"/>
      <c r="I27" s="29"/>
      <c r="J27" s="29"/>
      <c r="K27" s="29"/>
      <c r="L27" s="29"/>
      <c r="M27" s="29"/>
      <c r="N27" s="29"/>
      <c r="O27" s="145"/>
      <c r="P27" s="283"/>
      <c r="Q27" s="145"/>
      <c r="R27" s="145"/>
      <c r="S27" s="145"/>
      <c r="T27" s="478"/>
      <c r="U27" s="456"/>
      <c r="V27" s="394"/>
    </row>
    <row r="28" spans="2:22" ht="12.75" customHeight="1">
      <c r="B28" s="33" t="s">
        <v>93</v>
      </c>
      <c r="C28" s="328">
        <v>0</v>
      </c>
      <c r="D28" s="87">
        <v>0</v>
      </c>
      <c r="E28" s="28">
        <v>9.8</v>
      </c>
      <c r="F28" s="87">
        <v>4.4</v>
      </c>
      <c r="G28" s="212">
        <v>10.4</v>
      </c>
      <c r="H28" s="29">
        <v>7</v>
      </c>
      <c r="I28" s="29">
        <v>4.9</v>
      </c>
      <c r="J28" s="29">
        <v>4.9</v>
      </c>
      <c r="K28" s="29">
        <v>3.7</v>
      </c>
      <c r="L28" s="29">
        <v>3.2</v>
      </c>
      <c r="M28" s="29">
        <v>2.7</v>
      </c>
      <c r="N28" s="29">
        <v>11</v>
      </c>
      <c r="O28" s="145">
        <v>12.3</v>
      </c>
      <c r="P28" s="283">
        <v>4.9</v>
      </c>
      <c r="Q28" s="145">
        <v>20.1</v>
      </c>
      <c r="R28" s="145">
        <v>18.279</v>
      </c>
      <c r="S28" s="145">
        <v>19.884</v>
      </c>
      <c r="T28" s="478">
        <v>10.1</v>
      </c>
      <c r="U28" s="456">
        <v>15</v>
      </c>
      <c r="V28" s="394">
        <f>(T28-S28)/S28</f>
        <v>-0.49205391269362303</v>
      </c>
    </row>
    <row r="29" spans="2:22" ht="12.75" customHeight="1">
      <c r="B29" s="33" t="s">
        <v>98</v>
      </c>
      <c r="C29" s="328">
        <v>18</v>
      </c>
      <c r="D29" s="87">
        <v>9.1</v>
      </c>
      <c r="E29" s="28">
        <v>6.9</v>
      </c>
      <c r="F29" s="87">
        <v>1.9</v>
      </c>
      <c r="G29" s="212">
        <v>3.9</v>
      </c>
      <c r="H29" s="29">
        <v>1.7</v>
      </c>
      <c r="I29" s="29">
        <v>5.4</v>
      </c>
      <c r="J29" s="29">
        <v>7.5</v>
      </c>
      <c r="K29" s="29">
        <v>17.8</v>
      </c>
      <c r="L29" s="29">
        <v>13.1</v>
      </c>
      <c r="M29" s="29">
        <v>6.1</v>
      </c>
      <c r="N29" s="29">
        <v>4.2</v>
      </c>
      <c r="O29" s="145">
        <v>1.5</v>
      </c>
      <c r="P29" s="283">
        <v>1.1</v>
      </c>
      <c r="Q29" s="145">
        <v>3.5</v>
      </c>
      <c r="R29" s="145">
        <v>4.567</v>
      </c>
      <c r="S29" s="145">
        <v>2.925</v>
      </c>
      <c r="T29" s="478">
        <v>3.5</v>
      </c>
      <c r="U29" s="456">
        <v>4</v>
      </c>
      <c r="V29" s="394">
        <f>(T29-S29)/S29</f>
        <v>0.19658119658119666</v>
      </c>
    </row>
    <row r="30" spans="2:22" ht="12.75" customHeight="1">
      <c r="B30" s="33" t="s">
        <v>94</v>
      </c>
      <c r="C30" s="328">
        <v>12</v>
      </c>
      <c r="D30" s="87">
        <v>5.5</v>
      </c>
      <c r="E30" s="28">
        <v>2.8</v>
      </c>
      <c r="F30" s="87">
        <v>4.6</v>
      </c>
      <c r="G30" s="212">
        <v>3.4</v>
      </c>
      <c r="H30" s="28">
        <v>1.8</v>
      </c>
      <c r="I30" s="28">
        <v>3.6</v>
      </c>
      <c r="J30" s="28">
        <v>4.6</v>
      </c>
      <c r="K30" s="28">
        <v>6.6</v>
      </c>
      <c r="L30" s="28">
        <v>5.1</v>
      </c>
      <c r="M30" s="28">
        <v>6</v>
      </c>
      <c r="N30" s="28">
        <v>4.6</v>
      </c>
      <c r="O30" s="41">
        <v>5.2</v>
      </c>
      <c r="P30" s="217">
        <v>6.1</v>
      </c>
      <c r="Q30" s="41">
        <v>6</v>
      </c>
      <c r="R30" s="41">
        <v>4.393</v>
      </c>
      <c r="S30" s="41">
        <v>5.95</v>
      </c>
      <c r="T30" s="440">
        <v>8.6</v>
      </c>
      <c r="U30" s="456">
        <v>6</v>
      </c>
      <c r="V30" s="394">
        <f>(T30-S30)/S30</f>
        <v>0.4453781512605041</v>
      </c>
    </row>
    <row r="31" spans="2:22" ht="12.75" customHeight="1">
      <c r="B31" s="33" t="s">
        <v>95</v>
      </c>
      <c r="C31" s="159">
        <v>0</v>
      </c>
      <c r="D31" s="41">
        <v>5.2</v>
      </c>
      <c r="E31" s="213">
        <v>4</v>
      </c>
      <c r="F31" s="41">
        <v>-1.8</v>
      </c>
      <c r="G31" s="217">
        <v>-1.5</v>
      </c>
      <c r="H31" s="41">
        <v>-4.4</v>
      </c>
      <c r="I31" s="41">
        <v>1.1</v>
      </c>
      <c r="J31" s="41">
        <v>-3.5</v>
      </c>
      <c r="K31" s="41">
        <v>-2.6</v>
      </c>
      <c r="L31" s="41">
        <v>-3.6</v>
      </c>
      <c r="M31" s="41">
        <v>0.1</v>
      </c>
      <c r="N31" s="41">
        <v>0.8</v>
      </c>
      <c r="O31" s="41">
        <v>-1.4</v>
      </c>
      <c r="P31" s="217">
        <v>-2.6</v>
      </c>
      <c r="Q31" s="41">
        <v>-3.3</v>
      </c>
      <c r="R31" s="41">
        <v>-3.104</v>
      </c>
      <c r="S31" s="41">
        <v>-5.729</v>
      </c>
      <c r="T31" s="440">
        <v>0</v>
      </c>
      <c r="U31" s="456">
        <v>0</v>
      </c>
      <c r="V31" s="394"/>
    </row>
    <row r="32" spans="2:22" ht="12.75" customHeight="1">
      <c r="B32" s="33" t="s">
        <v>96</v>
      </c>
      <c r="C32" s="328">
        <f>SUM(C28:C31)</f>
        <v>30</v>
      </c>
      <c r="D32" s="28">
        <f aca="true" t="shared" si="6" ref="D32:R32">SUM(D28:D31)</f>
        <v>19.8</v>
      </c>
      <c r="E32" s="28">
        <f t="shared" si="6"/>
        <v>23.500000000000004</v>
      </c>
      <c r="F32" s="28">
        <f t="shared" si="6"/>
        <v>9.1</v>
      </c>
      <c r="G32" s="212">
        <f t="shared" si="6"/>
        <v>16.2</v>
      </c>
      <c r="H32" s="28">
        <f t="shared" si="6"/>
        <v>6.1</v>
      </c>
      <c r="I32" s="28">
        <f t="shared" si="6"/>
        <v>15</v>
      </c>
      <c r="J32" s="28">
        <f t="shared" si="6"/>
        <v>13.5</v>
      </c>
      <c r="K32" s="28">
        <f t="shared" si="6"/>
        <v>25.5</v>
      </c>
      <c r="L32" s="28">
        <f t="shared" si="6"/>
        <v>17.799999999999997</v>
      </c>
      <c r="M32" s="28">
        <f t="shared" si="6"/>
        <v>14.9</v>
      </c>
      <c r="N32" s="28">
        <f t="shared" si="6"/>
        <v>20.599999999999998</v>
      </c>
      <c r="O32" s="28">
        <f t="shared" si="6"/>
        <v>17.6</v>
      </c>
      <c r="P32" s="212">
        <f t="shared" si="6"/>
        <v>9.5</v>
      </c>
      <c r="Q32" s="28">
        <f t="shared" si="6"/>
        <v>26.3</v>
      </c>
      <c r="R32" s="41">
        <f t="shared" si="6"/>
        <v>24.135</v>
      </c>
      <c r="S32" s="41">
        <f>SUM(S28:S31)</f>
        <v>23.03</v>
      </c>
      <c r="T32" s="440">
        <f>SUM(T28:T31)</f>
        <v>22.2</v>
      </c>
      <c r="U32" s="456">
        <f>SUM(U28:U31)</f>
        <v>25</v>
      </c>
      <c r="V32" s="394">
        <f>(T32-S32)/S32</f>
        <v>-0.036039947894051315</v>
      </c>
    </row>
    <row r="33" spans="2:22" ht="12.75" customHeight="1">
      <c r="B33" s="33" t="s">
        <v>97</v>
      </c>
      <c r="C33" s="328">
        <f>C26+C32</f>
        <v>288</v>
      </c>
      <c r="D33" s="28">
        <f aca="true" t="shared" si="7" ref="D33:R33">D26+D32</f>
        <v>272.59999999999997</v>
      </c>
      <c r="E33" s="28">
        <f t="shared" si="7"/>
        <v>285.9</v>
      </c>
      <c r="F33" s="28">
        <f t="shared" si="7"/>
        <v>266.3</v>
      </c>
      <c r="G33" s="212">
        <f t="shared" si="7"/>
        <v>303</v>
      </c>
      <c r="H33" s="28">
        <f t="shared" si="7"/>
        <v>280.8</v>
      </c>
      <c r="I33" s="28">
        <f t="shared" si="7"/>
        <v>284.6</v>
      </c>
      <c r="J33" s="28">
        <f t="shared" si="7"/>
        <v>280</v>
      </c>
      <c r="K33" s="28">
        <f t="shared" si="7"/>
        <v>290.40000000000003</v>
      </c>
      <c r="L33" s="28">
        <f t="shared" si="7"/>
        <v>298.1</v>
      </c>
      <c r="M33" s="28">
        <f t="shared" si="7"/>
        <v>285.7</v>
      </c>
      <c r="N33" s="28">
        <f t="shared" si="7"/>
        <v>292.7</v>
      </c>
      <c r="O33" s="28">
        <f t="shared" si="7"/>
        <v>256.2</v>
      </c>
      <c r="P33" s="212">
        <f t="shared" si="7"/>
        <v>280.2</v>
      </c>
      <c r="Q33" s="28">
        <f t="shared" si="7"/>
        <v>315.3</v>
      </c>
      <c r="R33" s="41">
        <f t="shared" si="7"/>
        <v>343.578</v>
      </c>
      <c r="S33" s="41">
        <f>S26+S32</f>
        <v>338.619</v>
      </c>
      <c r="T33" s="440">
        <f>T26+T32</f>
        <v>329.2</v>
      </c>
      <c r="U33" s="456">
        <f>U26+U32</f>
        <v>345</v>
      </c>
      <c r="V33" s="394">
        <f>(T33-S33)/S33</f>
        <v>-0.027815922910409747</v>
      </c>
    </row>
    <row r="34" spans="2:22" ht="12.75" customHeight="1">
      <c r="B34" s="80" t="s">
        <v>20</v>
      </c>
      <c r="C34" s="329"/>
      <c r="D34" s="88"/>
      <c r="E34" s="29"/>
      <c r="F34" s="88"/>
      <c r="G34" s="214"/>
      <c r="H34" s="62"/>
      <c r="I34" s="62"/>
      <c r="J34" s="62"/>
      <c r="K34" s="62"/>
      <c r="L34" s="62"/>
      <c r="M34" s="62"/>
      <c r="N34" s="62"/>
      <c r="O34" s="147"/>
      <c r="P34" s="284"/>
      <c r="Q34" s="147"/>
      <c r="R34" s="147"/>
      <c r="S34" s="147"/>
      <c r="T34" s="480"/>
      <c r="U34" s="482"/>
      <c r="V34" s="394"/>
    </row>
    <row r="35" spans="2:22" ht="12.75" customHeight="1">
      <c r="B35" s="80" t="s">
        <v>99</v>
      </c>
      <c r="C35" s="329">
        <v>0</v>
      </c>
      <c r="D35" s="88">
        <v>0</v>
      </c>
      <c r="E35" s="29">
        <v>0</v>
      </c>
      <c r="F35" s="88">
        <v>0</v>
      </c>
      <c r="G35" s="214">
        <v>0.2</v>
      </c>
      <c r="H35" s="28">
        <v>0</v>
      </c>
      <c r="I35" s="28">
        <v>0</v>
      </c>
      <c r="J35" s="28">
        <v>5</v>
      </c>
      <c r="K35" s="28">
        <v>6.4</v>
      </c>
      <c r="L35" s="28">
        <v>8.8</v>
      </c>
      <c r="M35" s="28">
        <v>3.7</v>
      </c>
      <c r="N35" s="28">
        <v>2.1</v>
      </c>
      <c r="O35" s="41">
        <v>2.5</v>
      </c>
      <c r="P35" s="217">
        <v>1.8</v>
      </c>
      <c r="Q35" s="41">
        <v>2.2</v>
      </c>
      <c r="R35" s="41">
        <v>0</v>
      </c>
      <c r="S35" s="41">
        <v>0.781</v>
      </c>
      <c r="T35" s="440">
        <v>2</v>
      </c>
      <c r="U35" s="456">
        <v>2</v>
      </c>
      <c r="V35" s="394"/>
    </row>
    <row r="36" spans="1:22" s="7" customFormat="1" ht="12.75" customHeight="1" thickBot="1">
      <c r="A36" s="47"/>
      <c r="B36" s="80" t="s">
        <v>96</v>
      </c>
      <c r="C36" s="329">
        <f>C35</f>
        <v>0</v>
      </c>
      <c r="D36" s="29">
        <f aca="true" t="shared" si="8" ref="D36:Q36">D35</f>
        <v>0</v>
      </c>
      <c r="E36" s="29">
        <f t="shared" si="8"/>
        <v>0</v>
      </c>
      <c r="F36" s="29">
        <f t="shared" si="8"/>
        <v>0</v>
      </c>
      <c r="G36" s="29">
        <f t="shared" si="8"/>
        <v>0.2</v>
      </c>
      <c r="H36" s="29">
        <f t="shared" si="8"/>
        <v>0</v>
      </c>
      <c r="I36" s="29">
        <f t="shared" si="8"/>
        <v>0</v>
      </c>
      <c r="J36" s="29">
        <f t="shared" si="8"/>
        <v>5</v>
      </c>
      <c r="K36" s="29">
        <f t="shared" si="8"/>
        <v>6.4</v>
      </c>
      <c r="L36" s="29">
        <f t="shared" si="8"/>
        <v>8.8</v>
      </c>
      <c r="M36" s="29">
        <f t="shared" si="8"/>
        <v>3.7</v>
      </c>
      <c r="N36" s="29">
        <f t="shared" si="8"/>
        <v>2.1</v>
      </c>
      <c r="O36" s="29">
        <f t="shared" si="8"/>
        <v>2.5</v>
      </c>
      <c r="P36" s="214">
        <f t="shared" si="8"/>
        <v>1.8</v>
      </c>
      <c r="Q36" s="29">
        <f t="shared" si="8"/>
        <v>2.2</v>
      </c>
      <c r="R36" s="403">
        <f>R35</f>
        <v>0</v>
      </c>
      <c r="S36" s="403">
        <f>S35</f>
        <v>0.781</v>
      </c>
      <c r="T36" s="481">
        <f>T35</f>
        <v>2</v>
      </c>
      <c r="U36" s="479">
        <f>U35</f>
        <v>2</v>
      </c>
      <c r="V36" s="394"/>
    </row>
    <row r="37" spans="1:22" s="7" customFormat="1" ht="13.5" customHeight="1" thickBot="1">
      <c r="A37" s="47"/>
      <c r="B37" s="81" t="s">
        <v>21</v>
      </c>
      <c r="C37" s="330">
        <f aca="true" t="shared" si="9" ref="C37:R37">(C33+C36)</f>
        <v>288</v>
      </c>
      <c r="D37" s="89">
        <f t="shared" si="9"/>
        <v>272.59999999999997</v>
      </c>
      <c r="E37" s="61">
        <f t="shared" si="9"/>
        <v>285.9</v>
      </c>
      <c r="F37" s="89">
        <f t="shared" si="9"/>
        <v>266.3</v>
      </c>
      <c r="G37" s="61">
        <f t="shared" si="9"/>
        <v>303.2</v>
      </c>
      <c r="H37" s="61">
        <f t="shared" si="9"/>
        <v>280.8</v>
      </c>
      <c r="I37" s="61">
        <f t="shared" si="9"/>
        <v>284.6</v>
      </c>
      <c r="J37" s="61">
        <f t="shared" si="9"/>
        <v>285</v>
      </c>
      <c r="K37" s="61">
        <f t="shared" si="9"/>
        <v>296.8</v>
      </c>
      <c r="L37" s="61">
        <f t="shared" si="9"/>
        <v>306.90000000000003</v>
      </c>
      <c r="M37" s="61">
        <f t="shared" si="9"/>
        <v>289.4</v>
      </c>
      <c r="N37" s="61">
        <f t="shared" si="9"/>
        <v>294.8</v>
      </c>
      <c r="O37" s="146">
        <f t="shared" si="9"/>
        <v>258.7</v>
      </c>
      <c r="P37" s="285">
        <f t="shared" si="9"/>
        <v>282</v>
      </c>
      <c r="Q37" s="146">
        <f t="shared" si="9"/>
        <v>317.5</v>
      </c>
      <c r="R37" s="404">
        <f t="shared" si="9"/>
        <v>343.578</v>
      </c>
      <c r="S37" s="404">
        <f>(S33+S36)</f>
        <v>339.40000000000003</v>
      </c>
      <c r="T37" s="411">
        <f>(T33+T36)</f>
        <v>331.2</v>
      </c>
      <c r="U37" s="410">
        <f>(U33+U36)</f>
        <v>347</v>
      </c>
      <c r="V37" s="417">
        <f>(T37-S37)/S37</f>
        <v>-0.02416028285209206</v>
      </c>
    </row>
    <row r="38" spans="2:22" ht="12.75" customHeight="1" thickBot="1">
      <c r="B38" s="31"/>
      <c r="C38" s="333"/>
      <c r="D38" s="76"/>
      <c r="E38" s="71"/>
      <c r="F38" s="85"/>
      <c r="G38" s="86"/>
      <c r="H38" s="90"/>
      <c r="I38" s="63"/>
      <c r="J38" s="90"/>
      <c r="K38" s="63"/>
      <c r="L38" s="90"/>
      <c r="M38" s="63"/>
      <c r="N38" s="90"/>
      <c r="O38" s="148"/>
      <c r="P38" s="286"/>
      <c r="Q38" s="148"/>
      <c r="R38" s="148"/>
      <c r="S38" s="148"/>
      <c r="T38" s="412"/>
      <c r="U38" s="483"/>
      <c r="V38" s="417"/>
    </row>
    <row r="39" spans="1:22" ht="12.75" customHeight="1" thickBot="1">
      <c r="A39" s="218"/>
      <c r="B39" s="219" t="s">
        <v>51</v>
      </c>
      <c r="C39" s="334">
        <f>C20-C37</f>
        <v>178</v>
      </c>
      <c r="D39" s="215">
        <f aca="true" t="shared" si="10" ref="D39:R39">D20-D37</f>
        <v>101.40000000000003</v>
      </c>
      <c r="E39" s="215">
        <f t="shared" si="10"/>
        <v>66.50000000000006</v>
      </c>
      <c r="F39" s="215">
        <f t="shared" si="10"/>
        <v>51.19999999999999</v>
      </c>
      <c r="G39" s="215">
        <f t="shared" si="10"/>
        <v>46.400000000000034</v>
      </c>
      <c r="H39" s="215">
        <f t="shared" si="10"/>
        <v>78.19999999999999</v>
      </c>
      <c r="I39" s="215">
        <f t="shared" si="10"/>
        <v>101.5</v>
      </c>
      <c r="J39" s="215">
        <f t="shared" si="10"/>
        <v>99.5</v>
      </c>
      <c r="K39" s="215">
        <f t="shared" si="10"/>
        <v>105</v>
      </c>
      <c r="L39" s="215">
        <f t="shared" si="10"/>
        <v>81.80000000000001</v>
      </c>
      <c r="M39" s="215">
        <f t="shared" si="10"/>
        <v>105.89999999999998</v>
      </c>
      <c r="N39" s="215">
        <f t="shared" si="10"/>
        <v>99.59999999999997</v>
      </c>
      <c r="O39" s="215">
        <f t="shared" si="10"/>
        <v>108.49999999999994</v>
      </c>
      <c r="P39" s="287">
        <f t="shared" si="10"/>
        <v>88.89999999999992</v>
      </c>
      <c r="Q39" s="215">
        <f t="shared" si="10"/>
        <v>142.89999999999998</v>
      </c>
      <c r="R39" s="215">
        <f t="shared" si="10"/>
        <v>133.505</v>
      </c>
      <c r="S39" s="215">
        <f>S20-S37</f>
        <v>143.781</v>
      </c>
      <c r="T39" s="413">
        <f>T20-T37</f>
        <v>174.976</v>
      </c>
      <c r="U39" s="413">
        <f>U20-U37</f>
        <v>222.00900000000001</v>
      </c>
      <c r="V39" s="417">
        <f>(T39-S39)/S39</f>
        <v>0.21696190734519855</v>
      </c>
    </row>
    <row r="40" spans="2:22" ht="12.75" customHeight="1">
      <c r="B40" s="342"/>
      <c r="C40" s="335"/>
      <c r="D40" s="216"/>
      <c r="E40" s="216"/>
      <c r="F40" s="216"/>
      <c r="G40" s="216"/>
      <c r="H40" s="216"/>
      <c r="I40" s="209"/>
      <c r="J40" s="216"/>
      <c r="K40" s="216"/>
      <c r="L40" s="216"/>
      <c r="M40" s="64"/>
      <c r="N40" s="91"/>
      <c r="O40" s="149"/>
      <c r="P40" s="288"/>
      <c r="Q40" s="149"/>
      <c r="R40" s="149"/>
      <c r="S40" s="149"/>
      <c r="T40" s="484"/>
      <c r="U40" s="493"/>
      <c r="V40" s="394"/>
    </row>
    <row r="41" spans="2:22" ht="12.75" customHeight="1">
      <c r="B41" s="33" t="s">
        <v>18</v>
      </c>
      <c r="C41" s="328">
        <f aca="true" t="shared" si="11" ref="C41:R41">(C26/365*45)</f>
        <v>31.80821917808219</v>
      </c>
      <c r="D41" s="28">
        <f t="shared" si="11"/>
        <v>31.16712328767123</v>
      </c>
      <c r="E41" s="28">
        <f t="shared" si="11"/>
        <v>32.35068493150685</v>
      </c>
      <c r="F41" s="28">
        <f t="shared" si="11"/>
        <v>31.70958904109589</v>
      </c>
      <c r="G41" s="28">
        <f t="shared" si="11"/>
        <v>35.35890410958904</v>
      </c>
      <c r="H41" s="28">
        <f t="shared" si="11"/>
        <v>33.86712328767123</v>
      </c>
      <c r="I41" s="28">
        <f t="shared" si="11"/>
        <v>33.23835616438356</v>
      </c>
      <c r="J41" s="28">
        <f t="shared" si="11"/>
        <v>32.85616438356165</v>
      </c>
      <c r="K41" s="28">
        <f t="shared" si="11"/>
        <v>32.658904109589045</v>
      </c>
      <c r="L41" s="28">
        <f t="shared" si="11"/>
        <v>34.557534246575344</v>
      </c>
      <c r="M41" s="28">
        <f t="shared" si="11"/>
        <v>33.38630136986301</v>
      </c>
      <c r="N41" s="87">
        <f t="shared" si="11"/>
        <v>33.546575342465744</v>
      </c>
      <c r="O41" s="41">
        <f t="shared" si="11"/>
        <v>29.41643835616438</v>
      </c>
      <c r="P41" s="279">
        <f t="shared" si="11"/>
        <v>33.37397260273973</v>
      </c>
      <c r="Q41" s="41">
        <f t="shared" si="11"/>
        <v>35.630136986301366</v>
      </c>
      <c r="R41" s="41">
        <f t="shared" si="11"/>
        <v>39.38338356164383</v>
      </c>
      <c r="S41" s="41">
        <f>(S26/365*45)</f>
        <v>38.908232876712326</v>
      </c>
      <c r="T41" s="440">
        <f>(T26/365*45)</f>
        <v>37.84931506849315</v>
      </c>
      <c r="U41" s="456">
        <f>(U26/365*45)</f>
        <v>39.45205479452055</v>
      </c>
      <c r="V41" s="394">
        <f>(T41-S41)/S41</f>
        <v>-0.027215777482738623</v>
      </c>
    </row>
    <row r="42" spans="2:22" ht="12.75" customHeight="1">
      <c r="B42" s="33"/>
      <c r="C42" s="328"/>
      <c r="D42" s="28"/>
      <c r="E42" s="28"/>
      <c r="F42" s="28"/>
      <c r="G42" s="28"/>
      <c r="H42" s="28"/>
      <c r="I42" s="28"/>
      <c r="J42" s="65"/>
      <c r="K42" s="65"/>
      <c r="L42" s="65"/>
      <c r="M42" s="65"/>
      <c r="N42" s="94"/>
      <c r="O42" s="150"/>
      <c r="P42" s="289"/>
      <c r="Q42" s="150"/>
      <c r="R42" s="150"/>
      <c r="S42" s="150"/>
      <c r="T42" s="485"/>
      <c r="U42" s="487"/>
      <c r="V42" s="394"/>
    </row>
    <row r="43" spans="1:22" s="7" customFormat="1" ht="12.75" customHeight="1" thickBot="1">
      <c r="A43" s="47"/>
      <c r="B43" s="343" t="s">
        <v>46</v>
      </c>
      <c r="C43" s="336">
        <f>+C39-C41</f>
        <v>146.1917808219178</v>
      </c>
      <c r="D43" s="66">
        <f>+D39-D41</f>
        <v>70.2328767123288</v>
      </c>
      <c r="E43" s="66">
        <f>+E39-E41</f>
        <v>34.14931506849321</v>
      </c>
      <c r="F43" s="66">
        <f>+F39-F41</f>
        <v>19.4904109589041</v>
      </c>
      <c r="G43" s="66">
        <f>+G39-G41</f>
        <v>11.041095890410993</v>
      </c>
      <c r="H43" s="66">
        <f aca="true" t="shared" si="12" ref="H43:M43">+H39-H41</f>
        <v>44.33287671232876</v>
      </c>
      <c r="I43" s="210">
        <f t="shared" si="12"/>
        <v>68.26164383561644</v>
      </c>
      <c r="J43" s="66">
        <f t="shared" si="12"/>
        <v>66.64383561643835</v>
      </c>
      <c r="K43" s="66">
        <f t="shared" si="12"/>
        <v>72.34109589041095</v>
      </c>
      <c r="L43" s="66">
        <f t="shared" si="12"/>
        <v>47.24246575342467</v>
      </c>
      <c r="M43" s="66">
        <f t="shared" si="12"/>
        <v>72.51369863013696</v>
      </c>
      <c r="N43" s="92">
        <f aca="true" t="shared" si="13" ref="N43:S43">+N39-N41</f>
        <v>66.05342465753422</v>
      </c>
      <c r="O43" s="151">
        <f t="shared" si="13"/>
        <v>79.08356164383557</v>
      </c>
      <c r="P43" s="290">
        <f t="shared" si="13"/>
        <v>55.526027397260194</v>
      </c>
      <c r="Q43" s="151">
        <f t="shared" si="13"/>
        <v>107.26986301369861</v>
      </c>
      <c r="R43" s="151">
        <f t="shared" si="13"/>
        <v>94.12161643835617</v>
      </c>
      <c r="S43" s="151">
        <f t="shared" si="13"/>
        <v>104.87276712328767</v>
      </c>
      <c r="T43" s="486">
        <f>+T39-T41</f>
        <v>137.12668493150684</v>
      </c>
      <c r="U43" s="488">
        <f>+U39-U41</f>
        <v>182.55694520547945</v>
      </c>
      <c r="V43" s="394">
        <f>(T43-S43)/S43</f>
        <v>0.3075528442031256</v>
      </c>
    </row>
    <row r="44" spans="1:22" s="7" customFormat="1" ht="12.75" customHeight="1" thickBot="1">
      <c r="A44" s="47"/>
      <c r="B44" s="81"/>
      <c r="C44" s="125"/>
      <c r="D44" s="126"/>
      <c r="E44" s="126"/>
      <c r="F44" s="126"/>
      <c r="G44" s="127"/>
      <c r="H44" s="128"/>
      <c r="I44" s="128"/>
      <c r="J44" s="128"/>
      <c r="K44" s="128"/>
      <c r="L44" s="128"/>
      <c r="M44" s="128"/>
      <c r="N44" s="128"/>
      <c r="O44" s="129"/>
      <c r="P44" s="129"/>
      <c r="Q44" s="295"/>
      <c r="R44" s="295"/>
      <c r="S44" s="295"/>
      <c r="T44" s="414"/>
      <c r="U44" s="410"/>
      <c r="V44" s="417"/>
    </row>
    <row r="45" spans="1:22" s="7" customFormat="1" ht="12.75" customHeight="1">
      <c r="A45" s="47"/>
      <c r="B45" s="344" t="s">
        <v>61</v>
      </c>
      <c r="C45" s="337">
        <f aca="true" t="shared" si="14" ref="C45:R45">C19/C33</f>
        <v>0.4791666666666667</v>
      </c>
      <c r="D45" s="130">
        <f t="shared" si="14"/>
        <v>0.26118855465884083</v>
      </c>
      <c r="E45" s="130">
        <f t="shared" si="14"/>
        <v>0.5501923749562785</v>
      </c>
      <c r="F45" s="130">
        <f t="shared" si="14"/>
        <v>0.5061960195268495</v>
      </c>
      <c r="G45" s="130">
        <f t="shared" si="14"/>
        <v>0.5508250825082508</v>
      </c>
      <c r="H45" s="130">
        <f t="shared" si="14"/>
        <v>0.47257834757834755</v>
      </c>
      <c r="I45" s="130">
        <f t="shared" si="14"/>
        <v>0.2442023893183415</v>
      </c>
      <c r="J45" s="130">
        <f t="shared" si="14"/>
        <v>0.3628571428571428</v>
      </c>
      <c r="K45" s="130">
        <f t="shared" si="14"/>
        <v>0.27376033057851235</v>
      </c>
      <c r="L45" s="130">
        <f t="shared" si="14"/>
        <v>0.17141898691714189</v>
      </c>
      <c r="M45" s="130">
        <f t="shared" si="14"/>
        <v>0.33811690584529225</v>
      </c>
      <c r="N45" s="130">
        <f t="shared" si="14"/>
        <v>0.3372053296891015</v>
      </c>
      <c r="O45" s="130">
        <f t="shared" si="14"/>
        <v>0.20882123341139736</v>
      </c>
      <c r="P45" s="291">
        <f t="shared" si="14"/>
        <v>0.25089221984296933</v>
      </c>
      <c r="Q45" s="296">
        <f t="shared" si="14"/>
        <v>0.1899777989216619</v>
      </c>
      <c r="R45" s="296">
        <f t="shared" si="14"/>
        <v>0.10668610912223718</v>
      </c>
      <c r="S45" s="296">
        <f>S19/S33</f>
        <v>0.22012054846302187</v>
      </c>
      <c r="T45" s="489">
        <f>T19/T33</f>
        <v>0.1834599027946537</v>
      </c>
      <c r="U45" s="415">
        <f>U19/U33</f>
        <v>0.17391304347826086</v>
      </c>
      <c r="V45" s="394">
        <f>(T45-S45)/S45</f>
        <v>-0.1665480389011787</v>
      </c>
    </row>
    <row r="46" spans="1:22" s="7" customFormat="1" ht="18.75" thickBot="1">
      <c r="A46" s="47"/>
      <c r="B46" s="345" t="s">
        <v>74</v>
      </c>
      <c r="C46" s="338">
        <f aca="true" t="shared" si="15" ref="C46:R46">C39/C33</f>
        <v>0.6180555555555556</v>
      </c>
      <c r="D46" s="131">
        <f t="shared" si="15"/>
        <v>0.37197358767424815</v>
      </c>
      <c r="E46" s="131">
        <f t="shared" si="15"/>
        <v>0.23259881077299777</v>
      </c>
      <c r="F46" s="131">
        <f t="shared" si="15"/>
        <v>0.19226436349981219</v>
      </c>
      <c r="G46" s="131">
        <f t="shared" si="15"/>
        <v>0.15313531353135323</v>
      </c>
      <c r="H46" s="131">
        <f t="shared" si="15"/>
        <v>0.27849002849002846</v>
      </c>
      <c r="I46" s="131">
        <f t="shared" si="15"/>
        <v>0.3566408995080815</v>
      </c>
      <c r="J46" s="131">
        <f t="shared" si="15"/>
        <v>0.35535714285714287</v>
      </c>
      <c r="K46" s="131">
        <f t="shared" si="15"/>
        <v>0.36157024793388426</v>
      </c>
      <c r="L46" s="131">
        <f t="shared" si="15"/>
        <v>0.2744045622274405</v>
      </c>
      <c r="M46" s="131">
        <f t="shared" si="15"/>
        <v>0.3706685334266713</v>
      </c>
      <c r="N46" s="131">
        <f t="shared" si="15"/>
        <v>0.3402801503245643</v>
      </c>
      <c r="O46" s="131">
        <f t="shared" si="15"/>
        <v>0.42349726775956265</v>
      </c>
      <c r="P46" s="292">
        <f t="shared" si="15"/>
        <v>0.31727337615988555</v>
      </c>
      <c r="Q46" s="297">
        <f t="shared" si="15"/>
        <v>0.45321915635902305</v>
      </c>
      <c r="R46" s="297">
        <f t="shared" si="15"/>
        <v>0.38857260942202354</v>
      </c>
      <c r="S46" s="297">
        <f>S39/S33</f>
        <v>0.4246099598663985</v>
      </c>
      <c r="T46" s="490">
        <f>T39/T33</f>
        <v>0.5315188335358445</v>
      </c>
      <c r="U46" s="416">
        <f>U39/U33</f>
        <v>0.643504347826087</v>
      </c>
      <c r="V46" s="394">
        <f>(T46-S46)/S46</f>
        <v>0.2517813611887116</v>
      </c>
    </row>
    <row r="47" spans="1:22" s="7" customFormat="1" ht="27" thickBot="1">
      <c r="A47" s="47"/>
      <c r="B47" s="346" t="s">
        <v>62</v>
      </c>
      <c r="C47" s="339">
        <f>C39/C37</f>
        <v>0.6180555555555556</v>
      </c>
      <c r="D47" s="132">
        <f aca="true" t="shared" si="16" ref="D47:P47">D39/D37</f>
        <v>0.37197358767424815</v>
      </c>
      <c r="E47" s="132">
        <f t="shared" si="16"/>
        <v>0.23259881077299777</v>
      </c>
      <c r="F47" s="132">
        <f t="shared" si="16"/>
        <v>0.19226436349981219</v>
      </c>
      <c r="G47" s="132">
        <f t="shared" si="16"/>
        <v>0.15303430079155686</v>
      </c>
      <c r="H47" s="132">
        <f t="shared" si="16"/>
        <v>0.27849002849002846</v>
      </c>
      <c r="I47" s="132">
        <f t="shared" si="16"/>
        <v>0.3566408995080815</v>
      </c>
      <c r="J47" s="132">
        <f t="shared" si="16"/>
        <v>0.34912280701754383</v>
      </c>
      <c r="K47" s="132">
        <f t="shared" si="16"/>
        <v>0.35377358490566035</v>
      </c>
      <c r="L47" s="132">
        <f t="shared" si="16"/>
        <v>0.2665363310524601</v>
      </c>
      <c r="M47" s="132">
        <f t="shared" si="16"/>
        <v>0.3659295093296475</v>
      </c>
      <c r="N47" s="132">
        <f t="shared" si="16"/>
        <v>0.33785617367706905</v>
      </c>
      <c r="O47" s="132">
        <f t="shared" si="16"/>
        <v>0.41940471588712774</v>
      </c>
      <c r="P47" s="293">
        <f t="shared" si="16"/>
        <v>0.3152482269503543</v>
      </c>
      <c r="Q47" s="298">
        <f>Q39/Q37</f>
        <v>0.45007874015748023</v>
      </c>
      <c r="R47" s="298">
        <f>R39/R37</f>
        <v>0.38857260942202354</v>
      </c>
      <c r="S47" s="298">
        <f>S39/S37</f>
        <v>0.42363288155568646</v>
      </c>
      <c r="T47" s="491">
        <f>T39/T37</f>
        <v>0.5283091787439613</v>
      </c>
      <c r="U47" s="495">
        <f>U39/U37</f>
        <v>0.6397953890489914</v>
      </c>
      <c r="V47" s="492">
        <f>(T47-S47)/S47</f>
        <v>0.247092002877296</v>
      </c>
    </row>
    <row r="48" spans="1:22" s="7" customFormat="1" ht="18" hidden="1">
      <c r="A48" s="47"/>
      <c r="B48" s="347"/>
      <c r="C48" s="348"/>
      <c r="D48" s="348"/>
      <c r="E48" s="348"/>
      <c r="F48" s="348"/>
      <c r="G48" s="348"/>
      <c r="H48" s="348"/>
      <c r="I48" s="348"/>
      <c r="J48" s="348"/>
      <c r="K48" s="348"/>
      <c r="L48" s="348"/>
      <c r="M48" s="348"/>
      <c r="N48" s="348"/>
      <c r="O48" s="348"/>
      <c r="P48" s="349"/>
      <c r="Q48" s="349"/>
      <c r="R48" s="349"/>
      <c r="S48" s="349"/>
      <c r="T48" s="349"/>
      <c r="U48" s="349"/>
      <c r="V48" s="350"/>
    </row>
    <row r="49" spans="1:22" s="7" customFormat="1" ht="18" hidden="1">
      <c r="A49" s="47"/>
      <c r="B49" s="347"/>
      <c r="C49" s="348"/>
      <c r="D49" s="348"/>
      <c r="E49" s="348"/>
      <c r="F49" s="348"/>
      <c r="G49" s="348"/>
      <c r="H49" s="348"/>
      <c r="I49" s="348"/>
      <c r="J49" s="348"/>
      <c r="K49" s="348"/>
      <c r="L49" s="348"/>
      <c r="M49" s="348"/>
      <c r="N49" s="348"/>
      <c r="O49" s="348"/>
      <c r="P49" s="349"/>
      <c r="Q49" s="349"/>
      <c r="R49" s="349"/>
      <c r="S49" s="349"/>
      <c r="T49" s="349"/>
      <c r="U49" s="349"/>
      <c r="V49" s="350"/>
    </row>
    <row r="50" spans="1:22" s="7" customFormat="1" ht="18" hidden="1">
      <c r="A50" s="47"/>
      <c r="B50" s="347"/>
      <c r="C50" s="348"/>
      <c r="D50" s="348"/>
      <c r="E50" s="348"/>
      <c r="F50" s="348"/>
      <c r="G50" s="348"/>
      <c r="H50" s="348"/>
      <c r="I50" s="348"/>
      <c r="J50" s="348"/>
      <c r="K50" s="348"/>
      <c r="L50" s="348"/>
      <c r="M50" s="348"/>
      <c r="N50" s="348"/>
      <c r="O50" s="348"/>
      <c r="P50" s="349"/>
      <c r="Q50" s="349"/>
      <c r="R50" s="349"/>
      <c r="S50" s="349"/>
      <c r="T50" s="349"/>
      <c r="U50" s="349"/>
      <c r="V50" s="350"/>
    </row>
    <row r="51" spans="1:22" s="7" customFormat="1" ht="18" hidden="1">
      <c r="A51" s="47"/>
      <c r="B51" s="347"/>
      <c r="C51" s="348"/>
      <c r="D51" s="348"/>
      <c r="E51" s="348"/>
      <c r="F51" s="348"/>
      <c r="G51" s="348"/>
      <c r="H51" s="348"/>
      <c r="I51" s="348"/>
      <c r="J51" s="348"/>
      <c r="K51" s="348"/>
      <c r="L51" s="348"/>
      <c r="M51" s="348"/>
      <c r="N51" s="348"/>
      <c r="O51" s="348"/>
      <c r="P51" s="349"/>
      <c r="Q51" s="349"/>
      <c r="R51" s="349"/>
      <c r="S51" s="349"/>
      <c r="T51" s="349"/>
      <c r="U51" s="349"/>
      <c r="V51" s="350"/>
    </row>
    <row r="52" spans="1:22" s="7" customFormat="1" ht="12.75" customHeight="1">
      <c r="A52" s="47"/>
      <c r="B52" s="45" t="s">
        <v>104</v>
      </c>
      <c r="C52" s="1"/>
      <c r="D52" s="2"/>
      <c r="E52" s="2"/>
      <c r="F52" s="2"/>
      <c r="R52" s="370"/>
      <c r="V52" s="260"/>
    </row>
    <row r="53" spans="1:22" s="7" customFormat="1" ht="12.75" customHeight="1">
      <c r="A53" s="47"/>
      <c r="B53" s="45" t="s">
        <v>105</v>
      </c>
      <c r="C53" s="1"/>
      <c r="D53" s="2"/>
      <c r="E53" s="2"/>
      <c r="F53" s="2"/>
      <c r="R53" s="370"/>
      <c r="V53" s="260"/>
    </row>
    <row r="54" spans="1:22" s="7" customFormat="1" ht="12.75" customHeight="1">
      <c r="A54" s="47"/>
      <c r="B54" s="45"/>
      <c r="C54" s="1"/>
      <c r="D54" s="2"/>
      <c r="E54" s="2"/>
      <c r="F54" s="2"/>
      <c r="V54" s="260"/>
    </row>
    <row r="55" spans="1:22" s="7" customFormat="1" ht="12.75" customHeight="1">
      <c r="A55" s="47"/>
      <c r="B55" s="1" t="s">
        <v>106</v>
      </c>
      <c r="C55" s="1"/>
      <c r="D55" s="2"/>
      <c r="E55" s="2"/>
      <c r="F55" s="2"/>
      <c r="V55" s="260"/>
    </row>
    <row r="56" spans="2:22" s="40" customFormat="1" ht="12" customHeight="1">
      <c r="B56" s="1"/>
      <c r="C56" s="230"/>
      <c r="D56" s="230"/>
      <c r="E56" s="230"/>
      <c r="F56" s="230"/>
      <c r="G56" s="230"/>
      <c r="H56" s="230"/>
      <c r="I56" s="230"/>
      <c r="J56" s="230"/>
      <c r="K56" s="230"/>
      <c r="L56" s="230"/>
      <c r="M56" s="230"/>
      <c r="N56" s="230"/>
      <c r="O56" s="230"/>
      <c r="P56" s="230"/>
      <c r="V56" s="267"/>
    </row>
    <row r="57" spans="2:22" s="169" customFormat="1" ht="44.25" customHeight="1" hidden="1">
      <c r="B57" s="230"/>
      <c r="C57" s="230"/>
      <c r="D57" s="230"/>
      <c r="E57" s="230"/>
      <c r="F57" s="230"/>
      <c r="G57" s="230"/>
      <c r="H57" s="230"/>
      <c r="I57" s="230"/>
      <c r="J57" s="230"/>
      <c r="K57" s="230"/>
      <c r="L57" s="230"/>
      <c r="M57" s="230"/>
      <c r="N57" s="230"/>
      <c r="O57" s="230"/>
      <c r="P57" s="230"/>
      <c r="V57" s="268"/>
    </row>
    <row r="58" spans="1:22" s="1" customFormat="1" ht="12.75" customHeight="1" hidden="1">
      <c r="A58" s="166"/>
      <c r="B58" s="230"/>
      <c r="C58" s="230"/>
      <c r="D58" s="230"/>
      <c r="E58" s="230"/>
      <c r="F58" s="230"/>
      <c r="G58" s="230"/>
      <c r="H58" s="230"/>
      <c r="I58" s="230"/>
      <c r="J58" s="230"/>
      <c r="K58" s="230"/>
      <c r="L58" s="230"/>
      <c r="M58" s="230"/>
      <c r="N58" s="230"/>
      <c r="O58" s="230"/>
      <c r="P58" s="230"/>
      <c r="V58" s="259"/>
    </row>
    <row r="59" spans="1:22" s="1" customFormat="1" ht="38.25" customHeight="1">
      <c r="A59" s="504">
        <v>1</v>
      </c>
      <c r="B59" s="230" t="s">
        <v>131</v>
      </c>
      <c r="C59" s="230"/>
      <c r="D59" s="230"/>
      <c r="E59" s="230"/>
      <c r="F59" s="230"/>
      <c r="G59" s="230"/>
      <c r="H59" s="230"/>
      <c r="I59" s="230"/>
      <c r="J59" s="230"/>
      <c r="K59" s="230"/>
      <c r="L59" s="230"/>
      <c r="M59" s="230"/>
      <c r="N59" s="230"/>
      <c r="O59" s="230"/>
      <c r="P59" s="230"/>
      <c r="V59" s="259"/>
    </row>
    <row r="60" spans="1:22" s="5" customFormat="1" ht="1.5" customHeight="1" hidden="1">
      <c r="A60" s="504"/>
      <c r="B60" s="230"/>
      <c r="V60" s="259"/>
    </row>
    <row r="61" spans="2:22" s="1" customFormat="1" ht="18.75" customHeight="1" hidden="1">
      <c r="B61" s="5"/>
      <c r="C61" s="5"/>
      <c r="D61" s="2"/>
      <c r="E61" s="2"/>
      <c r="F61" s="2"/>
      <c r="V61" s="259"/>
    </row>
    <row r="62" spans="1:22" s="1" customFormat="1" ht="18" customHeight="1" hidden="1">
      <c r="A62" s="166"/>
      <c r="B62" s="5"/>
      <c r="C62" s="5"/>
      <c r="D62" s="3"/>
      <c r="E62" s="2"/>
      <c r="F62" s="2"/>
      <c r="V62" s="259"/>
    </row>
    <row r="63" spans="1:22" s="1" customFormat="1" ht="20.25" customHeight="1">
      <c r="A63" s="166">
        <v>2</v>
      </c>
      <c r="B63" s="5" t="s">
        <v>132</v>
      </c>
      <c r="C63" s="5"/>
      <c r="D63" s="3"/>
      <c r="E63" s="2"/>
      <c r="F63" s="2"/>
      <c r="V63" s="259"/>
    </row>
    <row r="64" spans="2:22" s="1" customFormat="1" ht="17.25" customHeight="1">
      <c r="B64" s="5"/>
      <c r="C64" s="225"/>
      <c r="D64" s="225"/>
      <c r="E64" s="225"/>
      <c r="F64" s="225"/>
      <c r="G64" s="225"/>
      <c r="H64" s="225"/>
      <c r="I64" s="225"/>
      <c r="J64" s="225"/>
      <c r="K64" s="225"/>
      <c r="L64" s="225"/>
      <c r="M64" s="225"/>
      <c r="N64" s="225"/>
      <c r="O64" s="224"/>
      <c r="P64" s="224"/>
      <c r="V64" s="259"/>
    </row>
    <row r="65" spans="1:22" s="1" customFormat="1" ht="20.25" customHeight="1" hidden="1">
      <c r="A65" s="166"/>
      <c r="B65" s="225"/>
      <c r="C65" s="225"/>
      <c r="D65" s="225"/>
      <c r="E65" s="225"/>
      <c r="F65" s="225"/>
      <c r="G65" s="225"/>
      <c r="H65" s="225"/>
      <c r="I65" s="225"/>
      <c r="J65" s="225"/>
      <c r="K65" s="225"/>
      <c r="L65" s="225"/>
      <c r="M65" s="225"/>
      <c r="N65" s="225"/>
      <c r="O65" s="224"/>
      <c r="P65" s="224"/>
      <c r="Q65" s="224"/>
      <c r="V65" s="259"/>
    </row>
    <row r="66" spans="1:22" s="1" customFormat="1" ht="20.25" customHeight="1">
      <c r="A66" s="166">
        <v>3</v>
      </c>
      <c r="B66" s="225" t="s">
        <v>133</v>
      </c>
      <c r="C66" s="5"/>
      <c r="D66" s="3"/>
      <c r="E66" s="2"/>
      <c r="F66" s="2"/>
      <c r="V66" s="259"/>
    </row>
    <row r="67" spans="3:22" s="5" customFormat="1" ht="12" customHeight="1">
      <c r="C67" s="227"/>
      <c r="D67" s="227"/>
      <c r="E67" s="227"/>
      <c r="F67" s="227"/>
      <c r="G67" s="227"/>
      <c r="H67" s="227"/>
      <c r="I67" s="227"/>
      <c r="J67" s="227"/>
      <c r="K67" s="227"/>
      <c r="L67" s="227"/>
      <c r="M67" s="227"/>
      <c r="N67" s="227"/>
      <c r="O67" s="224"/>
      <c r="P67" s="224"/>
      <c r="Q67" s="224"/>
      <c r="V67" s="259"/>
    </row>
    <row r="68" spans="1:22" s="5" customFormat="1" ht="20.25" customHeight="1" hidden="1">
      <c r="A68" s="166"/>
      <c r="B68" s="227"/>
      <c r="C68" s="227"/>
      <c r="D68" s="227"/>
      <c r="E68" s="227"/>
      <c r="F68" s="227"/>
      <c r="G68" s="227"/>
      <c r="H68" s="227"/>
      <c r="I68" s="227"/>
      <c r="J68" s="227"/>
      <c r="K68" s="227"/>
      <c r="L68" s="227"/>
      <c r="M68" s="227"/>
      <c r="N68" s="227"/>
      <c r="O68" s="224"/>
      <c r="P68" s="224"/>
      <c r="Q68" s="224"/>
      <c r="V68" s="259"/>
    </row>
    <row r="69" spans="1:22" s="5" customFormat="1" ht="20.25" customHeight="1">
      <c r="A69" s="166">
        <v>4</v>
      </c>
      <c r="B69" s="227" t="s">
        <v>134</v>
      </c>
      <c r="D69" s="3"/>
      <c r="E69" s="3"/>
      <c r="F69" s="3"/>
      <c r="V69" s="259"/>
    </row>
    <row r="70" spans="2:22" s="1" customFormat="1" ht="11.25" customHeight="1">
      <c r="B70" s="5"/>
      <c r="C70" s="228"/>
      <c r="D70" s="228"/>
      <c r="E70" s="228"/>
      <c r="F70" s="228"/>
      <c r="G70" s="228"/>
      <c r="H70" s="228"/>
      <c r="I70" s="228"/>
      <c r="J70" s="228"/>
      <c r="K70" s="228"/>
      <c r="L70" s="228"/>
      <c r="M70" s="228"/>
      <c r="N70" s="228"/>
      <c r="V70" s="259"/>
    </row>
    <row r="71" spans="1:22" s="1" customFormat="1" ht="22.5" customHeight="1" hidden="1">
      <c r="A71" s="166"/>
      <c r="B71" s="228"/>
      <c r="C71" s="225"/>
      <c r="D71" s="225"/>
      <c r="E71" s="225"/>
      <c r="F71" s="225"/>
      <c r="G71" s="225"/>
      <c r="H71" s="225"/>
      <c r="I71" s="225"/>
      <c r="J71" s="225"/>
      <c r="K71" s="225"/>
      <c r="L71" s="225"/>
      <c r="M71" s="225"/>
      <c r="N71" s="225"/>
      <c r="V71" s="259"/>
    </row>
    <row r="72" spans="1:22" s="1" customFormat="1" ht="18.75" customHeight="1">
      <c r="A72" s="166">
        <v>5</v>
      </c>
      <c r="B72" s="225" t="s">
        <v>53</v>
      </c>
      <c r="D72" s="2"/>
      <c r="E72" s="2"/>
      <c r="F72" s="2"/>
      <c r="G72" s="2"/>
      <c r="V72" s="259"/>
    </row>
    <row r="73" spans="2:22" s="1" customFormat="1" ht="21" customHeight="1" hidden="1">
      <c r="B73" s="5"/>
      <c r="C73" s="221"/>
      <c r="D73" s="221"/>
      <c r="E73" s="221"/>
      <c r="F73" s="221"/>
      <c r="G73" s="221"/>
      <c r="H73" s="221"/>
      <c r="I73" s="221"/>
      <c r="J73" s="221"/>
      <c r="K73" s="221"/>
      <c r="L73" s="221"/>
      <c r="M73" s="221"/>
      <c r="N73" s="221"/>
      <c r="O73" s="221"/>
      <c r="P73" s="221"/>
      <c r="V73" s="259"/>
    </row>
    <row r="74" spans="1:22" s="1" customFormat="1" ht="44.25" customHeight="1" hidden="1">
      <c r="A74" s="166"/>
      <c r="B74" s="221"/>
      <c r="C74" s="229"/>
      <c r="D74" s="229"/>
      <c r="E74" s="229"/>
      <c r="F74" s="229"/>
      <c r="G74" s="229"/>
      <c r="H74" s="229"/>
      <c r="I74" s="229"/>
      <c r="J74" s="229"/>
      <c r="K74" s="229"/>
      <c r="L74" s="229"/>
      <c r="M74" s="229"/>
      <c r="N74" s="229"/>
      <c r="O74" s="229"/>
      <c r="P74" s="229"/>
      <c r="V74" s="259"/>
    </row>
    <row r="75" spans="1:22" s="7" customFormat="1" ht="18">
      <c r="A75" s="47"/>
      <c r="B75" s="1"/>
      <c r="D75" s="12"/>
      <c r="E75" s="12"/>
      <c r="F75" s="2"/>
      <c r="V75" s="260"/>
    </row>
    <row r="76" spans="1:22" s="7" customFormat="1" ht="18">
      <c r="A76" s="47"/>
      <c r="D76" s="12"/>
      <c r="E76" s="12"/>
      <c r="F76" s="2"/>
      <c r="V76" s="260"/>
    </row>
    <row r="77" spans="1:22" s="7" customFormat="1" ht="18">
      <c r="A77" s="47"/>
      <c r="D77" s="12"/>
      <c r="E77" s="12"/>
      <c r="F77" s="2"/>
      <c r="V77" s="260"/>
    </row>
    <row r="78" spans="1:22" s="7" customFormat="1" ht="18">
      <c r="A78" s="47"/>
      <c r="D78" s="12"/>
      <c r="E78" s="12"/>
      <c r="F78" s="2"/>
      <c r="V78" s="260"/>
    </row>
    <row r="79" spans="1:22" s="7" customFormat="1" ht="18">
      <c r="A79" s="47"/>
      <c r="D79" s="12"/>
      <c r="E79" s="12"/>
      <c r="F79" s="2"/>
      <c r="V79" s="260"/>
    </row>
    <row r="80" spans="1:22" s="7" customFormat="1" ht="18">
      <c r="A80" s="47"/>
      <c r="D80" s="12"/>
      <c r="E80" s="12"/>
      <c r="F80" s="2"/>
      <c r="V80" s="260"/>
    </row>
    <row r="81" spans="1:22" s="7" customFormat="1" ht="18">
      <c r="A81" s="47"/>
      <c r="D81" s="12"/>
      <c r="E81" s="12"/>
      <c r="F81" s="2"/>
      <c r="V81" s="260"/>
    </row>
    <row r="82" spans="1:22" s="7" customFormat="1" ht="18">
      <c r="A82" s="47"/>
      <c r="D82" s="12"/>
      <c r="E82" s="12"/>
      <c r="F82" s="2"/>
      <c r="V82" s="260"/>
    </row>
    <row r="83" spans="1:22" s="7" customFormat="1" ht="18">
      <c r="A83" s="47"/>
      <c r="D83" s="12"/>
      <c r="E83" s="12"/>
      <c r="F83" s="2"/>
      <c r="V83" s="260"/>
    </row>
    <row r="84" spans="1:22" s="7" customFormat="1" ht="18">
      <c r="A84" s="47"/>
      <c r="D84" s="12"/>
      <c r="E84" s="12"/>
      <c r="F84" s="2"/>
      <c r="V84" s="260"/>
    </row>
    <row r="85" spans="1:22" s="7" customFormat="1" ht="18">
      <c r="A85" s="47"/>
      <c r="D85" s="12"/>
      <c r="E85" s="12"/>
      <c r="F85" s="2"/>
      <c r="V85" s="260"/>
    </row>
    <row r="86" spans="1:22" s="7" customFormat="1" ht="18">
      <c r="A86" s="47"/>
      <c r="D86" s="12"/>
      <c r="E86" s="12"/>
      <c r="F86" s="2"/>
      <c r="V86" s="260"/>
    </row>
    <row r="87" spans="1:22" s="7" customFormat="1" ht="18">
      <c r="A87" s="47"/>
      <c r="D87" s="12"/>
      <c r="E87" s="12"/>
      <c r="F87" s="2"/>
      <c r="V87" s="260"/>
    </row>
    <row r="88" spans="1:22" s="7" customFormat="1" ht="18">
      <c r="A88" s="47"/>
      <c r="D88" s="12"/>
      <c r="E88" s="12"/>
      <c r="F88" s="2"/>
      <c r="V88" s="260"/>
    </row>
    <row r="89" spans="1:22" s="7" customFormat="1" ht="18">
      <c r="A89" s="47"/>
      <c r="D89" s="12"/>
      <c r="E89" s="12"/>
      <c r="F89" s="2"/>
      <c r="V89" s="260"/>
    </row>
    <row r="90" spans="1:22" s="7" customFormat="1" ht="18">
      <c r="A90" s="47"/>
      <c r="D90" s="12"/>
      <c r="E90" s="12"/>
      <c r="F90" s="2"/>
      <c r="V90" s="260"/>
    </row>
    <row r="91" spans="1:22" s="7" customFormat="1" ht="18">
      <c r="A91" s="47"/>
      <c r="D91" s="12"/>
      <c r="E91" s="12"/>
      <c r="F91" s="2"/>
      <c r="V91" s="260"/>
    </row>
    <row r="92" spans="1:22" s="7" customFormat="1" ht="18">
      <c r="A92" s="47"/>
      <c r="D92" s="12"/>
      <c r="E92" s="12"/>
      <c r="F92" s="2"/>
      <c r="V92" s="260"/>
    </row>
    <row r="93" spans="1:22" s="7" customFormat="1" ht="18">
      <c r="A93" s="47"/>
      <c r="D93" s="12"/>
      <c r="E93" s="12"/>
      <c r="F93" s="2"/>
      <c r="V93" s="260"/>
    </row>
    <row r="94" spans="1:22" s="7" customFormat="1" ht="18">
      <c r="A94" s="47"/>
      <c r="D94" s="12"/>
      <c r="E94" s="12"/>
      <c r="F94" s="2"/>
      <c r="V94" s="260"/>
    </row>
    <row r="95" spans="1:22" s="7" customFormat="1" ht="18">
      <c r="A95" s="47"/>
      <c r="D95" s="12"/>
      <c r="E95" s="12"/>
      <c r="F95" s="2"/>
      <c r="V95" s="260"/>
    </row>
    <row r="96" spans="1:22" s="7" customFormat="1" ht="18">
      <c r="A96" s="47"/>
      <c r="D96" s="12"/>
      <c r="E96" s="12"/>
      <c r="F96" s="2"/>
      <c r="V96" s="260"/>
    </row>
    <row r="97" spans="1:22" s="7" customFormat="1" ht="18">
      <c r="A97" s="47"/>
      <c r="D97" s="12"/>
      <c r="E97" s="12"/>
      <c r="F97" s="2"/>
      <c r="V97" s="260"/>
    </row>
    <row r="98" spans="1:22" s="7" customFormat="1" ht="18">
      <c r="A98" s="47"/>
      <c r="D98" s="12"/>
      <c r="E98" s="12"/>
      <c r="F98" s="2"/>
      <c r="V98" s="260"/>
    </row>
    <row r="99" spans="1:22" s="7" customFormat="1" ht="18">
      <c r="A99" s="47"/>
      <c r="D99" s="12"/>
      <c r="E99" s="12"/>
      <c r="F99" s="2"/>
      <c r="V99" s="260"/>
    </row>
    <row r="100" spans="1:22" s="7" customFormat="1" ht="18">
      <c r="A100" s="47"/>
      <c r="D100" s="12"/>
      <c r="E100" s="12"/>
      <c r="F100" s="2"/>
      <c r="V100" s="260"/>
    </row>
    <row r="101" spans="1:22" s="7" customFormat="1" ht="18">
      <c r="A101" s="47"/>
      <c r="D101" s="12"/>
      <c r="E101" s="12"/>
      <c r="F101" s="2"/>
      <c r="V101" s="260"/>
    </row>
    <row r="102" spans="1:22" s="7" customFormat="1" ht="18">
      <c r="A102" s="47"/>
      <c r="D102" s="12"/>
      <c r="E102" s="12"/>
      <c r="F102" s="2"/>
      <c r="V102" s="260"/>
    </row>
    <row r="103" spans="1:22" s="7" customFormat="1" ht="18">
      <c r="A103" s="47"/>
      <c r="D103" s="12"/>
      <c r="E103" s="12"/>
      <c r="F103" s="2"/>
      <c r="V103" s="260"/>
    </row>
    <row r="104" spans="1:22" s="7" customFormat="1" ht="18">
      <c r="A104" s="47"/>
      <c r="D104" s="12"/>
      <c r="E104" s="12"/>
      <c r="F104" s="2"/>
      <c r="V104" s="260"/>
    </row>
    <row r="105" spans="1:22" s="7" customFormat="1" ht="18">
      <c r="A105" s="47"/>
      <c r="D105" s="12"/>
      <c r="E105" s="12"/>
      <c r="F105" s="2"/>
      <c r="V105" s="260"/>
    </row>
    <row r="106" spans="1:22" s="7" customFormat="1" ht="18">
      <c r="A106" s="47"/>
      <c r="D106" s="12"/>
      <c r="E106" s="12"/>
      <c r="F106" s="2"/>
      <c r="V106" s="260"/>
    </row>
    <row r="107" spans="1:22" s="7" customFormat="1" ht="18">
      <c r="A107" s="47"/>
      <c r="D107" s="12"/>
      <c r="E107" s="12"/>
      <c r="F107" s="2"/>
      <c r="V107" s="260"/>
    </row>
    <row r="108" spans="1:22" s="7" customFormat="1" ht="18">
      <c r="A108" s="47"/>
      <c r="D108" s="12"/>
      <c r="E108" s="12"/>
      <c r="F108" s="2"/>
      <c r="V108" s="260"/>
    </row>
    <row r="109" spans="1:22" s="7" customFormat="1" ht="18">
      <c r="A109" s="47"/>
      <c r="D109" s="12"/>
      <c r="E109" s="12"/>
      <c r="F109" s="2"/>
      <c r="V109" s="260"/>
    </row>
    <row r="110" spans="1:22" s="7" customFormat="1" ht="18">
      <c r="A110" s="47"/>
      <c r="D110" s="12"/>
      <c r="E110" s="12"/>
      <c r="F110" s="2"/>
      <c r="V110" s="260"/>
    </row>
    <row r="111" spans="1:22" s="7" customFormat="1" ht="18">
      <c r="A111" s="47"/>
      <c r="D111" s="12"/>
      <c r="E111" s="12"/>
      <c r="F111" s="2"/>
      <c r="V111" s="260"/>
    </row>
    <row r="112" spans="1:22" s="7" customFormat="1" ht="18">
      <c r="A112" s="47"/>
      <c r="D112" s="12"/>
      <c r="E112" s="12"/>
      <c r="F112" s="2"/>
      <c r="V112" s="260"/>
    </row>
    <row r="113" spans="1:22" s="7" customFormat="1" ht="18">
      <c r="A113" s="47"/>
      <c r="D113" s="12"/>
      <c r="E113" s="12"/>
      <c r="F113" s="2"/>
      <c r="V113" s="260"/>
    </row>
    <row r="114" spans="1:22" s="7" customFormat="1" ht="18">
      <c r="A114" s="47"/>
      <c r="D114" s="12"/>
      <c r="E114" s="12"/>
      <c r="F114" s="2"/>
      <c r="V114" s="260"/>
    </row>
    <row r="115" spans="1:22" s="7" customFormat="1" ht="18">
      <c r="A115" s="47"/>
      <c r="D115" s="12"/>
      <c r="E115" s="12"/>
      <c r="F115" s="2"/>
      <c r="V115" s="260"/>
    </row>
    <row r="116" spans="1:22" s="7" customFormat="1" ht="18">
      <c r="A116" s="47"/>
      <c r="D116" s="12"/>
      <c r="E116" s="12"/>
      <c r="F116" s="2"/>
      <c r="V116" s="260"/>
    </row>
    <row r="117" spans="1:22" s="7" customFormat="1" ht="18">
      <c r="A117" s="47"/>
      <c r="D117" s="12"/>
      <c r="E117" s="12"/>
      <c r="F117" s="2"/>
      <c r="V117" s="260"/>
    </row>
    <row r="118" spans="1:22" s="7" customFormat="1" ht="18">
      <c r="A118" s="47"/>
      <c r="D118" s="12"/>
      <c r="E118" s="12"/>
      <c r="F118" s="2"/>
      <c r="V118" s="260"/>
    </row>
    <row r="119" spans="1:22" s="7" customFormat="1" ht="18">
      <c r="A119" s="47"/>
      <c r="D119" s="12"/>
      <c r="E119" s="12"/>
      <c r="F119" s="2"/>
      <c r="V119" s="260"/>
    </row>
    <row r="120" spans="1:22" s="7" customFormat="1" ht="18">
      <c r="A120" s="47"/>
      <c r="D120" s="12"/>
      <c r="E120" s="12"/>
      <c r="F120" s="2"/>
      <c r="V120" s="260"/>
    </row>
    <row r="121" spans="1:22" s="7" customFormat="1" ht="18">
      <c r="A121" s="47"/>
      <c r="D121" s="12"/>
      <c r="E121" s="12"/>
      <c r="F121" s="2"/>
      <c r="V121" s="260"/>
    </row>
    <row r="122" spans="1:22" s="7" customFormat="1" ht="18">
      <c r="A122" s="47"/>
      <c r="D122" s="12"/>
      <c r="E122" s="12"/>
      <c r="F122" s="2"/>
      <c r="V122" s="260"/>
    </row>
    <row r="123" spans="1:22" s="7" customFormat="1" ht="18">
      <c r="A123" s="47"/>
      <c r="D123" s="12"/>
      <c r="E123" s="12"/>
      <c r="F123" s="2"/>
      <c r="V123" s="260"/>
    </row>
    <row r="124" spans="1:22" s="7" customFormat="1" ht="18">
      <c r="A124" s="47"/>
      <c r="D124" s="12"/>
      <c r="E124" s="12"/>
      <c r="F124" s="2"/>
      <c r="V124" s="260"/>
    </row>
    <row r="125" spans="1:22" s="7" customFormat="1" ht="18">
      <c r="A125" s="47"/>
      <c r="D125" s="12"/>
      <c r="E125" s="12"/>
      <c r="F125" s="2"/>
      <c r="V125" s="260"/>
    </row>
    <row r="126" spans="1:22" s="7" customFormat="1" ht="18">
      <c r="A126" s="47"/>
      <c r="D126" s="12"/>
      <c r="E126" s="12"/>
      <c r="F126" s="2"/>
      <c r="V126" s="260"/>
    </row>
    <row r="127" spans="1:22" s="7" customFormat="1" ht="18">
      <c r="A127" s="47"/>
      <c r="D127" s="12"/>
      <c r="E127" s="12"/>
      <c r="F127" s="2"/>
      <c r="V127" s="260"/>
    </row>
    <row r="128" spans="1:22" s="7" customFormat="1" ht="18">
      <c r="A128" s="47"/>
      <c r="D128" s="12"/>
      <c r="E128" s="12"/>
      <c r="F128" s="2"/>
      <c r="V128" s="260"/>
    </row>
    <row r="129" spans="1:22" s="7" customFormat="1" ht="18">
      <c r="A129" s="47"/>
      <c r="D129" s="12"/>
      <c r="E129" s="12"/>
      <c r="F129" s="2"/>
      <c r="V129" s="260"/>
    </row>
    <row r="130" spans="1:22" s="7" customFormat="1" ht="18">
      <c r="A130" s="47"/>
      <c r="D130" s="12"/>
      <c r="E130" s="12"/>
      <c r="F130" s="2"/>
      <c r="V130" s="260"/>
    </row>
    <row r="131" spans="1:22" s="7" customFormat="1" ht="18">
      <c r="A131" s="47"/>
      <c r="D131" s="12"/>
      <c r="E131" s="12"/>
      <c r="F131" s="2"/>
      <c r="V131" s="260"/>
    </row>
    <row r="132" spans="1:22" s="7" customFormat="1" ht="18">
      <c r="A132" s="47"/>
      <c r="D132" s="12"/>
      <c r="E132" s="12"/>
      <c r="F132" s="2"/>
      <c r="V132" s="260"/>
    </row>
    <row r="133" spans="1:22" s="7" customFormat="1" ht="18">
      <c r="A133" s="47"/>
      <c r="D133" s="12"/>
      <c r="E133" s="12"/>
      <c r="F133" s="2"/>
      <c r="V133" s="260"/>
    </row>
    <row r="134" spans="1:22" s="7" customFormat="1" ht="18">
      <c r="A134" s="47"/>
      <c r="D134" s="12"/>
      <c r="E134" s="12"/>
      <c r="F134" s="2"/>
      <c r="V134" s="260"/>
    </row>
    <row r="135" spans="1:22" s="7" customFormat="1" ht="18">
      <c r="A135" s="47"/>
      <c r="D135" s="12"/>
      <c r="E135" s="12"/>
      <c r="F135" s="2"/>
      <c r="V135" s="260"/>
    </row>
    <row r="136" spans="1:22" s="7" customFormat="1" ht="18">
      <c r="A136" s="47"/>
      <c r="D136" s="12"/>
      <c r="E136" s="12"/>
      <c r="F136" s="2"/>
      <c r="V136" s="260"/>
    </row>
    <row r="137" spans="1:22" s="7" customFormat="1" ht="18">
      <c r="A137" s="47"/>
      <c r="D137" s="12"/>
      <c r="E137" s="12"/>
      <c r="F137" s="2"/>
      <c r="V137" s="260"/>
    </row>
    <row r="138" spans="1:22" s="7" customFormat="1" ht="18">
      <c r="A138" s="47"/>
      <c r="D138" s="12"/>
      <c r="E138" s="12"/>
      <c r="F138" s="2"/>
      <c r="V138" s="260"/>
    </row>
    <row r="139" spans="1:22" s="7" customFormat="1" ht="18">
      <c r="A139" s="47"/>
      <c r="D139" s="12"/>
      <c r="E139" s="12"/>
      <c r="F139" s="2"/>
      <c r="V139" s="260"/>
    </row>
    <row r="140" spans="1:22" s="7" customFormat="1" ht="18">
      <c r="A140" s="47"/>
      <c r="D140" s="12"/>
      <c r="E140" s="12"/>
      <c r="F140" s="2"/>
      <c r="V140" s="260"/>
    </row>
    <row r="141" spans="1:22" s="7" customFormat="1" ht="18">
      <c r="A141" s="47"/>
      <c r="D141" s="12"/>
      <c r="E141" s="12"/>
      <c r="F141" s="2"/>
      <c r="V141" s="260"/>
    </row>
    <row r="142" spans="1:22" s="7" customFormat="1" ht="18">
      <c r="A142" s="47"/>
      <c r="D142" s="12"/>
      <c r="E142" s="12"/>
      <c r="F142" s="2"/>
      <c r="V142" s="260"/>
    </row>
    <row r="143" spans="1:22" s="7" customFormat="1" ht="18">
      <c r="A143" s="47"/>
      <c r="D143" s="12"/>
      <c r="E143" s="12"/>
      <c r="F143" s="2"/>
      <c r="V143" s="260"/>
    </row>
    <row r="144" spans="1:22" s="7" customFormat="1" ht="18">
      <c r="A144" s="47"/>
      <c r="D144" s="12"/>
      <c r="E144" s="12"/>
      <c r="F144" s="2"/>
      <c r="V144" s="260"/>
    </row>
    <row r="145" spans="1:22" s="7" customFormat="1" ht="18">
      <c r="A145" s="47"/>
      <c r="D145" s="12"/>
      <c r="E145" s="12"/>
      <c r="F145" s="2"/>
      <c r="V145" s="260"/>
    </row>
    <row r="146" spans="1:22" s="7" customFormat="1" ht="18">
      <c r="A146" s="47"/>
      <c r="D146" s="12"/>
      <c r="E146" s="12"/>
      <c r="F146" s="2"/>
      <c r="V146" s="260"/>
    </row>
    <row r="147" spans="1:22" s="7" customFormat="1" ht="18">
      <c r="A147" s="47"/>
      <c r="D147" s="12"/>
      <c r="E147" s="12"/>
      <c r="F147" s="2"/>
      <c r="V147" s="260"/>
    </row>
    <row r="148" spans="1:22" s="7" customFormat="1" ht="18">
      <c r="A148" s="47"/>
      <c r="D148" s="12"/>
      <c r="E148" s="12"/>
      <c r="F148" s="2"/>
      <c r="V148" s="260"/>
    </row>
    <row r="149" spans="1:22" s="7" customFormat="1" ht="18">
      <c r="A149" s="47"/>
      <c r="D149" s="12"/>
      <c r="E149" s="12"/>
      <c r="F149" s="2"/>
      <c r="V149" s="260"/>
    </row>
    <row r="150" spans="1:22" s="7" customFormat="1" ht="18">
      <c r="A150" s="47"/>
      <c r="D150" s="12"/>
      <c r="E150" s="12"/>
      <c r="F150" s="2"/>
      <c r="V150" s="260"/>
    </row>
    <row r="151" spans="1:22" s="7" customFormat="1" ht="18">
      <c r="A151" s="47"/>
      <c r="D151" s="12"/>
      <c r="E151" s="12"/>
      <c r="F151" s="2"/>
      <c r="V151" s="260"/>
    </row>
    <row r="152" spans="1:22" s="7" customFormat="1" ht="18">
      <c r="A152" s="47"/>
      <c r="D152" s="12"/>
      <c r="E152" s="12"/>
      <c r="F152" s="2"/>
      <c r="V152" s="260"/>
    </row>
    <row r="153" spans="1:22" s="7" customFormat="1" ht="18">
      <c r="A153" s="47"/>
      <c r="D153" s="12"/>
      <c r="E153" s="12"/>
      <c r="F153" s="2"/>
      <c r="V153" s="260"/>
    </row>
    <row r="154" spans="1:22" s="7" customFormat="1" ht="18">
      <c r="A154" s="47"/>
      <c r="D154" s="12"/>
      <c r="E154" s="12"/>
      <c r="F154" s="2"/>
      <c r="V154" s="260"/>
    </row>
    <row r="155" spans="1:22" s="7" customFormat="1" ht="18">
      <c r="A155" s="47"/>
      <c r="D155" s="12"/>
      <c r="E155" s="12"/>
      <c r="F155" s="2"/>
      <c r="V155" s="260"/>
    </row>
    <row r="156" spans="1:22" s="7" customFormat="1" ht="18">
      <c r="A156" s="47"/>
      <c r="D156" s="12"/>
      <c r="E156" s="12"/>
      <c r="F156" s="2"/>
      <c r="V156" s="260"/>
    </row>
    <row r="157" spans="1:22" s="7" customFormat="1" ht="18">
      <c r="A157" s="47"/>
      <c r="D157" s="12"/>
      <c r="E157" s="12"/>
      <c r="F157" s="2"/>
      <c r="V157" s="260"/>
    </row>
    <row r="158" spans="1:22" s="7" customFormat="1" ht="18">
      <c r="A158" s="47"/>
      <c r="D158" s="12"/>
      <c r="E158" s="12"/>
      <c r="F158" s="2"/>
      <c r="V158" s="260"/>
    </row>
    <row r="159" spans="1:22" s="7" customFormat="1" ht="18">
      <c r="A159" s="47"/>
      <c r="D159" s="12"/>
      <c r="E159" s="12"/>
      <c r="F159" s="2"/>
      <c r="V159" s="260"/>
    </row>
    <row r="160" spans="1:22" s="7" customFormat="1" ht="18">
      <c r="A160" s="47"/>
      <c r="D160" s="12"/>
      <c r="E160" s="12"/>
      <c r="F160" s="2"/>
      <c r="V160" s="260"/>
    </row>
    <row r="161" spans="1:22" s="7" customFormat="1" ht="18">
      <c r="A161" s="47"/>
      <c r="D161" s="12"/>
      <c r="E161" s="12"/>
      <c r="F161" s="2"/>
      <c r="V161" s="260"/>
    </row>
    <row r="162" spans="1:22" s="7" customFormat="1" ht="18">
      <c r="A162" s="47"/>
      <c r="D162" s="12"/>
      <c r="E162" s="12"/>
      <c r="F162" s="2"/>
      <c r="V162" s="260"/>
    </row>
    <row r="163" spans="1:22" s="7" customFormat="1" ht="18">
      <c r="A163" s="47"/>
      <c r="D163" s="12"/>
      <c r="E163" s="12"/>
      <c r="F163" s="2"/>
      <c r="V163" s="260"/>
    </row>
    <row r="164" spans="1:22" s="7" customFormat="1" ht="18">
      <c r="A164" s="47"/>
      <c r="D164" s="12"/>
      <c r="E164" s="12"/>
      <c r="F164" s="2"/>
      <c r="V164" s="260"/>
    </row>
    <row r="165" spans="1:22" s="7" customFormat="1" ht="18">
      <c r="A165" s="47"/>
      <c r="B165" s="6"/>
      <c r="D165" s="12"/>
      <c r="E165" s="12"/>
      <c r="F165" s="2"/>
      <c r="V165" s="260"/>
    </row>
    <row r="166" spans="1:22" s="7" customFormat="1" ht="18">
      <c r="A166" s="47"/>
      <c r="B166" s="6"/>
      <c r="D166" s="12"/>
      <c r="E166" s="12"/>
      <c r="F166" s="2"/>
      <c r="V166" s="260"/>
    </row>
    <row r="167" spans="1:22" s="7" customFormat="1" ht="18">
      <c r="A167" s="47"/>
      <c r="B167" s="7" t="s">
        <v>10</v>
      </c>
      <c r="C167" s="6"/>
      <c r="D167" s="12"/>
      <c r="E167" s="12"/>
      <c r="F167" s="2"/>
      <c r="V167" s="260"/>
    </row>
    <row r="168" spans="1:22" s="7" customFormat="1" ht="18">
      <c r="A168" s="47"/>
      <c r="B168" s="6"/>
      <c r="C168" s="6"/>
      <c r="D168" s="10"/>
      <c r="E168" s="10"/>
      <c r="F168" s="2"/>
      <c r="V168" s="260"/>
    </row>
    <row r="169" spans="1:22" s="7" customFormat="1" ht="18">
      <c r="A169" s="47"/>
      <c r="B169" s="6" t="s">
        <v>2</v>
      </c>
      <c r="D169" s="10"/>
      <c r="E169" s="10"/>
      <c r="F169" s="2"/>
      <c r="V169" s="260"/>
    </row>
    <row r="170" spans="1:22" s="7" customFormat="1" ht="18">
      <c r="A170" s="47"/>
      <c r="B170" s="6" t="s">
        <v>3</v>
      </c>
      <c r="C170" s="6"/>
      <c r="D170" s="10"/>
      <c r="E170" s="10"/>
      <c r="F170" s="2"/>
      <c r="V170" s="260"/>
    </row>
    <row r="171" spans="2:6" ht="18">
      <c r="B171" s="6" t="s">
        <v>4</v>
      </c>
      <c r="D171" s="10"/>
      <c r="E171" s="10"/>
      <c r="F171" s="3"/>
    </row>
    <row r="172" spans="2:6" ht="18">
      <c r="B172" s="6" t="s">
        <v>5</v>
      </c>
      <c r="D172" s="10">
        <v>516</v>
      </c>
      <c r="E172" s="10"/>
      <c r="F172" s="3"/>
    </row>
    <row r="173" spans="2:6" ht="18">
      <c r="B173" s="6" t="s">
        <v>6</v>
      </c>
      <c r="D173" s="10">
        <f>+D172-D19</f>
        <v>444.8</v>
      </c>
      <c r="E173" s="10"/>
      <c r="F173" s="3"/>
    </row>
    <row r="174" spans="2:6" ht="18">
      <c r="B174" s="6" t="s">
        <v>7</v>
      </c>
      <c r="D174" s="10">
        <v>2404</v>
      </c>
      <c r="E174" s="10"/>
      <c r="F174" s="3"/>
    </row>
    <row r="175" spans="4:6" ht="18">
      <c r="D175" s="10">
        <f>+D174-D30</f>
        <v>2398.5</v>
      </c>
      <c r="E175" s="10"/>
      <c r="F175" s="3"/>
    </row>
    <row r="176" spans="2:6" ht="18">
      <c r="B176" s="7" t="s">
        <v>45</v>
      </c>
      <c r="D176" s="10">
        <v>82</v>
      </c>
      <c r="E176" s="10"/>
      <c r="F176" s="3"/>
    </row>
    <row r="177" spans="4:6" ht="18">
      <c r="D177" s="10">
        <f>+D176-D36</f>
        <v>82</v>
      </c>
      <c r="E177" s="10"/>
      <c r="F177" s="3"/>
    </row>
    <row r="178" spans="3:6" ht="18">
      <c r="C178" s="7"/>
      <c r="D178" s="10"/>
      <c r="E178" s="10"/>
      <c r="F178" s="3"/>
    </row>
    <row r="179" spans="4:6" ht="18">
      <c r="D179" s="12">
        <f>(D39+D173-D175-D177)</f>
        <v>-1934.3</v>
      </c>
      <c r="E179" s="12"/>
      <c r="F179" s="3"/>
    </row>
    <row r="180" ht="18">
      <c r="F180" s="3"/>
    </row>
    <row r="181" ht="18">
      <c r="F181" s="3"/>
    </row>
    <row r="182" ht="18">
      <c r="F182" s="2"/>
    </row>
  </sheetData>
  <sheetProtection/>
  <mergeCells count="3">
    <mergeCell ref="V4:V5"/>
    <mergeCell ref="A59:A60"/>
    <mergeCell ref="R4:R5"/>
  </mergeCells>
  <printOptions horizontalCentered="1" verticalCentered="1"/>
  <pageMargins left="0.1968503937007874" right="0.1968503937007874" top="0.15748031496062992" bottom="0.15748031496062992" header="0.31496062992125984" footer="0.31496062992125984"/>
  <pageSetup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dimension ref="A1:B3"/>
  <sheetViews>
    <sheetView zoomScalePageLayoutView="0" workbookViewId="0" topLeftCell="A1">
      <selection activeCell="M11" sqref="M11"/>
    </sheetView>
  </sheetViews>
  <sheetFormatPr defaultColWidth="9.140625" defaultRowHeight="12.75"/>
  <cols>
    <col min="1" max="1" width="29.8515625" style="0" customWidth="1"/>
  </cols>
  <sheetData>
    <row r="1" spans="1:2" ht="12.75">
      <c r="A1" s="431" t="s">
        <v>113</v>
      </c>
      <c r="B1" s="432" t="s">
        <v>103</v>
      </c>
    </row>
    <row r="2" spans="1:2" ht="12.75">
      <c r="A2" s="430" t="s">
        <v>114</v>
      </c>
      <c r="B2" s="430">
        <f>'DATA-Koring-Wheat'!AA47</f>
        <v>0.5511505503946867</v>
      </c>
    </row>
    <row r="3" spans="1:2" ht="12.75">
      <c r="A3" s="430" t="s">
        <v>115</v>
      </c>
      <c r="B3" s="430">
        <f>1-B2</f>
        <v>0.44884944960531326</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Nampo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Wintergrain S&amp;D</dc:title>
  <dc:subject>Supply and Demand</dc:subject>
  <dc:creator>Lemmer WJ &amp; Hawkins NJ</dc:creator>
  <cp:keywords>Wheat Barley Supply Demand Projections</cp:keywords>
  <dc:description>The S&amp;D projections are based on the CEC- &amp; SAGIS reports as well as Grain SA own assumptions and database</dc:description>
  <cp:lastModifiedBy>Wandile Sihlobo</cp:lastModifiedBy>
  <cp:lastPrinted>2015-08-27T16:10:27Z</cp:lastPrinted>
  <dcterms:created xsi:type="dcterms:W3CDTF">2000-03-27T14:20:35Z</dcterms:created>
  <dcterms:modified xsi:type="dcterms:W3CDTF">2015-08-27T16:24:50Z</dcterms:modified>
  <cp:category>Marketing information</cp:category>
  <cp:version/>
  <cp:contentType/>
  <cp:contentStatus/>
</cp:coreProperties>
</file>