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chartsheets/sheet7.xml" ContentType="application/vnd.openxmlformats-officedocument.spreadsheetml.chart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780" windowWidth="15135" windowHeight="4110" tabRatio="833" activeTab="1"/>
  </bookViews>
  <sheets>
    <sheet name="Voorblad-Front" sheetId="1" r:id="rId1"/>
    <sheet name="DATA-S blom-S Seeds" sheetId="2" r:id="rId2"/>
    <sheet name="DATA-Sojabone - Soybean" sheetId="3" r:id="rId3"/>
    <sheet name="DATA-Grondbone - Groundnuts" sheetId="4" r:id="rId4"/>
    <sheet name="DATA-Kanola - Canola" sheetId="5" r:id="rId5"/>
    <sheet name="Groundnut Prod &amp; Yield" sheetId="6" r:id="rId6"/>
    <sheet name="Groundnut Imports &amp; Exports" sheetId="7" r:id="rId7"/>
    <sheet name="Soyabean Imports &amp; Exports" sheetId="8" r:id="rId8"/>
    <sheet name="Sunseed Imports &amp; Exports" sheetId="9" r:id="rId9"/>
    <sheet name="Sun Prod &amp; Yield" sheetId="10" r:id="rId10"/>
    <sheet name="SOY Prod &amp; Yield" sheetId="11" r:id="rId11"/>
    <sheet name="SOY SUN Cons" sheetId="12" r:id="rId12"/>
  </sheets>
  <definedNames>
    <definedName name="_xlnm.Print_Area" localSheetId="3">'DATA-Grondbone - Groundnuts'!$A$1:$V$48</definedName>
    <definedName name="_xlnm.Print_Area" localSheetId="4">'DATA-Kanola - Canola'!$A$1:$U$48</definedName>
    <definedName name="_xlnm.Print_Area" localSheetId="1">'DATA-S blom-S Seeds'!$A$1:$X$48</definedName>
    <definedName name="_xlnm.Print_Area" localSheetId="2">'DATA-Sojabone - Soybean'!$A$1:$W$48</definedName>
    <definedName name="_xlnm.Print_Area" localSheetId="0">'Voorblad-Front'!$A$1:$B$30</definedName>
  </definedNames>
  <calcPr fullCalcOnLoad="1"/>
</workbook>
</file>

<file path=xl/sharedStrings.xml><?xml version="1.0" encoding="utf-8"?>
<sst xmlns="http://schemas.openxmlformats.org/spreadsheetml/2006/main" count="418" uniqueCount="141">
  <si>
    <t xml:space="preserve">    </t>
  </si>
  <si>
    <t>('000 ton)</t>
  </si>
  <si>
    <t>Voljaar invoere</t>
  </si>
  <si>
    <t xml:space="preserve">Restante invoere </t>
  </si>
  <si>
    <t>SAGIS ge-impliseerde jaarverbruik</t>
  </si>
  <si>
    <t xml:space="preserve">Restante verbruik </t>
  </si>
  <si>
    <t>Voljaar uitvoere</t>
  </si>
  <si>
    <t xml:space="preserve">Restante uitvoere </t>
  </si>
  <si>
    <t>SAGIS</t>
  </si>
  <si>
    <t>Graan SA</t>
  </si>
  <si>
    <t>GPO BERAMINGS</t>
  </si>
  <si>
    <t>2000/01</t>
  </si>
  <si>
    <t>2001/02</t>
  </si>
  <si>
    <t>1998\99</t>
  </si>
  <si>
    <t>2002/03</t>
  </si>
  <si>
    <t>Benodigde pyplyn / Pipeline requirements</t>
  </si>
  <si>
    <t>NOTA / NOTE:</t>
  </si>
  <si>
    <t>Invoere / Imports</t>
  </si>
  <si>
    <t xml:space="preserve">        </t>
  </si>
  <si>
    <t>2003/04</t>
  </si>
  <si>
    <t xml:space="preserve">   Grain SA  :  S&amp;D Projections / Oilseeds</t>
  </si>
  <si>
    <t xml:space="preserve"> </t>
  </si>
  <si>
    <t>THE SUPPLY AND DEMAND FOR SUNFLOWER SEED IN SOUTH AFRICA</t>
  </si>
  <si>
    <t>2004/05</t>
  </si>
  <si>
    <t>2005/06</t>
  </si>
  <si>
    <t>THE SUPPLY AND DEMAND FOR GROUNDNUTS IN SOUTH AFRICA</t>
  </si>
  <si>
    <t>THE SUPPLY AND DEMAND FOR CANOLA IN SOUTH AFRICA</t>
  </si>
  <si>
    <t>Opgedateer / Updated :</t>
  </si>
  <si>
    <t xml:space="preserve">Opdateer\ Updated </t>
  </si>
  <si>
    <t>2006/07</t>
  </si>
  <si>
    <t>2007/08</t>
  </si>
  <si>
    <t>Opbrengs/Yield (ton/ha)</t>
  </si>
  <si>
    <t>Oppervlak aangeplant/Area planted (x1 000 ha)</t>
  </si>
  <si>
    <t xml:space="preserve">     </t>
  </si>
  <si>
    <t xml:space="preserve">       </t>
  </si>
  <si>
    <t>Endvoorraad op 30 Oktober 1999</t>
  </si>
  <si>
    <t>DIE VRAAG-EN-AANBOD VAN SONNEBLOMSAAD  IN DIE RSA</t>
  </si>
  <si>
    <t>Surplus bo pyplyn/ Surplus above pipeline</t>
  </si>
  <si>
    <t>2008/09</t>
  </si>
  <si>
    <t>Pipeline requirements = 45 days of commercial consumption.</t>
  </si>
  <si>
    <t>2009/10</t>
  </si>
  <si>
    <t>Eindvoorrade as % van totale kommersiële vraag/ Carry-out as a % of total commercial demand</t>
  </si>
  <si>
    <t>NOK produksie skatting/CEC crop estimate ('000ton)</t>
  </si>
  <si>
    <t>Bemarkingsjaar/Marketing year</t>
  </si>
  <si>
    <t>2010/11</t>
  </si>
  <si>
    <t>Eindvoorrade as % van RSA verbruik/ Carry-out as a % of RSA consumption</t>
  </si>
  <si>
    <t>2011/12</t>
  </si>
  <si>
    <t>GSA's projections for Groundnuts in the 2012/13 marketing year are based on the CEC's area planted and final reconciliation</t>
  </si>
  <si>
    <t>Terughoudings en saadproduksie / Retentions and production of seed</t>
  </si>
  <si>
    <t>Minus: vroeë lewerings 2012 / Early deliveries 2012</t>
  </si>
  <si>
    <t>Plus: vroeë lewerings 2013 / Early deliveries 2013</t>
  </si>
  <si>
    <t>Beskikbaar vir kommersiële lewerings / Available for commercial deliveries</t>
  </si>
  <si>
    <t>Kommersiële aanbod / Commercial supply</t>
  </si>
  <si>
    <t>Kommersiële lewerings / Commercial deliveries</t>
  </si>
  <si>
    <t>Totale kommersiële aanbod / Total commercial supply</t>
  </si>
  <si>
    <t>Kommersiële vraag / Commercial demand</t>
  </si>
  <si>
    <t xml:space="preserve">Kommersiële verbruik / Commercial consumption </t>
  </si>
  <si>
    <t xml:space="preserve">   Voedsel</t>
  </si>
  <si>
    <t xml:space="preserve">   Voer</t>
  </si>
  <si>
    <t xml:space="preserve">   Gepers vir olie en oliekoek</t>
  </si>
  <si>
    <t xml:space="preserve">   Totaal / Total</t>
  </si>
  <si>
    <t>Ander verbruik / Other consumption</t>
  </si>
  <si>
    <t xml:space="preserve">    Onttrek deur produsente / Withdrawn by producers</t>
  </si>
  <si>
    <t xml:space="preserve">    Vrygestel aan eindverbruikers / Released to end consumers</t>
  </si>
  <si>
    <t xml:space="preserve">    Saad vir plantdoeleindes / Seed for planting purposes</t>
  </si>
  <si>
    <t xml:space="preserve">    SAGIS (Nota 8)</t>
  </si>
  <si>
    <t xml:space="preserve">    Totaal / Total</t>
  </si>
  <si>
    <t>Totaal RSA verbruik / Total RSA demand</t>
  </si>
  <si>
    <t xml:space="preserve">   Uitvoere / Exports </t>
  </si>
  <si>
    <t>Totale kommersiële vraag / Total commercial demand</t>
  </si>
  <si>
    <t>DIE VRAAG-EN-AANBOD VAN SOJABONE  IN DIE RSA</t>
  </si>
  <si>
    <t>THE SUPPLY AND DEMAND FOR SOYABEAN IN SOUTH AFRICA</t>
  </si>
  <si>
    <t>DIE VRAAG-EN-AANBOD VAN GRONDBONE  IN DIE RSA</t>
  </si>
  <si>
    <t xml:space="preserve">   Voedsel / Food</t>
  </si>
  <si>
    <t xml:space="preserve">   Voer (Volvetsoja) / Feed (Fullfat soya)</t>
  </si>
  <si>
    <t xml:space="preserve">   Gepers vir olie en oliekoek / Crushed for oil &amp; oilcake</t>
  </si>
  <si>
    <t xml:space="preserve">    Direkte voedselmark / Direct edible market</t>
  </si>
  <si>
    <t xml:space="preserve">   Grondboonbotter / Peanut butter</t>
  </si>
  <si>
    <t xml:space="preserve">   Gepers vir olie en oliekoek / Crushed for oil &amp; cake</t>
  </si>
  <si>
    <t xml:space="preserve">    Peule / Pods</t>
  </si>
  <si>
    <t>1998/99</t>
  </si>
  <si>
    <t>1999/00</t>
  </si>
  <si>
    <t>DIE VRAAG-EN-AANBOD VAN KANOLA  IN DIE RSA</t>
  </si>
  <si>
    <t xml:space="preserve">   Voer / Feed</t>
  </si>
  <si>
    <t>Beginvoorraad (1 Maart) / Opening stocks (1 March)</t>
  </si>
  <si>
    <t>Eindvoorraad ( 28/29 Februarie) / Carry-out (28/29 February)</t>
  </si>
  <si>
    <t>Beginvoorraad (1 Oktober) / Opening stocks (1 October)</t>
  </si>
  <si>
    <t>Eindvoorraad (31 September) / Carry-out (31 September)</t>
  </si>
  <si>
    <t xml:space="preserve">    SAGIS (Nota 8: Diverse / Sundries)</t>
  </si>
  <si>
    <t xml:space="preserve">    SAGIS (Nota 8 Diverse / Sundries) </t>
  </si>
  <si>
    <t>Change from previous year</t>
  </si>
  <si>
    <t>%</t>
  </si>
  <si>
    <t>* Graan SA beraming / estimate</t>
  </si>
  <si>
    <t>** GSA projeksie / projection</t>
  </si>
  <si>
    <t>NOTA:NOTE</t>
  </si>
  <si>
    <t>Totaal RSA sojaboon verbruik / Total RSA soybean demand</t>
  </si>
  <si>
    <t>Totaal RSA sonneblomsaadverbruik / Total RSA sunflowerseed demand</t>
  </si>
  <si>
    <t>GSA Projections</t>
  </si>
  <si>
    <t>Pipeline requirements = 90 days of commercial consumption</t>
  </si>
  <si>
    <t>2012/13</t>
  </si>
  <si>
    <t>GSA's projections for Sunflower and Soybeans for the 2013 marketing year are based on the CEC's final area planted and crop production figures of commercil summer crops and GSA's</t>
  </si>
  <si>
    <t>Pipeline requirements = 60 days of commercial consumption.</t>
  </si>
  <si>
    <t>2013/14</t>
  </si>
  <si>
    <t>Beginvoorraad (1 Januarie) / Opening stocks (1 March)</t>
  </si>
  <si>
    <t>Beginvoorraad (1 Januarie) / Opening stocks (1 Mar)</t>
  </si>
  <si>
    <t>Eindvoorraad ( 28 Februarie) / Carry-out (28 February)</t>
  </si>
  <si>
    <t>Estimates for Canola for the 2013/14 marketing year are based on the National Crop Estimates Committee's final area planted and production figures.</t>
  </si>
  <si>
    <t>GSA Projection</t>
  </si>
  <si>
    <t>2014/15*</t>
  </si>
  <si>
    <t xml:space="preserve">and for 2013/14 marketing year on the CEC's final area planted and crop production figures of commercial summer crops and GSA's projections. GSA's estimates for Groundnuts in the 2014/15 marketing year are based </t>
  </si>
  <si>
    <t>Estimates for Canola for the 2014/15 marketing year are based on the National Crop Estimates Committee's area planted and fourth production forecast.</t>
  </si>
  <si>
    <t>2014/15</t>
  </si>
  <si>
    <t>2015/16*</t>
  </si>
  <si>
    <t>2015/16**</t>
  </si>
  <si>
    <t>GSA Estimates</t>
  </si>
  <si>
    <t>7 May</t>
  </si>
  <si>
    <t>projections and GSA's estimates for sunflower and soybeans for the 2014 marketing year are based on the CEC's area planted and final production estimate as well as GSA's scenarios. GSA 2015/16 projections for sunflower and soybeans are based on the CEC's sixth production forecast.</t>
  </si>
  <si>
    <t>SAGIS reported Sunflowerseed exports for 2015/16 as 116  tons.</t>
  </si>
  <si>
    <r>
      <t xml:space="preserve">For any queries, </t>
    </r>
    <r>
      <rPr>
        <sz val="12"/>
        <rFont val="Calibri"/>
        <family val="2"/>
      </rPr>
      <t>please contact: Wandile Sihlobo</t>
    </r>
  </si>
  <si>
    <r>
      <rPr>
        <b/>
        <sz val="12"/>
        <rFont val="Calibri"/>
        <family val="2"/>
      </rPr>
      <t>Email</t>
    </r>
    <r>
      <rPr>
        <sz val="12"/>
        <rFont val="Calibri"/>
        <family val="2"/>
      </rPr>
      <t xml:space="preserve">: </t>
    </r>
    <r>
      <rPr>
        <i/>
        <sz val="12"/>
        <rFont val="Calibri"/>
        <family val="2"/>
      </rPr>
      <t>wandile.sihlobo@grainsa.co.za</t>
    </r>
  </si>
  <si>
    <r>
      <t xml:space="preserve">Tel: </t>
    </r>
    <r>
      <rPr>
        <sz val="12"/>
        <rFont val="Calibri"/>
        <family val="2"/>
      </rPr>
      <t>012 816 8045</t>
    </r>
  </si>
  <si>
    <r>
      <rPr>
        <b/>
        <sz val="10"/>
        <rFont val="Calibri"/>
        <family val="2"/>
      </rPr>
      <t>Disclaimer:</t>
    </r>
    <r>
      <rPr>
        <sz val="10"/>
        <rFont val="Calibri"/>
        <family val="2"/>
      </rPr>
      <t xml:space="preserve"> </t>
    </r>
    <r>
      <rPr>
        <i/>
        <sz val="10"/>
        <rFont val="Calibri"/>
        <family val="2"/>
      </rPr>
      <t>Everything has been done to ensure the accuracy of this information, however Grain SA takes no responsibility for any losses or damage occurred due to the usage of this information.</t>
    </r>
  </si>
  <si>
    <t>on the CEC's area planted and final production estimate as well GSA's scenarios. GSA'S 2015/16 projections are based on the CEC's seventh production forecast.</t>
  </si>
  <si>
    <t>The CEC estimated the 2014 sunflower area planted and final production estimate at 832 000 tons on 598 950 hectares (1.39 ton/ha). GSA 2015/16 projections are based on the CEC's area planted and seventh production forecast.</t>
  </si>
  <si>
    <t>SAGIS reported  producer deliveries during 2015/16 as 648 199 tons till end of June 2015.</t>
  </si>
  <si>
    <t>SAGIS reported Sunflowerseed imports for 2015/16 as 1 927 tons .</t>
  </si>
  <si>
    <t>Stocks available for 2015/16 as reported by SAGIS = 449 119 tons.</t>
  </si>
  <si>
    <t xml:space="preserve"> The CEC estimated the 2014 soybean area planted and final production estimate at 948 000 tons on 502 900 hectares (1.89 ton/ha). GSA 2015/16 projections are based on the CEC's area planted asnd seventh production forecast.</t>
  </si>
  <si>
    <t>SAGIS reported producer deliveries during 2015/16 as 993 344  tons.</t>
  </si>
  <si>
    <t>SAGIS reported soybean imports for 2015/16 as 61 784tons.</t>
  </si>
  <si>
    <t>SAGIS reported exports for 2015/16 as 2 137 tons.</t>
  </si>
  <si>
    <t>Stocks available for 2015/16 as reported by SAGIS = 659 532 tons.</t>
  </si>
  <si>
    <t>The CEC estimated the 2014/15 Groundnuts area planted and final production estimate at 78 090 tons on 52 125 hectares 1.50 ton/ha). GSA 2015/16 projections are based on the CEC's area planted and seventh production forecast.</t>
  </si>
  <si>
    <t>SAGIS reported producer deliveries during 2015/16 as 48 169tons.</t>
  </si>
  <si>
    <t>SAGIS reported exports during 2015/16 as 1 660 tons.</t>
  </si>
  <si>
    <t>SAGIS reported imports during 2015/16 as 2 862 tons.</t>
  </si>
  <si>
    <t>Stocks available for 2015/16 as reported by SAGIS: Groundnuts = 46 440 tons</t>
  </si>
  <si>
    <t xml:space="preserve"> The National Crop Estimates Committee (CEC) estimated the 2014 canola  area planted and final prodction forecast  at 123 500 tons on  95 000 hectares (1.30ton/ha). The 2015 canola production is based on the CEC's 1st forecast area planted.</t>
  </si>
  <si>
    <t xml:space="preserve">SAGIS reported producer deliveries during 2014/15 as 120 204 tons </t>
  </si>
  <si>
    <t>The 2014 production season is based on the National Crop Estimates Committee's area planted and final production forecast. The 2015 Canola production is based on the CEC's 1st Estimate area planted.</t>
  </si>
  <si>
    <t>26 Aug</t>
  </si>
</sst>
</file>

<file path=xl/styles.xml><?xml version="1.0" encoding="utf-8"?>
<styleSheet xmlns="http://schemas.openxmlformats.org/spreadsheetml/2006/main">
  <numFmts count="6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 #,##0_-;\-* #,##0_-;_-* &quot;-&quot;_-;_-@_-"/>
    <numFmt numFmtId="178" formatCode="_-&quot;R&quot;* #,##0.00_-;\-&quot;R&quot;* #,##0.00_-;_-&quot;R&quot;* &quot;-&quot;??_-;_-@_-"/>
    <numFmt numFmtId="179" formatCode="_-* #,##0.00_-;\-* #,##0.00_-;_-* &quot;-&quot;??_-;_-@_-"/>
    <numFmt numFmtId="180" formatCode="###\ ##0"/>
    <numFmt numFmtId="181" formatCode="0.0"/>
    <numFmt numFmtId="182" formatCode="0.000"/>
    <numFmt numFmtId="183" formatCode="dd\ mmm\ yy"/>
    <numFmt numFmtId="184" formatCode="dd\ mm\ yy"/>
    <numFmt numFmtId="185" formatCode="d\ mmm\ yy"/>
    <numFmt numFmtId="186" formatCode="###\ ##0.0"/>
    <numFmt numFmtId="187" formatCode="##,#\ ##,###"/>
    <numFmt numFmtId="188" formatCode="#\ ##0;\-#\ ##0"/>
    <numFmt numFmtId="189" formatCode="0.00_ ;\-0.00\ "/>
    <numFmt numFmtId="190" formatCode="#\ ##,000"/>
    <numFmt numFmtId="191" formatCode="##,#\ ##,000"/>
    <numFmt numFmtId="192" formatCode="#\ ###"/>
    <numFmt numFmtId="193" formatCode="###\ ###\ ###"/>
    <numFmt numFmtId="194" formatCode="###\ ###\ ##0"/>
    <numFmt numFmtId="195" formatCode="###\ ###"/>
    <numFmt numFmtId="196" formatCode="0.00000000"/>
    <numFmt numFmtId="197" formatCode="0.0000000"/>
    <numFmt numFmtId="198" formatCode="0.000000"/>
    <numFmt numFmtId="199" formatCode="0.00000"/>
    <numFmt numFmtId="200" formatCode="0.0000"/>
    <numFmt numFmtId="201" formatCode="[$-409]dddd\,\ mmmm\ dd\,\ yyyy"/>
    <numFmt numFmtId="202" formatCode="[$-409]dd\-mmm\-yy;@"/>
    <numFmt numFmtId="203" formatCode="[$-409]d\-mmm\-yy;@"/>
    <numFmt numFmtId="204" formatCode="&quot;Yes&quot;;&quot;Yes&quot;;&quot;No&quot;"/>
    <numFmt numFmtId="205" formatCode="&quot;True&quot;;&quot;True&quot;;&quot;False&quot;"/>
    <numFmt numFmtId="206" formatCode="&quot;On&quot;;&quot;On&quot;;&quot;Off&quot;"/>
    <numFmt numFmtId="207" formatCode="[$€-2]\ #,##0.00_);[Red]\([$€-2]\ #,##0.00\)"/>
    <numFmt numFmtId="208" formatCode="[$-409]h:mm:ss\ AM/PM"/>
    <numFmt numFmtId="209" formatCode="[$-F800]dddd\,\ mmmm\ dd\,\ yyyy"/>
    <numFmt numFmtId="210" formatCode="###.0\ ##0"/>
    <numFmt numFmtId="211" formatCode="###.##0"/>
    <numFmt numFmtId="212" formatCode="###.##"/>
    <numFmt numFmtId="213" formatCode="###.#"/>
    <numFmt numFmtId="214" formatCode="###"/>
    <numFmt numFmtId="215" formatCode="#,##0.0"/>
    <numFmt numFmtId="216" formatCode="0.0%"/>
    <numFmt numFmtId="217" formatCode="[$-1C09]dd\ mmmm\ yyyy"/>
    <numFmt numFmtId="218" formatCode="[$-409]hh:mm:ss\ AM/PM"/>
  </numFmts>
  <fonts count="69">
    <font>
      <sz val="10"/>
      <name val="Arial"/>
      <family val="0"/>
    </font>
    <font>
      <b/>
      <sz val="10"/>
      <name val="Arial"/>
      <family val="2"/>
    </font>
    <font>
      <b/>
      <sz val="14"/>
      <name val="Arial"/>
      <family val="2"/>
    </font>
    <font>
      <sz val="16"/>
      <name val="Arial"/>
      <family val="2"/>
    </font>
    <font>
      <b/>
      <sz val="16"/>
      <name val="Arial"/>
      <family val="2"/>
    </font>
    <font>
      <sz val="9"/>
      <name val="Arial"/>
      <family val="2"/>
    </font>
    <font>
      <sz val="10"/>
      <color indexed="8"/>
      <name val="Arial"/>
      <family val="2"/>
    </font>
    <font>
      <i/>
      <sz val="10"/>
      <name val="Arial"/>
      <family val="2"/>
    </font>
    <font>
      <u val="single"/>
      <sz val="9"/>
      <color indexed="12"/>
      <name val="Arial"/>
      <family val="2"/>
    </font>
    <font>
      <u val="single"/>
      <sz val="9"/>
      <color indexed="36"/>
      <name val="Arial"/>
      <family val="2"/>
    </font>
    <font>
      <sz val="10"/>
      <color indexed="10"/>
      <name val="Arial"/>
      <family val="2"/>
    </font>
    <font>
      <sz val="11"/>
      <name val="Arial"/>
      <family val="2"/>
    </font>
    <font>
      <sz val="12"/>
      <name val="Calibri"/>
      <family val="2"/>
    </font>
    <font>
      <b/>
      <sz val="12"/>
      <name val="Calibri"/>
      <family val="2"/>
    </font>
    <font>
      <i/>
      <sz val="12"/>
      <name val="Calibri"/>
      <family val="2"/>
    </font>
    <font>
      <b/>
      <sz val="10"/>
      <name val="Calibri"/>
      <family val="2"/>
    </font>
    <font>
      <sz val="10"/>
      <name val="Calibri"/>
      <family val="2"/>
    </font>
    <font>
      <i/>
      <sz val="10"/>
      <name val="Calibri"/>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Arial"/>
      <family val="2"/>
    </font>
    <font>
      <b/>
      <sz val="10"/>
      <color indexed="50"/>
      <name val="Arial"/>
      <family val="2"/>
    </font>
    <font>
      <b/>
      <sz val="10"/>
      <color indexed="57"/>
      <name val="Arial"/>
      <family val="2"/>
    </font>
    <font>
      <b/>
      <sz val="10"/>
      <color indexed="10"/>
      <name val="Arial"/>
      <family val="2"/>
    </font>
    <font>
      <b/>
      <sz val="10"/>
      <color indexed="62"/>
      <name val="Arial"/>
      <family val="2"/>
    </font>
    <font>
      <sz val="10"/>
      <color indexed="62"/>
      <name val="Arial"/>
      <family val="2"/>
    </font>
    <font>
      <b/>
      <sz val="10"/>
      <color indexed="8"/>
      <name val="Calibri"/>
      <family val="2"/>
    </font>
    <font>
      <b/>
      <sz val="18"/>
      <color indexed="8"/>
      <name val="Calibri"/>
      <family val="2"/>
    </font>
    <font>
      <sz val="2.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10"/>
      <color rgb="FF92D050"/>
      <name val="Arial"/>
      <family val="2"/>
    </font>
    <font>
      <b/>
      <sz val="10"/>
      <color theme="6"/>
      <name val="Arial"/>
      <family val="2"/>
    </font>
    <font>
      <b/>
      <sz val="10"/>
      <color rgb="FFFF0000"/>
      <name val="Arial"/>
      <family val="2"/>
    </font>
    <font>
      <sz val="10"/>
      <color rgb="FFFF0000"/>
      <name val="Arial"/>
      <family val="2"/>
    </font>
    <font>
      <b/>
      <sz val="10"/>
      <color theme="4"/>
      <name val="Arial"/>
      <family val="2"/>
    </font>
    <font>
      <sz val="10"/>
      <color theme="4"/>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color indexed="63"/>
      </top>
      <bottom>
        <color indexed="63"/>
      </bottom>
    </border>
    <border>
      <left style="medium"/>
      <right style="medium"/>
      <top style="thin"/>
      <bottom>
        <color indexed="63"/>
      </bottom>
    </border>
    <border>
      <left style="thin"/>
      <right style="thin"/>
      <top style="thin"/>
      <bottom style="thin"/>
    </border>
    <border>
      <left style="medium"/>
      <right style="medium"/>
      <top>
        <color indexed="63"/>
      </top>
      <bottom style="thin"/>
    </border>
    <border>
      <left>
        <color indexed="63"/>
      </left>
      <right>
        <color indexed="63"/>
      </right>
      <top style="thin"/>
      <bottom>
        <color indexed="63"/>
      </bottom>
    </border>
    <border>
      <left style="medium"/>
      <right style="medium"/>
      <top style="medium"/>
      <bottom style="thin"/>
    </border>
    <border>
      <left style="medium"/>
      <right style="medium"/>
      <top>
        <color indexed="63"/>
      </top>
      <bottom style="medium"/>
    </border>
    <border>
      <left>
        <color indexed="63"/>
      </left>
      <right>
        <color indexed="63"/>
      </right>
      <top style="medium"/>
      <bottom style="medium"/>
    </border>
    <border>
      <left style="medium"/>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color indexed="63"/>
      </bottom>
    </border>
    <border>
      <left style="medium"/>
      <right style="thin"/>
      <top style="thin"/>
      <bottom>
        <color indexed="63"/>
      </bottom>
    </border>
    <border>
      <left>
        <color indexed="63"/>
      </left>
      <right>
        <color indexed="63"/>
      </right>
      <top style="medium"/>
      <bottom style="thin"/>
    </border>
    <border>
      <left style="medium"/>
      <right style="medium"/>
      <top style="medium"/>
      <bottom>
        <color indexed="63"/>
      </bottom>
    </border>
    <border>
      <left>
        <color indexed="63"/>
      </left>
      <right>
        <color indexed="63"/>
      </right>
      <top style="thin"/>
      <bottom style="medium"/>
    </border>
    <border>
      <left style="medium"/>
      <right>
        <color indexed="63"/>
      </right>
      <top style="medium"/>
      <bottom style="thin"/>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style="thin"/>
      <bottom style="medium"/>
    </border>
    <border>
      <left style="medium"/>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color indexed="63"/>
      </right>
      <top style="thin"/>
      <bottom>
        <color indexed="63"/>
      </bottom>
    </border>
    <border>
      <left>
        <color indexed="63"/>
      </left>
      <right style="medium"/>
      <top style="medium"/>
      <bottom style="thin"/>
    </border>
    <border>
      <left>
        <color indexed="63"/>
      </left>
      <right style="medium"/>
      <top style="thin"/>
      <bottom style="medium"/>
    </border>
    <border>
      <left>
        <color indexed="63"/>
      </left>
      <right style="medium"/>
      <top style="medium"/>
      <bottom style="medium"/>
    </border>
    <border>
      <left style="thin"/>
      <right>
        <color indexed="63"/>
      </right>
      <top style="thin"/>
      <bottom style="medium"/>
    </border>
  </borders>
  <cellStyleXfs count="63">
    <xf numFmtId="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65">
    <xf numFmtId="1" fontId="0" fillId="0" borderId="0" xfId="0" applyAlignment="1">
      <alignment/>
    </xf>
    <xf numFmtId="1" fontId="1" fillId="0" borderId="0" xfId="0" applyFont="1" applyAlignment="1">
      <alignment/>
    </xf>
    <xf numFmtId="180" fontId="1" fillId="0" borderId="0" xfId="0" applyNumberFormat="1" applyFont="1" applyAlignment="1">
      <alignment/>
    </xf>
    <xf numFmtId="180" fontId="0" fillId="0" borderId="0" xfId="0" applyNumberFormat="1" applyFont="1" applyAlignment="1">
      <alignment/>
    </xf>
    <xf numFmtId="49" fontId="0" fillId="0" borderId="0" xfId="0" applyNumberFormat="1" applyFont="1" applyAlignment="1">
      <alignment/>
    </xf>
    <xf numFmtId="1" fontId="0" fillId="0" borderId="0" xfId="0" applyFont="1" applyAlignment="1">
      <alignment horizontal="right"/>
    </xf>
    <xf numFmtId="1" fontId="0" fillId="0" borderId="0" xfId="0" applyFont="1" applyAlignment="1">
      <alignment/>
    </xf>
    <xf numFmtId="1" fontId="0" fillId="0" borderId="0" xfId="0" applyFont="1" applyAlignment="1">
      <alignment horizontal="left"/>
    </xf>
    <xf numFmtId="1" fontId="2" fillId="0" borderId="0" xfId="0" applyFont="1" applyAlignment="1">
      <alignment/>
    </xf>
    <xf numFmtId="1" fontId="0" fillId="0" borderId="0" xfId="0" applyFont="1" applyBorder="1" applyAlignment="1">
      <alignment/>
    </xf>
    <xf numFmtId="2" fontId="1" fillId="0" borderId="0" xfId="0" applyNumberFormat="1" applyFont="1" applyAlignment="1">
      <alignment/>
    </xf>
    <xf numFmtId="181" fontId="1" fillId="0" borderId="0" xfId="0" applyNumberFormat="1" applyFont="1" applyAlignment="1">
      <alignment/>
    </xf>
    <xf numFmtId="1" fontId="3" fillId="0" borderId="0" xfId="0" applyFont="1" applyAlignment="1">
      <alignment/>
    </xf>
    <xf numFmtId="1" fontId="4" fillId="0" borderId="0" xfId="0" applyFont="1" applyAlignment="1">
      <alignment horizontal="center"/>
    </xf>
    <xf numFmtId="0" fontId="1" fillId="0" borderId="0" xfId="0" applyNumberFormat="1" applyFont="1" applyAlignment="1">
      <alignment/>
    </xf>
    <xf numFmtId="0" fontId="0" fillId="0" borderId="0" xfId="0" applyNumberFormat="1" applyFont="1" applyAlignment="1">
      <alignment/>
    </xf>
    <xf numFmtId="0" fontId="0" fillId="0" borderId="0" xfId="0" applyNumberFormat="1" applyAlignment="1">
      <alignment/>
    </xf>
    <xf numFmtId="0" fontId="1" fillId="0" borderId="0" xfId="0" applyNumberFormat="1" applyFont="1" applyBorder="1" applyAlignment="1">
      <alignment/>
    </xf>
    <xf numFmtId="0" fontId="0" fillId="0" borderId="0" xfId="0" applyNumberFormat="1" applyFont="1" applyBorder="1" applyAlignment="1">
      <alignment/>
    </xf>
    <xf numFmtId="0" fontId="0" fillId="0" borderId="10" xfId="0" applyNumberFormat="1" applyFont="1" applyBorder="1" applyAlignment="1">
      <alignment/>
    </xf>
    <xf numFmtId="1" fontId="1" fillId="0" borderId="11" xfId="0" applyFont="1" applyBorder="1" applyAlignment="1">
      <alignment/>
    </xf>
    <xf numFmtId="1" fontId="0" fillId="0" borderId="10" xfId="0" applyFont="1" applyBorder="1" applyAlignment="1">
      <alignment/>
    </xf>
    <xf numFmtId="1" fontId="1" fillId="0" borderId="12" xfId="0" applyFont="1" applyBorder="1" applyAlignment="1">
      <alignment/>
    </xf>
    <xf numFmtId="1" fontId="1" fillId="0" borderId="10" xfId="0" applyFont="1" applyBorder="1" applyAlignment="1">
      <alignment/>
    </xf>
    <xf numFmtId="1" fontId="0" fillId="0" borderId="13" xfId="0" applyFont="1" applyBorder="1" applyAlignment="1">
      <alignment/>
    </xf>
    <xf numFmtId="15" fontId="0" fillId="0" borderId="0" xfId="0" applyNumberFormat="1" applyFont="1" applyAlignment="1">
      <alignment horizontal="left"/>
    </xf>
    <xf numFmtId="1" fontId="0" fillId="0" borderId="14" xfId="0" applyFont="1" applyBorder="1" applyAlignment="1">
      <alignment horizontal="right"/>
    </xf>
    <xf numFmtId="1" fontId="0" fillId="0" borderId="0" xfId="0" applyFont="1" applyFill="1" applyBorder="1" applyAlignment="1">
      <alignment/>
    </xf>
    <xf numFmtId="181" fontId="0" fillId="0" borderId="14" xfId="0" applyNumberFormat="1" applyFont="1" applyBorder="1" applyAlignment="1">
      <alignment horizontal="right"/>
    </xf>
    <xf numFmtId="1" fontId="0" fillId="0" borderId="14" xfId="0" applyFont="1" applyFill="1" applyBorder="1" applyAlignment="1">
      <alignment horizontal="right"/>
    </xf>
    <xf numFmtId="0" fontId="62" fillId="0" borderId="0" xfId="0" applyNumberFormat="1" applyFont="1" applyAlignment="1">
      <alignment/>
    </xf>
    <xf numFmtId="0" fontId="62" fillId="0" borderId="0" xfId="0" applyNumberFormat="1" applyFont="1" applyBorder="1" applyAlignment="1">
      <alignment/>
    </xf>
    <xf numFmtId="1" fontId="62" fillId="0" borderId="0" xfId="0" applyNumberFormat="1" applyFont="1" applyAlignment="1">
      <alignment/>
    </xf>
    <xf numFmtId="1" fontId="11" fillId="0" borderId="0" xfId="0" applyFont="1" applyAlignment="1">
      <alignment/>
    </xf>
    <xf numFmtId="0" fontId="1" fillId="0" borderId="0" xfId="0" applyNumberFormat="1" applyFont="1" applyAlignment="1">
      <alignment horizontal="left" vertical="center"/>
    </xf>
    <xf numFmtId="1" fontId="62" fillId="0" borderId="0" xfId="0" applyNumberFormat="1" applyFont="1" applyAlignment="1">
      <alignment horizontal="right"/>
    </xf>
    <xf numFmtId="1" fontId="5" fillId="0" borderId="0" xfId="0" applyFont="1" applyAlignment="1">
      <alignment horizontal="center" vertical="center"/>
    </xf>
    <xf numFmtId="0" fontId="5" fillId="0" borderId="0" xfId="0" applyNumberFormat="1" applyFont="1" applyAlignment="1">
      <alignment horizontal="center" vertical="center"/>
    </xf>
    <xf numFmtId="180" fontId="0" fillId="0" borderId="0" xfId="0" applyNumberFormat="1" applyFont="1" applyBorder="1" applyAlignment="1">
      <alignment/>
    </xf>
    <xf numFmtId="0" fontId="0" fillId="0" borderId="0" xfId="0" applyNumberFormat="1" applyFont="1" applyAlignment="1">
      <alignment horizontal="left" vertical="center"/>
    </xf>
    <xf numFmtId="1" fontId="1" fillId="0" borderId="0" xfId="0" applyFont="1" applyBorder="1" applyAlignment="1">
      <alignment/>
    </xf>
    <xf numFmtId="1" fontId="1" fillId="0" borderId="15" xfId="0" applyFont="1" applyBorder="1" applyAlignment="1">
      <alignment wrapText="1"/>
    </xf>
    <xf numFmtId="1" fontId="1" fillId="0" borderId="16" xfId="0" applyFont="1" applyBorder="1" applyAlignment="1">
      <alignment horizontal="right"/>
    </xf>
    <xf numFmtId="1" fontId="0" fillId="0" borderId="16" xfId="0" applyFont="1" applyBorder="1" applyAlignment="1">
      <alignment horizontal="right"/>
    </xf>
    <xf numFmtId="1" fontId="0" fillId="0" borderId="17" xfId="0" applyFont="1" applyBorder="1" applyAlignment="1">
      <alignment horizontal="right"/>
    </xf>
    <xf numFmtId="1" fontId="0" fillId="0" borderId="18" xfId="0" applyFont="1" applyBorder="1" applyAlignment="1">
      <alignment/>
    </xf>
    <xf numFmtId="1" fontId="0" fillId="0" borderId="19" xfId="0" applyFont="1" applyBorder="1" applyAlignment="1">
      <alignment horizontal="center"/>
    </xf>
    <xf numFmtId="1" fontId="1" fillId="0" borderId="12" xfId="0" applyFont="1" applyBorder="1" applyAlignment="1">
      <alignment horizontal="center"/>
    </xf>
    <xf numFmtId="1" fontId="1" fillId="0" borderId="20" xfId="0" applyFont="1" applyBorder="1" applyAlignment="1">
      <alignment horizontal="center"/>
    </xf>
    <xf numFmtId="1" fontId="1" fillId="0" borderId="12" xfId="0" applyFont="1" applyFill="1" applyBorder="1" applyAlignment="1">
      <alignment horizontal="center"/>
    </xf>
    <xf numFmtId="49" fontId="7" fillId="0" borderId="21" xfId="0" applyNumberFormat="1" applyFont="1" applyBorder="1" applyAlignment="1">
      <alignment horizontal="right"/>
    </xf>
    <xf numFmtId="181" fontId="0" fillId="0" borderId="10" xfId="0" applyNumberFormat="1" applyBorder="1" applyAlignment="1">
      <alignment horizontal="right"/>
    </xf>
    <xf numFmtId="181" fontId="0" fillId="0" borderId="22" xfId="0" applyNumberFormat="1" applyBorder="1" applyAlignment="1">
      <alignment horizontal="right"/>
    </xf>
    <xf numFmtId="181" fontId="0" fillId="0" borderId="17" xfId="0" applyNumberFormat="1" applyBorder="1" applyAlignment="1">
      <alignment horizontal="right"/>
    </xf>
    <xf numFmtId="181" fontId="0" fillId="0" borderId="14" xfId="0" applyNumberFormat="1" applyBorder="1" applyAlignment="1">
      <alignment horizontal="right"/>
    </xf>
    <xf numFmtId="1" fontId="0" fillId="0" borderId="23" xfId="0" applyFont="1" applyBorder="1" applyAlignment="1">
      <alignment horizontal="center"/>
    </xf>
    <xf numFmtId="1" fontId="0" fillId="0" borderId="19" xfId="0" applyFont="1" applyFill="1" applyBorder="1" applyAlignment="1">
      <alignment horizontal="center"/>
    </xf>
    <xf numFmtId="49" fontId="1" fillId="0" borderId="12" xfId="0" applyNumberFormat="1" applyFont="1" applyBorder="1" applyAlignment="1">
      <alignment horizontal="center"/>
    </xf>
    <xf numFmtId="49" fontId="1" fillId="0" borderId="20" xfId="0" applyNumberFormat="1" applyFont="1" applyBorder="1" applyAlignment="1">
      <alignment horizontal="center"/>
    </xf>
    <xf numFmtId="181" fontId="1" fillId="0" borderId="20" xfId="0" applyNumberFormat="1" applyFont="1" applyBorder="1" applyAlignment="1">
      <alignment horizontal="center"/>
    </xf>
    <xf numFmtId="49" fontId="1" fillId="0" borderId="12" xfId="0" applyNumberFormat="1" applyFont="1" applyFill="1" applyBorder="1" applyAlignment="1">
      <alignment horizontal="center"/>
    </xf>
    <xf numFmtId="1" fontId="1" fillId="0" borderId="18" xfId="0" applyFont="1" applyBorder="1" applyAlignment="1">
      <alignment/>
    </xf>
    <xf numFmtId="181" fontId="0" fillId="0" borderId="17" xfId="0" applyNumberFormat="1" applyFont="1" applyBorder="1" applyAlignment="1">
      <alignment horizontal="right"/>
    </xf>
    <xf numFmtId="1" fontId="7" fillId="0" borderId="18" xfId="0" applyFont="1" applyBorder="1" applyAlignment="1">
      <alignment horizontal="right"/>
    </xf>
    <xf numFmtId="1" fontId="7" fillId="0" borderId="14" xfId="0" applyFont="1" applyBorder="1" applyAlignment="1">
      <alignment horizontal="right"/>
    </xf>
    <xf numFmtId="1" fontId="7" fillId="0" borderId="13" xfId="0" applyFont="1" applyBorder="1" applyAlignment="1">
      <alignment horizontal="right"/>
    </xf>
    <xf numFmtId="1" fontId="7" fillId="0" borderId="14" xfId="0" applyFont="1" applyFill="1" applyBorder="1" applyAlignment="1">
      <alignment horizontal="right"/>
    </xf>
    <xf numFmtId="1" fontId="0" fillId="0" borderId="24" xfId="0" applyFont="1" applyBorder="1" applyAlignment="1">
      <alignment horizontal="right"/>
    </xf>
    <xf numFmtId="192" fontId="0" fillId="0" borderId="16" xfId="0" applyNumberFormat="1" applyFont="1" applyBorder="1" applyAlignment="1">
      <alignment horizontal="right"/>
    </xf>
    <xf numFmtId="192" fontId="0" fillId="0" borderId="24" xfId="0" applyNumberFormat="1" applyFont="1" applyBorder="1" applyAlignment="1">
      <alignment horizontal="right"/>
    </xf>
    <xf numFmtId="1" fontId="0" fillId="0" borderId="16" xfId="0" applyFont="1" applyFill="1" applyBorder="1" applyAlignment="1">
      <alignment horizontal="right"/>
    </xf>
    <xf numFmtId="1" fontId="0" fillId="0" borderId="13" xfId="0" applyFont="1" applyBorder="1" applyAlignment="1">
      <alignment horizontal="right"/>
    </xf>
    <xf numFmtId="1" fontId="0" fillId="0" borderId="0" xfId="0" applyFont="1" applyBorder="1" applyAlignment="1">
      <alignment horizontal="right"/>
    </xf>
    <xf numFmtId="1" fontId="0" fillId="0" borderId="13" xfId="0" applyFont="1" applyFill="1" applyBorder="1" applyAlignment="1">
      <alignment horizontal="right"/>
    </xf>
    <xf numFmtId="1" fontId="0" fillId="0" borderId="18" xfId="0" applyFont="1" applyBorder="1" applyAlignment="1">
      <alignment horizontal="right"/>
    </xf>
    <xf numFmtId="1" fontId="0" fillId="0" borderId="18" xfId="0" applyFont="1" applyFill="1" applyBorder="1" applyAlignment="1">
      <alignment horizontal="right"/>
    </xf>
    <xf numFmtId="0" fontId="7" fillId="0" borderId="13" xfId="0" applyNumberFormat="1" applyFont="1" applyBorder="1" applyAlignment="1">
      <alignment horizontal="right"/>
    </xf>
    <xf numFmtId="0" fontId="7" fillId="0" borderId="0" xfId="0" applyNumberFormat="1" applyFont="1" applyBorder="1" applyAlignment="1">
      <alignment horizontal="right"/>
    </xf>
    <xf numFmtId="0" fontId="7" fillId="0" borderId="16" xfId="0" applyNumberFormat="1" applyFont="1" applyBorder="1" applyAlignment="1">
      <alignment horizontal="right"/>
    </xf>
    <xf numFmtId="0" fontId="7" fillId="0" borderId="25" xfId="0" applyNumberFormat="1" applyFont="1" applyBorder="1" applyAlignment="1">
      <alignment horizontal="right"/>
    </xf>
    <xf numFmtId="1" fontId="7" fillId="0" borderId="25" xfId="0" applyNumberFormat="1" applyFont="1" applyBorder="1" applyAlignment="1">
      <alignment horizontal="right"/>
    </xf>
    <xf numFmtId="1" fontId="7" fillId="0" borderId="25" xfId="0" applyNumberFormat="1" applyFont="1" applyFill="1" applyBorder="1" applyAlignment="1">
      <alignment horizontal="right"/>
    </xf>
    <xf numFmtId="0" fontId="7" fillId="0" borderId="14" xfId="0" applyNumberFormat="1" applyFont="1" applyBorder="1" applyAlignment="1">
      <alignment horizontal="right"/>
    </xf>
    <xf numFmtId="0" fontId="7" fillId="0" borderId="17" xfId="0" applyNumberFormat="1" applyFont="1" applyBorder="1" applyAlignment="1">
      <alignment horizontal="right"/>
    </xf>
    <xf numFmtId="0" fontId="7" fillId="0" borderId="26" xfId="0" applyNumberFormat="1" applyFont="1" applyBorder="1" applyAlignment="1">
      <alignment horizontal="right"/>
    </xf>
    <xf numFmtId="1" fontId="7" fillId="0" borderId="26" xfId="0" applyNumberFormat="1" applyFont="1" applyBorder="1" applyAlignment="1">
      <alignment horizontal="right"/>
    </xf>
    <xf numFmtId="1" fontId="7" fillId="0" borderId="26" xfId="0" applyNumberFormat="1" applyFont="1" applyFill="1" applyBorder="1" applyAlignment="1">
      <alignment horizontal="right"/>
    </xf>
    <xf numFmtId="181" fontId="7" fillId="0" borderId="13" xfId="0" applyNumberFormat="1" applyFont="1" applyBorder="1" applyAlignment="1">
      <alignment horizontal="right"/>
    </xf>
    <xf numFmtId="181" fontId="7" fillId="0" borderId="0" xfId="0" applyNumberFormat="1" applyFont="1" applyBorder="1" applyAlignment="1">
      <alignment horizontal="right"/>
    </xf>
    <xf numFmtId="180" fontId="7" fillId="0" borderId="13" xfId="0" applyNumberFormat="1" applyFont="1" applyBorder="1" applyAlignment="1">
      <alignment horizontal="right"/>
    </xf>
    <xf numFmtId="1" fontId="7" fillId="0" borderId="13" xfId="0" applyFont="1" applyFill="1" applyBorder="1" applyAlignment="1">
      <alignment horizontal="right"/>
    </xf>
    <xf numFmtId="181" fontId="7" fillId="0" borderId="14" xfId="0" applyNumberFormat="1" applyFont="1" applyBorder="1" applyAlignment="1">
      <alignment horizontal="right"/>
    </xf>
    <xf numFmtId="181" fontId="7" fillId="0" borderId="17" xfId="0" applyNumberFormat="1" applyFont="1" applyBorder="1" applyAlignment="1">
      <alignment horizontal="right"/>
    </xf>
    <xf numFmtId="180" fontId="7" fillId="0" borderId="14" xfId="0" applyNumberFormat="1" applyFont="1" applyBorder="1" applyAlignment="1">
      <alignment horizontal="right"/>
    </xf>
    <xf numFmtId="192" fontId="0" fillId="0" borderId="18" xfId="0" applyNumberFormat="1" applyFont="1" applyBorder="1" applyAlignment="1">
      <alignment horizontal="right"/>
    </xf>
    <xf numFmtId="181" fontId="1" fillId="0" borderId="12" xfId="0" applyNumberFormat="1" applyFont="1" applyBorder="1" applyAlignment="1">
      <alignment horizontal="right"/>
    </xf>
    <xf numFmtId="181" fontId="1" fillId="0" borderId="20" xfId="0" applyNumberFormat="1" applyFont="1" applyBorder="1" applyAlignment="1">
      <alignment horizontal="right"/>
    </xf>
    <xf numFmtId="181" fontId="1" fillId="0" borderId="16" xfId="0" applyNumberFormat="1" applyFont="1" applyBorder="1" applyAlignment="1">
      <alignment horizontal="right"/>
    </xf>
    <xf numFmtId="181" fontId="1" fillId="0" borderId="24" xfId="0" applyNumberFormat="1" applyFont="1" applyBorder="1" applyAlignment="1">
      <alignment horizontal="right"/>
    </xf>
    <xf numFmtId="181" fontId="0" fillId="0" borderId="10" xfId="0" applyNumberFormat="1" applyFont="1" applyBorder="1" applyAlignment="1">
      <alignment horizontal="right"/>
    </xf>
    <xf numFmtId="181" fontId="0" fillId="0" borderId="22" xfId="0" applyNumberFormat="1" applyFont="1" applyBorder="1" applyAlignment="1">
      <alignment horizontal="right"/>
    </xf>
    <xf numFmtId="181" fontId="0" fillId="0" borderId="13" xfId="0" applyNumberFormat="1" applyFont="1" applyBorder="1" applyAlignment="1">
      <alignment horizontal="right"/>
    </xf>
    <xf numFmtId="181" fontId="0" fillId="0" borderId="0" xfId="0" applyNumberFormat="1" applyFont="1" applyBorder="1" applyAlignment="1">
      <alignment horizontal="right"/>
    </xf>
    <xf numFmtId="181" fontId="0" fillId="0" borderId="27" xfId="0" applyNumberFormat="1" applyFont="1" applyBorder="1" applyAlignment="1">
      <alignment horizontal="right"/>
    </xf>
    <xf numFmtId="1" fontId="0" fillId="0" borderId="0" xfId="0" applyFont="1" applyFill="1" applyAlignment="1">
      <alignment/>
    </xf>
    <xf numFmtId="1" fontId="62" fillId="0" borderId="0" xfId="0" applyNumberFormat="1" applyFont="1" applyFill="1" applyAlignment="1">
      <alignment/>
    </xf>
    <xf numFmtId="0" fontId="0" fillId="0" borderId="0" xfId="0" applyNumberFormat="1" applyFont="1" applyFill="1" applyAlignment="1">
      <alignment/>
    </xf>
    <xf numFmtId="0" fontId="62" fillId="0" borderId="0" xfId="0" applyNumberFormat="1" applyFont="1" applyFill="1" applyAlignment="1">
      <alignment horizontal="right"/>
    </xf>
    <xf numFmtId="0" fontId="1" fillId="0" borderId="0" xfId="0" applyNumberFormat="1" applyFont="1" applyFill="1" applyAlignment="1">
      <alignment/>
    </xf>
    <xf numFmtId="1" fontId="0" fillId="0" borderId="0" xfId="0" applyFont="1" applyAlignment="1">
      <alignment horizontal="left" wrapText="1"/>
    </xf>
    <xf numFmtId="181" fontId="62" fillId="0" borderId="0" xfId="0" applyNumberFormat="1" applyFont="1" applyAlignment="1">
      <alignment horizontal="right"/>
    </xf>
    <xf numFmtId="193" fontId="0" fillId="0" borderId="0" xfId="0" applyNumberFormat="1" applyFont="1" applyAlignment="1">
      <alignment/>
    </xf>
    <xf numFmtId="181" fontId="0" fillId="0" borderId="0" xfId="0" applyNumberFormat="1" applyFont="1" applyAlignment="1">
      <alignment/>
    </xf>
    <xf numFmtId="1" fontId="7" fillId="0" borderId="13" xfId="0" applyNumberFormat="1" applyFont="1" applyFill="1" applyBorder="1" applyAlignment="1">
      <alignment horizontal="right"/>
    </xf>
    <xf numFmtId="1" fontId="7" fillId="0" borderId="14" xfId="0" applyNumberFormat="1" applyFont="1" applyFill="1" applyBorder="1" applyAlignment="1">
      <alignment horizontal="right"/>
    </xf>
    <xf numFmtId="1" fontId="0" fillId="0" borderId="0" xfId="0" applyFont="1" applyAlignment="1">
      <alignment horizontal="left" vertical="center" wrapText="1"/>
    </xf>
    <xf numFmtId="0" fontId="0" fillId="0" borderId="0" xfId="0" applyNumberFormat="1" applyFont="1" applyAlignment="1">
      <alignment horizontal="center" vertical="center"/>
    </xf>
    <xf numFmtId="1" fontId="0" fillId="0" borderId="0" xfId="0" applyFont="1" applyAlignment="1">
      <alignment horizontal="center" vertical="center"/>
    </xf>
    <xf numFmtId="1" fontId="0" fillId="0" borderId="0" xfId="0" applyAlignment="1">
      <alignment/>
    </xf>
    <xf numFmtId="49" fontId="1" fillId="0" borderId="28" xfId="0" applyNumberFormat="1" applyFont="1" applyBorder="1" applyAlignment="1">
      <alignment horizontal="right"/>
    </xf>
    <xf numFmtId="1" fontId="1" fillId="0" borderId="19" xfId="0" applyFont="1" applyBorder="1" applyAlignment="1">
      <alignment horizontal="center"/>
    </xf>
    <xf numFmtId="1" fontId="1" fillId="0" borderId="23" xfId="0" applyFont="1" applyBorder="1" applyAlignment="1">
      <alignment horizontal="center"/>
    </xf>
    <xf numFmtId="1" fontId="1" fillId="0" borderId="19" xfId="0" applyFont="1" applyFill="1" applyBorder="1" applyAlignment="1">
      <alignment horizontal="center"/>
    </xf>
    <xf numFmtId="1" fontId="0" fillId="0" borderId="21" xfId="0" applyFont="1" applyBorder="1" applyAlignment="1">
      <alignment/>
    </xf>
    <xf numFmtId="181" fontId="0" fillId="0" borderId="10" xfId="0" applyNumberFormat="1" applyFont="1" applyFill="1" applyBorder="1" applyAlignment="1">
      <alignment horizontal="right"/>
    </xf>
    <xf numFmtId="181" fontId="0" fillId="0" borderId="14" xfId="0" applyNumberFormat="1" applyFont="1" applyFill="1" applyBorder="1" applyAlignment="1">
      <alignment horizontal="right"/>
    </xf>
    <xf numFmtId="181" fontId="1" fillId="0" borderId="12" xfId="0" applyNumberFormat="1" applyFont="1" applyFill="1" applyBorder="1" applyAlignment="1">
      <alignment horizontal="right"/>
    </xf>
    <xf numFmtId="181" fontId="1" fillId="2" borderId="12" xfId="0" applyNumberFormat="1" applyFont="1" applyFill="1" applyBorder="1" applyAlignment="1">
      <alignment horizontal="right"/>
    </xf>
    <xf numFmtId="181" fontId="1" fillId="0" borderId="16" xfId="0" applyNumberFormat="1" applyFont="1" applyFill="1" applyBorder="1" applyAlignment="1">
      <alignment horizontal="right"/>
    </xf>
    <xf numFmtId="181" fontId="0" fillId="0" borderId="13" xfId="0" applyNumberFormat="1" applyFont="1" applyFill="1" applyBorder="1" applyAlignment="1">
      <alignment horizontal="right"/>
    </xf>
    <xf numFmtId="181" fontId="0" fillId="0" borderId="18" xfId="0" applyNumberFormat="1" applyFont="1" applyBorder="1" applyAlignment="1">
      <alignment horizontal="right"/>
    </xf>
    <xf numFmtId="181" fontId="0" fillId="0" borderId="18" xfId="0" applyNumberFormat="1" applyFont="1" applyFill="1" applyBorder="1" applyAlignment="1">
      <alignment horizontal="right"/>
    </xf>
    <xf numFmtId="181" fontId="0" fillId="0" borderId="11" xfId="0" applyNumberFormat="1" applyFont="1" applyBorder="1" applyAlignment="1">
      <alignment horizontal="right"/>
    </xf>
    <xf numFmtId="181" fontId="0" fillId="0" borderId="29" xfId="0" applyNumberFormat="1" applyFont="1" applyBorder="1" applyAlignment="1">
      <alignment horizontal="right"/>
    </xf>
    <xf numFmtId="181" fontId="0" fillId="0" borderId="11" xfId="0" applyNumberFormat="1" applyFont="1" applyFill="1" applyBorder="1" applyAlignment="1">
      <alignment horizontal="right"/>
    </xf>
    <xf numFmtId="181" fontId="0" fillId="0" borderId="0" xfId="0" applyNumberFormat="1" applyFont="1" applyBorder="1" applyAlignment="1">
      <alignment/>
    </xf>
    <xf numFmtId="181" fontId="0" fillId="0" borderId="0" xfId="0" applyNumberFormat="1" applyFont="1" applyFill="1" applyBorder="1" applyAlignment="1">
      <alignment/>
    </xf>
    <xf numFmtId="216" fontId="0" fillId="0" borderId="15" xfId="59" applyNumberFormat="1" applyFont="1" applyBorder="1" applyAlignment="1">
      <alignment/>
    </xf>
    <xf numFmtId="216" fontId="0" fillId="0" borderId="15" xfId="59" applyNumberFormat="1" applyFont="1" applyFill="1" applyBorder="1" applyAlignment="1">
      <alignment/>
    </xf>
    <xf numFmtId="49" fontId="7" fillId="0" borderId="30" xfId="0" applyNumberFormat="1" applyFont="1" applyBorder="1" applyAlignment="1">
      <alignment horizontal="right"/>
    </xf>
    <xf numFmtId="1" fontId="7" fillId="0" borderId="31" xfId="0" applyFont="1" applyBorder="1" applyAlignment="1">
      <alignment horizontal="right"/>
    </xf>
    <xf numFmtId="1" fontId="1" fillId="0" borderId="32" xfId="0" applyFont="1" applyBorder="1" applyAlignment="1">
      <alignment horizontal="left"/>
    </xf>
    <xf numFmtId="1" fontId="0" fillId="0" borderId="33" xfId="0" applyFont="1" applyBorder="1" applyAlignment="1">
      <alignment/>
    </xf>
    <xf numFmtId="1" fontId="1" fillId="0" borderId="34" xfId="0" applyFont="1" applyBorder="1" applyAlignment="1">
      <alignment/>
    </xf>
    <xf numFmtId="2" fontId="7" fillId="0" borderId="10" xfId="0" applyNumberFormat="1" applyFont="1" applyBorder="1" applyAlignment="1">
      <alignment horizontal="right"/>
    </xf>
    <xf numFmtId="1" fontId="7" fillId="0" borderId="10" xfId="0" applyNumberFormat="1" applyFont="1" applyBorder="1" applyAlignment="1">
      <alignment horizontal="right"/>
    </xf>
    <xf numFmtId="181" fontId="0" fillId="0" borderId="10" xfId="0" applyNumberFormat="1" applyFont="1" applyBorder="1" applyAlignment="1">
      <alignment/>
    </xf>
    <xf numFmtId="1" fontId="0" fillId="0" borderId="11" xfId="0" applyFont="1" applyBorder="1" applyAlignment="1">
      <alignment/>
    </xf>
    <xf numFmtId="1" fontId="7" fillId="0" borderId="16" xfId="0" applyFont="1" applyBorder="1" applyAlignment="1">
      <alignment horizontal="right"/>
    </xf>
    <xf numFmtId="1" fontId="7" fillId="0" borderId="10" xfId="0" applyFont="1" applyBorder="1" applyAlignment="1">
      <alignment horizontal="right"/>
    </xf>
    <xf numFmtId="1" fontId="0" fillId="0" borderId="16" xfId="0" applyBorder="1" applyAlignment="1">
      <alignment horizontal="right"/>
    </xf>
    <xf numFmtId="1" fontId="7" fillId="0" borderId="24" xfId="0" applyFont="1" applyBorder="1" applyAlignment="1">
      <alignment horizontal="right"/>
    </xf>
    <xf numFmtId="2" fontId="7" fillId="0" borderId="22" xfId="0" applyNumberFormat="1" applyFont="1" applyBorder="1" applyAlignment="1">
      <alignment horizontal="right"/>
    </xf>
    <xf numFmtId="1" fontId="7" fillId="0" borderId="22" xfId="0" applyFont="1" applyBorder="1" applyAlignment="1">
      <alignment horizontal="right"/>
    </xf>
    <xf numFmtId="1" fontId="7" fillId="0" borderId="22" xfId="0" applyNumberFormat="1" applyFont="1" applyBorder="1" applyAlignment="1">
      <alignment horizontal="right"/>
    </xf>
    <xf numFmtId="181" fontId="0" fillId="0" borderId="22" xfId="0" applyNumberFormat="1" applyFont="1" applyBorder="1" applyAlignment="1">
      <alignment/>
    </xf>
    <xf numFmtId="181" fontId="1" fillId="0" borderId="34" xfId="0" applyNumberFormat="1" applyFont="1" applyBorder="1" applyAlignment="1">
      <alignment horizontal="right"/>
    </xf>
    <xf numFmtId="181" fontId="6" fillId="0" borderId="14" xfId="0" applyNumberFormat="1" applyFont="1" applyBorder="1" applyAlignment="1">
      <alignment horizontal="right"/>
    </xf>
    <xf numFmtId="181" fontId="6" fillId="0" borderId="10" xfId="0" applyNumberFormat="1" applyFont="1" applyBorder="1" applyAlignment="1">
      <alignment horizontal="right"/>
    </xf>
    <xf numFmtId="1" fontId="1" fillId="0" borderId="20" xfId="0" applyFont="1" applyFill="1" applyBorder="1" applyAlignment="1">
      <alignment horizontal="center"/>
    </xf>
    <xf numFmtId="181" fontId="0" fillId="0" borderId="17" xfId="0" applyNumberFormat="1" applyFont="1" applyFill="1" applyBorder="1" applyAlignment="1">
      <alignment horizontal="right"/>
    </xf>
    <xf numFmtId="181" fontId="1" fillId="0" borderId="20" xfId="0" applyNumberFormat="1" applyFont="1" applyFill="1" applyBorder="1" applyAlignment="1">
      <alignment horizontal="right"/>
    </xf>
    <xf numFmtId="181" fontId="1" fillId="0" borderId="24" xfId="0" applyNumberFormat="1" applyFont="1" applyFill="1" applyBorder="1" applyAlignment="1">
      <alignment horizontal="right"/>
    </xf>
    <xf numFmtId="181" fontId="0" fillId="0" borderId="22" xfId="0" applyNumberFormat="1" applyFont="1" applyFill="1" applyBorder="1" applyAlignment="1">
      <alignment horizontal="right"/>
    </xf>
    <xf numFmtId="181" fontId="0" fillId="0" borderId="35" xfId="0" applyNumberFormat="1" applyFont="1" applyFill="1" applyBorder="1" applyAlignment="1">
      <alignment horizontal="right"/>
    </xf>
    <xf numFmtId="181" fontId="1" fillId="0" borderId="34" xfId="0" applyNumberFormat="1" applyFont="1" applyFill="1" applyBorder="1" applyAlignment="1">
      <alignment horizontal="right"/>
    </xf>
    <xf numFmtId="181" fontId="0" fillId="0" borderId="30" xfId="0" applyNumberFormat="1" applyFont="1" applyFill="1" applyBorder="1" applyAlignment="1">
      <alignment horizontal="right"/>
    </xf>
    <xf numFmtId="181" fontId="0" fillId="0" borderId="21" xfId="0" applyNumberFormat="1" applyFont="1" applyFill="1" applyBorder="1" applyAlignment="1">
      <alignment horizontal="right"/>
    </xf>
    <xf numFmtId="181" fontId="0" fillId="0" borderId="36" xfId="0" applyNumberFormat="1" applyFont="1" applyFill="1" applyBorder="1" applyAlignment="1">
      <alignment horizontal="right"/>
    </xf>
    <xf numFmtId="1" fontId="7" fillId="0" borderId="16" xfId="0" applyFont="1" applyFill="1" applyBorder="1" applyAlignment="1">
      <alignment horizontal="right"/>
    </xf>
    <xf numFmtId="1" fontId="7" fillId="0" borderId="10" xfId="0" applyFont="1" applyFill="1" applyBorder="1" applyAlignment="1">
      <alignment horizontal="right"/>
    </xf>
    <xf numFmtId="181" fontId="0" fillId="0" borderId="10" xfId="0" applyNumberFormat="1" applyFont="1" applyFill="1" applyBorder="1" applyAlignment="1">
      <alignment/>
    </xf>
    <xf numFmtId="181" fontId="0" fillId="0" borderId="0" xfId="0" applyNumberFormat="1" applyFont="1" applyFill="1" applyBorder="1" applyAlignment="1">
      <alignment horizontal="right"/>
    </xf>
    <xf numFmtId="181" fontId="0" fillId="0" borderId="27" xfId="0" applyNumberFormat="1" applyFont="1" applyFill="1" applyBorder="1" applyAlignment="1">
      <alignment horizontal="right"/>
    </xf>
    <xf numFmtId="181" fontId="0" fillId="0" borderId="29" xfId="0" applyNumberFormat="1" applyFont="1" applyFill="1" applyBorder="1" applyAlignment="1">
      <alignment horizontal="right"/>
    </xf>
    <xf numFmtId="181" fontId="0" fillId="0" borderId="37" xfId="0" applyNumberFormat="1" applyBorder="1" applyAlignment="1">
      <alignment horizontal="right"/>
    </xf>
    <xf numFmtId="181" fontId="6" fillId="0" borderId="10" xfId="0" applyNumberFormat="1" applyFont="1" applyBorder="1" applyAlignment="1">
      <alignment horizontal="right"/>
    </xf>
    <xf numFmtId="181" fontId="0" fillId="0" borderId="37" xfId="0" applyNumberFormat="1" applyFill="1" applyBorder="1" applyAlignment="1">
      <alignment horizontal="right"/>
    </xf>
    <xf numFmtId="181" fontId="0" fillId="0" borderId="10" xfId="0" applyNumberFormat="1" applyFill="1" applyBorder="1" applyAlignment="1">
      <alignment horizontal="right"/>
    </xf>
    <xf numFmtId="181" fontId="0" fillId="0" borderId="14" xfId="0" applyNumberFormat="1" applyFont="1" applyFill="1" applyBorder="1" applyAlignment="1">
      <alignment horizontal="right"/>
    </xf>
    <xf numFmtId="181" fontId="0" fillId="0" borderId="21" xfId="0" applyNumberFormat="1" applyBorder="1" applyAlignment="1">
      <alignment horizontal="right"/>
    </xf>
    <xf numFmtId="181" fontId="0" fillId="0" borderId="21" xfId="0" applyNumberFormat="1" applyFill="1" applyBorder="1" applyAlignment="1">
      <alignment horizontal="right"/>
    </xf>
    <xf numFmtId="1" fontId="0" fillId="0" borderId="18" xfId="0" applyBorder="1" applyAlignment="1">
      <alignment horizontal="right"/>
    </xf>
    <xf numFmtId="181" fontId="0" fillId="0" borderId="11" xfId="0" applyNumberFormat="1" applyBorder="1" applyAlignment="1">
      <alignment horizontal="right"/>
    </xf>
    <xf numFmtId="181" fontId="6" fillId="0" borderId="11" xfId="0" applyNumberFormat="1" applyFont="1" applyBorder="1" applyAlignment="1">
      <alignment horizontal="right"/>
    </xf>
    <xf numFmtId="181" fontId="0" fillId="0" borderId="11" xfId="0" applyNumberFormat="1" applyFont="1" applyBorder="1" applyAlignment="1">
      <alignment horizontal="right"/>
    </xf>
    <xf numFmtId="181" fontId="0" fillId="0" borderId="11" xfId="0" applyNumberFormat="1" applyFont="1" applyFill="1" applyBorder="1" applyAlignment="1">
      <alignment horizontal="right"/>
    </xf>
    <xf numFmtId="181" fontId="1" fillId="0" borderId="32" xfId="0" applyNumberFormat="1" applyFont="1" applyBorder="1" applyAlignment="1">
      <alignment horizontal="right"/>
    </xf>
    <xf numFmtId="181" fontId="0" fillId="0" borderId="21" xfId="0" applyNumberFormat="1" applyFont="1" applyBorder="1" applyAlignment="1">
      <alignment horizontal="right"/>
    </xf>
    <xf numFmtId="181" fontId="0" fillId="0" borderId="21" xfId="0" applyNumberFormat="1" applyFont="1" applyBorder="1" applyAlignment="1">
      <alignment/>
    </xf>
    <xf numFmtId="181" fontId="0" fillId="0" borderId="33" xfId="0" applyNumberFormat="1" applyFont="1" applyBorder="1" applyAlignment="1">
      <alignment horizontal="right"/>
    </xf>
    <xf numFmtId="181" fontId="0" fillId="0" borderId="36" xfId="0" applyNumberFormat="1" applyFont="1" applyBorder="1" applyAlignment="1">
      <alignment horizontal="right"/>
    </xf>
    <xf numFmtId="181" fontId="1" fillId="0" borderId="18" xfId="0" applyNumberFormat="1" applyFont="1" applyBorder="1" applyAlignment="1">
      <alignment horizontal="right"/>
    </xf>
    <xf numFmtId="181" fontId="1" fillId="0" borderId="18" xfId="0" applyNumberFormat="1" applyFont="1" applyFill="1" applyBorder="1" applyAlignment="1">
      <alignment horizontal="right"/>
    </xf>
    <xf numFmtId="181" fontId="1" fillId="0" borderId="32" xfId="0" applyNumberFormat="1" applyFont="1" applyFill="1" applyBorder="1" applyAlignment="1">
      <alignment horizontal="right"/>
    </xf>
    <xf numFmtId="181" fontId="0" fillId="0" borderId="21" xfId="0" applyNumberFormat="1" applyFont="1" applyFill="1" applyBorder="1" applyAlignment="1">
      <alignment/>
    </xf>
    <xf numFmtId="181" fontId="0" fillId="0" borderId="33" xfId="0" applyNumberFormat="1" applyFont="1" applyFill="1" applyBorder="1" applyAlignment="1">
      <alignment horizontal="right"/>
    </xf>
    <xf numFmtId="1" fontId="0" fillId="0" borderId="28" xfId="0" applyFont="1" applyFill="1" applyBorder="1" applyAlignment="1">
      <alignment horizontal="right"/>
    </xf>
    <xf numFmtId="193" fontId="0" fillId="0" borderId="0" xfId="0" applyNumberFormat="1" applyFont="1" applyAlignment="1">
      <alignment horizontal="left" vertical="center" wrapText="1"/>
    </xf>
    <xf numFmtId="1" fontId="7" fillId="0" borderId="18" xfId="0" applyFont="1" applyFill="1" applyBorder="1" applyAlignment="1">
      <alignment horizontal="right"/>
    </xf>
    <xf numFmtId="181" fontId="0" fillId="0" borderId="24" xfId="0" applyNumberFormat="1" applyFont="1" applyFill="1" applyBorder="1" applyAlignment="1">
      <alignment horizontal="right"/>
    </xf>
    <xf numFmtId="181" fontId="1" fillId="0" borderId="19" xfId="0" applyNumberFormat="1" applyFont="1" applyFill="1" applyBorder="1" applyAlignment="1">
      <alignment horizontal="right"/>
    </xf>
    <xf numFmtId="2" fontId="0" fillId="0" borderId="0" xfId="0" applyNumberFormat="1" applyFont="1" applyAlignment="1">
      <alignment/>
    </xf>
    <xf numFmtId="216" fontId="63" fillId="0" borderId="0" xfId="0" applyNumberFormat="1" applyFont="1" applyAlignment="1">
      <alignment/>
    </xf>
    <xf numFmtId="216" fontId="63" fillId="0" borderId="38" xfId="0" applyNumberFormat="1" applyFont="1" applyBorder="1" applyAlignment="1">
      <alignment/>
    </xf>
    <xf numFmtId="216" fontId="63" fillId="0" borderId="39" xfId="0" applyNumberFormat="1" applyFont="1" applyBorder="1" applyAlignment="1">
      <alignment/>
    </xf>
    <xf numFmtId="49" fontId="0" fillId="0" borderId="40" xfId="0" applyNumberFormat="1" applyFont="1" applyBorder="1" applyAlignment="1">
      <alignment/>
    </xf>
    <xf numFmtId="1" fontId="0" fillId="0" borderId="41" xfId="0" applyFont="1" applyBorder="1" applyAlignment="1">
      <alignment/>
    </xf>
    <xf numFmtId="1" fontId="0" fillId="0" borderId="41" xfId="0" applyFont="1" applyFill="1" applyBorder="1" applyAlignment="1">
      <alignment/>
    </xf>
    <xf numFmtId="202" fontId="0" fillId="0" borderId="41" xfId="0" applyNumberFormat="1" applyFont="1" applyFill="1" applyBorder="1" applyAlignment="1">
      <alignment horizontal="center"/>
    </xf>
    <xf numFmtId="15" fontId="0" fillId="0" borderId="31" xfId="0" applyNumberFormat="1" applyFont="1" applyBorder="1" applyAlignment="1">
      <alignment horizontal="left"/>
    </xf>
    <xf numFmtId="1" fontId="0" fillId="0" borderId="23" xfId="0" applyFont="1" applyBorder="1" applyAlignment="1">
      <alignment/>
    </xf>
    <xf numFmtId="1" fontId="0" fillId="0" borderId="23" xfId="0" applyFont="1" applyFill="1" applyBorder="1" applyAlignment="1">
      <alignment/>
    </xf>
    <xf numFmtId="202" fontId="0" fillId="0" borderId="23" xfId="0" applyNumberFormat="1" applyFont="1" applyFill="1" applyBorder="1" applyAlignment="1">
      <alignment horizontal="center"/>
    </xf>
    <xf numFmtId="1" fontId="1" fillId="0" borderId="40" xfId="0" applyFont="1" applyBorder="1" applyAlignment="1">
      <alignment/>
    </xf>
    <xf numFmtId="1" fontId="1" fillId="0" borderId="41" xfId="0" applyFont="1" applyBorder="1" applyAlignment="1">
      <alignment horizontal="center"/>
    </xf>
    <xf numFmtId="216" fontId="63" fillId="0" borderId="42" xfId="0" applyNumberFormat="1" applyFont="1" applyBorder="1" applyAlignment="1">
      <alignment/>
    </xf>
    <xf numFmtId="1" fontId="1" fillId="0" borderId="35" xfId="0" applyFont="1" applyBorder="1" applyAlignment="1">
      <alignment horizontal="left"/>
    </xf>
    <xf numFmtId="1" fontId="1" fillId="0" borderId="0" xfId="0" applyFont="1" applyBorder="1" applyAlignment="1">
      <alignment horizontal="center"/>
    </xf>
    <xf numFmtId="2" fontId="7" fillId="0" borderId="12" xfId="0" applyNumberFormat="1" applyFont="1" applyBorder="1" applyAlignment="1">
      <alignment horizontal="right"/>
    </xf>
    <xf numFmtId="181" fontId="0" fillId="0" borderId="16" xfId="0" applyNumberFormat="1" applyFill="1" applyBorder="1" applyAlignment="1">
      <alignment horizontal="right"/>
    </xf>
    <xf numFmtId="181" fontId="0" fillId="0" borderId="11" xfId="0" applyNumberFormat="1" applyFont="1" applyBorder="1" applyAlignment="1">
      <alignment/>
    </xf>
    <xf numFmtId="1" fontId="0" fillId="0" borderId="31" xfId="0" applyFont="1" applyBorder="1" applyAlignment="1">
      <alignment/>
    </xf>
    <xf numFmtId="1" fontId="10" fillId="0" borderId="23" xfId="0" applyFont="1" applyBorder="1" applyAlignment="1">
      <alignment/>
    </xf>
    <xf numFmtId="216" fontId="63" fillId="0" borderId="0" xfId="0" applyNumberFormat="1" applyFont="1" applyBorder="1" applyAlignment="1">
      <alignment/>
    </xf>
    <xf numFmtId="1" fontId="0" fillId="0" borderId="42" xfId="0" applyFont="1" applyFill="1" applyBorder="1" applyAlignment="1">
      <alignment/>
    </xf>
    <xf numFmtId="1" fontId="0" fillId="0" borderId="39" xfId="0" applyFont="1" applyFill="1" applyBorder="1" applyAlignment="1">
      <alignment/>
    </xf>
    <xf numFmtId="216" fontId="0" fillId="0" borderId="0" xfId="59" applyNumberFormat="1" applyFont="1" applyBorder="1" applyAlignment="1">
      <alignment/>
    </xf>
    <xf numFmtId="216" fontId="0" fillId="33" borderId="0" xfId="59" applyNumberFormat="1" applyFont="1" applyFill="1" applyBorder="1" applyAlignment="1">
      <alignment/>
    </xf>
    <xf numFmtId="49" fontId="1" fillId="0" borderId="34" xfId="0" applyNumberFormat="1" applyFont="1" applyFill="1" applyBorder="1" applyAlignment="1">
      <alignment horizontal="center"/>
    </xf>
    <xf numFmtId="1" fontId="7" fillId="0" borderId="35" xfId="0" applyFont="1" applyFill="1" applyBorder="1" applyAlignment="1">
      <alignment horizontal="right"/>
    </xf>
    <xf numFmtId="2" fontId="7" fillId="0" borderId="21" xfId="0" applyNumberFormat="1" applyFont="1" applyBorder="1" applyAlignment="1">
      <alignment horizontal="right"/>
    </xf>
    <xf numFmtId="1" fontId="7" fillId="0" borderId="33" xfId="0" applyFont="1" applyFill="1" applyBorder="1" applyAlignment="1">
      <alignment horizontal="right"/>
    </xf>
    <xf numFmtId="1" fontId="7" fillId="0" borderId="21" xfId="0" applyFont="1" applyFill="1" applyBorder="1" applyAlignment="1">
      <alignment horizontal="right"/>
    </xf>
    <xf numFmtId="1" fontId="7" fillId="0" borderId="21" xfId="0" applyNumberFormat="1" applyFont="1" applyBorder="1" applyAlignment="1">
      <alignment horizontal="right"/>
    </xf>
    <xf numFmtId="1" fontId="1" fillId="0" borderId="31" xfId="0" applyFont="1" applyFill="1" applyBorder="1" applyAlignment="1">
      <alignment horizontal="center"/>
    </xf>
    <xf numFmtId="1" fontId="0" fillId="0" borderId="31" xfId="0" applyFont="1" applyFill="1" applyBorder="1" applyAlignment="1">
      <alignment horizontal="center"/>
    </xf>
    <xf numFmtId="1" fontId="0" fillId="0" borderId="30" xfId="0" applyFont="1" applyFill="1" applyBorder="1" applyAlignment="1">
      <alignment horizontal="right"/>
    </xf>
    <xf numFmtId="181" fontId="0" fillId="0" borderId="36" xfId="0" applyNumberFormat="1" applyFont="1" applyFill="1" applyBorder="1" applyAlignment="1">
      <alignment horizontal="right"/>
    </xf>
    <xf numFmtId="216" fontId="0" fillId="2" borderId="43" xfId="59" applyNumberFormat="1" applyFont="1" applyFill="1" applyBorder="1" applyAlignment="1">
      <alignment/>
    </xf>
    <xf numFmtId="1" fontId="1" fillId="0" borderId="0" xfId="0" applyFont="1" applyBorder="1" applyAlignment="1">
      <alignment wrapText="1"/>
    </xf>
    <xf numFmtId="216" fontId="0" fillId="0" borderId="0" xfId="59" applyNumberFormat="1" applyFont="1" applyFill="1" applyBorder="1" applyAlignment="1">
      <alignment/>
    </xf>
    <xf numFmtId="216" fontId="63" fillId="0" borderId="0" xfId="0" applyNumberFormat="1" applyFont="1" applyBorder="1" applyAlignment="1">
      <alignment horizontal="center"/>
    </xf>
    <xf numFmtId="1" fontId="0" fillId="0" borderId="36" xfId="0" applyNumberFormat="1" applyFont="1" applyFill="1" applyBorder="1" applyAlignment="1">
      <alignment horizontal="right"/>
    </xf>
    <xf numFmtId="2" fontId="7" fillId="0" borderId="10" xfId="0" applyNumberFormat="1" applyFont="1" applyFill="1" applyBorder="1" applyAlignment="1">
      <alignment horizontal="right"/>
    </xf>
    <xf numFmtId="1" fontId="7" fillId="0" borderId="10" xfId="0" applyNumberFormat="1" applyFont="1" applyFill="1" applyBorder="1" applyAlignment="1">
      <alignment horizontal="right"/>
    </xf>
    <xf numFmtId="1" fontId="0" fillId="0" borderId="11" xfId="0" applyNumberFormat="1" applyFont="1" applyFill="1" applyBorder="1" applyAlignment="1">
      <alignment horizontal="right"/>
    </xf>
    <xf numFmtId="216" fontId="0" fillId="0" borderId="43" xfId="59" applyNumberFormat="1" applyFont="1" applyFill="1" applyBorder="1" applyAlignment="1">
      <alignment/>
    </xf>
    <xf numFmtId="2" fontId="7" fillId="2" borderId="21" xfId="0" applyNumberFormat="1" applyFont="1" applyFill="1" applyBorder="1" applyAlignment="1">
      <alignment horizontal="right"/>
    </xf>
    <xf numFmtId="1" fontId="7" fillId="2" borderId="21" xfId="0" applyFont="1" applyFill="1" applyBorder="1" applyAlignment="1">
      <alignment horizontal="right"/>
    </xf>
    <xf numFmtId="1" fontId="7" fillId="2" borderId="21" xfId="0" applyNumberFormat="1" applyFont="1" applyFill="1" applyBorder="1" applyAlignment="1">
      <alignment horizontal="right"/>
    </xf>
    <xf numFmtId="1" fontId="1" fillId="2" borderId="31" xfId="0" applyFont="1" applyFill="1" applyBorder="1" applyAlignment="1">
      <alignment horizontal="center"/>
    </xf>
    <xf numFmtId="1" fontId="0" fillId="2" borderId="31" xfId="0" applyFont="1" applyFill="1" applyBorder="1" applyAlignment="1">
      <alignment horizontal="center"/>
    </xf>
    <xf numFmtId="1" fontId="0" fillId="2" borderId="32" xfId="0" applyFont="1" applyFill="1" applyBorder="1" applyAlignment="1">
      <alignment horizontal="right"/>
    </xf>
    <xf numFmtId="181" fontId="0" fillId="2" borderId="21" xfId="0" applyNumberFormat="1" applyFont="1" applyFill="1" applyBorder="1" applyAlignment="1">
      <alignment horizontal="right"/>
    </xf>
    <xf numFmtId="181" fontId="1" fillId="2" borderId="32" xfId="0" applyNumberFormat="1" applyFont="1" applyFill="1" applyBorder="1" applyAlignment="1">
      <alignment horizontal="right"/>
    </xf>
    <xf numFmtId="181" fontId="0" fillId="2" borderId="21" xfId="0" applyNumberFormat="1" applyFont="1" applyFill="1" applyBorder="1" applyAlignment="1">
      <alignment/>
    </xf>
    <xf numFmtId="181" fontId="0" fillId="2" borderId="33" xfId="0" applyNumberFormat="1" applyFont="1" applyFill="1" applyBorder="1" applyAlignment="1">
      <alignment horizontal="right"/>
    </xf>
    <xf numFmtId="181" fontId="0" fillId="2" borderId="35" xfId="0" applyNumberFormat="1" applyFont="1" applyFill="1" applyBorder="1" applyAlignment="1">
      <alignment horizontal="right"/>
    </xf>
    <xf numFmtId="181" fontId="0" fillId="2" borderId="30" xfId="0" applyNumberFormat="1" applyFont="1" applyFill="1" applyBorder="1" applyAlignment="1">
      <alignment horizontal="right"/>
    </xf>
    <xf numFmtId="1" fontId="1" fillId="0" borderId="28" xfId="0" applyFont="1" applyBorder="1" applyAlignment="1">
      <alignment horizontal="center" wrapText="1"/>
    </xf>
    <xf numFmtId="182" fontId="0" fillId="0" borderId="0" xfId="0" applyNumberFormat="1" applyFont="1" applyAlignment="1">
      <alignment/>
    </xf>
    <xf numFmtId="216" fontId="63" fillId="0" borderId="41" xfId="0" applyNumberFormat="1" applyFont="1" applyBorder="1" applyAlignment="1">
      <alignment/>
    </xf>
    <xf numFmtId="216" fontId="63" fillId="0" borderId="23" xfId="0" applyNumberFormat="1" applyFont="1" applyBorder="1" applyAlignment="1">
      <alignment/>
    </xf>
    <xf numFmtId="216" fontId="64" fillId="0" borderId="0" xfId="0" applyNumberFormat="1" applyFont="1" applyBorder="1" applyAlignment="1">
      <alignment horizontal="center"/>
    </xf>
    <xf numFmtId="1" fontId="1" fillId="0" borderId="19" xfId="0" applyFont="1" applyFill="1" applyBorder="1" applyAlignment="1">
      <alignment/>
    </xf>
    <xf numFmtId="1" fontId="1" fillId="0" borderId="28" xfId="0" applyFont="1" applyFill="1" applyBorder="1" applyAlignment="1">
      <alignment horizontal="center" wrapText="1"/>
    </xf>
    <xf numFmtId="181" fontId="0" fillId="33" borderId="24" xfId="0" applyNumberFormat="1" applyFont="1" applyFill="1" applyBorder="1" applyAlignment="1">
      <alignment/>
    </xf>
    <xf numFmtId="1" fontId="0" fillId="0" borderId="0" xfId="0" applyFont="1" applyAlignment="1">
      <alignment horizontal="center"/>
    </xf>
    <xf numFmtId="0" fontId="65" fillId="0" borderId="0" xfId="0" applyNumberFormat="1" applyFont="1" applyAlignment="1">
      <alignment/>
    </xf>
    <xf numFmtId="0" fontId="65" fillId="0" borderId="0" xfId="0" applyNumberFormat="1" applyFont="1" applyBorder="1" applyAlignment="1">
      <alignment/>
    </xf>
    <xf numFmtId="1" fontId="65" fillId="0" borderId="0" xfId="0" applyNumberFormat="1" applyFont="1" applyAlignment="1">
      <alignment/>
    </xf>
    <xf numFmtId="1" fontId="65" fillId="0" borderId="0" xfId="0" applyNumberFormat="1" applyFont="1" applyFill="1" applyAlignment="1">
      <alignment/>
    </xf>
    <xf numFmtId="1" fontId="66" fillId="0" borderId="0" xfId="0" applyFont="1" applyAlignment="1">
      <alignment/>
    </xf>
    <xf numFmtId="193" fontId="1" fillId="0" borderId="36" xfId="0" applyNumberFormat="1" applyFont="1" applyBorder="1" applyAlignment="1" quotePrefix="1">
      <alignment horizontal="center"/>
    </xf>
    <xf numFmtId="1" fontId="1" fillId="0" borderId="31" xfId="0" applyFont="1" applyBorder="1" applyAlignment="1" quotePrefix="1">
      <alignment vertical="center" wrapText="1"/>
    </xf>
    <xf numFmtId="1" fontId="1" fillId="0" borderId="35" xfId="0" applyFont="1" applyBorder="1" applyAlignment="1" quotePrefix="1">
      <alignment horizontal="center" vertical="center" wrapText="1"/>
    </xf>
    <xf numFmtId="2" fontId="7" fillId="0" borderId="21" xfId="0" applyNumberFormat="1" applyFont="1" applyFill="1" applyBorder="1" applyAlignment="1">
      <alignment horizontal="right"/>
    </xf>
    <xf numFmtId="1" fontId="7" fillId="0" borderId="21" xfId="0" applyNumberFormat="1" applyFont="1" applyFill="1" applyBorder="1" applyAlignment="1">
      <alignment horizontal="right"/>
    </xf>
    <xf numFmtId="1" fontId="0" fillId="0" borderId="32" xfId="0" applyFont="1" applyFill="1" applyBorder="1" applyAlignment="1">
      <alignment horizontal="right"/>
    </xf>
    <xf numFmtId="181" fontId="0" fillId="0" borderId="33" xfId="0" applyNumberFormat="1" applyFont="1" applyFill="1" applyBorder="1" applyAlignment="1">
      <alignment horizontal="right"/>
    </xf>
    <xf numFmtId="49" fontId="0" fillId="0" borderId="35" xfId="0" applyNumberFormat="1" applyFont="1" applyBorder="1" applyAlignment="1">
      <alignment/>
    </xf>
    <xf numFmtId="202" fontId="0" fillId="0" borderId="0" xfId="0" applyNumberFormat="1" applyFont="1" applyFill="1" applyBorder="1" applyAlignment="1">
      <alignment horizontal="center"/>
    </xf>
    <xf numFmtId="1" fontId="1" fillId="0" borderId="35" xfId="0" applyFont="1" applyBorder="1" applyAlignment="1">
      <alignment horizontal="center" wrapText="1"/>
    </xf>
    <xf numFmtId="1" fontId="1" fillId="0" borderId="32" xfId="0" applyFont="1" applyBorder="1" applyAlignment="1" quotePrefix="1">
      <alignment vertical="center" wrapText="1"/>
    </xf>
    <xf numFmtId="1" fontId="1" fillId="0" borderId="16" xfId="0" applyFont="1" applyBorder="1" applyAlignment="1" quotePrefix="1">
      <alignment vertical="center"/>
    </xf>
    <xf numFmtId="1" fontId="0" fillId="0" borderId="42" xfId="0" applyFont="1" applyBorder="1" applyAlignment="1">
      <alignment/>
    </xf>
    <xf numFmtId="1" fontId="0" fillId="0" borderId="38" xfId="0" applyFont="1" applyBorder="1" applyAlignment="1">
      <alignment/>
    </xf>
    <xf numFmtId="1" fontId="0" fillId="0" borderId="39" xfId="0" applyFont="1" applyBorder="1" applyAlignment="1">
      <alignment/>
    </xf>
    <xf numFmtId="1" fontId="0" fillId="2" borderId="35" xfId="0" applyFont="1" applyFill="1" applyBorder="1" applyAlignment="1">
      <alignment horizontal="right"/>
    </xf>
    <xf numFmtId="1" fontId="0" fillId="2" borderId="33" xfId="0" applyFont="1" applyFill="1" applyBorder="1" applyAlignment="1">
      <alignment horizontal="right"/>
    </xf>
    <xf numFmtId="181" fontId="1" fillId="2" borderId="34" xfId="0" applyNumberFormat="1" applyFont="1" applyFill="1" applyBorder="1" applyAlignment="1">
      <alignment horizontal="right"/>
    </xf>
    <xf numFmtId="1" fontId="1" fillId="0" borderId="12" xfId="0" applyFont="1" applyBorder="1" applyAlignment="1">
      <alignment vertical="top"/>
    </xf>
    <xf numFmtId="1" fontId="7" fillId="0" borderId="32" xfId="0" applyFont="1" applyFill="1" applyBorder="1" applyAlignment="1">
      <alignment horizontal="right"/>
    </xf>
    <xf numFmtId="1" fontId="1" fillId="0" borderId="44" xfId="0" applyFont="1" applyFill="1" applyBorder="1" applyAlignment="1">
      <alignment horizontal="center"/>
    </xf>
    <xf numFmtId="1" fontId="0" fillId="0" borderId="12" xfId="0" applyFont="1" applyFill="1" applyBorder="1" applyAlignment="1">
      <alignment horizontal="center"/>
    </xf>
    <xf numFmtId="181" fontId="0" fillId="0" borderId="24" xfId="0" applyNumberFormat="1" applyFont="1" applyFill="1" applyBorder="1" applyAlignment="1">
      <alignment/>
    </xf>
    <xf numFmtId="1" fontId="1" fillId="0" borderId="35" xfId="0" applyFont="1" applyFill="1" applyBorder="1" applyAlignment="1">
      <alignment horizontal="center" wrapText="1"/>
    </xf>
    <xf numFmtId="193" fontId="1" fillId="0" borderId="36" xfId="0" applyNumberFormat="1" applyFont="1" applyFill="1" applyBorder="1" applyAlignment="1" quotePrefix="1">
      <alignment horizontal="center"/>
    </xf>
    <xf numFmtId="1" fontId="1" fillId="0" borderId="19" xfId="0" applyFont="1" applyFill="1" applyBorder="1" applyAlignment="1" quotePrefix="1">
      <alignment horizontal="center"/>
    </xf>
    <xf numFmtId="1" fontId="7" fillId="0" borderId="35" xfId="0" applyNumberFormat="1" applyFont="1" applyFill="1" applyBorder="1" applyAlignment="1">
      <alignment horizontal="right"/>
    </xf>
    <xf numFmtId="1" fontId="7" fillId="0" borderId="33" xfId="0" applyNumberFormat="1" applyFont="1" applyFill="1" applyBorder="1" applyAlignment="1">
      <alignment horizontal="right"/>
    </xf>
    <xf numFmtId="193" fontId="1" fillId="0" borderId="11" xfId="0" applyNumberFormat="1" applyFont="1" applyFill="1" applyBorder="1" applyAlignment="1" quotePrefix="1">
      <alignment horizontal="center"/>
    </xf>
    <xf numFmtId="1" fontId="1" fillId="0" borderId="34" xfId="0" applyFont="1" applyFill="1" applyBorder="1" applyAlignment="1" quotePrefix="1">
      <alignment horizontal="center" vertical="center" wrapText="1"/>
    </xf>
    <xf numFmtId="1" fontId="7" fillId="0" borderId="28" xfId="0" applyFont="1" applyFill="1" applyBorder="1" applyAlignment="1">
      <alignment horizontal="right"/>
    </xf>
    <xf numFmtId="1" fontId="1" fillId="0" borderId="0" xfId="0" applyFont="1" applyFill="1" applyAlignment="1">
      <alignment/>
    </xf>
    <xf numFmtId="181" fontId="7" fillId="0" borderId="10" xfId="0" applyNumberFormat="1" applyFont="1" applyFill="1" applyBorder="1" applyAlignment="1">
      <alignment horizontal="right"/>
    </xf>
    <xf numFmtId="1" fontId="2" fillId="0" borderId="0" xfId="0" applyFont="1" applyFill="1" applyAlignment="1">
      <alignment/>
    </xf>
    <xf numFmtId="1" fontId="0" fillId="0" borderId="0" xfId="0" applyFont="1" applyFill="1" applyAlignment="1">
      <alignment horizontal="left" wrapText="1"/>
    </xf>
    <xf numFmtId="1" fontId="0" fillId="0" borderId="0" xfId="0" applyFill="1" applyAlignment="1">
      <alignment/>
    </xf>
    <xf numFmtId="1" fontId="0" fillId="0" borderId="0" xfId="0" applyFont="1" applyFill="1" applyAlignment="1">
      <alignment horizontal="left"/>
    </xf>
    <xf numFmtId="1" fontId="0" fillId="0" borderId="0" xfId="0" applyFont="1" applyFill="1" applyAlignment="1">
      <alignment horizontal="left" vertical="center" wrapText="1"/>
    </xf>
    <xf numFmtId="216" fontId="67" fillId="0" borderId="42" xfId="0" applyNumberFormat="1" applyFont="1" applyBorder="1" applyAlignment="1">
      <alignment horizontal="center"/>
    </xf>
    <xf numFmtId="216" fontId="67" fillId="0" borderId="28" xfId="0" applyNumberFormat="1" applyFont="1" applyBorder="1" applyAlignment="1">
      <alignment horizontal="center"/>
    </xf>
    <xf numFmtId="216" fontId="67" fillId="0" borderId="13" xfId="0" applyNumberFormat="1" applyFont="1" applyBorder="1" applyAlignment="1">
      <alignment horizontal="center"/>
    </xf>
    <xf numFmtId="216" fontId="67" fillId="0" borderId="19" xfId="0" applyNumberFormat="1" applyFont="1" applyBorder="1" applyAlignment="1">
      <alignment horizontal="center"/>
    </xf>
    <xf numFmtId="1" fontId="68" fillId="0" borderId="0" xfId="0" applyFont="1" applyAlignment="1">
      <alignment/>
    </xf>
    <xf numFmtId="1" fontId="1" fillId="14" borderId="28" xfId="0" applyFont="1" applyFill="1" applyBorder="1" applyAlignment="1">
      <alignment horizontal="center" vertical="top"/>
    </xf>
    <xf numFmtId="1" fontId="1" fillId="14" borderId="19" xfId="0" applyFont="1" applyFill="1" applyBorder="1" applyAlignment="1" quotePrefix="1">
      <alignment horizontal="center" vertical="center" wrapText="1"/>
    </xf>
    <xf numFmtId="49" fontId="1" fillId="14" borderId="31" xfId="0" applyNumberFormat="1" applyFont="1" applyFill="1" applyBorder="1" applyAlignment="1">
      <alignment horizontal="center"/>
    </xf>
    <xf numFmtId="1" fontId="1" fillId="0" borderId="28" xfId="0" applyFont="1" applyFill="1" applyBorder="1" applyAlignment="1">
      <alignment horizontal="center" vertical="top"/>
    </xf>
    <xf numFmtId="1" fontId="1" fillId="0" borderId="19" xfId="0" applyFont="1" applyFill="1" applyBorder="1" applyAlignment="1" quotePrefix="1">
      <alignment horizontal="center" vertical="center" wrapText="1"/>
    </xf>
    <xf numFmtId="49" fontId="1" fillId="0" borderId="31" xfId="0" applyNumberFormat="1" applyFont="1" applyFill="1" applyBorder="1" applyAlignment="1">
      <alignment horizontal="center"/>
    </xf>
    <xf numFmtId="1" fontId="0" fillId="0" borderId="35" xfId="0" applyFont="1" applyFill="1" applyBorder="1" applyAlignment="1">
      <alignment horizontal="right"/>
    </xf>
    <xf numFmtId="1" fontId="0" fillId="0" borderId="33" xfId="0" applyFont="1" applyFill="1" applyBorder="1" applyAlignment="1">
      <alignment horizontal="right"/>
    </xf>
    <xf numFmtId="181" fontId="0" fillId="33" borderId="0" xfId="0" applyNumberFormat="1" applyFont="1" applyFill="1" applyBorder="1" applyAlignment="1">
      <alignment/>
    </xf>
    <xf numFmtId="1" fontId="7" fillId="4" borderId="32" xfId="0" applyFont="1" applyFill="1" applyBorder="1" applyAlignment="1">
      <alignment horizontal="right"/>
    </xf>
    <xf numFmtId="2" fontId="7" fillId="4" borderId="21" xfId="0" applyNumberFormat="1" applyFont="1" applyFill="1" applyBorder="1" applyAlignment="1">
      <alignment horizontal="right"/>
    </xf>
    <xf numFmtId="1" fontId="7" fillId="4" borderId="21" xfId="0" applyFont="1" applyFill="1" applyBorder="1" applyAlignment="1">
      <alignment horizontal="right"/>
    </xf>
    <xf numFmtId="1" fontId="7" fillId="4" borderId="33" xfId="0" applyNumberFormat="1" applyFont="1" applyFill="1" applyBorder="1" applyAlignment="1">
      <alignment horizontal="right"/>
    </xf>
    <xf numFmtId="1" fontId="1" fillId="4" borderId="34" xfId="0" applyFont="1" applyFill="1" applyBorder="1" applyAlignment="1">
      <alignment horizontal="center"/>
    </xf>
    <xf numFmtId="1" fontId="0" fillId="4" borderId="32" xfId="0" applyFont="1" applyFill="1" applyBorder="1" applyAlignment="1">
      <alignment horizontal="right"/>
    </xf>
    <xf numFmtId="181" fontId="0" fillId="4" borderId="21" xfId="0" applyNumberFormat="1" applyFont="1" applyFill="1" applyBorder="1" applyAlignment="1">
      <alignment horizontal="right"/>
    </xf>
    <xf numFmtId="181" fontId="0" fillId="4" borderId="33" xfId="0" applyNumberFormat="1" applyFont="1" applyFill="1" applyBorder="1" applyAlignment="1">
      <alignment horizontal="right"/>
    </xf>
    <xf numFmtId="181" fontId="1" fillId="4" borderId="34" xfId="0" applyNumberFormat="1" applyFont="1" applyFill="1" applyBorder="1" applyAlignment="1">
      <alignment horizontal="right"/>
    </xf>
    <xf numFmtId="181" fontId="1" fillId="4" borderId="32" xfId="0" applyNumberFormat="1" applyFont="1" applyFill="1" applyBorder="1" applyAlignment="1">
      <alignment horizontal="right"/>
    </xf>
    <xf numFmtId="181" fontId="0" fillId="4" borderId="21" xfId="0" applyNumberFormat="1" applyFont="1" applyFill="1" applyBorder="1" applyAlignment="1">
      <alignment/>
    </xf>
    <xf numFmtId="181" fontId="0" fillId="4" borderId="35" xfId="0" applyNumberFormat="1" applyFont="1" applyFill="1" applyBorder="1" applyAlignment="1">
      <alignment horizontal="right"/>
    </xf>
    <xf numFmtId="181" fontId="0" fillId="4" borderId="30" xfId="0" applyNumberFormat="1" applyFont="1" applyFill="1" applyBorder="1" applyAlignment="1">
      <alignment horizontal="right"/>
    </xf>
    <xf numFmtId="1" fontId="0" fillId="4" borderId="36" xfId="0" applyNumberFormat="1" applyFont="1" applyFill="1" applyBorder="1" applyAlignment="1">
      <alignment horizontal="right"/>
    </xf>
    <xf numFmtId="181" fontId="0" fillId="4" borderId="24" xfId="0" applyNumberFormat="1" applyFont="1" applyFill="1" applyBorder="1" applyAlignment="1">
      <alignment/>
    </xf>
    <xf numFmtId="216" fontId="0" fillId="4" borderId="43" xfId="59" applyNumberFormat="1" applyFont="1" applyFill="1" applyBorder="1" applyAlignment="1">
      <alignment/>
    </xf>
    <xf numFmtId="1" fontId="1" fillId="0" borderId="32" xfId="0" applyFont="1" applyFill="1" applyBorder="1" applyAlignment="1">
      <alignment vertical="top"/>
    </xf>
    <xf numFmtId="1" fontId="1" fillId="0" borderId="36" xfId="0" applyFont="1" applyFill="1" applyBorder="1" applyAlignment="1">
      <alignment vertical="top"/>
    </xf>
    <xf numFmtId="1" fontId="1" fillId="0" borderId="28" xfId="0" applyFont="1" applyFill="1" applyBorder="1" applyAlignment="1">
      <alignment vertical="top"/>
    </xf>
    <xf numFmtId="1" fontId="1" fillId="0" borderId="19" xfId="0" applyFont="1" applyFill="1" applyBorder="1" applyAlignment="1">
      <alignment horizontal="center" vertical="top"/>
    </xf>
    <xf numFmtId="1" fontId="0" fillId="4" borderId="12" xfId="0" applyFont="1" applyFill="1" applyBorder="1" applyAlignment="1">
      <alignment horizontal="center"/>
    </xf>
    <xf numFmtId="181" fontId="0" fillId="33" borderId="34" xfId="0" applyNumberFormat="1" applyFont="1" applyFill="1" applyBorder="1" applyAlignment="1">
      <alignment horizontal="right"/>
    </xf>
    <xf numFmtId="181" fontId="0" fillId="33" borderId="20" xfId="0" applyNumberFormat="1" applyFont="1" applyFill="1" applyBorder="1" applyAlignment="1">
      <alignment horizontal="right"/>
    </xf>
    <xf numFmtId="1" fontId="7" fillId="4" borderId="40" xfId="0" applyFont="1" applyFill="1" applyBorder="1" applyAlignment="1">
      <alignment horizontal="right"/>
    </xf>
    <xf numFmtId="1" fontId="7" fillId="4" borderId="33" xfId="0" applyFont="1" applyFill="1" applyBorder="1" applyAlignment="1">
      <alignment horizontal="right"/>
    </xf>
    <xf numFmtId="1" fontId="7" fillId="4" borderId="21" xfId="0" applyNumberFormat="1" applyFont="1" applyFill="1" applyBorder="1" applyAlignment="1">
      <alignment horizontal="right"/>
    </xf>
    <xf numFmtId="1" fontId="1" fillId="4" borderId="31" xfId="0" applyFont="1" applyFill="1" applyBorder="1" applyAlignment="1">
      <alignment horizontal="center"/>
    </xf>
    <xf numFmtId="1" fontId="0" fillId="4" borderId="31" xfId="0" applyFont="1" applyFill="1" applyBorder="1" applyAlignment="1">
      <alignment horizontal="center"/>
    </xf>
    <xf numFmtId="181" fontId="0" fillId="4" borderId="21" xfId="0" applyNumberFormat="1" applyFill="1" applyBorder="1" applyAlignment="1">
      <alignment horizontal="right"/>
    </xf>
    <xf numFmtId="181" fontId="0" fillId="4" borderId="33" xfId="0" applyNumberFormat="1" applyFont="1" applyFill="1" applyBorder="1" applyAlignment="1">
      <alignment horizontal="right"/>
    </xf>
    <xf numFmtId="1" fontId="1" fillId="16" borderId="12" xfId="0" applyFont="1" applyFill="1" applyBorder="1" applyAlignment="1">
      <alignment horizontal="center" vertical="top"/>
    </xf>
    <xf numFmtId="1" fontId="1" fillId="16" borderId="12" xfId="0" applyFont="1" applyFill="1" applyBorder="1" applyAlignment="1" quotePrefix="1">
      <alignment horizontal="center" vertical="center" wrapText="1"/>
    </xf>
    <xf numFmtId="49" fontId="1" fillId="16" borderId="12" xfId="0" applyNumberFormat="1" applyFont="1" applyFill="1" applyBorder="1" applyAlignment="1">
      <alignment horizontal="center"/>
    </xf>
    <xf numFmtId="1" fontId="1" fillId="16" borderId="40" xfId="0" applyFont="1" applyFill="1" applyBorder="1" applyAlignment="1" quotePrefix="1">
      <alignment horizontal="center" vertical="center"/>
    </xf>
    <xf numFmtId="1" fontId="1" fillId="16" borderId="28" xfId="0" applyFont="1" applyFill="1" applyBorder="1" applyAlignment="1" quotePrefix="1">
      <alignment horizontal="center" vertical="center" wrapText="1"/>
    </xf>
    <xf numFmtId="1" fontId="1" fillId="16" borderId="12" xfId="0" applyFont="1" applyFill="1" applyBorder="1" applyAlignment="1">
      <alignment horizontal="center"/>
    </xf>
    <xf numFmtId="1" fontId="1" fillId="33" borderId="12" xfId="0" applyFont="1" applyFill="1" applyBorder="1" applyAlignment="1">
      <alignment horizontal="center" vertical="top"/>
    </xf>
    <xf numFmtId="1" fontId="1" fillId="33" borderId="19" xfId="0" applyFont="1" applyFill="1" applyBorder="1" applyAlignment="1" quotePrefix="1">
      <alignment horizontal="center" vertical="center"/>
    </xf>
    <xf numFmtId="49" fontId="1" fillId="33" borderId="19" xfId="0" applyNumberFormat="1" applyFont="1" applyFill="1" applyBorder="1" applyAlignment="1">
      <alignment horizontal="center"/>
    </xf>
    <xf numFmtId="1" fontId="7" fillId="33" borderId="28" xfId="0" applyNumberFormat="1" applyFont="1" applyFill="1" applyBorder="1" applyAlignment="1">
      <alignment horizontal="right"/>
    </xf>
    <xf numFmtId="2" fontId="7" fillId="33" borderId="10" xfId="0" applyNumberFormat="1" applyFont="1" applyFill="1" applyBorder="1" applyAlignment="1">
      <alignment horizontal="right"/>
    </xf>
    <xf numFmtId="1" fontId="7" fillId="33" borderId="14" xfId="0" applyNumberFormat="1" applyFont="1" applyFill="1" applyBorder="1" applyAlignment="1">
      <alignment horizontal="right"/>
    </xf>
    <xf numFmtId="1" fontId="7" fillId="33" borderId="10" xfId="0" applyFont="1" applyFill="1" applyBorder="1" applyAlignment="1">
      <alignment horizontal="right"/>
    </xf>
    <xf numFmtId="1" fontId="7" fillId="33" borderId="10" xfId="0" applyNumberFormat="1" applyFont="1" applyFill="1" applyBorder="1" applyAlignment="1">
      <alignment horizontal="right"/>
    </xf>
    <xf numFmtId="1" fontId="1" fillId="33" borderId="19" xfId="0" applyFont="1" applyFill="1" applyBorder="1" applyAlignment="1">
      <alignment horizontal="center"/>
    </xf>
    <xf numFmtId="1" fontId="0" fillId="33" borderId="12" xfId="0" applyFont="1" applyFill="1" applyBorder="1" applyAlignment="1">
      <alignment horizontal="center"/>
    </xf>
    <xf numFmtId="1" fontId="0" fillId="33" borderId="18" xfId="0" applyFont="1" applyFill="1" applyBorder="1" applyAlignment="1">
      <alignment horizontal="right"/>
    </xf>
    <xf numFmtId="181" fontId="0" fillId="33" borderId="10" xfId="0" applyNumberFormat="1" applyFill="1" applyBorder="1" applyAlignment="1">
      <alignment horizontal="right"/>
    </xf>
    <xf numFmtId="181" fontId="0" fillId="33" borderId="10" xfId="0" applyNumberFormat="1" applyFont="1" applyFill="1" applyBorder="1" applyAlignment="1">
      <alignment horizontal="right"/>
    </xf>
    <xf numFmtId="181" fontId="0" fillId="33" borderId="14" xfId="0" applyNumberFormat="1" applyFont="1" applyFill="1" applyBorder="1" applyAlignment="1">
      <alignment horizontal="right"/>
    </xf>
    <xf numFmtId="181" fontId="1" fillId="33" borderId="12" xfId="0" applyNumberFormat="1" applyFont="1" applyFill="1" applyBorder="1" applyAlignment="1">
      <alignment horizontal="right"/>
    </xf>
    <xf numFmtId="181" fontId="1" fillId="33" borderId="16" xfId="0" applyNumberFormat="1" applyFont="1" applyFill="1" applyBorder="1" applyAlignment="1">
      <alignment horizontal="right"/>
    </xf>
    <xf numFmtId="181" fontId="0" fillId="33" borderId="10" xfId="0" applyNumberFormat="1" applyFont="1" applyFill="1" applyBorder="1" applyAlignment="1">
      <alignment/>
    </xf>
    <xf numFmtId="181" fontId="0" fillId="33" borderId="14" xfId="0" applyNumberFormat="1" applyFont="1" applyFill="1" applyBorder="1" applyAlignment="1">
      <alignment horizontal="right"/>
    </xf>
    <xf numFmtId="181" fontId="0" fillId="33" borderId="11" xfId="0" applyNumberFormat="1" applyFont="1" applyFill="1" applyBorder="1" applyAlignment="1">
      <alignment horizontal="right"/>
    </xf>
    <xf numFmtId="181" fontId="0" fillId="33" borderId="30" xfId="0" applyNumberFormat="1" applyFont="1" applyFill="1" applyBorder="1" applyAlignment="1">
      <alignment horizontal="right"/>
    </xf>
    <xf numFmtId="181" fontId="0" fillId="33" borderId="21" xfId="0" applyNumberFormat="1" applyFont="1" applyFill="1" applyBorder="1" applyAlignment="1">
      <alignment horizontal="right"/>
    </xf>
    <xf numFmtId="1" fontId="0" fillId="33" borderId="11" xfId="0" applyNumberFormat="1" applyFont="1" applyFill="1" applyBorder="1" applyAlignment="1">
      <alignment horizontal="right"/>
    </xf>
    <xf numFmtId="1" fontId="1" fillId="33" borderId="40" xfId="0" applyFont="1" applyFill="1" applyBorder="1" applyAlignment="1" quotePrefix="1">
      <alignment horizontal="center" vertical="center"/>
    </xf>
    <xf numFmtId="1" fontId="1" fillId="33" borderId="28" xfId="0" applyFont="1" applyFill="1" applyBorder="1" applyAlignment="1" quotePrefix="1">
      <alignment horizontal="center" vertical="center" wrapText="1"/>
    </xf>
    <xf numFmtId="1" fontId="1" fillId="33" borderId="12" xfId="0" applyFont="1" applyFill="1" applyBorder="1" applyAlignment="1" quotePrefix="1">
      <alignment horizontal="center"/>
    </xf>
    <xf numFmtId="1" fontId="7" fillId="33" borderId="32" xfId="0" applyFont="1" applyFill="1" applyBorder="1" applyAlignment="1">
      <alignment horizontal="right"/>
    </xf>
    <xf numFmtId="2" fontId="7" fillId="33" borderId="21" xfId="0" applyNumberFormat="1" applyFont="1" applyFill="1" applyBorder="1" applyAlignment="1">
      <alignment horizontal="right"/>
    </xf>
    <xf numFmtId="1" fontId="7" fillId="33" borderId="21" xfId="0" applyFont="1" applyFill="1" applyBorder="1" applyAlignment="1">
      <alignment horizontal="right"/>
    </xf>
    <xf numFmtId="1" fontId="7" fillId="33" borderId="33" xfId="0" applyNumberFormat="1" applyFont="1" applyFill="1" applyBorder="1" applyAlignment="1">
      <alignment horizontal="right"/>
    </xf>
    <xf numFmtId="1" fontId="1" fillId="33" borderId="34" xfId="0" applyFont="1" applyFill="1" applyBorder="1" applyAlignment="1">
      <alignment horizontal="center"/>
    </xf>
    <xf numFmtId="1" fontId="0" fillId="33" borderId="32" xfId="0" applyFont="1" applyFill="1" applyBorder="1" applyAlignment="1">
      <alignment horizontal="right"/>
    </xf>
    <xf numFmtId="181" fontId="0" fillId="33" borderId="33" xfId="0" applyNumberFormat="1" applyFont="1" applyFill="1" applyBorder="1" applyAlignment="1">
      <alignment horizontal="right"/>
    </xf>
    <xf numFmtId="181" fontId="1" fillId="33" borderId="34" xfId="0" applyNumberFormat="1" applyFont="1" applyFill="1" applyBorder="1" applyAlignment="1">
      <alignment horizontal="right"/>
    </xf>
    <xf numFmtId="181" fontId="1" fillId="33" borderId="32" xfId="0" applyNumberFormat="1" applyFont="1" applyFill="1" applyBorder="1" applyAlignment="1">
      <alignment horizontal="right"/>
    </xf>
    <xf numFmtId="181" fontId="0" fillId="33" borderId="21" xfId="0" applyNumberFormat="1" applyFont="1" applyFill="1" applyBorder="1" applyAlignment="1">
      <alignment/>
    </xf>
    <xf numFmtId="181" fontId="0" fillId="33" borderId="35" xfId="0" applyNumberFormat="1" applyFont="1" applyFill="1" applyBorder="1" applyAlignment="1">
      <alignment horizontal="right"/>
    </xf>
    <xf numFmtId="1" fontId="0" fillId="33" borderId="36" xfId="0" applyNumberFormat="1" applyFont="1" applyFill="1" applyBorder="1" applyAlignment="1">
      <alignment horizontal="right"/>
    </xf>
    <xf numFmtId="216" fontId="0" fillId="33" borderId="43" xfId="59" applyNumberFormat="1" applyFont="1" applyFill="1" applyBorder="1" applyAlignment="1">
      <alignment/>
    </xf>
    <xf numFmtId="1" fontId="1" fillId="33" borderId="20" xfId="0" applyFont="1" applyFill="1" applyBorder="1" applyAlignment="1">
      <alignment horizontal="center" vertical="top"/>
    </xf>
    <xf numFmtId="1" fontId="1" fillId="33" borderId="34" xfId="0" applyFont="1" applyFill="1" applyBorder="1" applyAlignment="1" quotePrefix="1">
      <alignment horizontal="center" vertical="center" wrapText="1"/>
    </xf>
    <xf numFmtId="49" fontId="1" fillId="33" borderId="34" xfId="0" applyNumberFormat="1" applyFont="1" applyFill="1" applyBorder="1" applyAlignment="1">
      <alignment horizontal="center"/>
    </xf>
    <xf numFmtId="1" fontId="7" fillId="33" borderId="40" xfId="0" applyFont="1" applyFill="1" applyBorder="1" applyAlignment="1">
      <alignment horizontal="right"/>
    </xf>
    <xf numFmtId="1" fontId="7" fillId="33" borderId="33" xfId="0" applyFont="1" applyFill="1" applyBorder="1" applyAlignment="1">
      <alignment horizontal="right"/>
    </xf>
    <xf numFmtId="1" fontId="7" fillId="33" borderId="21" xfId="0" applyNumberFormat="1" applyFont="1" applyFill="1" applyBorder="1" applyAlignment="1">
      <alignment horizontal="right"/>
    </xf>
    <xf numFmtId="1" fontId="1" fillId="33" borderId="31" xfId="0" applyFont="1" applyFill="1" applyBorder="1" applyAlignment="1">
      <alignment horizontal="center"/>
    </xf>
    <xf numFmtId="1" fontId="0" fillId="33" borderId="31" xfId="0" applyFont="1" applyFill="1" applyBorder="1" applyAlignment="1">
      <alignment horizontal="center"/>
    </xf>
    <xf numFmtId="181" fontId="0" fillId="33" borderId="21" xfId="0" applyNumberFormat="1" applyFill="1" applyBorder="1" applyAlignment="1">
      <alignment horizontal="right"/>
    </xf>
    <xf numFmtId="181" fontId="0" fillId="33" borderId="33" xfId="0" applyNumberFormat="1" applyFont="1" applyFill="1" applyBorder="1" applyAlignment="1">
      <alignment horizontal="right"/>
    </xf>
    <xf numFmtId="216" fontId="67" fillId="0" borderId="38" xfId="0" applyNumberFormat="1" applyFont="1" applyBorder="1" applyAlignment="1">
      <alignment horizontal="center"/>
    </xf>
    <xf numFmtId="1" fontId="0" fillId="2" borderId="12" xfId="0" applyFont="1" applyFill="1" applyBorder="1" applyAlignment="1">
      <alignment horizontal="center"/>
    </xf>
    <xf numFmtId="216" fontId="67" fillId="0" borderId="45" xfId="0" applyNumberFormat="1" applyFont="1" applyBorder="1" applyAlignment="1">
      <alignment horizontal="center"/>
    </xf>
    <xf numFmtId="216" fontId="67" fillId="0" borderId="46" xfId="0" applyNumberFormat="1" applyFont="1" applyBorder="1" applyAlignment="1">
      <alignment horizontal="center"/>
    </xf>
    <xf numFmtId="216" fontId="0" fillId="2" borderId="15" xfId="59" applyNumberFormat="1" applyFont="1" applyFill="1" applyBorder="1" applyAlignment="1">
      <alignment/>
    </xf>
    <xf numFmtId="216" fontId="67" fillId="0" borderId="0" xfId="0" applyNumberFormat="1" applyFont="1" applyBorder="1" applyAlignment="1">
      <alignment horizontal="center"/>
    </xf>
    <xf numFmtId="181" fontId="0" fillId="2" borderId="43" xfId="0" applyNumberFormat="1" applyFont="1" applyFill="1" applyBorder="1" applyAlignment="1">
      <alignment horizontal="right"/>
    </xf>
    <xf numFmtId="181" fontId="0" fillId="2" borderId="34" xfId="0" applyNumberFormat="1" applyFont="1" applyFill="1" applyBorder="1" applyAlignment="1">
      <alignment horizontal="right"/>
    </xf>
    <xf numFmtId="216" fontId="67" fillId="0" borderId="39" xfId="0" applyNumberFormat="1" applyFont="1" applyBorder="1" applyAlignment="1">
      <alignment horizontal="center"/>
    </xf>
    <xf numFmtId="1" fontId="1" fillId="14" borderId="40" xfId="0" applyFont="1" applyFill="1" applyBorder="1" applyAlignment="1">
      <alignment horizontal="center" vertical="top"/>
    </xf>
    <xf numFmtId="1" fontId="1" fillId="14" borderId="31" xfId="0" applyFont="1" applyFill="1" applyBorder="1" applyAlignment="1" quotePrefix="1">
      <alignment horizontal="center" vertical="center" wrapText="1"/>
    </xf>
    <xf numFmtId="216" fontId="67" fillId="0" borderId="47" xfId="0" applyNumberFormat="1" applyFont="1" applyBorder="1" applyAlignment="1">
      <alignment horizontal="center"/>
    </xf>
    <xf numFmtId="1" fontId="0" fillId="2" borderId="10" xfId="0" applyFont="1" applyFill="1" applyBorder="1" applyAlignment="1">
      <alignment horizontal="right"/>
    </xf>
    <xf numFmtId="2" fontId="7" fillId="2" borderId="10" xfId="0" applyNumberFormat="1" applyFont="1" applyFill="1" applyBorder="1" applyAlignment="1">
      <alignment horizontal="right"/>
    </xf>
    <xf numFmtId="1" fontId="7" fillId="2" borderId="10" xfId="0" applyFont="1" applyFill="1" applyBorder="1" applyAlignment="1">
      <alignment horizontal="right"/>
    </xf>
    <xf numFmtId="1" fontId="7" fillId="2" borderId="10" xfId="0" applyNumberFormat="1" applyFont="1" applyFill="1" applyBorder="1" applyAlignment="1">
      <alignment horizontal="right"/>
    </xf>
    <xf numFmtId="1" fontId="0" fillId="2" borderId="16" xfId="0" applyFont="1" applyFill="1" applyBorder="1" applyAlignment="1">
      <alignment horizontal="right"/>
    </xf>
    <xf numFmtId="181" fontId="0" fillId="2" borderId="10" xfId="0" applyNumberFormat="1" applyFont="1" applyFill="1" applyBorder="1" applyAlignment="1">
      <alignment horizontal="right"/>
    </xf>
    <xf numFmtId="181" fontId="1" fillId="2" borderId="16" xfId="0" applyNumberFormat="1" applyFont="1" applyFill="1" applyBorder="1" applyAlignment="1">
      <alignment horizontal="right"/>
    </xf>
    <xf numFmtId="181" fontId="0" fillId="2" borderId="10" xfId="0" applyNumberFormat="1" applyFont="1" applyFill="1" applyBorder="1" applyAlignment="1">
      <alignment/>
    </xf>
    <xf numFmtId="181" fontId="0" fillId="2" borderId="11" xfId="0" applyNumberFormat="1" applyFont="1" applyFill="1" applyBorder="1" applyAlignment="1">
      <alignment horizontal="right"/>
    </xf>
    <xf numFmtId="1" fontId="0" fillId="2" borderId="48" xfId="0" applyNumberFormat="1" applyFont="1" applyFill="1" applyBorder="1" applyAlignment="1">
      <alignment horizontal="right"/>
    </xf>
    <xf numFmtId="181" fontId="0" fillId="2" borderId="18" xfId="0" applyNumberFormat="1" applyFont="1" applyFill="1" applyBorder="1" applyAlignment="1">
      <alignment horizontal="right"/>
    </xf>
    <xf numFmtId="1" fontId="0" fillId="2" borderId="11" xfId="0" applyNumberFormat="1" applyFont="1" applyFill="1" applyBorder="1" applyAlignment="1">
      <alignment horizontal="right"/>
    </xf>
    <xf numFmtId="1" fontId="7" fillId="4" borderId="40" xfId="0" applyNumberFormat="1" applyFont="1" applyFill="1" applyBorder="1" applyAlignment="1">
      <alignment horizontal="right"/>
    </xf>
    <xf numFmtId="1" fontId="0" fillId="4" borderId="34" xfId="0" applyFont="1" applyFill="1" applyBorder="1" applyAlignment="1">
      <alignment horizontal="center"/>
    </xf>
    <xf numFmtId="1" fontId="0" fillId="4" borderId="30" xfId="0" applyFont="1" applyFill="1" applyBorder="1" applyAlignment="1">
      <alignment horizontal="right"/>
    </xf>
    <xf numFmtId="181" fontId="0" fillId="4" borderId="36" xfId="0" applyNumberFormat="1" applyFont="1" applyFill="1" applyBorder="1" applyAlignment="1">
      <alignment horizontal="right"/>
    </xf>
    <xf numFmtId="1" fontId="1" fillId="16" borderId="19" xfId="0" applyFont="1" applyFill="1" applyBorder="1" applyAlignment="1" quotePrefix="1">
      <alignment horizontal="center" vertical="center"/>
    </xf>
    <xf numFmtId="49" fontId="1" fillId="16" borderId="19" xfId="0" applyNumberFormat="1" applyFont="1" applyFill="1" applyBorder="1" applyAlignment="1">
      <alignment horizontal="center"/>
    </xf>
    <xf numFmtId="216" fontId="0" fillId="4" borderId="18" xfId="59" applyNumberFormat="1" applyFont="1" applyFill="1" applyBorder="1" applyAlignment="1">
      <alignment/>
    </xf>
    <xf numFmtId="216" fontId="0" fillId="4" borderId="11" xfId="59" applyNumberFormat="1" applyFont="1" applyFill="1" applyBorder="1" applyAlignment="1">
      <alignment/>
    </xf>
    <xf numFmtId="1" fontId="5" fillId="0" borderId="0" xfId="0" applyFont="1" applyBorder="1" applyAlignment="1">
      <alignment horizontal="center" vertical="center"/>
    </xf>
    <xf numFmtId="0" fontId="13" fillId="0" borderId="0" xfId="0" applyNumberFormat="1" applyFont="1" applyAlignment="1">
      <alignment vertical="center"/>
    </xf>
    <xf numFmtId="0" fontId="12" fillId="0" borderId="0" xfId="0" applyNumberFormat="1" applyFont="1" applyAlignment="1">
      <alignment vertical="center"/>
    </xf>
    <xf numFmtId="1" fontId="16" fillId="0" borderId="0" xfId="0" applyFont="1" applyAlignment="1">
      <alignment horizontal="center" wrapText="1"/>
    </xf>
    <xf numFmtId="1" fontId="1" fillId="2" borderId="11" xfId="0" applyFont="1" applyFill="1" applyBorder="1" applyAlignment="1">
      <alignment horizontal="center"/>
    </xf>
    <xf numFmtId="49" fontId="1" fillId="14" borderId="12" xfId="0" applyNumberFormat="1" applyFont="1" applyFill="1" applyBorder="1" applyAlignment="1">
      <alignment horizontal="center"/>
    </xf>
    <xf numFmtId="216" fontId="67" fillId="0" borderId="28" xfId="0" applyNumberFormat="1" applyFont="1" applyBorder="1" applyAlignment="1">
      <alignment horizontal="center" wrapText="1"/>
    </xf>
    <xf numFmtId="216" fontId="67" fillId="0" borderId="19" xfId="0" applyNumberFormat="1" applyFont="1" applyBorder="1" applyAlignment="1">
      <alignment horizontal="center" wrapText="1"/>
    </xf>
    <xf numFmtId="1" fontId="0" fillId="0" borderId="0" xfId="0" applyFont="1" applyAlignment="1">
      <alignment horizontal="left"/>
    </xf>
    <xf numFmtId="193" fontId="0" fillId="0" borderId="0" xfId="0" applyNumberFormat="1" applyFont="1" applyAlignment="1">
      <alignment horizontal="left"/>
    </xf>
    <xf numFmtId="1" fontId="0" fillId="0" borderId="0" xfId="0" applyFont="1" applyAlignment="1">
      <alignment horizontal="left" vertical="center" wrapText="1"/>
    </xf>
    <xf numFmtId="1" fontId="66" fillId="0" borderId="0" xfId="0" applyFont="1" applyAlignment="1">
      <alignment horizontal="left"/>
    </xf>
    <xf numFmtId="193" fontId="0" fillId="0" borderId="0" xfId="0" applyNumberFormat="1" applyFont="1" applyAlignment="1">
      <alignment horizontal="left" vertical="center"/>
    </xf>
    <xf numFmtId="0" fontId="0" fillId="0" borderId="0" xfId="0" applyNumberFormat="1" applyFont="1" applyAlignment="1">
      <alignment horizontal="left" vertical="center"/>
    </xf>
    <xf numFmtId="216" fontId="67" fillId="0" borderId="38" xfId="0" applyNumberFormat="1" applyFont="1" applyBorder="1" applyAlignment="1">
      <alignment horizontal="center" wrapText="1"/>
    </xf>
    <xf numFmtId="216" fontId="67" fillId="0" borderId="39" xfId="0" applyNumberFormat="1" applyFont="1" applyBorder="1" applyAlignment="1">
      <alignment horizontal="center" wrapText="1"/>
    </xf>
    <xf numFmtId="0" fontId="0" fillId="0" borderId="0" xfId="0" applyNumberFormat="1" applyFont="1" applyAlignment="1">
      <alignment horizontal="left" vertical="center" wrapText="1"/>
    </xf>
    <xf numFmtId="0" fontId="65" fillId="0" borderId="0" xfId="0" applyNumberFormat="1" applyFont="1" applyAlignment="1">
      <alignment horizontal="left" vertical="center"/>
    </xf>
    <xf numFmtId="216" fontId="67" fillId="0" borderId="42" xfId="0" applyNumberFormat="1" applyFont="1" applyBorder="1" applyAlignment="1">
      <alignment horizontal="center" wrapText="1"/>
    </xf>
    <xf numFmtId="216" fontId="63" fillId="0" borderId="0" xfId="0" applyNumberFormat="1" applyFont="1" applyBorder="1" applyAlignment="1">
      <alignment horizontal="center" wrapText="1"/>
    </xf>
    <xf numFmtId="0" fontId="0" fillId="0" borderId="0" xfId="0" applyNumberFormat="1" applyFont="1" applyAlignment="1">
      <alignment horizontal="center" vertical="center"/>
    </xf>
    <xf numFmtId="1" fontId="0" fillId="0" borderId="0" xfId="0" applyFont="1" applyAlignment="1">
      <alignment horizontal="left" wrapText="1"/>
    </xf>
    <xf numFmtId="1"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Groundnut Production and Yield</a:t>
            </a:r>
          </a:p>
        </c:rich>
      </c:tx>
      <c:layout>
        <c:manualLayout>
          <c:xMode val="factor"/>
          <c:yMode val="factor"/>
          <c:x val="-0.001"/>
          <c:y val="-0.00775"/>
        </c:manualLayout>
      </c:layout>
      <c:spPr>
        <a:noFill/>
        <a:ln w="3175">
          <a:noFill/>
        </a:ln>
      </c:spPr>
    </c:title>
    <c:plotArea>
      <c:layout>
        <c:manualLayout>
          <c:xMode val="edge"/>
          <c:yMode val="edge"/>
          <c:x val="0.07375"/>
          <c:y val="0.088"/>
          <c:w val="0.86125"/>
          <c:h val="0.83475"/>
        </c:manualLayout>
      </c:layout>
      <c:barChart>
        <c:barDir val="col"/>
        <c:grouping val="clustered"/>
        <c:varyColors val="0"/>
        <c:ser>
          <c:idx val="2"/>
          <c:order val="1"/>
          <c:tx>
            <c:strRef>
              <c:f>'DATA-Grondbone - Groundnuts'!$B$9</c:f>
              <c:strCache>
                <c:ptCount val="1"/>
                <c:pt idx="0">
                  <c:v>NOK produksie skatting/CEC crop estimate ('000ton)</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'DATA-Grondbone - Groundnuts'!$C$6:$R$6</c:f>
            </c:strRef>
          </c:cat>
          <c:val>
            <c:numRef>
              <c:f>'DATA-Grondbone - Groundnuts'!$C$9:$R$9</c:f>
            </c:numRef>
          </c:val>
        </c:ser>
        <c:gapWidth val="75"/>
        <c:axId val="29560414"/>
        <c:axId val="64717135"/>
      </c:barChart>
      <c:lineChart>
        <c:grouping val="standard"/>
        <c:varyColors val="0"/>
        <c:ser>
          <c:idx val="1"/>
          <c:order val="0"/>
          <c:tx>
            <c:strRef>
              <c:f>'DATA-Grondbone - Groundnuts'!$B$8</c:f>
              <c:strCache>
                <c:ptCount val="1"/>
                <c:pt idx="0">
                  <c:v>Opbrengs/Yield (ton/ha)</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val>
            <c:numRef>
              <c:f>'DATA-Grondbone - Groundnuts'!$C$8:$R$8</c:f>
            </c:numRef>
          </c:val>
          <c:smooth val="0"/>
        </c:ser>
        <c:axId val="45583304"/>
        <c:axId val="7596553"/>
      </c:lineChart>
      <c:catAx>
        <c:axId val="29560414"/>
        <c:scaling>
          <c:orientation val="minMax"/>
        </c:scaling>
        <c:axPos val="b"/>
        <c:delete val="0"/>
        <c:numFmt formatCode="General" sourceLinked="1"/>
        <c:majorTickMark val="none"/>
        <c:minorTickMark val="none"/>
        <c:tickLblPos val="nextTo"/>
        <c:spPr>
          <a:ln w="3175">
            <a:solidFill>
              <a:srgbClr val="808080"/>
            </a:solidFill>
          </a:ln>
        </c:spPr>
        <c:crossAx val="64717135"/>
        <c:crosses val="autoZero"/>
        <c:auto val="1"/>
        <c:lblOffset val="100"/>
        <c:tickLblSkip val="1"/>
        <c:noMultiLvlLbl val="0"/>
      </c:catAx>
      <c:valAx>
        <c:axId val="64717135"/>
        <c:scaling>
          <c:orientation val="minMax"/>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2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29560414"/>
        <c:crosses val="max"/>
        <c:crossBetween val="between"/>
        <c:dispUnits/>
        <c:majorUnit val="50"/>
      </c:valAx>
      <c:catAx>
        <c:axId val="45583304"/>
        <c:scaling>
          <c:orientation val="minMax"/>
        </c:scaling>
        <c:axPos val="b"/>
        <c:delete val="1"/>
        <c:majorTickMark val="out"/>
        <c:minorTickMark val="none"/>
        <c:tickLblPos val="nextTo"/>
        <c:crossAx val="7596553"/>
        <c:crosses val="autoZero"/>
        <c:auto val="1"/>
        <c:lblOffset val="100"/>
        <c:tickLblSkip val="1"/>
        <c:noMultiLvlLbl val="0"/>
      </c:catAx>
      <c:valAx>
        <c:axId val="7596553"/>
        <c:scaling>
          <c:orientation val="minMax"/>
        </c:scaling>
        <c:axPos val="l"/>
        <c:title>
          <c:tx>
            <c:rich>
              <a:bodyPr vert="horz" rot="-5400000" anchor="ctr"/>
              <a:lstStyle/>
              <a:p>
                <a:pPr algn="ctr">
                  <a:defRPr/>
                </a:pPr>
                <a:r>
                  <a:rPr lang="en-US" cap="none" sz="1000" b="1" i="0" u="none" baseline="0">
                    <a:solidFill>
                      <a:srgbClr val="000000"/>
                    </a:solidFill>
                  </a:rPr>
                  <a:t>ton/ha</a:t>
                </a:r>
              </a:p>
            </c:rich>
          </c:tx>
          <c:layout>
            <c:manualLayout>
              <c:xMode val="factor"/>
              <c:yMode val="factor"/>
              <c:x val="-0.0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583304"/>
        <c:crossesAt val="1"/>
        <c:crossBetween val="between"/>
        <c:dispUnits/>
        <c:majorUnit val="0.25"/>
      </c:valAx>
      <c:spPr>
        <a:solidFill>
          <a:srgbClr val="FFFFFF"/>
        </a:solidFill>
        <a:ln w="12700">
          <a:solidFill>
            <a:srgbClr val="000000"/>
          </a:solidFill>
        </a:ln>
      </c:spPr>
    </c:plotArea>
    <c:legend>
      <c:legendPos val="b"/>
      <c:layout>
        <c:manualLayout>
          <c:xMode val="edge"/>
          <c:yMode val="edge"/>
          <c:x val="0.5005"/>
          <c:y val="0.97525"/>
          <c:w val="0"/>
          <c:h val="0.0095"/>
        </c:manualLayout>
      </c:layout>
      <c:overlay val="0"/>
      <c:spPr>
        <a:noFill/>
        <a:ln w="3175">
          <a:no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Groundnut Imports and Exports
</a:t>
            </a:r>
          </a:p>
        </c:rich>
      </c:tx>
      <c:layout>
        <c:manualLayout>
          <c:xMode val="factor"/>
          <c:yMode val="factor"/>
          <c:x val="0"/>
          <c:y val="-0.00775"/>
        </c:manualLayout>
      </c:layout>
      <c:spPr>
        <a:noFill/>
        <a:ln w="3175">
          <a:noFill/>
        </a:ln>
      </c:spPr>
    </c:title>
    <c:plotArea>
      <c:layout>
        <c:manualLayout>
          <c:xMode val="edge"/>
          <c:yMode val="edge"/>
          <c:x val="0.01425"/>
          <c:y val="0.13325"/>
          <c:w val="0.9285"/>
          <c:h val="0.78725"/>
        </c:manualLayout>
      </c:layout>
      <c:barChart>
        <c:barDir val="col"/>
        <c:grouping val="clustered"/>
        <c:varyColors val="0"/>
        <c:ser>
          <c:idx val="2"/>
          <c:order val="0"/>
          <c:tx>
            <c:strRef>
              <c:f>'DATA-Grondbone - Groundnuts'!$B$19</c:f>
              <c:strCache>
                <c:ptCount val="1"/>
                <c:pt idx="0">
                  <c:v>Invoere / Imports</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'DATA-Grondbone - Groundnuts'!$C$6:$R$6</c:f>
            </c:strRef>
          </c:cat>
          <c:val>
            <c:numRef>
              <c:f>'DATA-Grondbone - Groundnuts'!$C$19:$R$19</c:f>
            </c:numRef>
          </c:val>
        </c:ser>
        <c:ser>
          <c:idx val="0"/>
          <c:order val="1"/>
          <c:tx>
            <c:strRef>
              <c:f>'DATA-Grondbone - Groundnuts'!$B$36</c:f>
              <c:strCache>
                <c:ptCount val="1"/>
                <c:pt idx="0">
                  <c:v>   Uitvoere / Exports </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'DATA-Grondbone - Groundnuts'!$C$6:$R$6</c:f>
            </c:strRef>
          </c:cat>
          <c:val>
            <c:numRef>
              <c:f>'DATA-Grondbone - Groundnuts'!$C$36:$R$36</c:f>
            </c:numRef>
          </c:val>
        </c:ser>
        <c:gapWidth val="75"/>
        <c:axId val="1260114"/>
        <c:axId val="11341027"/>
      </c:barChart>
      <c:catAx>
        <c:axId val="1260114"/>
        <c:scaling>
          <c:orientation val="minMax"/>
        </c:scaling>
        <c:axPos val="b"/>
        <c:delete val="0"/>
        <c:numFmt formatCode="General" sourceLinked="1"/>
        <c:majorTickMark val="none"/>
        <c:minorTickMark val="none"/>
        <c:tickLblPos val="nextTo"/>
        <c:spPr>
          <a:ln w="3175">
            <a:solidFill>
              <a:srgbClr val="808080"/>
            </a:solidFill>
          </a:ln>
        </c:spPr>
        <c:crossAx val="11341027"/>
        <c:crosses val="autoZero"/>
        <c:auto val="1"/>
        <c:lblOffset val="100"/>
        <c:tickLblSkip val="1"/>
        <c:noMultiLvlLbl val="0"/>
      </c:catAx>
      <c:valAx>
        <c:axId val="11341027"/>
        <c:scaling>
          <c:orientation val="minMax"/>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0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1260114"/>
        <c:crosses val="max"/>
        <c:crossBetween val="between"/>
        <c:dispUnits/>
        <c:majorUnit val="5"/>
      </c:valAx>
      <c:spPr>
        <a:solidFill>
          <a:srgbClr val="FFFFFF"/>
        </a:solidFill>
        <a:ln w="12700">
          <a:solidFill>
            <a:srgbClr val="000000"/>
          </a:solidFill>
        </a:ln>
      </c:spPr>
    </c:plotArea>
    <c:legend>
      <c:legendPos val="b"/>
      <c:layout>
        <c:manualLayout>
          <c:xMode val="edge"/>
          <c:yMode val="edge"/>
          <c:x val="0.5005"/>
          <c:y val="0.97525"/>
          <c:w val="0"/>
          <c:h val="0.0095"/>
        </c:manualLayout>
      </c:layout>
      <c:overlay val="0"/>
      <c:spPr>
        <a:noFill/>
        <a:ln w="3175">
          <a:no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Soyabean Imports and Exports
</a:t>
            </a:r>
          </a:p>
        </c:rich>
      </c:tx>
      <c:layout>
        <c:manualLayout>
          <c:xMode val="factor"/>
          <c:yMode val="factor"/>
          <c:x val="-0.001"/>
          <c:y val="-0.00775"/>
        </c:manualLayout>
      </c:layout>
      <c:spPr>
        <a:noFill/>
        <a:ln w="3175">
          <a:noFill/>
        </a:ln>
      </c:spPr>
    </c:title>
    <c:plotArea>
      <c:layout>
        <c:manualLayout>
          <c:xMode val="edge"/>
          <c:yMode val="edge"/>
          <c:x val="0.01425"/>
          <c:y val="0.1335"/>
          <c:w val="0.9265"/>
          <c:h val="0.787"/>
        </c:manualLayout>
      </c:layout>
      <c:barChart>
        <c:barDir val="col"/>
        <c:grouping val="clustered"/>
        <c:varyColors val="0"/>
        <c:ser>
          <c:idx val="2"/>
          <c:order val="0"/>
          <c:tx>
            <c:strRef>
              <c:f>'DATA-Sojabone - Soybean'!$B$19</c:f>
              <c:strCache>
                <c:ptCount val="1"/>
                <c:pt idx="0">
                  <c:v>Invoere / Imports</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'DATA-Sojabone - Soybean'!$C$6:$S$6</c:f>
            </c:numRef>
          </c:cat>
          <c:val>
            <c:numRef>
              <c:f>'DATA-Sojabone - Soybean'!$C$19:$S$19</c:f>
            </c:numRef>
          </c:val>
        </c:ser>
        <c:ser>
          <c:idx val="0"/>
          <c:order val="1"/>
          <c:tx>
            <c:strRef>
              <c:f>'DATA-Sojabone - Soybean'!$B$35</c:f>
              <c:strCache>
                <c:ptCount val="1"/>
                <c:pt idx="0">
                  <c:v>   Uitvoere / Exports </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'DATA-Sojabone - Soybean'!$C$35:$S$35</c:f>
            </c:numRef>
          </c:val>
        </c:ser>
        <c:gapWidth val="75"/>
        <c:axId val="34960380"/>
        <c:axId val="46207965"/>
      </c:barChart>
      <c:catAx>
        <c:axId val="34960380"/>
        <c:scaling>
          <c:orientation val="minMax"/>
        </c:scaling>
        <c:axPos val="b"/>
        <c:delete val="0"/>
        <c:numFmt formatCode="General" sourceLinked="1"/>
        <c:majorTickMark val="none"/>
        <c:minorTickMark val="none"/>
        <c:tickLblPos val="nextTo"/>
        <c:spPr>
          <a:ln w="3175">
            <a:solidFill>
              <a:srgbClr val="808080"/>
            </a:solidFill>
          </a:ln>
        </c:spPr>
        <c:crossAx val="46207965"/>
        <c:crosses val="autoZero"/>
        <c:auto val="1"/>
        <c:lblOffset val="100"/>
        <c:tickLblSkip val="1"/>
        <c:noMultiLvlLbl val="0"/>
      </c:catAx>
      <c:valAx>
        <c:axId val="46207965"/>
        <c:scaling>
          <c:orientation val="minMax"/>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34960380"/>
        <c:crosses val="max"/>
        <c:crossBetween val="between"/>
        <c:dispUnits/>
        <c:majorUnit val="5"/>
      </c:valAx>
      <c:spPr>
        <a:solidFill>
          <a:srgbClr val="FFFFFF"/>
        </a:solidFill>
        <a:ln w="12700">
          <a:solidFill>
            <a:srgbClr val="000000"/>
          </a:solidFill>
        </a:ln>
      </c:spPr>
    </c:plotArea>
    <c:legend>
      <c:legendPos val="b"/>
      <c:layout>
        <c:manualLayout>
          <c:xMode val="edge"/>
          <c:yMode val="edge"/>
          <c:x val="0.5"/>
          <c:y val="0.975"/>
          <c:w val="0"/>
          <c:h val="0.0095"/>
        </c:manualLayout>
      </c:layout>
      <c:overlay val="0"/>
      <c:spPr>
        <a:noFill/>
        <a:ln w="3175">
          <a:no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Sunflowerseed Imports and Exports
</a:t>
            </a:r>
          </a:p>
        </c:rich>
      </c:tx>
      <c:layout>
        <c:manualLayout>
          <c:xMode val="factor"/>
          <c:yMode val="factor"/>
          <c:x val="0"/>
          <c:y val="-0.00775"/>
        </c:manualLayout>
      </c:layout>
      <c:spPr>
        <a:noFill/>
        <a:ln w="3175">
          <a:noFill/>
        </a:ln>
      </c:spPr>
    </c:title>
    <c:plotArea>
      <c:layout>
        <c:manualLayout>
          <c:xMode val="edge"/>
          <c:yMode val="edge"/>
          <c:x val="0.01425"/>
          <c:y val="0.1335"/>
          <c:w val="0.92275"/>
          <c:h val="0.787"/>
        </c:manualLayout>
      </c:layout>
      <c:barChart>
        <c:barDir val="col"/>
        <c:grouping val="clustered"/>
        <c:varyColors val="0"/>
        <c:ser>
          <c:idx val="2"/>
          <c:order val="0"/>
          <c:tx>
            <c:strRef>
              <c:f>'DATA-S blom-S Seeds'!$B$35</c:f>
              <c:strCache>
                <c:ptCount val="1"/>
                <c:pt idx="0">
                  <c:v>   Uitvoere / Exports </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'DATA-Sojabone - Soybean'!$C$6:$S$6</c:f>
            </c:numRef>
          </c:cat>
          <c:val>
            <c:numRef>
              <c:f>'DATA-S blom-S Seeds'!$C$35:$S$35</c:f>
            </c:numRef>
          </c:val>
        </c:ser>
        <c:ser>
          <c:idx val="0"/>
          <c:order val="1"/>
          <c:tx>
            <c:strRef>
              <c:f>'DATA-S blom-S Seeds'!$B$19</c:f>
              <c:strCache>
                <c:ptCount val="1"/>
                <c:pt idx="0">
                  <c:v>Invoere / Imports</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'DATA-S blom-S Seeds'!$C$19:$S$19</c:f>
            </c:numRef>
          </c:val>
        </c:ser>
        <c:gapWidth val="75"/>
        <c:axId val="13218502"/>
        <c:axId val="51857655"/>
      </c:barChart>
      <c:catAx>
        <c:axId val="13218502"/>
        <c:scaling>
          <c:orientation val="minMax"/>
        </c:scaling>
        <c:axPos val="b"/>
        <c:delete val="0"/>
        <c:numFmt formatCode="General" sourceLinked="1"/>
        <c:majorTickMark val="none"/>
        <c:minorTickMark val="none"/>
        <c:tickLblPos val="nextTo"/>
        <c:spPr>
          <a:ln w="3175">
            <a:solidFill>
              <a:srgbClr val="808080"/>
            </a:solidFill>
          </a:ln>
        </c:spPr>
        <c:crossAx val="51857655"/>
        <c:crosses val="autoZero"/>
        <c:auto val="1"/>
        <c:lblOffset val="100"/>
        <c:tickLblSkip val="1"/>
        <c:noMultiLvlLbl val="0"/>
      </c:catAx>
      <c:valAx>
        <c:axId val="51857655"/>
        <c:scaling>
          <c:orientation val="minMax"/>
          <c:max val="80"/>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1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13218502"/>
        <c:crosses val="max"/>
        <c:crossBetween val="between"/>
        <c:dispUnits/>
        <c:majorUnit val="5"/>
      </c:valAx>
      <c:spPr>
        <a:solidFill>
          <a:srgbClr val="FFFFFF"/>
        </a:solidFill>
        <a:ln w="12700">
          <a:solidFill>
            <a:srgbClr val="000000"/>
          </a:solidFill>
        </a:ln>
      </c:spPr>
    </c:plotArea>
    <c:legend>
      <c:legendPos val="b"/>
      <c:layout>
        <c:manualLayout>
          <c:xMode val="edge"/>
          <c:yMode val="edge"/>
          <c:x val="0.5"/>
          <c:y val="0.975"/>
          <c:w val="0"/>
          <c:h val="0.0095"/>
        </c:manualLayout>
      </c:layout>
      <c:overlay val="0"/>
      <c:spPr>
        <a:noFill/>
        <a:ln w="3175">
          <a:no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Sunflowerseed Production and Yield</a:t>
            </a:r>
          </a:p>
        </c:rich>
      </c:tx>
      <c:layout>
        <c:manualLayout>
          <c:xMode val="factor"/>
          <c:yMode val="factor"/>
          <c:x val="0"/>
          <c:y val="-0.00775"/>
        </c:manualLayout>
      </c:layout>
      <c:spPr>
        <a:noFill/>
        <a:ln w="3175">
          <a:noFill/>
        </a:ln>
      </c:spPr>
    </c:title>
    <c:plotArea>
      <c:layout>
        <c:manualLayout>
          <c:xMode val="edge"/>
          <c:yMode val="edge"/>
          <c:x val="0.07375"/>
          <c:y val="0.08825"/>
          <c:w val="0.86025"/>
          <c:h val="0.83275"/>
        </c:manualLayout>
      </c:layout>
      <c:barChart>
        <c:barDir val="col"/>
        <c:grouping val="clustered"/>
        <c:varyColors val="0"/>
        <c:ser>
          <c:idx val="2"/>
          <c:order val="1"/>
          <c:tx>
            <c:strRef>
              <c:f>'DATA-S blom-S Seeds'!$B$9</c:f>
              <c:strCache>
                <c:ptCount val="1"/>
                <c:pt idx="0">
                  <c:v>NOK produksie skatting/CEC crop estimate ('000ton)</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'DATA-Sojabone - Soybean'!$C$6:$S$6</c:f>
            </c:numRef>
          </c:cat>
          <c:val>
            <c:numRef>
              <c:f>'DATA-S blom-S Seeds'!$C$9:$S$9</c:f>
            </c:numRef>
          </c:val>
        </c:ser>
        <c:gapWidth val="75"/>
        <c:axId val="64065712"/>
        <c:axId val="39720497"/>
      </c:barChart>
      <c:lineChart>
        <c:grouping val="standard"/>
        <c:varyColors val="0"/>
        <c:ser>
          <c:idx val="1"/>
          <c:order val="0"/>
          <c:tx>
            <c:strRef>
              <c:f>'DATA-S blom-S Seeds'!$B$8</c:f>
              <c:strCache>
                <c:ptCount val="1"/>
                <c:pt idx="0">
                  <c:v>Opbrengs/Yield (ton/ha)</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val>
            <c:numRef>
              <c:f>'DATA-Sojabone - Soybean'!$C$8:$S$8</c:f>
            </c:numRef>
          </c:val>
          <c:smooth val="0"/>
        </c:ser>
        <c:axId val="21940154"/>
        <c:axId val="63243659"/>
      </c:lineChart>
      <c:catAx>
        <c:axId val="64065712"/>
        <c:scaling>
          <c:orientation val="minMax"/>
        </c:scaling>
        <c:axPos val="b"/>
        <c:delete val="0"/>
        <c:numFmt formatCode="General" sourceLinked="1"/>
        <c:majorTickMark val="none"/>
        <c:minorTickMark val="none"/>
        <c:tickLblPos val="nextTo"/>
        <c:spPr>
          <a:ln w="3175">
            <a:solidFill>
              <a:srgbClr val="808080"/>
            </a:solidFill>
          </a:ln>
        </c:spPr>
        <c:crossAx val="39720497"/>
        <c:crosses val="autoZero"/>
        <c:auto val="1"/>
        <c:lblOffset val="100"/>
        <c:tickLblSkip val="1"/>
        <c:noMultiLvlLbl val="0"/>
      </c:catAx>
      <c:valAx>
        <c:axId val="39720497"/>
        <c:scaling>
          <c:orientation val="minMax"/>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64065712"/>
        <c:crosses val="max"/>
        <c:crossBetween val="between"/>
        <c:dispUnits/>
        <c:majorUnit val="50"/>
      </c:valAx>
      <c:catAx>
        <c:axId val="21940154"/>
        <c:scaling>
          <c:orientation val="minMax"/>
        </c:scaling>
        <c:axPos val="b"/>
        <c:delete val="1"/>
        <c:majorTickMark val="out"/>
        <c:minorTickMark val="none"/>
        <c:tickLblPos val="nextTo"/>
        <c:crossAx val="63243659"/>
        <c:crosses val="autoZero"/>
        <c:auto val="1"/>
        <c:lblOffset val="100"/>
        <c:tickLblSkip val="1"/>
        <c:noMultiLvlLbl val="0"/>
      </c:catAx>
      <c:valAx>
        <c:axId val="63243659"/>
        <c:scaling>
          <c:orientation val="minMax"/>
        </c:scaling>
        <c:axPos val="l"/>
        <c:title>
          <c:tx>
            <c:rich>
              <a:bodyPr vert="horz" rot="-5400000" anchor="ctr"/>
              <a:lstStyle/>
              <a:p>
                <a:pPr algn="ctr">
                  <a:defRPr/>
                </a:pPr>
                <a:r>
                  <a:rPr lang="en-US" cap="none" sz="1000" b="1" i="0" u="none" baseline="0">
                    <a:solidFill>
                      <a:srgbClr val="000000"/>
                    </a:solidFill>
                  </a:rPr>
                  <a:t>ton/ha</a:t>
                </a:r>
              </a:p>
            </c:rich>
          </c:tx>
          <c:layout>
            <c:manualLayout>
              <c:xMode val="factor"/>
              <c:yMode val="factor"/>
              <c:x val="-0.0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1940154"/>
        <c:crossesAt val="1"/>
        <c:crossBetween val="between"/>
        <c:dispUnits/>
        <c:majorUnit val="0.25"/>
      </c:valAx>
      <c:spPr>
        <a:solidFill>
          <a:srgbClr val="FFFFFF"/>
        </a:solidFill>
        <a:ln w="12700">
          <a:solidFill>
            <a:srgbClr val="000000"/>
          </a:solidFill>
        </a:ln>
      </c:spPr>
    </c:plotArea>
    <c:legend>
      <c:legendPos val="b"/>
      <c:layout>
        <c:manualLayout>
          <c:xMode val="edge"/>
          <c:yMode val="edge"/>
          <c:x val="0.50125"/>
          <c:y val="0.975"/>
          <c:w val="0"/>
          <c:h val="0.0095"/>
        </c:manualLayout>
      </c:layout>
      <c:overlay val="0"/>
      <c:spPr>
        <a:noFill/>
        <a:ln w="3175">
          <a:no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Soybean Production and Yield</a:t>
            </a:r>
          </a:p>
        </c:rich>
      </c:tx>
      <c:layout>
        <c:manualLayout>
          <c:xMode val="factor"/>
          <c:yMode val="factor"/>
          <c:x val="-0.001"/>
          <c:y val="-0.00775"/>
        </c:manualLayout>
      </c:layout>
      <c:spPr>
        <a:noFill/>
        <a:ln w="3175">
          <a:noFill/>
        </a:ln>
      </c:spPr>
    </c:title>
    <c:plotArea>
      <c:layout>
        <c:manualLayout>
          <c:xMode val="edge"/>
          <c:yMode val="edge"/>
          <c:x val="0.07375"/>
          <c:y val="0.08825"/>
          <c:w val="0.86025"/>
          <c:h val="0.83275"/>
        </c:manualLayout>
      </c:layout>
      <c:barChart>
        <c:barDir val="col"/>
        <c:grouping val="clustered"/>
        <c:varyColors val="0"/>
        <c:ser>
          <c:idx val="2"/>
          <c:order val="1"/>
          <c:tx>
            <c:strRef>
              <c:f>'DATA-Sojabone - Soybean'!$B$9</c:f>
              <c:strCache>
                <c:ptCount val="1"/>
                <c:pt idx="0">
                  <c:v>NOK produksie skatting/CEC crop estimate ('000ton)</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'DATA-Sojabone - Soybean'!$C$6:$S$6</c:f>
            </c:numRef>
          </c:cat>
          <c:val>
            <c:numRef>
              <c:f>'DATA-Sojabone - Soybean'!$C$9:$S$9</c:f>
            </c:numRef>
          </c:val>
        </c:ser>
        <c:gapWidth val="75"/>
        <c:axId val="32322020"/>
        <c:axId val="22462725"/>
      </c:barChart>
      <c:lineChart>
        <c:grouping val="standard"/>
        <c:varyColors val="0"/>
        <c:ser>
          <c:idx val="1"/>
          <c:order val="0"/>
          <c:tx>
            <c:strRef>
              <c:f>'DATA-Sojabone - Soybean'!$B$8</c:f>
              <c:strCache>
                <c:ptCount val="1"/>
                <c:pt idx="0">
                  <c:v>Opbrengs/Yield (ton/ha)</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val>
            <c:numRef>
              <c:f>'DATA-Sojabone - Soybean'!$C$8:$S$8</c:f>
            </c:numRef>
          </c:val>
          <c:smooth val="0"/>
        </c:ser>
        <c:axId val="837934"/>
        <c:axId val="7541407"/>
      </c:lineChart>
      <c:catAx>
        <c:axId val="32322020"/>
        <c:scaling>
          <c:orientation val="minMax"/>
        </c:scaling>
        <c:axPos val="b"/>
        <c:delete val="0"/>
        <c:numFmt formatCode="General" sourceLinked="1"/>
        <c:majorTickMark val="none"/>
        <c:minorTickMark val="none"/>
        <c:tickLblPos val="nextTo"/>
        <c:spPr>
          <a:ln w="3175">
            <a:solidFill>
              <a:srgbClr val="808080"/>
            </a:solidFill>
          </a:ln>
        </c:spPr>
        <c:crossAx val="22462725"/>
        <c:crosses val="autoZero"/>
        <c:auto val="1"/>
        <c:lblOffset val="100"/>
        <c:tickLblSkip val="1"/>
        <c:noMultiLvlLbl val="0"/>
      </c:catAx>
      <c:valAx>
        <c:axId val="22462725"/>
        <c:scaling>
          <c:orientation val="minMax"/>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32322020"/>
        <c:crosses val="max"/>
        <c:crossBetween val="between"/>
        <c:dispUnits/>
        <c:majorUnit val="50"/>
      </c:valAx>
      <c:catAx>
        <c:axId val="837934"/>
        <c:scaling>
          <c:orientation val="minMax"/>
        </c:scaling>
        <c:axPos val="b"/>
        <c:delete val="1"/>
        <c:majorTickMark val="out"/>
        <c:minorTickMark val="none"/>
        <c:tickLblPos val="nextTo"/>
        <c:crossAx val="7541407"/>
        <c:crosses val="autoZero"/>
        <c:auto val="1"/>
        <c:lblOffset val="100"/>
        <c:tickLblSkip val="1"/>
        <c:noMultiLvlLbl val="0"/>
      </c:catAx>
      <c:valAx>
        <c:axId val="7541407"/>
        <c:scaling>
          <c:orientation val="minMax"/>
        </c:scaling>
        <c:axPos val="l"/>
        <c:title>
          <c:tx>
            <c:rich>
              <a:bodyPr vert="horz" rot="-5400000" anchor="ctr"/>
              <a:lstStyle/>
              <a:p>
                <a:pPr algn="ctr">
                  <a:defRPr/>
                </a:pPr>
                <a:r>
                  <a:rPr lang="en-US" cap="none" sz="1000" b="1" i="0" u="none" baseline="0">
                    <a:solidFill>
                      <a:srgbClr val="000000"/>
                    </a:solidFill>
                  </a:rPr>
                  <a:t>ton/ha</a:t>
                </a:r>
              </a:p>
            </c:rich>
          </c:tx>
          <c:layout>
            <c:manualLayout>
              <c:xMode val="factor"/>
              <c:yMode val="factor"/>
              <c:x val="-0.0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37934"/>
        <c:crossesAt val="1"/>
        <c:crossBetween val="between"/>
        <c:dispUnits/>
        <c:majorUnit val="0.25"/>
      </c:valAx>
      <c:spPr>
        <a:solidFill>
          <a:srgbClr val="FFFFFF"/>
        </a:solidFill>
        <a:ln w="12700">
          <a:solidFill>
            <a:srgbClr val="000000"/>
          </a:solidFill>
        </a:ln>
      </c:spPr>
    </c:plotArea>
    <c:legend>
      <c:legendPos val="b"/>
      <c:layout>
        <c:manualLayout>
          <c:xMode val="edge"/>
          <c:yMode val="edge"/>
          <c:x val="0.50125"/>
          <c:y val="0.975"/>
          <c:w val="0"/>
          <c:h val="0.0095"/>
        </c:manualLayout>
      </c:layout>
      <c:overlay val="0"/>
      <c:spPr>
        <a:noFill/>
        <a:ln w="3175">
          <a:no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Soybean and Sunflowerseed Consumption</a:t>
            </a:r>
          </a:p>
        </c:rich>
      </c:tx>
      <c:layout>
        <c:manualLayout>
          <c:xMode val="factor"/>
          <c:yMode val="factor"/>
          <c:x val="0"/>
          <c:y val="-0.00775"/>
        </c:manualLayout>
      </c:layout>
      <c:spPr>
        <a:noFill/>
        <a:ln w="3175">
          <a:noFill/>
        </a:ln>
      </c:spPr>
    </c:title>
    <c:plotArea>
      <c:layout>
        <c:manualLayout>
          <c:xMode val="edge"/>
          <c:yMode val="edge"/>
          <c:x val="0.01425"/>
          <c:y val="0.08825"/>
          <c:w val="0.91975"/>
          <c:h val="0.83275"/>
        </c:manualLayout>
      </c:layout>
      <c:barChart>
        <c:barDir val="col"/>
        <c:grouping val="clustered"/>
        <c:varyColors val="0"/>
        <c:ser>
          <c:idx val="2"/>
          <c:order val="0"/>
          <c:tx>
            <c:strRef>
              <c:f>'DATA-Sojabone - Soybean'!$B$34</c:f>
              <c:strCache>
                <c:ptCount val="1"/>
                <c:pt idx="0">
                  <c:v>Totaal RSA sojaboon verbruik / Total RSA soybean demand</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'DATA-Sojabone - Soybean'!$C$6:$S$6</c:f>
            </c:numRef>
          </c:cat>
          <c:val>
            <c:numRef>
              <c:f>'DATA-Sojabone - Soybean'!$C$34:$S$34</c:f>
            </c:numRef>
          </c:val>
        </c:ser>
        <c:ser>
          <c:idx val="0"/>
          <c:order val="1"/>
          <c:tx>
            <c:strRef>
              <c:f>'DATA-S blom-S Seeds'!$B$34</c:f>
              <c:strCache>
                <c:ptCount val="1"/>
                <c:pt idx="0">
                  <c:v>Totaal RSA sonneblomsaadverbruik / Total RSA sunflowerseed demand</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'DATA-S blom-S Seeds'!$C$34:$S$34</c:f>
            </c:numRef>
          </c:val>
        </c:ser>
        <c:gapWidth val="75"/>
        <c:axId val="763800"/>
        <c:axId val="6874201"/>
      </c:barChart>
      <c:catAx>
        <c:axId val="763800"/>
        <c:scaling>
          <c:orientation val="minMax"/>
        </c:scaling>
        <c:axPos val="b"/>
        <c:delete val="0"/>
        <c:numFmt formatCode="General" sourceLinked="1"/>
        <c:majorTickMark val="none"/>
        <c:minorTickMark val="none"/>
        <c:tickLblPos val="nextTo"/>
        <c:spPr>
          <a:ln w="3175">
            <a:solidFill>
              <a:srgbClr val="808080"/>
            </a:solidFill>
          </a:ln>
        </c:spPr>
        <c:crossAx val="6874201"/>
        <c:crosses val="autoZero"/>
        <c:auto val="1"/>
        <c:lblOffset val="100"/>
        <c:tickLblSkip val="1"/>
        <c:noMultiLvlLbl val="0"/>
      </c:catAx>
      <c:valAx>
        <c:axId val="6874201"/>
        <c:scaling>
          <c:orientation val="minMax"/>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763800"/>
        <c:crosses val="max"/>
        <c:crossBetween val="between"/>
        <c:dispUnits/>
        <c:majorUnit val="50"/>
      </c:valAx>
      <c:spPr>
        <a:solidFill>
          <a:srgbClr val="FFFFFF"/>
        </a:solidFill>
        <a:ln w="12700">
          <a:solidFill>
            <a:srgbClr val="000000"/>
          </a:solidFill>
        </a:ln>
      </c:spPr>
    </c:plotArea>
    <c:legend>
      <c:legendPos val="b"/>
      <c:layout>
        <c:manualLayout>
          <c:xMode val="edge"/>
          <c:yMode val="edge"/>
          <c:x val="0.5"/>
          <c:y val="0.975"/>
          <c:w val="0"/>
          <c:h val="0.0095"/>
        </c:manualLayout>
      </c:layout>
      <c:overlay val="0"/>
      <c:spPr>
        <a:noFill/>
        <a:ln w="3175">
          <a:no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20</xdr:row>
      <xdr:rowOff>66675</xdr:rowOff>
    </xdr:from>
    <xdr:to>
      <xdr:col>1</xdr:col>
      <xdr:colOff>1390650</xdr:colOff>
      <xdr:row>32</xdr:row>
      <xdr:rowOff>95250</xdr:rowOff>
    </xdr:to>
    <xdr:pic>
      <xdr:nvPicPr>
        <xdr:cNvPr id="1" name="Picture 2" descr="Graan SA - nuwe logo.jpg"/>
        <xdr:cNvPicPr preferRelativeResize="1">
          <a:picLocks noChangeAspect="1"/>
        </xdr:cNvPicPr>
      </xdr:nvPicPr>
      <xdr:blipFill>
        <a:blip r:embed="rId1"/>
        <a:stretch>
          <a:fillRect/>
        </a:stretch>
      </xdr:blipFill>
      <xdr:spPr>
        <a:xfrm>
          <a:off x="161925" y="3143250"/>
          <a:ext cx="1390650" cy="185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62675"/>
    <xdr:graphicFrame>
      <xdr:nvGraphicFramePr>
        <xdr:cNvPr id="1" name="Shape 1025"/>
        <xdr:cNvGraphicFramePr/>
      </xdr:nvGraphicFramePr>
      <xdr:xfrm>
        <a:off x="0" y="0"/>
        <a:ext cx="9391650" cy="6162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62675"/>
    <xdr:graphicFrame>
      <xdr:nvGraphicFramePr>
        <xdr:cNvPr id="1" name="Shape 1025"/>
        <xdr:cNvGraphicFramePr/>
      </xdr:nvGraphicFramePr>
      <xdr:xfrm>
        <a:off x="0" y="0"/>
        <a:ext cx="9391650" cy="6162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43625"/>
    <xdr:graphicFrame>
      <xdr:nvGraphicFramePr>
        <xdr:cNvPr id="1" name="Shape 1025"/>
        <xdr:cNvGraphicFramePr/>
      </xdr:nvGraphicFramePr>
      <xdr:xfrm>
        <a:off x="0" y="0"/>
        <a:ext cx="9382125" cy="61436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43625"/>
    <xdr:graphicFrame>
      <xdr:nvGraphicFramePr>
        <xdr:cNvPr id="1" name="Shape 1025"/>
        <xdr:cNvGraphicFramePr/>
      </xdr:nvGraphicFramePr>
      <xdr:xfrm>
        <a:off x="0" y="0"/>
        <a:ext cx="9382125" cy="61436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43625"/>
    <xdr:graphicFrame>
      <xdr:nvGraphicFramePr>
        <xdr:cNvPr id="1" name="Shape 1025"/>
        <xdr:cNvGraphicFramePr/>
      </xdr:nvGraphicFramePr>
      <xdr:xfrm>
        <a:off x="0" y="0"/>
        <a:ext cx="9382125" cy="61436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43625"/>
    <xdr:graphicFrame>
      <xdr:nvGraphicFramePr>
        <xdr:cNvPr id="1" name="Shape 1025"/>
        <xdr:cNvGraphicFramePr/>
      </xdr:nvGraphicFramePr>
      <xdr:xfrm>
        <a:off x="0" y="0"/>
        <a:ext cx="9382125" cy="61436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43625"/>
    <xdr:graphicFrame>
      <xdr:nvGraphicFramePr>
        <xdr:cNvPr id="1" name="Shape 1025"/>
        <xdr:cNvGraphicFramePr/>
      </xdr:nvGraphicFramePr>
      <xdr:xfrm>
        <a:off x="0" y="0"/>
        <a:ext cx="9382125" cy="61436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B42"/>
  <sheetViews>
    <sheetView zoomScale="90" zoomScaleNormal="90" zoomScalePageLayoutView="0" workbookViewId="0" topLeftCell="A1">
      <selection activeCell="A1" sqref="A1"/>
    </sheetView>
  </sheetViews>
  <sheetFormatPr defaultColWidth="9.140625" defaultRowHeight="12" customHeight="1"/>
  <cols>
    <col min="1" max="1" width="2.421875" style="0" customWidth="1"/>
    <col min="2" max="2" width="115.57421875" style="0" bestFit="1" customWidth="1"/>
    <col min="5" max="5" width="15.7109375" style="0" bestFit="1" customWidth="1"/>
  </cols>
  <sheetData>
    <row r="1" s="12" customFormat="1" ht="19.5" customHeight="1">
      <c r="B1" s="13"/>
    </row>
    <row r="2" s="12" customFormat="1" ht="19.5" customHeight="1">
      <c r="B2" s="13" t="s">
        <v>20</v>
      </c>
    </row>
    <row r="3" s="12" customFormat="1" ht="19.5" customHeight="1">
      <c r="B3" s="13"/>
    </row>
    <row r="4" s="6" customFormat="1" ht="12" customHeight="1">
      <c r="B4" s="4" t="s">
        <v>27</v>
      </c>
    </row>
    <row r="5" s="6" customFormat="1" ht="12" customHeight="1">
      <c r="B5" s="25">
        <v>42242</v>
      </c>
    </row>
    <row r="6" s="6" customFormat="1" ht="12" customHeight="1"/>
    <row r="7" s="6" customFormat="1" ht="0.75" customHeight="1"/>
    <row r="8" s="6" customFormat="1" ht="14.25" customHeight="1" hidden="1"/>
    <row r="9" s="6" customFormat="1" ht="14.25" customHeight="1" hidden="1"/>
    <row r="10" s="6" customFormat="1" ht="12" customHeight="1">
      <c r="B10" s="6" t="s">
        <v>106</v>
      </c>
    </row>
    <row r="11" s="6" customFormat="1" ht="12" customHeight="1">
      <c r="B11" s="6" t="s">
        <v>110</v>
      </c>
    </row>
    <row r="12" s="6" customFormat="1" ht="15" customHeight="1"/>
    <row r="13" s="6" customFormat="1" ht="14.25" customHeight="1">
      <c r="B13" s="6" t="s">
        <v>100</v>
      </c>
    </row>
    <row r="14" s="6" customFormat="1" ht="14.25" customHeight="1">
      <c r="B14" s="6" t="s">
        <v>116</v>
      </c>
    </row>
    <row r="15" s="6" customFormat="1" ht="12" customHeight="1"/>
    <row r="16" s="6" customFormat="1" ht="15" customHeight="1">
      <c r="B16" s="6" t="s">
        <v>47</v>
      </c>
    </row>
    <row r="17" s="6" customFormat="1" ht="16.5" customHeight="1">
      <c r="B17" s="6" t="s">
        <v>109</v>
      </c>
    </row>
    <row r="18" s="6" customFormat="1" ht="12" customHeight="1">
      <c r="B18" s="33" t="s">
        <v>122</v>
      </c>
    </row>
    <row r="19" s="6" customFormat="1" ht="12" customHeight="1">
      <c r="B19" s="33"/>
    </row>
    <row r="20" s="6" customFormat="1" ht="12" customHeight="1">
      <c r="B20" s="16"/>
    </row>
    <row r="21" s="6" customFormat="1" ht="12" customHeight="1">
      <c r="B21" s="16"/>
    </row>
    <row r="22" s="6" customFormat="1" ht="12" customHeight="1">
      <c r="B22" s="16"/>
    </row>
    <row r="23" s="6" customFormat="1" ht="12" customHeight="1">
      <c r="B23" s="16"/>
    </row>
    <row r="24" s="6" customFormat="1" ht="12" customHeight="1">
      <c r="B24" s="16"/>
    </row>
    <row r="25" s="6" customFormat="1" ht="12" customHeight="1">
      <c r="B25" s="16"/>
    </row>
    <row r="26" s="6" customFormat="1" ht="12" customHeight="1">
      <c r="B26" s="16"/>
    </row>
    <row r="27" s="6" customFormat="1" ht="12" customHeight="1">
      <c r="B27" s="16"/>
    </row>
    <row r="28" s="6" customFormat="1" ht="12" customHeight="1">
      <c r="B28" s="16"/>
    </row>
    <row r="29" s="6" customFormat="1" ht="12" customHeight="1">
      <c r="B29" s="16"/>
    </row>
    <row r="30" s="6" customFormat="1" ht="12" customHeight="1">
      <c r="B30" s="16"/>
    </row>
    <row r="31" s="6" customFormat="1" ht="12" customHeight="1">
      <c r="B31" s="16"/>
    </row>
    <row r="32" s="6" customFormat="1" ht="12" customHeight="1"/>
    <row r="33" s="6" customFormat="1" ht="12" customHeight="1"/>
    <row r="34" s="6" customFormat="1" ht="12" customHeight="1"/>
    <row r="35" s="6" customFormat="1" ht="12" customHeight="1"/>
    <row r="36" s="6" customFormat="1" ht="12" customHeight="1"/>
    <row r="37" s="6" customFormat="1" ht="12" customHeight="1"/>
    <row r="38" s="6" customFormat="1" ht="12" customHeight="1">
      <c r="B38" s="443" t="s">
        <v>118</v>
      </c>
    </row>
    <row r="39" s="6" customFormat="1" ht="12" customHeight="1">
      <c r="B39" s="444" t="s">
        <v>119</v>
      </c>
    </row>
    <row r="40" s="6" customFormat="1" ht="12" customHeight="1">
      <c r="B40" s="443" t="s">
        <v>120</v>
      </c>
    </row>
    <row r="41" s="6" customFormat="1" ht="12" customHeight="1">
      <c r="B41" s="443"/>
    </row>
    <row r="42" s="6" customFormat="1" ht="25.5">
      <c r="B42" s="445" t="s">
        <v>121</v>
      </c>
    </row>
    <row r="43" s="6" customFormat="1" ht="12" customHeight="1"/>
    <row r="44" s="6" customFormat="1" ht="12" customHeight="1"/>
    <row r="45" s="6" customFormat="1" ht="12" customHeight="1"/>
    <row r="46" s="6" customFormat="1" ht="12" customHeight="1"/>
    <row r="47" s="6" customFormat="1" ht="12" customHeight="1"/>
    <row r="48" s="6" customFormat="1" ht="12" customHeight="1"/>
    <row r="49" s="6" customFormat="1" ht="12" customHeight="1"/>
    <row r="50" s="6" customFormat="1" ht="12" customHeight="1"/>
    <row r="51" s="6" customFormat="1" ht="12" customHeight="1"/>
    <row r="52" s="6" customFormat="1" ht="12" customHeight="1"/>
    <row r="53" s="6" customFormat="1" ht="12" customHeight="1"/>
    <row r="54" s="6" customFormat="1" ht="12" customHeight="1"/>
    <row r="55" s="6" customFormat="1" ht="12" customHeight="1"/>
    <row r="56" s="6" customFormat="1" ht="12" customHeight="1"/>
    <row r="57" s="6" customFormat="1" ht="12" customHeight="1"/>
    <row r="58" s="6" customFormat="1" ht="12" customHeight="1"/>
    <row r="59" s="6" customFormat="1" ht="12" customHeight="1"/>
    <row r="60" s="6" customFormat="1" ht="12" customHeight="1"/>
    <row r="61" s="6" customFormat="1" ht="12" customHeight="1"/>
    <row r="62" s="6" customFormat="1" ht="12" customHeight="1"/>
    <row r="63" s="6" customFormat="1" ht="12" customHeight="1"/>
    <row r="64" s="6" customFormat="1" ht="12" customHeight="1"/>
    <row r="65" s="6" customFormat="1" ht="12" customHeight="1"/>
    <row r="66" s="6" customFormat="1" ht="12" customHeight="1"/>
    <row r="67" s="6" customFormat="1" ht="12" customHeight="1"/>
    <row r="68" s="6" customFormat="1" ht="12" customHeight="1"/>
    <row r="69" s="6" customFormat="1" ht="12" customHeight="1"/>
    <row r="70" s="6" customFormat="1" ht="12" customHeight="1"/>
    <row r="71" s="6" customFormat="1" ht="12" customHeight="1"/>
    <row r="72" s="6" customFormat="1" ht="12" customHeight="1"/>
    <row r="73" s="6" customFormat="1" ht="12" customHeight="1"/>
    <row r="74" s="6" customFormat="1" ht="12" customHeight="1"/>
    <row r="75" s="6" customFormat="1" ht="12" customHeight="1"/>
    <row r="76" s="6" customFormat="1" ht="12" customHeight="1"/>
    <row r="77" s="6" customFormat="1" ht="12" customHeight="1"/>
    <row r="78" s="6" customFormat="1" ht="12" customHeight="1"/>
    <row r="79" s="6" customFormat="1" ht="12" customHeight="1"/>
    <row r="80" s="6" customFormat="1" ht="12" customHeight="1"/>
    <row r="81" s="6" customFormat="1" ht="12" customHeight="1"/>
    <row r="82" s="6" customFormat="1" ht="12" customHeight="1"/>
    <row r="83" s="6" customFormat="1" ht="12" customHeight="1"/>
    <row r="84" s="6" customFormat="1" ht="12" customHeight="1"/>
    <row r="85" s="6" customFormat="1" ht="12" customHeight="1"/>
    <row r="86" s="6" customFormat="1" ht="12" customHeight="1"/>
    <row r="87" s="6" customFormat="1" ht="12" customHeight="1"/>
    <row r="88" s="6" customFormat="1" ht="12" customHeight="1"/>
    <row r="89" s="6" customFormat="1" ht="12" customHeight="1"/>
    <row r="90" s="6" customFormat="1" ht="12" customHeight="1"/>
    <row r="91" s="6" customFormat="1" ht="12" customHeight="1"/>
    <row r="92" s="6" customFormat="1" ht="12" customHeight="1"/>
    <row r="93" s="6" customFormat="1" ht="12" customHeight="1"/>
    <row r="94" s="6" customFormat="1" ht="12" customHeight="1"/>
    <row r="95" s="6" customFormat="1" ht="12" customHeight="1"/>
    <row r="96" s="6" customFormat="1" ht="12" customHeight="1"/>
    <row r="97" s="6" customFormat="1" ht="12" customHeight="1"/>
    <row r="98" s="6" customFormat="1" ht="12" customHeight="1"/>
    <row r="99" s="6" customFormat="1" ht="12" customHeight="1"/>
    <row r="100" s="6" customFormat="1" ht="12" customHeight="1"/>
    <row r="101" s="6" customFormat="1" ht="12" customHeight="1"/>
    <row r="102" s="6" customFormat="1" ht="12" customHeight="1"/>
    <row r="103" s="6" customFormat="1" ht="12" customHeight="1"/>
    <row r="104" s="6" customFormat="1" ht="12" customHeight="1"/>
    <row r="105" s="6" customFormat="1" ht="12" customHeight="1"/>
    <row r="106" s="6" customFormat="1" ht="12" customHeight="1"/>
    <row r="107" s="6" customFormat="1" ht="12" customHeight="1"/>
    <row r="108" s="6" customFormat="1" ht="12" customHeight="1"/>
    <row r="109" s="6" customFormat="1" ht="12" customHeight="1"/>
    <row r="110" s="6" customFormat="1" ht="12" customHeight="1"/>
    <row r="111" s="6" customFormat="1" ht="12" customHeight="1"/>
    <row r="112" s="6" customFormat="1" ht="12" customHeight="1"/>
    <row r="113" s="6" customFormat="1" ht="12" customHeight="1"/>
    <row r="114" s="6" customFormat="1" ht="12" customHeight="1"/>
    <row r="115" s="6" customFormat="1" ht="12" customHeight="1"/>
    <row r="116" s="6" customFormat="1" ht="12" customHeight="1"/>
    <row r="117" s="6" customFormat="1" ht="12" customHeight="1"/>
    <row r="118" s="6" customFormat="1" ht="12" customHeight="1"/>
    <row r="119" s="6" customFormat="1" ht="12" customHeight="1"/>
    <row r="120" s="6" customFormat="1" ht="12" customHeight="1"/>
    <row r="121" s="6" customFormat="1" ht="12" customHeight="1"/>
    <row r="122" s="6" customFormat="1" ht="12" customHeight="1"/>
    <row r="123" s="6" customFormat="1" ht="12" customHeight="1"/>
    <row r="124" s="6" customFormat="1" ht="12" customHeight="1"/>
    <row r="125" s="6" customFormat="1" ht="12" customHeight="1"/>
    <row r="126" s="6" customFormat="1" ht="12" customHeight="1"/>
    <row r="127" s="6" customFormat="1" ht="12" customHeight="1"/>
    <row r="128" s="6" customFormat="1" ht="12" customHeight="1"/>
    <row r="129" s="6" customFormat="1" ht="12" customHeight="1"/>
    <row r="130" s="6" customFormat="1" ht="12" customHeight="1"/>
    <row r="131" s="6" customFormat="1" ht="12" customHeight="1"/>
    <row r="132" s="6" customFormat="1" ht="12" customHeight="1"/>
    <row r="133" s="6" customFormat="1" ht="12" customHeight="1"/>
    <row r="134" s="6" customFormat="1" ht="12" customHeight="1"/>
    <row r="135" s="6" customFormat="1" ht="12" customHeight="1"/>
    <row r="136" s="6" customFormat="1" ht="12" customHeight="1"/>
    <row r="137" s="6" customFormat="1" ht="12" customHeight="1"/>
    <row r="138" s="6" customFormat="1" ht="12" customHeight="1"/>
    <row r="139" s="6" customFormat="1" ht="12" customHeight="1"/>
    <row r="140" s="6" customFormat="1" ht="12" customHeight="1"/>
    <row r="141" s="6" customFormat="1" ht="12" customHeight="1"/>
    <row r="142" s="6" customFormat="1" ht="12" customHeight="1"/>
    <row r="143" s="6" customFormat="1" ht="12" customHeight="1"/>
    <row r="144" s="6" customFormat="1" ht="12" customHeight="1"/>
    <row r="145" s="6" customFormat="1" ht="12" customHeight="1"/>
    <row r="146" s="6" customFormat="1" ht="12" customHeight="1"/>
    <row r="147" s="6" customFormat="1" ht="12" customHeight="1"/>
    <row r="148" s="6" customFormat="1" ht="12" customHeight="1"/>
    <row r="149" s="6" customFormat="1" ht="12" customHeight="1"/>
    <row r="150" s="6" customFormat="1" ht="12" customHeight="1"/>
    <row r="151" s="6" customFormat="1" ht="12" customHeight="1"/>
    <row r="152" s="6" customFormat="1" ht="12" customHeight="1"/>
    <row r="153" s="6" customFormat="1" ht="12" customHeight="1"/>
    <row r="154" s="6" customFormat="1" ht="12" customHeight="1"/>
    <row r="155" s="6" customFormat="1" ht="12" customHeight="1"/>
    <row r="156" s="6" customFormat="1" ht="12" customHeight="1"/>
    <row r="157" s="6" customFormat="1" ht="12" customHeight="1"/>
    <row r="158" s="6" customFormat="1" ht="12" customHeight="1"/>
    <row r="159" s="6" customFormat="1" ht="12" customHeight="1"/>
    <row r="160" s="6" customFormat="1" ht="12" customHeight="1"/>
    <row r="161" s="6" customFormat="1" ht="12" customHeight="1"/>
    <row r="162" s="6" customFormat="1" ht="12" customHeight="1"/>
    <row r="163" s="6" customFormat="1" ht="12" customHeight="1"/>
    <row r="164" s="6" customFormat="1" ht="12" customHeight="1"/>
    <row r="165" s="6" customFormat="1" ht="12" customHeight="1"/>
    <row r="166" s="6" customFormat="1" ht="12" customHeight="1"/>
    <row r="167" s="6" customFormat="1" ht="12" customHeight="1"/>
    <row r="168" s="6" customFormat="1" ht="12" customHeight="1"/>
    <row r="169" s="6" customFormat="1" ht="12" customHeight="1"/>
    <row r="170" s="6" customFormat="1" ht="12" customHeight="1"/>
    <row r="171" s="6" customFormat="1" ht="12" customHeight="1"/>
    <row r="172" s="6" customFormat="1" ht="12" customHeight="1"/>
    <row r="173" s="6" customFormat="1" ht="12" customHeight="1"/>
    <row r="174" s="6" customFormat="1" ht="12" customHeight="1"/>
    <row r="175" s="6" customFormat="1" ht="12" customHeight="1"/>
    <row r="176" s="6" customFormat="1" ht="12" customHeight="1"/>
    <row r="177" s="6" customFormat="1" ht="12" customHeight="1"/>
    <row r="178" s="6" customFormat="1" ht="12" customHeight="1"/>
    <row r="179" s="6" customFormat="1" ht="12" customHeight="1"/>
    <row r="180" s="6" customFormat="1" ht="12" customHeight="1"/>
    <row r="181" s="6" customFormat="1" ht="12" customHeight="1"/>
    <row r="182" s="6" customFormat="1" ht="12" customHeight="1"/>
    <row r="183" s="6" customFormat="1" ht="12" customHeight="1"/>
    <row r="184" s="6" customFormat="1" ht="12" customHeight="1"/>
    <row r="185" s="6" customFormat="1" ht="12" customHeight="1"/>
    <row r="186" s="6" customFormat="1" ht="12" customHeight="1"/>
    <row r="187" s="6" customFormat="1" ht="12" customHeight="1"/>
    <row r="188" s="6" customFormat="1" ht="12" customHeight="1"/>
    <row r="189" s="6" customFormat="1" ht="12" customHeight="1"/>
    <row r="190" s="6" customFormat="1" ht="12" customHeight="1"/>
    <row r="191" s="6" customFormat="1" ht="12" customHeight="1"/>
    <row r="192" s="6" customFormat="1" ht="12" customHeight="1"/>
    <row r="193" s="6" customFormat="1" ht="12" customHeight="1"/>
    <row r="194" s="6" customFormat="1" ht="12" customHeight="1"/>
    <row r="195" s="6" customFormat="1" ht="12" customHeight="1"/>
    <row r="196" s="6" customFormat="1" ht="12" customHeight="1"/>
    <row r="197" s="6" customFormat="1" ht="12" customHeight="1"/>
    <row r="198" s="6" customFormat="1" ht="12" customHeight="1"/>
    <row r="199" s="6" customFormat="1" ht="12" customHeight="1"/>
    <row r="200" s="6" customFormat="1" ht="12" customHeight="1"/>
    <row r="201" s="6" customFormat="1" ht="12" customHeight="1"/>
    <row r="202" s="6" customFormat="1" ht="12" customHeight="1"/>
    <row r="203" s="6" customFormat="1" ht="12" customHeight="1"/>
    <row r="204" s="6" customFormat="1" ht="12" customHeight="1"/>
    <row r="205" s="6" customFormat="1" ht="12" customHeight="1"/>
    <row r="206" s="6" customFormat="1" ht="12" customHeight="1"/>
    <row r="207" s="6" customFormat="1" ht="12" customHeight="1"/>
    <row r="208" s="6" customFormat="1" ht="12" customHeight="1"/>
    <row r="209" s="6" customFormat="1" ht="12" customHeight="1"/>
    <row r="210" s="6" customFormat="1" ht="12" customHeight="1"/>
    <row r="211" s="6" customFormat="1" ht="12" customHeight="1"/>
    <row r="212" s="6" customFormat="1" ht="12" customHeight="1"/>
    <row r="213" s="6" customFormat="1" ht="12" customHeight="1"/>
    <row r="214" s="6" customFormat="1" ht="12" customHeight="1"/>
    <row r="215" s="6" customFormat="1" ht="12" customHeight="1"/>
    <row r="216" s="6" customFormat="1" ht="12" customHeight="1"/>
    <row r="217" s="6" customFormat="1" ht="12" customHeight="1"/>
    <row r="218" s="6" customFormat="1" ht="12" customHeight="1"/>
    <row r="219" s="6" customFormat="1" ht="12" customHeight="1"/>
    <row r="220" s="6" customFormat="1" ht="12" customHeight="1"/>
    <row r="221" s="6" customFormat="1" ht="12" customHeight="1"/>
    <row r="222" s="6" customFormat="1" ht="12" customHeight="1"/>
    <row r="223" s="6" customFormat="1" ht="12" customHeight="1"/>
    <row r="224" s="6" customFormat="1" ht="12" customHeight="1"/>
    <row r="225" s="6" customFormat="1" ht="12" customHeight="1"/>
    <row r="226" s="6" customFormat="1" ht="12" customHeight="1"/>
    <row r="227" s="6" customFormat="1" ht="12" customHeight="1"/>
    <row r="228" s="6" customFormat="1" ht="12" customHeight="1"/>
    <row r="229" s="6" customFormat="1" ht="12" customHeight="1"/>
    <row r="230" s="6" customFormat="1" ht="12" customHeight="1"/>
    <row r="231" s="6" customFormat="1" ht="12" customHeight="1"/>
    <row r="232" s="6" customFormat="1" ht="12" customHeight="1"/>
    <row r="233" s="6" customFormat="1" ht="12" customHeight="1"/>
    <row r="234" s="6" customFormat="1" ht="12" customHeight="1"/>
    <row r="235" s="6" customFormat="1" ht="12" customHeight="1"/>
    <row r="236" s="6" customFormat="1" ht="12" customHeight="1"/>
    <row r="237" s="6" customFormat="1" ht="12" customHeight="1"/>
    <row r="238" s="6" customFormat="1" ht="12" customHeight="1"/>
    <row r="239" s="6" customFormat="1" ht="12" customHeight="1"/>
    <row r="240" s="6" customFormat="1" ht="12" customHeight="1"/>
    <row r="241" s="6" customFormat="1" ht="12" customHeight="1"/>
    <row r="242" s="6" customFormat="1" ht="12" customHeight="1"/>
    <row r="243" s="6" customFormat="1" ht="12" customHeight="1"/>
    <row r="244" s="6" customFormat="1" ht="12" customHeight="1"/>
    <row r="245" s="6" customFormat="1" ht="12" customHeight="1"/>
    <row r="246" s="6" customFormat="1" ht="12" customHeight="1"/>
    <row r="247" s="6" customFormat="1" ht="12" customHeight="1"/>
    <row r="248" s="6" customFormat="1" ht="12" customHeight="1"/>
    <row r="249" s="6" customFormat="1" ht="12" customHeight="1"/>
    <row r="250" s="6" customFormat="1" ht="12" customHeight="1"/>
    <row r="251" s="6" customFormat="1" ht="12" customHeight="1"/>
    <row r="252" s="6" customFormat="1" ht="12" customHeight="1"/>
    <row r="253" s="6" customFormat="1" ht="12" customHeight="1"/>
    <row r="254" s="6" customFormat="1" ht="12" customHeight="1"/>
    <row r="255" s="6" customFormat="1" ht="12" customHeight="1"/>
    <row r="256" s="6" customFormat="1" ht="12" customHeight="1"/>
    <row r="257" s="6" customFormat="1" ht="12" customHeight="1"/>
    <row r="258" s="6" customFormat="1" ht="12" customHeight="1"/>
    <row r="259" s="6" customFormat="1" ht="12" customHeight="1"/>
    <row r="260" s="6" customFormat="1" ht="12" customHeight="1"/>
    <row r="261" s="6" customFormat="1" ht="12" customHeight="1"/>
    <row r="262" s="6" customFormat="1" ht="12" customHeight="1"/>
    <row r="263" s="6" customFormat="1" ht="12" customHeight="1"/>
    <row r="264" s="6" customFormat="1" ht="12" customHeight="1"/>
    <row r="265" s="6" customFormat="1" ht="12" customHeight="1"/>
    <row r="266" s="6" customFormat="1" ht="12" customHeight="1"/>
    <row r="267" s="6" customFormat="1" ht="12" customHeight="1"/>
    <row r="268" s="6" customFormat="1" ht="12" customHeight="1"/>
    <row r="269" s="6" customFormat="1" ht="12" customHeight="1"/>
    <row r="270" s="6" customFormat="1" ht="12" customHeight="1"/>
    <row r="271" s="6" customFormat="1" ht="12" customHeight="1"/>
    <row r="272" s="6" customFormat="1" ht="12" customHeight="1"/>
    <row r="273" s="6" customFormat="1" ht="12" customHeight="1"/>
    <row r="274" s="6" customFormat="1" ht="12" customHeight="1"/>
    <row r="275" s="6" customFormat="1" ht="12" customHeight="1"/>
    <row r="276" s="6" customFormat="1" ht="12" customHeight="1"/>
    <row r="277" s="6" customFormat="1" ht="12" customHeight="1"/>
    <row r="278" s="6" customFormat="1" ht="12" customHeight="1"/>
    <row r="279" s="6" customFormat="1" ht="12" customHeight="1"/>
    <row r="280" s="6" customFormat="1" ht="12" customHeight="1"/>
    <row r="281" s="6" customFormat="1" ht="12" customHeight="1"/>
    <row r="282" s="6" customFormat="1" ht="12" customHeight="1"/>
    <row r="283" s="6" customFormat="1" ht="12" customHeight="1"/>
    <row r="284" s="6" customFormat="1" ht="12" customHeight="1"/>
    <row r="285" s="6" customFormat="1" ht="12" customHeight="1"/>
    <row r="286" s="6" customFormat="1" ht="12" customHeight="1"/>
    <row r="287" s="6" customFormat="1" ht="12" customHeight="1"/>
    <row r="288" s="6" customFormat="1" ht="12" customHeight="1"/>
    <row r="289" s="6" customFormat="1" ht="12" customHeight="1"/>
    <row r="290" s="6" customFormat="1" ht="12" customHeight="1"/>
    <row r="291" s="6" customFormat="1" ht="12" customHeight="1"/>
    <row r="292" s="6" customFormat="1" ht="12" customHeight="1"/>
    <row r="293" s="6" customFormat="1" ht="12" customHeight="1"/>
    <row r="294" s="6" customFormat="1" ht="12" customHeight="1"/>
    <row r="295" s="6" customFormat="1" ht="12" customHeight="1"/>
    <row r="296" s="6" customFormat="1" ht="12" customHeight="1"/>
    <row r="297" s="6" customFormat="1" ht="12" customHeight="1"/>
    <row r="298" s="6" customFormat="1" ht="12" customHeight="1"/>
    <row r="299" s="6" customFormat="1" ht="12" customHeight="1"/>
    <row r="300" s="6" customFormat="1" ht="12" customHeight="1"/>
    <row r="301" s="6" customFormat="1" ht="12" customHeight="1"/>
    <row r="302" s="6" customFormat="1" ht="12" customHeight="1"/>
    <row r="303" s="6" customFormat="1" ht="12" customHeight="1"/>
    <row r="304" s="6" customFormat="1" ht="12" customHeight="1"/>
    <row r="305" s="6" customFormat="1" ht="12" customHeight="1"/>
    <row r="306" s="6" customFormat="1" ht="12" customHeight="1"/>
    <row r="307" s="6" customFormat="1" ht="12" customHeight="1"/>
    <row r="308" s="6" customFormat="1" ht="12" customHeight="1"/>
    <row r="309" s="6" customFormat="1" ht="12" customHeight="1"/>
    <row r="310" s="6" customFormat="1" ht="12" customHeight="1"/>
    <row r="311" s="6" customFormat="1" ht="12" customHeight="1"/>
    <row r="312" s="6" customFormat="1" ht="12" customHeight="1"/>
    <row r="313" s="6" customFormat="1" ht="12" customHeight="1"/>
    <row r="314" s="6" customFormat="1" ht="12" customHeight="1"/>
    <row r="315" s="6" customFormat="1" ht="12" customHeight="1"/>
    <row r="316" s="6" customFormat="1" ht="12" customHeight="1"/>
    <row r="317" s="6" customFormat="1" ht="12" customHeight="1"/>
    <row r="318" s="6" customFormat="1" ht="12" customHeight="1"/>
    <row r="319" s="6" customFormat="1" ht="12" customHeight="1"/>
    <row r="320" s="6" customFormat="1" ht="12" customHeight="1"/>
    <row r="321" s="6" customFormat="1" ht="12" customHeight="1"/>
    <row r="322" s="6" customFormat="1" ht="12" customHeight="1"/>
    <row r="323" s="6" customFormat="1" ht="12" customHeight="1"/>
    <row r="324" s="6" customFormat="1" ht="12" customHeight="1"/>
    <row r="325" s="6" customFormat="1" ht="12" customHeight="1"/>
    <row r="326" s="6" customFormat="1" ht="12" customHeight="1"/>
    <row r="327" s="6" customFormat="1" ht="12" customHeight="1"/>
    <row r="328" s="6" customFormat="1" ht="12" customHeight="1"/>
    <row r="329" s="6" customFormat="1" ht="12" customHeight="1"/>
    <row r="330" s="6" customFormat="1" ht="12" customHeight="1"/>
    <row r="331" s="6" customFormat="1" ht="12" customHeight="1"/>
    <row r="332" s="6" customFormat="1" ht="12" customHeight="1"/>
    <row r="333" s="6" customFormat="1" ht="12" customHeight="1"/>
    <row r="334" s="6" customFormat="1" ht="12" customHeight="1"/>
    <row r="335" s="6" customFormat="1" ht="12" customHeight="1"/>
    <row r="336" s="6" customFormat="1" ht="12" customHeight="1"/>
    <row r="337" s="6" customFormat="1" ht="12" customHeight="1"/>
    <row r="338" s="6" customFormat="1" ht="12" customHeight="1"/>
    <row r="339" s="6" customFormat="1" ht="12" customHeight="1"/>
    <row r="340" s="6" customFormat="1" ht="12" customHeight="1"/>
    <row r="341" s="6" customFormat="1" ht="12" customHeight="1"/>
    <row r="342" s="6" customFormat="1" ht="12" customHeight="1"/>
    <row r="343" s="6" customFormat="1" ht="12" customHeight="1"/>
    <row r="344" s="6" customFormat="1" ht="12" customHeight="1"/>
    <row r="345" s="6" customFormat="1" ht="12" customHeight="1"/>
    <row r="346" s="6" customFormat="1" ht="12" customHeight="1"/>
    <row r="347" s="6" customFormat="1" ht="12" customHeight="1"/>
    <row r="348" s="6" customFormat="1" ht="12" customHeight="1"/>
    <row r="349" s="6" customFormat="1" ht="12" customHeight="1"/>
    <row r="350" s="6" customFormat="1" ht="12" customHeight="1"/>
    <row r="351" s="6" customFormat="1" ht="12" customHeight="1"/>
    <row r="352" s="6" customFormat="1" ht="12" customHeight="1"/>
    <row r="353" s="6" customFormat="1" ht="12" customHeight="1"/>
    <row r="354" s="6" customFormat="1" ht="12" customHeight="1"/>
    <row r="355" s="6" customFormat="1" ht="12" customHeight="1"/>
    <row r="356" s="6" customFormat="1" ht="12" customHeight="1"/>
    <row r="357" s="6" customFormat="1" ht="12" customHeight="1"/>
    <row r="358" s="6" customFormat="1" ht="12" customHeight="1"/>
    <row r="359" s="6" customFormat="1" ht="12" customHeight="1"/>
    <row r="360" s="6" customFormat="1" ht="12" customHeight="1"/>
    <row r="361" s="6" customFormat="1" ht="12" customHeight="1"/>
    <row r="362" s="6" customFormat="1" ht="12" customHeight="1"/>
    <row r="363" s="6" customFormat="1" ht="12" customHeight="1"/>
    <row r="364" s="6" customFormat="1" ht="12" customHeight="1"/>
    <row r="365" s="6" customFormat="1" ht="12" customHeight="1"/>
    <row r="366" s="6" customFormat="1" ht="12" customHeight="1"/>
    <row r="367" s="6" customFormat="1" ht="12" customHeight="1"/>
    <row r="368" s="6" customFormat="1" ht="12" customHeight="1"/>
    <row r="369" s="6" customFormat="1" ht="12" customHeight="1"/>
    <row r="370" s="6" customFormat="1" ht="12" customHeight="1"/>
    <row r="371" s="6" customFormat="1" ht="12" customHeight="1"/>
    <row r="372" s="6" customFormat="1" ht="12" customHeight="1"/>
    <row r="373" s="6" customFormat="1" ht="12" customHeight="1"/>
    <row r="374" s="6" customFormat="1" ht="12" customHeight="1"/>
    <row r="375" s="6" customFormat="1" ht="12" customHeight="1"/>
    <row r="376" s="6" customFormat="1" ht="12" customHeight="1"/>
    <row r="377" s="6" customFormat="1" ht="12" customHeight="1"/>
    <row r="378" s="6" customFormat="1" ht="12" customHeight="1"/>
    <row r="379" s="6" customFormat="1" ht="12" customHeight="1"/>
    <row r="380" s="6" customFormat="1" ht="12" customHeight="1"/>
    <row r="381" s="6" customFormat="1" ht="12" customHeight="1"/>
    <row r="382" s="6" customFormat="1" ht="12" customHeight="1"/>
    <row r="383" s="6" customFormat="1" ht="12" customHeight="1"/>
    <row r="384" s="6" customFormat="1" ht="12" customHeight="1"/>
    <row r="385" s="6" customFormat="1" ht="12" customHeight="1"/>
    <row r="386" s="6" customFormat="1" ht="12" customHeight="1"/>
    <row r="387" s="6" customFormat="1" ht="12" customHeight="1"/>
    <row r="388" s="6" customFormat="1" ht="12" customHeight="1"/>
    <row r="389" s="6" customFormat="1" ht="12" customHeight="1"/>
    <row r="390" s="6" customFormat="1" ht="12" customHeight="1"/>
    <row r="391" s="6" customFormat="1" ht="12" customHeight="1"/>
    <row r="392" s="6" customFormat="1" ht="12" customHeight="1"/>
    <row r="393" s="6" customFormat="1" ht="12" customHeight="1"/>
    <row r="394" s="6" customFormat="1" ht="12" customHeight="1"/>
    <row r="395" s="6" customFormat="1" ht="12" customHeight="1"/>
    <row r="396" s="6" customFormat="1" ht="12" customHeight="1"/>
    <row r="397" s="6" customFormat="1" ht="12" customHeight="1"/>
    <row r="398" s="6" customFormat="1" ht="12" customHeight="1"/>
    <row r="399" s="6" customFormat="1" ht="12" customHeight="1"/>
    <row r="400" s="6" customFormat="1" ht="12" customHeight="1"/>
    <row r="401" s="6" customFormat="1" ht="12" customHeight="1"/>
    <row r="402" s="6" customFormat="1" ht="12" customHeight="1"/>
    <row r="403" s="6" customFormat="1" ht="12" customHeight="1"/>
    <row r="404" s="6" customFormat="1" ht="12" customHeight="1"/>
    <row r="405" s="6" customFormat="1" ht="12" customHeight="1"/>
    <row r="406" s="6" customFormat="1" ht="12" customHeight="1"/>
    <row r="407" s="6" customFormat="1" ht="12" customHeight="1"/>
    <row r="408" s="6" customFormat="1" ht="12" customHeight="1"/>
    <row r="409" s="6" customFormat="1" ht="12" customHeight="1"/>
    <row r="410" s="6" customFormat="1" ht="12" customHeight="1"/>
    <row r="411" s="6" customFormat="1" ht="12" customHeight="1"/>
    <row r="412" s="6" customFormat="1" ht="12" customHeight="1"/>
    <row r="413" s="6" customFormat="1" ht="12" customHeight="1"/>
    <row r="414" s="6" customFormat="1" ht="12" customHeight="1"/>
    <row r="415" s="6" customFormat="1" ht="12" customHeight="1"/>
    <row r="416" s="6" customFormat="1" ht="12" customHeight="1"/>
    <row r="417" s="6" customFormat="1" ht="12" customHeight="1"/>
    <row r="418" s="6" customFormat="1" ht="12" customHeight="1"/>
    <row r="419" s="6" customFormat="1" ht="12" customHeight="1"/>
    <row r="420" s="6" customFormat="1" ht="12" customHeight="1"/>
    <row r="421" s="6" customFormat="1" ht="12" customHeight="1"/>
    <row r="422" s="6" customFormat="1" ht="12" customHeight="1"/>
    <row r="423" s="6" customFormat="1" ht="12" customHeight="1"/>
    <row r="424" s="6" customFormat="1" ht="12" customHeight="1"/>
    <row r="425" s="6" customFormat="1" ht="12" customHeight="1"/>
    <row r="426" s="6" customFormat="1" ht="12" customHeight="1"/>
    <row r="427" s="6" customFormat="1" ht="12" customHeight="1"/>
    <row r="428" s="6" customFormat="1" ht="12" customHeight="1"/>
    <row r="429" s="6" customFormat="1" ht="12" customHeight="1"/>
    <row r="430" s="6" customFormat="1" ht="12" customHeight="1"/>
    <row r="431" s="6" customFormat="1" ht="12" customHeight="1"/>
    <row r="432" s="6" customFormat="1" ht="12" customHeight="1"/>
    <row r="433" s="6" customFormat="1" ht="12" customHeight="1"/>
    <row r="434" s="6" customFormat="1" ht="12" customHeight="1"/>
    <row r="435" s="6" customFormat="1" ht="12" customHeight="1"/>
    <row r="436" s="6" customFormat="1" ht="12" customHeight="1"/>
    <row r="437" s="6" customFormat="1" ht="12" customHeight="1"/>
    <row r="438" s="6" customFormat="1" ht="12" customHeight="1"/>
    <row r="439" s="6" customFormat="1" ht="12" customHeight="1"/>
    <row r="440" s="6" customFormat="1" ht="12" customHeight="1"/>
    <row r="441" s="6" customFormat="1" ht="12" customHeight="1"/>
    <row r="442" s="6" customFormat="1" ht="12" customHeight="1"/>
    <row r="443" s="6" customFormat="1" ht="12" customHeight="1"/>
    <row r="444" s="6" customFormat="1" ht="12" customHeight="1"/>
    <row r="445" s="6" customFormat="1" ht="12" customHeight="1"/>
    <row r="446" s="6" customFormat="1" ht="12" customHeight="1"/>
    <row r="447" s="6" customFormat="1" ht="12" customHeight="1"/>
    <row r="448" s="6" customFormat="1" ht="12" customHeight="1"/>
    <row r="449" s="6" customFormat="1" ht="12" customHeight="1"/>
    <row r="450" s="6" customFormat="1" ht="12" customHeight="1"/>
    <row r="451" s="6" customFormat="1" ht="12" customHeight="1"/>
    <row r="452" s="6" customFormat="1" ht="12" customHeight="1"/>
    <row r="453" s="6" customFormat="1" ht="12" customHeight="1"/>
    <row r="454" s="6" customFormat="1" ht="12" customHeight="1"/>
    <row r="455" s="6" customFormat="1" ht="12" customHeight="1"/>
    <row r="456" s="6" customFormat="1" ht="12" customHeight="1"/>
    <row r="457" s="6" customFormat="1" ht="12" customHeight="1"/>
    <row r="458" s="6" customFormat="1" ht="12" customHeight="1"/>
    <row r="459" s="6" customFormat="1" ht="12" customHeight="1"/>
    <row r="460" s="6" customFormat="1" ht="12" customHeight="1"/>
    <row r="461" s="6" customFormat="1" ht="12" customHeight="1"/>
    <row r="462" s="6" customFormat="1" ht="12" customHeight="1"/>
    <row r="463" s="6" customFormat="1" ht="12" customHeight="1"/>
    <row r="464" s="6" customFormat="1" ht="12" customHeight="1"/>
    <row r="465" s="6" customFormat="1" ht="12" customHeight="1"/>
    <row r="466" s="6" customFormat="1" ht="12" customHeight="1"/>
    <row r="467" s="6" customFormat="1" ht="12" customHeight="1"/>
    <row r="468" s="6" customFormat="1" ht="12" customHeight="1"/>
    <row r="469" s="6" customFormat="1" ht="12" customHeight="1"/>
    <row r="470" s="6" customFormat="1" ht="12" customHeight="1"/>
    <row r="471" s="6" customFormat="1" ht="12" customHeight="1"/>
    <row r="472" s="6" customFormat="1" ht="12" customHeight="1"/>
    <row r="473" s="6" customFormat="1" ht="12" customHeight="1"/>
    <row r="474" s="6" customFormat="1" ht="12" customHeight="1"/>
    <row r="475" s="6" customFormat="1" ht="12" customHeight="1"/>
    <row r="476" s="6" customFormat="1" ht="12" customHeight="1"/>
    <row r="477" s="6" customFormat="1" ht="12" customHeight="1"/>
    <row r="478" s="6" customFormat="1" ht="12" customHeight="1"/>
    <row r="479" s="6" customFormat="1" ht="12" customHeight="1"/>
    <row r="480" s="6" customFormat="1" ht="12" customHeight="1"/>
    <row r="481" s="6" customFormat="1" ht="12" customHeight="1"/>
    <row r="482" s="6" customFormat="1" ht="12" customHeight="1"/>
    <row r="483" s="6" customFormat="1" ht="12" customHeight="1"/>
    <row r="484" s="6" customFormat="1" ht="12" customHeight="1"/>
    <row r="485" s="6" customFormat="1" ht="12" customHeight="1"/>
    <row r="486" s="6" customFormat="1" ht="12" customHeight="1"/>
    <row r="487" s="6" customFormat="1" ht="12" customHeight="1"/>
    <row r="488" s="6" customFormat="1" ht="12" customHeight="1"/>
    <row r="489" s="6" customFormat="1" ht="12" customHeight="1"/>
    <row r="490" s="6" customFormat="1" ht="12" customHeight="1"/>
    <row r="491" s="6" customFormat="1" ht="12" customHeight="1"/>
    <row r="492" s="6" customFormat="1" ht="12" customHeight="1"/>
    <row r="493" s="6" customFormat="1" ht="12" customHeight="1"/>
    <row r="494" s="6" customFormat="1" ht="12" customHeight="1"/>
    <row r="495" s="6" customFormat="1" ht="12" customHeight="1"/>
    <row r="496" s="6" customFormat="1" ht="12" customHeight="1"/>
    <row r="497" s="6" customFormat="1" ht="12" customHeight="1"/>
    <row r="498" s="6" customFormat="1" ht="12" customHeight="1"/>
    <row r="499" s="6" customFormat="1" ht="12" customHeight="1"/>
    <row r="500" s="6" customFormat="1" ht="12" customHeight="1"/>
    <row r="501" s="6" customFormat="1" ht="12" customHeight="1"/>
    <row r="502" s="6" customFormat="1" ht="12" customHeight="1"/>
    <row r="503" s="6" customFormat="1" ht="12" customHeight="1"/>
    <row r="504" s="6" customFormat="1" ht="12" customHeight="1"/>
    <row r="505" s="6" customFormat="1" ht="12" customHeight="1"/>
    <row r="506" s="6" customFormat="1" ht="12" customHeight="1"/>
    <row r="507" s="6" customFormat="1" ht="12" customHeight="1"/>
    <row r="508" s="6" customFormat="1" ht="12" customHeight="1"/>
    <row r="509" s="6" customFormat="1" ht="12" customHeight="1"/>
    <row r="510" s="6" customFormat="1" ht="12" customHeight="1"/>
    <row r="511" s="6" customFormat="1" ht="12" customHeight="1"/>
    <row r="512" s="6" customFormat="1" ht="12" customHeight="1"/>
    <row r="513" s="6" customFormat="1" ht="12" customHeight="1"/>
    <row r="514" s="6" customFormat="1" ht="12" customHeight="1"/>
    <row r="515" s="6" customFormat="1" ht="12" customHeight="1"/>
    <row r="516" s="6" customFormat="1" ht="12" customHeight="1"/>
    <row r="517" s="6" customFormat="1" ht="12" customHeight="1"/>
    <row r="518" s="6" customFormat="1" ht="12" customHeight="1"/>
    <row r="519" s="6" customFormat="1" ht="12" customHeight="1"/>
    <row r="520" s="6" customFormat="1" ht="12" customHeight="1"/>
    <row r="521" s="6" customFormat="1" ht="12" customHeight="1"/>
    <row r="522" s="6" customFormat="1" ht="12" customHeight="1"/>
    <row r="523" s="6" customFormat="1" ht="12" customHeight="1"/>
    <row r="524" s="6" customFormat="1" ht="12" customHeight="1"/>
    <row r="525" s="6" customFormat="1" ht="12" customHeight="1"/>
    <row r="526" s="6" customFormat="1" ht="12" customHeight="1"/>
    <row r="527" s="6" customFormat="1" ht="12" customHeight="1"/>
    <row r="528" s="6" customFormat="1" ht="12" customHeight="1"/>
    <row r="529" s="6" customFormat="1" ht="12" customHeight="1"/>
    <row r="530" s="6" customFormat="1" ht="12" customHeight="1"/>
    <row r="531" s="6" customFormat="1" ht="12" customHeight="1"/>
    <row r="532" s="6" customFormat="1" ht="12" customHeight="1"/>
    <row r="533" s="6" customFormat="1" ht="12" customHeight="1"/>
    <row r="534" s="6" customFormat="1" ht="12" customHeight="1"/>
    <row r="535" s="6" customFormat="1" ht="12" customHeight="1"/>
    <row r="536" s="6" customFormat="1" ht="12" customHeight="1"/>
    <row r="537" s="6" customFormat="1" ht="12" customHeight="1"/>
    <row r="538" s="6" customFormat="1" ht="12" customHeight="1"/>
    <row r="539" s="6" customFormat="1" ht="12" customHeight="1"/>
    <row r="540" s="6" customFormat="1" ht="12" customHeight="1"/>
    <row r="541" s="6" customFormat="1" ht="12" customHeight="1"/>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99"/>
  <sheetViews>
    <sheetView tabSelected="1" zoomScalePageLayoutView="0" workbookViewId="0" topLeftCell="A34">
      <selection activeCell="U51" sqref="U51"/>
    </sheetView>
  </sheetViews>
  <sheetFormatPr defaultColWidth="8.8515625" defaultRowHeight="12.75"/>
  <cols>
    <col min="1" max="1" width="3.57421875" style="36" customWidth="1"/>
    <col min="2" max="2" width="66.421875" style="6" bestFit="1" customWidth="1"/>
    <col min="3" max="14" width="8.8515625" style="6" hidden="1" customWidth="1"/>
    <col min="15" max="15" width="9.7109375" style="6" hidden="1" customWidth="1"/>
    <col min="16" max="16" width="10.8515625" style="104" hidden="1" customWidth="1"/>
    <col min="17" max="17" width="10.00390625" style="6" hidden="1" customWidth="1"/>
    <col min="18" max="19" width="10.7109375" style="6" hidden="1" customWidth="1"/>
    <col min="20" max="20" width="8.57421875" style="6" bestFit="1" customWidth="1"/>
    <col min="21" max="22" width="15.00390625" style="6" customWidth="1"/>
    <col min="23" max="23" width="15.57421875" style="6" customWidth="1"/>
    <col min="24" max="16384" width="8.8515625" style="6" customWidth="1"/>
  </cols>
  <sheetData>
    <row r="1" spans="2:23" ht="12.75">
      <c r="B1" s="214" t="s">
        <v>36</v>
      </c>
      <c r="C1" s="207"/>
      <c r="D1" s="207"/>
      <c r="E1" s="215"/>
      <c r="F1" s="207"/>
      <c r="G1" s="215"/>
      <c r="H1" s="207"/>
      <c r="I1" s="207"/>
      <c r="J1" s="207"/>
      <c r="K1" s="207"/>
      <c r="L1" s="207"/>
      <c r="M1" s="207"/>
      <c r="N1" s="207"/>
      <c r="O1" s="207"/>
      <c r="P1" s="208"/>
      <c r="Q1" s="207"/>
      <c r="R1" s="207"/>
      <c r="S1" s="207"/>
      <c r="T1" s="207"/>
      <c r="U1" s="207"/>
      <c r="V1" s="207"/>
      <c r="W1" s="286"/>
    </row>
    <row r="2" spans="2:23" ht="12.75">
      <c r="B2" s="217" t="s">
        <v>22</v>
      </c>
      <c r="C2" s="9"/>
      <c r="D2" s="9"/>
      <c r="E2" s="218"/>
      <c r="F2" s="9"/>
      <c r="G2" s="218"/>
      <c r="H2" s="9"/>
      <c r="I2" s="9"/>
      <c r="J2" s="9"/>
      <c r="K2" s="9"/>
      <c r="L2" s="9"/>
      <c r="M2" s="9"/>
      <c r="N2" s="9"/>
      <c r="O2" s="9"/>
      <c r="P2" s="27"/>
      <c r="Q2" s="9"/>
      <c r="R2" s="9"/>
      <c r="S2" s="9"/>
      <c r="T2" s="9"/>
      <c r="U2" s="9"/>
      <c r="V2" s="9"/>
      <c r="W2" s="287"/>
    </row>
    <row r="3" spans="2:27" ht="13.5" thickBot="1">
      <c r="B3" s="222"/>
      <c r="C3" s="211"/>
      <c r="D3" s="211"/>
      <c r="E3" s="211"/>
      <c r="F3" s="55"/>
      <c r="G3" s="211"/>
      <c r="H3" s="211"/>
      <c r="I3" s="211"/>
      <c r="J3" s="211"/>
      <c r="K3" s="211"/>
      <c r="L3" s="211"/>
      <c r="M3" s="211"/>
      <c r="N3" s="223"/>
      <c r="O3" s="211"/>
      <c r="P3" s="212"/>
      <c r="Q3" s="211"/>
      <c r="R3" s="211"/>
      <c r="S3" s="211"/>
      <c r="T3" s="211"/>
      <c r="U3" s="211"/>
      <c r="V3" s="211"/>
      <c r="W3" s="288"/>
      <c r="AA3" s="314"/>
    </row>
    <row r="4" spans="2:23" ht="12.75" customHeight="1" thickBot="1">
      <c r="B4" s="281" t="s">
        <v>28</v>
      </c>
      <c r="C4" s="9"/>
      <c r="D4" s="9"/>
      <c r="E4" s="9"/>
      <c r="F4" s="9"/>
      <c r="G4" s="9"/>
      <c r="H4" s="9"/>
      <c r="I4" s="9"/>
      <c r="J4" s="9"/>
      <c r="K4" s="9"/>
      <c r="L4" s="27"/>
      <c r="M4" s="282"/>
      <c r="N4" s="282"/>
      <c r="O4" s="9"/>
      <c r="P4" s="27"/>
      <c r="Q4" s="9"/>
      <c r="R4" s="283"/>
      <c r="S4" s="284"/>
      <c r="T4" s="285"/>
      <c r="U4" s="384"/>
      <c r="V4" s="359" t="s">
        <v>107</v>
      </c>
      <c r="W4" s="448" t="s">
        <v>90</v>
      </c>
    </row>
    <row r="5" spans="2:23" ht="12.75" customHeight="1" thickBot="1">
      <c r="B5" s="210">
        <f>'Voorblad-Front'!B5</f>
        <v>42242</v>
      </c>
      <c r="C5" s="211"/>
      <c r="D5" s="211"/>
      <c r="E5" s="211"/>
      <c r="F5" s="211"/>
      <c r="G5" s="211"/>
      <c r="H5" s="211"/>
      <c r="I5" s="211"/>
      <c r="J5" s="211"/>
      <c r="K5" s="211"/>
      <c r="L5" s="212"/>
      <c r="M5" s="213"/>
      <c r="N5" s="213"/>
      <c r="O5" s="211"/>
      <c r="P5" s="212"/>
      <c r="Q5" s="211"/>
      <c r="R5" s="274"/>
      <c r="S5" s="275"/>
      <c r="T5" s="276"/>
      <c r="U5" s="385"/>
      <c r="V5" s="360" t="s">
        <v>140</v>
      </c>
      <c r="W5" s="449"/>
    </row>
    <row r="6" spans="1:23" s="1" customFormat="1" ht="12.75" customHeight="1" thickBot="1">
      <c r="A6" s="36"/>
      <c r="B6" s="119" t="s">
        <v>43</v>
      </c>
      <c r="C6" s="47">
        <v>1997</v>
      </c>
      <c r="D6" s="47">
        <v>1998</v>
      </c>
      <c r="E6" s="48">
        <v>1999</v>
      </c>
      <c r="F6" s="47">
        <v>2000</v>
      </c>
      <c r="G6" s="48">
        <v>2001</v>
      </c>
      <c r="H6" s="47">
        <v>2002</v>
      </c>
      <c r="I6" s="48">
        <v>2003</v>
      </c>
      <c r="J6" s="47">
        <v>2004</v>
      </c>
      <c r="K6" s="48">
        <v>2005</v>
      </c>
      <c r="L6" s="47">
        <v>2006</v>
      </c>
      <c r="M6" s="48">
        <v>2007</v>
      </c>
      <c r="N6" s="47">
        <v>2008</v>
      </c>
      <c r="O6" s="159">
        <v>2009</v>
      </c>
      <c r="P6" s="49">
        <v>2010</v>
      </c>
      <c r="Q6" s="49">
        <v>2011</v>
      </c>
      <c r="R6" s="49">
        <v>2012</v>
      </c>
      <c r="S6" s="235">
        <v>2013</v>
      </c>
      <c r="T6" s="49" t="s">
        <v>102</v>
      </c>
      <c r="U6" s="386" t="s">
        <v>111</v>
      </c>
      <c r="V6" s="361" t="s">
        <v>112</v>
      </c>
      <c r="W6" s="312" t="s">
        <v>91</v>
      </c>
    </row>
    <row r="7" spans="2:23" ht="12.75" customHeight="1">
      <c r="B7" s="139" t="s">
        <v>32</v>
      </c>
      <c r="C7" s="63">
        <v>464</v>
      </c>
      <c r="D7" s="148">
        <v>511</v>
      </c>
      <c r="E7" s="151">
        <v>828</v>
      </c>
      <c r="F7" s="148">
        <v>396.35</v>
      </c>
      <c r="G7" s="151">
        <v>521.6949999999999</v>
      </c>
      <c r="H7" s="148">
        <v>667.51</v>
      </c>
      <c r="I7" s="151">
        <v>606.45</v>
      </c>
      <c r="J7" s="148">
        <v>530</v>
      </c>
      <c r="K7" s="151">
        <v>460</v>
      </c>
      <c r="L7" s="148">
        <v>472.48</v>
      </c>
      <c r="M7" s="151">
        <v>316.35</v>
      </c>
      <c r="N7" s="148">
        <v>564.3</v>
      </c>
      <c r="O7" s="199">
        <v>635.8</v>
      </c>
      <c r="P7" s="169">
        <v>397.70000000000005</v>
      </c>
      <c r="Q7" s="169">
        <v>642.7</v>
      </c>
      <c r="R7" s="169">
        <v>453.35</v>
      </c>
      <c r="S7" s="293">
        <v>504.7</v>
      </c>
      <c r="T7" s="293">
        <v>504.7</v>
      </c>
      <c r="U7" s="387">
        <v>598.95</v>
      </c>
      <c r="V7" s="326">
        <v>576</v>
      </c>
      <c r="W7" s="313">
        <f>(V7-U7)/U7</f>
        <v>-0.03831705484598054</v>
      </c>
    </row>
    <row r="8" spans="2:25" ht="12.75" customHeight="1">
      <c r="B8" s="50" t="s">
        <v>31</v>
      </c>
      <c r="C8" s="144">
        <f>C9/C7</f>
        <v>0.9698275862068966</v>
      </c>
      <c r="D8" s="144">
        <f aca="true" t="shared" si="0" ref="D8:R8">D9/D7</f>
        <v>1.1</v>
      </c>
      <c r="E8" s="152">
        <f t="shared" si="0"/>
        <v>1.3393719806763285</v>
      </c>
      <c r="F8" s="144">
        <f t="shared" si="0"/>
        <v>1.3387157815062445</v>
      </c>
      <c r="G8" s="152">
        <f t="shared" si="0"/>
        <v>1.2235118220416143</v>
      </c>
      <c r="H8" s="144">
        <f t="shared" si="0"/>
        <v>1.3914398286167997</v>
      </c>
      <c r="I8" s="152">
        <f t="shared" si="0"/>
        <v>1.0596092010883007</v>
      </c>
      <c r="J8" s="144">
        <f t="shared" si="0"/>
        <v>1.2226415094339622</v>
      </c>
      <c r="K8" s="152">
        <f t="shared" si="0"/>
        <v>1.3478260869565217</v>
      </c>
      <c r="L8" s="144">
        <f t="shared" si="0"/>
        <v>1.1005756857433118</v>
      </c>
      <c r="M8" s="152">
        <f t="shared" si="0"/>
        <v>0.9483167377904219</v>
      </c>
      <c r="N8" s="144">
        <f t="shared" si="0"/>
        <v>1.5452773347510191</v>
      </c>
      <c r="O8" s="144">
        <f t="shared" si="0"/>
        <v>1.2598301352626613</v>
      </c>
      <c r="P8" s="144">
        <f t="shared" si="0"/>
        <v>1.2320844857933113</v>
      </c>
      <c r="Q8" s="144">
        <f t="shared" si="0"/>
        <v>1.3381048700793525</v>
      </c>
      <c r="R8" s="244">
        <f t="shared" si="0"/>
        <v>1.151428256314106</v>
      </c>
      <c r="S8" s="277">
        <v>1.1036259163859719</v>
      </c>
      <c r="T8" s="277">
        <f>T9/T7</f>
        <v>1.1036259163859719</v>
      </c>
      <c r="U8" s="388">
        <f>U9/U7</f>
        <v>1.3890975874446947</v>
      </c>
      <c r="V8" s="327">
        <f>V9/V7</f>
        <v>1.1402777777777777</v>
      </c>
      <c r="W8" s="314">
        <f>(V8-U8)/U8</f>
        <v>-0.17912334735576915</v>
      </c>
      <c r="X8" s="202"/>
      <c r="Y8" s="202"/>
    </row>
    <row r="9" spans="2:23" ht="12.75" customHeight="1">
      <c r="B9" s="50" t="s">
        <v>42</v>
      </c>
      <c r="C9" s="145">
        <v>450</v>
      </c>
      <c r="D9" s="149">
        <v>562.1</v>
      </c>
      <c r="E9" s="153">
        <v>1109</v>
      </c>
      <c r="F9" s="149">
        <v>530.6</v>
      </c>
      <c r="G9" s="153">
        <v>638.3</v>
      </c>
      <c r="H9" s="149">
        <v>928.8</v>
      </c>
      <c r="I9" s="153">
        <v>642.6</v>
      </c>
      <c r="J9" s="149">
        <v>648</v>
      </c>
      <c r="K9" s="153">
        <v>620</v>
      </c>
      <c r="L9" s="149">
        <v>520</v>
      </c>
      <c r="M9" s="153">
        <v>300</v>
      </c>
      <c r="N9" s="149">
        <v>872</v>
      </c>
      <c r="O9" s="170">
        <v>801</v>
      </c>
      <c r="P9" s="170">
        <v>490</v>
      </c>
      <c r="Q9" s="170">
        <v>860</v>
      </c>
      <c r="R9" s="170">
        <v>522</v>
      </c>
      <c r="S9" s="233">
        <v>557</v>
      </c>
      <c r="T9" s="233">
        <v>557</v>
      </c>
      <c r="U9" s="389">
        <v>832</v>
      </c>
      <c r="V9" s="328">
        <v>656.8</v>
      </c>
      <c r="W9" s="314">
        <f>(V9-U9)/U9</f>
        <v>-0.21057692307692313</v>
      </c>
    </row>
    <row r="10" spans="2:23" ht="12.75" customHeight="1">
      <c r="B10" s="50" t="s">
        <v>48</v>
      </c>
      <c r="C10" s="145"/>
      <c r="D10" s="149"/>
      <c r="E10" s="153"/>
      <c r="F10" s="149"/>
      <c r="G10" s="153"/>
      <c r="H10" s="149"/>
      <c r="I10" s="153"/>
      <c r="J10" s="149"/>
      <c r="K10" s="153"/>
      <c r="L10" s="149"/>
      <c r="M10" s="153"/>
      <c r="N10" s="149"/>
      <c r="O10" s="170"/>
      <c r="P10" s="170"/>
      <c r="Q10" s="170"/>
      <c r="R10" s="170"/>
      <c r="S10" s="233"/>
      <c r="T10" s="233"/>
      <c r="U10" s="389"/>
      <c r="V10" s="328"/>
      <c r="W10" s="314"/>
    </row>
    <row r="11" spans="2:23" ht="12.75" customHeight="1">
      <c r="B11" s="50" t="s">
        <v>49</v>
      </c>
      <c r="C11" s="145"/>
      <c r="D11" s="149"/>
      <c r="E11" s="153"/>
      <c r="F11" s="149"/>
      <c r="G11" s="153"/>
      <c r="H11" s="149"/>
      <c r="I11" s="153"/>
      <c r="J11" s="149"/>
      <c r="K11" s="153"/>
      <c r="L11" s="149"/>
      <c r="M11" s="153"/>
      <c r="N11" s="149"/>
      <c r="O11" s="170"/>
      <c r="P11" s="170"/>
      <c r="Q11" s="170"/>
      <c r="R11" s="170"/>
      <c r="S11" s="233"/>
      <c r="T11" s="233"/>
      <c r="U11" s="389"/>
      <c r="V11" s="328"/>
      <c r="W11" s="314"/>
    </row>
    <row r="12" spans="2:23" ht="12.75" customHeight="1">
      <c r="B12" s="50" t="s">
        <v>50</v>
      </c>
      <c r="C12" s="145"/>
      <c r="D12" s="149"/>
      <c r="E12" s="153"/>
      <c r="F12" s="149"/>
      <c r="G12" s="153"/>
      <c r="H12" s="149"/>
      <c r="I12" s="153"/>
      <c r="J12" s="149"/>
      <c r="K12" s="153"/>
      <c r="L12" s="149"/>
      <c r="M12" s="153"/>
      <c r="N12" s="149"/>
      <c r="O12" s="170"/>
      <c r="P12" s="170"/>
      <c r="Q12" s="170"/>
      <c r="R12" s="170"/>
      <c r="S12" s="233"/>
      <c r="T12" s="233"/>
      <c r="U12" s="389"/>
      <c r="V12" s="328"/>
      <c r="W12" s="314"/>
    </row>
    <row r="13" spans="2:23" ht="12.75" customHeight="1" thickBot="1">
      <c r="B13" s="50" t="s">
        <v>51</v>
      </c>
      <c r="C13" s="145">
        <f>C9-C10-C11+C12</f>
        <v>450</v>
      </c>
      <c r="D13" s="145">
        <f aca="true" t="shared" si="1" ref="D13:T13">D9-D10-D11+D12</f>
        <v>562.1</v>
      </c>
      <c r="E13" s="154">
        <f t="shared" si="1"/>
        <v>1109</v>
      </c>
      <c r="F13" s="145">
        <f t="shared" si="1"/>
        <v>530.6</v>
      </c>
      <c r="G13" s="154">
        <f t="shared" si="1"/>
        <v>638.3</v>
      </c>
      <c r="H13" s="145">
        <f t="shared" si="1"/>
        <v>928.8</v>
      </c>
      <c r="I13" s="154">
        <f t="shared" si="1"/>
        <v>642.6</v>
      </c>
      <c r="J13" s="145">
        <f t="shared" si="1"/>
        <v>648</v>
      </c>
      <c r="K13" s="154">
        <f t="shared" si="1"/>
        <v>620</v>
      </c>
      <c r="L13" s="145">
        <f t="shared" si="1"/>
        <v>520</v>
      </c>
      <c r="M13" s="154">
        <f t="shared" si="1"/>
        <v>300</v>
      </c>
      <c r="N13" s="145">
        <f t="shared" si="1"/>
        <v>872</v>
      </c>
      <c r="O13" s="145">
        <f t="shared" si="1"/>
        <v>801</v>
      </c>
      <c r="P13" s="145">
        <f t="shared" si="1"/>
        <v>490</v>
      </c>
      <c r="Q13" s="145">
        <f t="shared" si="1"/>
        <v>860</v>
      </c>
      <c r="R13" s="245">
        <f t="shared" si="1"/>
        <v>522</v>
      </c>
      <c r="S13" s="245">
        <f t="shared" si="1"/>
        <v>557</v>
      </c>
      <c r="T13" s="245">
        <f t="shared" si="1"/>
        <v>557</v>
      </c>
      <c r="U13" s="390">
        <f>U9-U10-U11+U12</f>
        <v>832</v>
      </c>
      <c r="V13" s="329">
        <f>V9-V10-V11+V12</f>
        <v>656.8</v>
      </c>
      <c r="W13" s="314">
        <f>(V13-U13)/U13</f>
        <v>-0.21057692307692313</v>
      </c>
    </row>
    <row r="14" spans="2:23" ht="12.75" customHeight="1" thickBot="1">
      <c r="B14" s="140"/>
      <c r="C14" s="120" t="s">
        <v>8</v>
      </c>
      <c r="D14" s="120" t="s">
        <v>8</v>
      </c>
      <c r="E14" s="121" t="s">
        <v>8</v>
      </c>
      <c r="F14" s="120" t="s">
        <v>8</v>
      </c>
      <c r="G14" s="121" t="s">
        <v>8</v>
      </c>
      <c r="H14" s="120" t="s">
        <v>8</v>
      </c>
      <c r="I14" s="121" t="s">
        <v>8</v>
      </c>
      <c r="J14" s="120" t="s">
        <v>8</v>
      </c>
      <c r="K14" s="121" t="s">
        <v>8</v>
      </c>
      <c r="L14" s="120" t="s">
        <v>8</v>
      </c>
      <c r="M14" s="121" t="s">
        <v>8</v>
      </c>
      <c r="N14" s="120" t="s">
        <v>8</v>
      </c>
      <c r="O14" s="120" t="s">
        <v>8</v>
      </c>
      <c r="P14" s="122" t="s">
        <v>8</v>
      </c>
      <c r="Q14" s="122" t="s">
        <v>8</v>
      </c>
      <c r="R14" s="122" t="s">
        <v>8</v>
      </c>
      <c r="S14" s="235" t="s">
        <v>8</v>
      </c>
      <c r="T14" s="294" t="s">
        <v>8</v>
      </c>
      <c r="U14" s="391" t="s">
        <v>8</v>
      </c>
      <c r="V14" s="330" t="s">
        <v>9</v>
      </c>
      <c r="W14" s="314"/>
    </row>
    <row r="15" spans="2:23" ht="12.75" customHeight="1" thickBot="1">
      <c r="B15" s="140"/>
      <c r="C15" s="46" t="s">
        <v>1</v>
      </c>
      <c r="D15" s="46" t="s">
        <v>1</v>
      </c>
      <c r="E15" s="55" t="s">
        <v>1</v>
      </c>
      <c r="F15" s="46" t="s">
        <v>1</v>
      </c>
      <c r="G15" s="55" t="s">
        <v>1</v>
      </c>
      <c r="H15" s="46" t="s">
        <v>1</v>
      </c>
      <c r="I15" s="55" t="s">
        <v>1</v>
      </c>
      <c r="J15" s="46" t="s">
        <v>1</v>
      </c>
      <c r="K15" s="55" t="s">
        <v>1</v>
      </c>
      <c r="L15" s="46" t="s">
        <v>1</v>
      </c>
      <c r="M15" s="55" t="s">
        <v>1</v>
      </c>
      <c r="N15" s="46" t="s">
        <v>1</v>
      </c>
      <c r="O15" s="56" t="s">
        <v>1</v>
      </c>
      <c r="P15" s="56" t="s">
        <v>1</v>
      </c>
      <c r="Q15" s="56" t="s">
        <v>1</v>
      </c>
      <c r="R15" s="56" t="s">
        <v>1</v>
      </c>
      <c r="S15" s="236" t="s">
        <v>1</v>
      </c>
      <c r="T15" s="295" t="s">
        <v>1</v>
      </c>
      <c r="U15" s="371" t="s">
        <v>1</v>
      </c>
      <c r="V15" s="346" t="s">
        <v>1</v>
      </c>
      <c r="W15" s="314"/>
    </row>
    <row r="16" spans="2:23" ht="12.75" customHeight="1">
      <c r="B16" s="141" t="s">
        <v>52</v>
      </c>
      <c r="C16" s="42"/>
      <c r="D16" s="150"/>
      <c r="E16" s="67"/>
      <c r="F16" s="43"/>
      <c r="G16" s="67"/>
      <c r="H16" s="43"/>
      <c r="I16" s="69" t="s">
        <v>21</v>
      </c>
      <c r="J16" s="68"/>
      <c r="K16" s="67"/>
      <c r="L16" s="43"/>
      <c r="M16" s="67"/>
      <c r="N16" s="43"/>
      <c r="O16" s="70"/>
      <c r="P16" s="70"/>
      <c r="Q16" s="70"/>
      <c r="R16" s="70"/>
      <c r="S16" s="279"/>
      <c r="T16" s="279"/>
      <c r="U16" s="392"/>
      <c r="V16" s="331"/>
      <c r="W16" s="314"/>
    </row>
    <row r="17" spans="2:23" ht="12.75" customHeight="1">
      <c r="B17" s="123" t="s">
        <v>103</v>
      </c>
      <c r="C17" s="99">
        <v>145</v>
      </c>
      <c r="D17" s="99">
        <f>C38</f>
        <v>207</v>
      </c>
      <c r="E17" s="100">
        <f aca="true" t="shared" si="2" ref="E17:Q17">D38</f>
        <v>144</v>
      </c>
      <c r="F17" s="99">
        <f t="shared" si="2"/>
        <v>438</v>
      </c>
      <c r="G17" s="100">
        <f t="shared" si="2"/>
        <v>152.79999999999995</v>
      </c>
      <c r="H17" s="99">
        <f t="shared" si="2"/>
        <v>146.4999999999999</v>
      </c>
      <c r="I17" s="100">
        <f t="shared" si="2"/>
        <v>282.89999999999975</v>
      </c>
      <c r="J17" s="99">
        <f t="shared" si="2"/>
        <v>125.29999999999973</v>
      </c>
      <c r="K17" s="100">
        <f t="shared" si="2"/>
        <v>120.29999999999961</v>
      </c>
      <c r="L17" s="99">
        <f t="shared" si="2"/>
        <v>99.7999999999995</v>
      </c>
      <c r="M17" s="100">
        <f t="shared" si="2"/>
        <v>160.99999999999943</v>
      </c>
      <c r="N17" s="99">
        <f t="shared" si="2"/>
        <v>95.09999999999945</v>
      </c>
      <c r="O17" s="99">
        <f t="shared" si="2"/>
        <v>236.19999999999948</v>
      </c>
      <c r="P17" s="99">
        <f t="shared" si="2"/>
        <v>266.2999999999995</v>
      </c>
      <c r="Q17" s="99">
        <f t="shared" si="2"/>
        <v>47.599999999999454</v>
      </c>
      <c r="R17" s="124">
        <v>232.7</v>
      </c>
      <c r="S17" s="167">
        <v>114.434</v>
      </c>
      <c r="T17" s="167">
        <v>81.302</v>
      </c>
      <c r="U17" s="382">
        <v>47.116</v>
      </c>
      <c r="V17" s="332">
        <f>U38</f>
        <v>92.92699999999991</v>
      </c>
      <c r="W17" s="314">
        <f>(V17-U17)/U17</f>
        <v>0.9723024025808623</v>
      </c>
    </row>
    <row r="18" spans="1:23" s="5" customFormat="1" ht="12.75" customHeight="1">
      <c r="A18" s="36"/>
      <c r="B18" s="123" t="s">
        <v>53</v>
      </c>
      <c r="C18" s="99">
        <f>C13</f>
        <v>450</v>
      </c>
      <c r="D18" s="99">
        <v>561</v>
      </c>
      <c r="E18" s="100">
        <v>1125</v>
      </c>
      <c r="F18" s="99">
        <v>544.8</v>
      </c>
      <c r="G18" s="100">
        <v>664.4</v>
      </c>
      <c r="H18" s="99">
        <v>914.2</v>
      </c>
      <c r="I18" s="100">
        <v>656</v>
      </c>
      <c r="J18" s="99">
        <v>651.4</v>
      </c>
      <c r="K18" s="100">
        <v>614.3</v>
      </c>
      <c r="L18" s="99">
        <v>516.1</v>
      </c>
      <c r="M18" s="100">
        <v>296.6</v>
      </c>
      <c r="N18" s="99">
        <v>868.8</v>
      </c>
      <c r="O18" s="99">
        <v>795.1</v>
      </c>
      <c r="P18" s="99">
        <v>490.3</v>
      </c>
      <c r="Q18" s="99">
        <v>863.3</v>
      </c>
      <c r="R18" s="124">
        <v>521.1</v>
      </c>
      <c r="S18" s="167">
        <v>559.038</v>
      </c>
      <c r="T18" s="167">
        <v>542.165</v>
      </c>
      <c r="U18" s="382">
        <v>833.165</v>
      </c>
      <c r="V18" s="332">
        <f>V13</f>
        <v>656.8</v>
      </c>
      <c r="W18" s="314">
        <f>(V18-U18)/U18</f>
        <v>-0.21168075951342172</v>
      </c>
    </row>
    <row r="19" spans="1:26" s="5" customFormat="1" ht="12.75" customHeight="1" thickBot="1">
      <c r="A19" s="36"/>
      <c r="B19" s="142" t="s">
        <v>17</v>
      </c>
      <c r="C19" s="28">
        <v>26</v>
      </c>
      <c r="D19" s="28">
        <v>5</v>
      </c>
      <c r="E19" s="62">
        <v>0</v>
      </c>
      <c r="F19" s="28">
        <v>0.4</v>
      </c>
      <c r="G19" s="62">
        <v>7.5</v>
      </c>
      <c r="H19" s="28">
        <v>1.8</v>
      </c>
      <c r="I19" s="62">
        <v>1.5</v>
      </c>
      <c r="J19" s="28">
        <v>17.5</v>
      </c>
      <c r="K19" s="62">
        <v>6</v>
      </c>
      <c r="L19" s="157">
        <v>2.8</v>
      </c>
      <c r="M19" s="62">
        <v>9.2</v>
      </c>
      <c r="N19" s="28">
        <v>1.5</v>
      </c>
      <c r="O19" s="134">
        <v>69.4</v>
      </c>
      <c r="P19" s="125">
        <v>62.2</v>
      </c>
      <c r="Q19" s="125">
        <v>10.9</v>
      </c>
      <c r="R19" s="125">
        <v>11.8</v>
      </c>
      <c r="S19" s="196">
        <v>33.098</v>
      </c>
      <c r="T19" s="196">
        <v>94.475</v>
      </c>
      <c r="U19" s="393">
        <v>63.18</v>
      </c>
      <c r="V19" s="333">
        <v>60</v>
      </c>
      <c r="W19" s="314">
        <f>(V19-U19)/U19</f>
        <v>-0.050332383665717</v>
      </c>
      <c r="Z19" s="268"/>
    </row>
    <row r="20" spans="1:23" s="1" customFormat="1" ht="13.5" thickBot="1">
      <c r="A20" s="36"/>
      <c r="B20" s="143" t="s">
        <v>54</v>
      </c>
      <c r="C20" s="95">
        <f aca="true" t="shared" si="3" ref="C20:I20">+C17+C18+C19</f>
        <v>621</v>
      </c>
      <c r="D20" s="95">
        <f t="shared" si="3"/>
        <v>773</v>
      </c>
      <c r="E20" s="96">
        <f t="shared" si="3"/>
        <v>1269</v>
      </c>
      <c r="F20" s="95">
        <f t="shared" si="3"/>
        <v>983.1999999999999</v>
      </c>
      <c r="G20" s="96">
        <f t="shared" si="3"/>
        <v>824.6999999999999</v>
      </c>
      <c r="H20" s="95">
        <f t="shared" si="3"/>
        <v>1062.4999999999998</v>
      </c>
      <c r="I20" s="96">
        <f t="shared" si="3"/>
        <v>940.3999999999997</v>
      </c>
      <c r="J20" s="95">
        <f aca="true" t="shared" si="4" ref="J20:O20">+J17+J18+J19</f>
        <v>794.1999999999997</v>
      </c>
      <c r="K20" s="96">
        <f t="shared" si="4"/>
        <v>740.5999999999996</v>
      </c>
      <c r="L20" s="95">
        <f t="shared" si="4"/>
        <v>618.6999999999995</v>
      </c>
      <c r="M20" s="96">
        <f t="shared" si="4"/>
        <v>466.79999999999944</v>
      </c>
      <c r="N20" s="95">
        <f t="shared" si="4"/>
        <v>965.3999999999994</v>
      </c>
      <c r="O20" s="126">
        <f t="shared" si="4"/>
        <v>1100.6999999999996</v>
      </c>
      <c r="P20" s="126">
        <f aca="true" t="shared" si="5" ref="P20:V20">+P17+P18+P19</f>
        <v>818.7999999999995</v>
      </c>
      <c r="Q20" s="126">
        <f t="shared" si="5"/>
        <v>921.7999999999994</v>
      </c>
      <c r="R20" s="126">
        <f t="shared" si="5"/>
        <v>765.5999999999999</v>
      </c>
      <c r="S20" s="126">
        <f t="shared" si="5"/>
        <v>706.5699999999999</v>
      </c>
      <c r="T20" s="126">
        <f t="shared" si="5"/>
        <v>717.942</v>
      </c>
      <c r="U20" s="394">
        <f t="shared" si="5"/>
        <v>943.4609999999999</v>
      </c>
      <c r="V20" s="334">
        <f t="shared" si="5"/>
        <v>809.7269999999999</v>
      </c>
      <c r="W20" s="314">
        <f>(V20-U20)/U20</f>
        <v>-0.1417483075612029</v>
      </c>
    </row>
    <row r="21" spans="1:23" s="1" customFormat="1" ht="12.75" customHeight="1">
      <c r="A21" s="36"/>
      <c r="B21" s="61"/>
      <c r="C21" s="97"/>
      <c r="D21" s="97"/>
      <c r="E21" s="98"/>
      <c r="F21" s="97"/>
      <c r="G21" s="98"/>
      <c r="H21" s="97"/>
      <c r="I21" s="98"/>
      <c r="J21" s="97"/>
      <c r="K21" s="98"/>
      <c r="L21" s="97"/>
      <c r="M21" s="98"/>
      <c r="N21" s="97"/>
      <c r="O21" s="162"/>
      <c r="P21" s="128"/>
      <c r="Q21" s="128"/>
      <c r="R21" s="193"/>
      <c r="S21" s="194"/>
      <c r="T21" s="194"/>
      <c r="U21" s="395"/>
      <c r="V21" s="335"/>
      <c r="W21" s="314"/>
    </row>
    <row r="22" spans="2:23" ht="12.75">
      <c r="B22" s="23" t="s">
        <v>55</v>
      </c>
      <c r="C22" s="99"/>
      <c r="D22" s="99"/>
      <c r="E22" s="100"/>
      <c r="F22" s="99"/>
      <c r="G22" s="100"/>
      <c r="H22" s="99"/>
      <c r="I22" s="100"/>
      <c r="J22" s="99"/>
      <c r="K22" s="100"/>
      <c r="L22" s="99"/>
      <c r="M22" s="100"/>
      <c r="N22" s="99"/>
      <c r="O22" s="163"/>
      <c r="P22" s="124"/>
      <c r="Q22" s="124"/>
      <c r="R22" s="124"/>
      <c r="S22" s="167"/>
      <c r="T22" s="167"/>
      <c r="U22" s="382"/>
      <c r="V22" s="332"/>
      <c r="W22" s="314"/>
    </row>
    <row r="23" spans="2:23" ht="12.75" customHeight="1">
      <c r="B23" s="21" t="s">
        <v>56</v>
      </c>
      <c r="C23" s="146"/>
      <c r="D23" s="146"/>
      <c r="E23" s="155"/>
      <c r="F23" s="146"/>
      <c r="G23" s="155"/>
      <c r="H23" s="146"/>
      <c r="I23" s="155"/>
      <c r="J23" s="146"/>
      <c r="K23" s="155"/>
      <c r="L23" s="146"/>
      <c r="M23" s="155"/>
      <c r="N23" s="146"/>
      <c r="O23" s="155"/>
      <c r="P23" s="171"/>
      <c r="Q23" s="146"/>
      <c r="R23" s="171"/>
      <c r="S23" s="195"/>
      <c r="T23" s="195"/>
      <c r="U23" s="396"/>
      <c r="V23" s="336"/>
      <c r="W23" s="314"/>
    </row>
    <row r="24" spans="2:23" ht="12.75" customHeight="1">
      <c r="B24" s="21" t="s">
        <v>57</v>
      </c>
      <c r="C24" s="99">
        <v>0</v>
      </c>
      <c r="D24" s="99">
        <v>0</v>
      </c>
      <c r="E24" s="100">
        <v>0</v>
      </c>
      <c r="F24" s="99">
        <v>0</v>
      </c>
      <c r="G24" s="100">
        <v>0.6</v>
      </c>
      <c r="H24" s="99">
        <v>0.2</v>
      </c>
      <c r="I24" s="100">
        <v>0.9</v>
      </c>
      <c r="J24" s="99">
        <v>1.1</v>
      </c>
      <c r="K24" s="100">
        <v>1.1</v>
      </c>
      <c r="L24" s="158">
        <v>1.2</v>
      </c>
      <c r="M24" s="100">
        <v>2.1</v>
      </c>
      <c r="N24" s="99">
        <v>2.5</v>
      </c>
      <c r="O24" s="163">
        <v>2.1</v>
      </c>
      <c r="P24" s="124">
        <v>1.3</v>
      </c>
      <c r="Q24" s="124">
        <v>1.4</v>
      </c>
      <c r="R24" s="124">
        <v>1</v>
      </c>
      <c r="S24" s="167">
        <v>1.139</v>
      </c>
      <c r="T24" s="167">
        <v>1.162</v>
      </c>
      <c r="U24" s="382">
        <v>0.467</v>
      </c>
      <c r="V24" s="332">
        <v>1</v>
      </c>
      <c r="W24" s="314">
        <f>(V24-U24)/U24</f>
        <v>1.141327623126338</v>
      </c>
    </row>
    <row r="25" spans="2:23" ht="12.75" customHeight="1">
      <c r="B25" s="21" t="s">
        <v>58</v>
      </c>
      <c r="C25" s="99">
        <v>0</v>
      </c>
      <c r="D25" s="99">
        <v>0</v>
      </c>
      <c r="E25" s="100">
        <v>0</v>
      </c>
      <c r="F25" s="99">
        <v>1.9</v>
      </c>
      <c r="G25" s="100">
        <v>2.1</v>
      </c>
      <c r="H25" s="99">
        <v>2.3</v>
      </c>
      <c r="I25" s="100">
        <v>1.7</v>
      </c>
      <c r="J25" s="99">
        <v>3.1</v>
      </c>
      <c r="K25" s="100">
        <v>2.6</v>
      </c>
      <c r="L25" s="158">
        <v>2.9</v>
      </c>
      <c r="M25" s="100">
        <v>3.6</v>
      </c>
      <c r="N25" s="99">
        <v>3.4</v>
      </c>
      <c r="O25" s="163">
        <v>3.1</v>
      </c>
      <c r="P25" s="124">
        <v>3.3</v>
      </c>
      <c r="Q25" s="124">
        <v>2.9</v>
      </c>
      <c r="R25" s="124">
        <v>3</v>
      </c>
      <c r="S25" s="167">
        <v>2.878</v>
      </c>
      <c r="T25" s="167">
        <v>2.777</v>
      </c>
      <c r="U25" s="382">
        <v>2.893</v>
      </c>
      <c r="V25" s="332">
        <v>3.5</v>
      </c>
      <c r="W25" s="314">
        <f>(V25-U25)/U25</f>
        <v>0.20981679917041143</v>
      </c>
    </row>
    <row r="26" spans="2:23" ht="12.75" customHeight="1">
      <c r="B26" s="21" t="s">
        <v>59</v>
      </c>
      <c r="C26" s="99">
        <v>630</v>
      </c>
      <c r="D26" s="99">
        <v>609</v>
      </c>
      <c r="E26" s="100">
        <v>760</v>
      </c>
      <c r="F26" s="99">
        <v>814.1</v>
      </c>
      <c r="G26" s="100">
        <v>644.9</v>
      </c>
      <c r="H26" s="99">
        <v>697.9</v>
      </c>
      <c r="I26" s="100">
        <v>798.8</v>
      </c>
      <c r="J26" s="99">
        <v>656.7</v>
      </c>
      <c r="K26" s="100">
        <v>627.8</v>
      </c>
      <c r="L26" s="158">
        <v>449.4</v>
      </c>
      <c r="M26" s="100">
        <v>358.4</v>
      </c>
      <c r="N26" s="99">
        <v>637</v>
      </c>
      <c r="O26" s="163">
        <v>816.1</v>
      </c>
      <c r="P26" s="124">
        <v>762.5</v>
      </c>
      <c r="Q26" s="124">
        <v>676.3</v>
      </c>
      <c r="R26" s="124">
        <v>648.3</v>
      </c>
      <c r="S26" s="167">
        <v>619.787</v>
      </c>
      <c r="T26" s="167">
        <v>662.612</v>
      </c>
      <c r="U26" s="382">
        <v>844.322</v>
      </c>
      <c r="V26" s="332">
        <v>680</v>
      </c>
      <c r="W26" s="314">
        <f>(V26-U26)/U26</f>
        <v>-0.19462006201425522</v>
      </c>
    </row>
    <row r="27" spans="2:23" ht="12.75" customHeight="1">
      <c r="B27" s="21" t="s">
        <v>60</v>
      </c>
      <c r="C27" s="99">
        <f>SUM(C24:C26)</f>
        <v>630</v>
      </c>
      <c r="D27" s="99">
        <f aca="true" t="shared" si="6" ref="D27:R27">SUM(D24:D26)</f>
        <v>609</v>
      </c>
      <c r="E27" s="100">
        <f t="shared" si="6"/>
        <v>760</v>
      </c>
      <c r="F27" s="99">
        <f t="shared" si="6"/>
        <v>816</v>
      </c>
      <c r="G27" s="100">
        <f t="shared" si="6"/>
        <v>647.6</v>
      </c>
      <c r="H27" s="99">
        <f t="shared" si="6"/>
        <v>700.4</v>
      </c>
      <c r="I27" s="100">
        <f t="shared" si="6"/>
        <v>801.4</v>
      </c>
      <c r="J27" s="99">
        <f t="shared" si="6"/>
        <v>660.9000000000001</v>
      </c>
      <c r="K27" s="100">
        <f t="shared" si="6"/>
        <v>631.5</v>
      </c>
      <c r="L27" s="99">
        <f t="shared" si="6"/>
        <v>453.5</v>
      </c>
      <c r="M27" s="100">
        <f t="shared" si="6"/>
        <v>364.09999999999997</v>
      </c>
      <c r="N27" s="99">
        <f t="shared" si="6"/>
        <v>642.9</v>
      </c>
      <c r="O27" s="100">
        <f t="shared" si="6"/>
        <v>821.3000000000001</v>
      </c>
      <c r="P27" s="99">
        <f t="shared" si="6"/>
        <v>767.1</v>
      </c>
      <c r="Q27" s="99">
        <f t="shared" si="6"/>
        <v>680.5999999999999</v>
      </c>
      <c r="R27" s="124">
        <f t="shared" si="6"/>
        <v>652.3</v>
      </c>
      <c r="S27" s="167">
        <f>SUM(S24:S26)</f>
        <v>623.8040000000001</v>
      </c>
      <c r="T27" s="167">
        <f>SUM(T24:T26)</f>
        <v>666.5509999999999</v>
      </c>
      <c r="U27" s="382">
        <f>SUM(U24:U26)</f>
        <v>847.682</v>
      </c>
      <c r="V27" s="332">
        <f>SUM(V24:V26)</f>
        <v>684.5</v>
      </c>
      <c r="W27" s="314">
        <f>(V27-U27)/U27</f>
        <v>-0.19250379269584586</v>
      </c>
    </row>
    <row r="28" spans="2:27" ht="12.75" customHeight="1">
      <c r="B28" s="21" t="s">
        <v>61</v>
      </c>
      <c r="C28" s="99"/>
      <c r="D28" s="99"/>
      <c r="E28" s="100"/>
      <c r="F28" s="99"/>
      <c r="G28" s="100"/>
      <c r="H28" s="99"/>
      <c r="I28" s="100"/>
      <c r="J28" s="99"/>
      <c r="K28" s="100"/>
      <c r="L28" s="99"/>
      <c r="M28" s="100"/>
      <c r="N28" s="99"/>
      <c r="O28" s="100"/>
      <c r="P28" s="99"/>
      <c r="Q28" s="99"/>
      <c r="R28" s="124"/>
      <c r="S28" s="167"/>
      <c r="T28" s="167"/>
      <c r="U28" s="382"/>
      <c r="V28" s="332"/>
      <c r="W28" s="314"/>
      <c r="Y28" s="261"/>
      <c r="Z28" s="261"/>
      <c r="AA28" s="261"/>
    </row>
    <row r="29" spans="2:23" ht="12.75" customHeight="1">
      <c r="B29" s="21" t="s">
        <v>62</v>
      </c>
      <c r="C29" s="99">
        <v>0</v>
      </c>
      <c r="D29" s="99">
        <v>0</v>
      </c>
      <c r="E29" s="100">
        <v>0</v>
      </c>
      <c r="F29" s="99">
        <v>15.4</v>
      </c>
      <c r="G29" s="100">
        <v>19.4</v>
      </c>
      <c r="H29" s="99">
        <v>16.3</v>
      </c>
      <c r="I29" s="100">
        <v>8.2</v>
      </c>
      <c r="J29" s="99">
        <v>2.5</v>
      </c>
      <c r="K29" s="100">
        <v>1.7</v>
      </c>
      <c r="L29" s="99">
        <v>1.8</v>
      </c>
      <c r="M29" s="100">
        <v>2.1</v>
      </c>
      <c r="N29" s="99">
        <v>3.8</v>
      </c>
      <c r="O29" s="100">
        <v>6.7</v>
      </c>
      <c r="P29" s="99">
        <v>1.8</v>
      </c>
      <c r="Q29" s="99">
        <v>3.1</v>
      </c>
      <c r="R29" s="124">
        <v>3.2</v>
      </c>
      <c r="S29" s="167">
        <v>2.209</v>
      </c>
      <c r="T29" s="167">
        <v>2.524</v>
      </c>
      <c r="U29" s="382">
        <v>1.068</v>
      </c>
      <c r="V29" s="332">
        <v>2</v>
      </c>
      <c r="W29" s="314">
        <f aca="true" t="shared" si="7" ref="W29:W36">(V29-U29)/U29</f>
        <v>0.8726591760299625</v>
      </c>
    </row>
    <row r="30" spans="2:23" ht="12.75" customHeight="1">
      <c r="B30" s="21" t="s">
        <v>63</v>
      </c>
      <c r="C30" s="99">
        <v>0</v>
      </c>
      <c r="D30" s="99">
        <v>0</v>
      </c>
      <c r="E30" s="100">
        <v>0</v>
      </c>
      <c r="F30" s="99">
        <v>2.4</v>
      </c>
      <c r="G30" s="100">
        <v>2.3</v>
      </c>
      <c r="H30" s="99">
        <v>3.4</v>
      </c>
      <c r="I30" s="100">
        <v>1.9</v>
      </c>
      <c r="J30" s="99">
        <v>2.3</v>
      </c>
      <c r="K30" s="100">
        <v>2.7</v>
      </c>
      <c r="L30" s="99">
        <v>3.2</v>
      </c>
      <c r="M30" s="100">
        <v>3.4</v>
      </c>
      <c r="N30" s="99">
        <v>2.6</v>
      </c>
      <c r="O30" s="100">
        <v>4.7</v>
      </c>
      <c r="P30" s="99">
        <v>4.2</v>
      </c>
      <c r="Q30" s="99">
        <v>3.6</v>
      </c>
      <c r="R30" s="124">
        <v>3.4</v>
      </c>
      <c r="S30" s="167">
        <v>2.8</v>
      </c>
      <c r="T30" s="167">
        <v>2.923</v>
      </c>
      <c r="U30" s="382">
        <v>2.799</v>
      </c>
      <c r="V30" s="332">
        <v>2.5</v>
      </c>
      <c r="W30" s="314">
        <f t="shared" si="7"/>
        <v>-0.10682386566630937</v>
      </c>
    </row>
    <row r="31" spans="2:23" ht="12.75" customHeight="1">
      <c r="B31" s="21" t="s">
        <v>64</v>
      </c>
      <c r="C31" s="99">
        <v>0</v>
      </c>
      <c r="D31" s="99">
        <v>3</v>
      </c>
      <c r="E31" s="100">
        <v>4</v>
      </c>
      <c r="F31" s="99">
        <v>1.5</v>
      </c>
      <c r="G31" s="100">
        <v>2.2</v>
      </c>
      <c r="H31" s="99">
        <v>3</v>
      </c>
      <c r="I31" s="100">
        <v>1.4</v>
      </c>
      <c r="J31" s="99">
        <v>1.2</v>
      </c>
      <c r="K31" s="100">
        <v>2.7</v>
      </c>
      <c r="L31" s="99">
        <v>1.2</v>
      </c>
      <c r="M31" s="100">
        <v>1.8</v>
      </c>
      <c r="N31" s="99">
        <v>3.3</v>
      </c>
      <c r="O31" s="100">
        <v>2.7</v>
      </c>
      <c r="P31" s="99">
        <v>1.6</v>
      </c>
      <c r="Q31" s="99">
        <v>2.6</v>
      </c>
      <c r="R31" s="124">
        <v>2.7</v>
      </c>
      <c r="S31" s="167">
        <v>2.893</v>
      </c>
      <c r="T31" s="167">
        <v>2.903</v>
      </c>
      <c r="U31" s="382">
        <v>3.804</v>
      </c>
      <c r="V31" s="332">
        <v>4</v>
      </c>
      <c r="W31" s="314">
        <f t="shared" si="7"/>
        <v>0.05152471083070457</v>
      </c>
    </row>
    <row r="32" spans="2:23" ht="12.75" customHeight="1">
      <c r="B32" s="21" t="s">
        <v>88</v>
      </c>
      <c r="C32" s="28">
        <v>-216</v>
      </c>
      <c r="D32" s="28">
        <v>17</v>
      </c>
      <c r="E32" s="62">
        <v>11</v>
      </c>
      <c r="F32" s="28">
        <v>-5.2</v>
      </c>
      <c r="G32" s="62">
        <v>5.6</v>
      </c>
      <c r="H32" s="28">
        <v>10.8</v>
      </c>
      <c r="I32" s="62">
        <v>2</v>
      </c>
      <c r="J32" s="28">
        <v>6.9</v>
      </c>
      <c r="K32" s="62">
        <v>2.1</v>
      </c>
      <c r="L32" s="28">
        <v>-2.1</v>
      </c>
      <c r="M32" s="62">
        <v>0.3</v>
      </c>
      <c r="N32" s="28">
        <v>-2.8</v>
      </c>
      <c r="O32" s="62">
        <v>-1</v>
      </c>
      <c r="P32" s="28">
        <v>-3.6</v>
      </c>
      <c r="Q32" s="99">
        <v>-0.8</v>
      </c>
      <c r="R32" s="124">
        <v>-10.5</v>
      </c>
      <c r="S32" s="167">
        <v>-3.017</v>
      </c>
      <c r="T32" s="167">
        <v>-4.083</v>
      </c>
      <c r="U32" s="382">
        <v>-4.867</v>
      </c>
      <c r="V32" s="332">
        <v>0</v>
      </c>
      <c r="W32" s="314">
        <f t="shared" si="7"/>
        <v>-1</v>
      </c>
    </row>
    <row r="33" spans="2:23" ht="12.75" customHeight="1">
      <c r="B33" s="21" t="s">
        <v>66</v>
      </c>
      <c r="C33" s="28">
        <f>SUM(C29:C32)</f>
        <v>-216</v>
      </c>
      <c r="D33" s="28">
        <f aca="true" t="shared" si="8" ref="D33:R33">SUM(D29:D32)</f>
        <v>20</v>
      </c>
      <c r="E33" s="62">
        <f t="shared" si="8"/>
        <v>15</v>
      </c>
      <c r="F33" s="28">
        <f t="shared" si="8"/>
        <v>14.100000000000001</v>
      </c>
      <c r="G33" s="62">
        <f t="shared" si="8"/>
        <v>29.5</v>
      </c>
      <c r="H33" s="28">
        <f t="shared" si="8"/>
        <v>33.5</v>
      </c>
      <c r="I33" s="62">
        <f t="shared" si="8"/>
        <v>13.5</v>
      </c>
      <c r="J33" s="28">
        <f t="shared" si="8"/>
        <v>12.9</v>
      </c>
      <c r="K33" s="62">
        <f t="shared" si="8"/>
        <v>9.200000000000001</v>
      </c>
      <c r="L33" s="28">
        <f t="shared" si="8"/>
        <v>4.1</v>
      </c>
      <c r="M33" s="62">
        <f t="shared" si="8"/>
        <v>7.6</v>
      </c>
      <c r="N33" s="28">
        <f t="shared" si="8"/>
        <v>6.8999999999999995</v>
      </c>
      <c r="O33" s="62">
        <f t="shared" si="8"/>
        <v>13.100000000000001</v>
      </c>
      <c r="P33" s="28">
        <f t="shared" si="8"/>
        <v>3.9999999999999996</v>
      </c>
      <c r="Q33" s="28">
        <f t="shared" si="8"/>
        <v>8.5</v>
      </c>
      <c r="R33" s="124">
        <f t="shared" si="8"/>
        <v>-1.1999999999999993</v>
      </c>
      <c r="S33" s="124">
        <f>SUM(S29:S32)</f>
        <v>4.885</v>
      </c>
      <c r="T33" s="124">
        <f>SUM(T29:T32)</f>
        <v>4.2669999999999995</v>
      </c>
      <c r="U33" s="382">
        <f>SUM(U29:U32)</f>
        <v>2.8039999999999994</v>
      </c>
      <c r="V33" s="332">
        <f>SUM(V29:V32)</f>
        <v>8.5</v>
      </c>
      <c r="W33" s="314">
        <f t="shared" si="7"/>
        <v>2.0313837375178325</v>
      </c>
    </row>
    <row r="34" spans="2:23" ht="12.75" customHeight="1">
      <c r="B34" s="19" t="s">
        <v>96</v>
      </c>
      <c r="C34" s="28">
        <f>C27+C33</f>
        <v>414</v>
      </c>
      <c r="D34" s="28">
        <f aca="true" t="shared" si="9" ref="D34:R34">D27+D33</f>
        <v>629</v>
      </c>
      <c r="E34" s="62">
        <f t="shared" si="9"/>
        <v>775</v>
      </c>
      <c r="F34" s="28">
        <f t="shared" si="9"/>
        <v>830.1</v>
      </c>
      <c r="G34" s="62">
        <f t="shared" si="9"/>
        <v>677.1</v>
      </c>
      <c r="H34" s="28">
        <f t="shared" si="9"/>
        <v>733.9</v>
      </c>
      <c r="I34" s="62">
        <f t="shared" si="9"/>
        <v>814.9</v>
      </c>
      <c r="J34" s="28">
        <f t="shared" si="9"/>
        <v>673.8000000000001</v>
      </c>
      <c r="K34" s="62">
        <f t="shared" si="9"/>
        <v>640.7</v>
      </c>
      <c r="L34" s="28">
        <f t="shared" si="9"/>
        <v>457.6</v>
      </c>
      <c r="M34" s="62">
        <f t="shared" si="9"/>
        <v>371.7</v>
      </c>
      <c r="N34" s="28">
        <f t="shared" si="9"/>
        <v>649.8</v>
      </c>
      <c r="O34" s="62">
        <f t="shared" si="9"/>
        <v>834.4000000000001</v>
      </c>
      <c r="P34" s="28">
        <f t="shared" si="9"/>
        <v>771.1</v>
      </c>
      <c r="Q34" s="28">
        <f t="shared" si="9"/>
        <v>689.0999999999999</v>
      </c>
      <c r="R34" s="124">
        <f t="shared" si="9"/>
        <v>651.0999999999999</v>
      </c>
      <c r="S34" s="124">
        <f>S27+S33</f>
        <v>628.6890000000001</v>
      </c>
      <c r="T34" s="124">
        <f>T27+T33</f>
        <v>670.818</v>
      </c>
      <c r="U34" s="382">
        <f>U27+U33</f>
        <v>850.486</v>
      </c>
      <c r="V34" s="332">
        <f>V27+V33</f>
        <v>693</v>
      </c>
      <c r="W34" s="314">
        <f t="shared" si="7"/>
        <v>-0.1851717723748539</v>
      </c>
    </row>
    <row r="35" spans="2:23" ht="12.75" customHeight="1" thickBot="1">
      <c r="B35" s="147" t="s">
        <v>68</v>
      </c>
      <c r="C35" s="132">
        <v>0</v>
      </c>
      <c r="D35" s="132">
        <v>0</v>
      </c>
      <c r="E35" s="62">
        <v>56</v>
      </c>
      <c r="F35" s="132">
        <v>0.3</v>
      </c>
      <c r="G35" s="62">
        <v>1.1</v>
      </c>
      <c r="H35" s="132">
        <v>45.7</v>
      </c>
      <c r="I35" s="62">
        <v>0.2</v>
      </c>
      <c r="J35" s="132">
        <v>0.1</v>
      </c>
      <c r="K35" s="62">
        <v>0.1</v>
      </c>
      <c r="L35" s="28">
        <v>0.1</v>
      </c>
      <c r="M35" s="62">
        <v>0</v>
      </c>
      <c r="N35" s="28">
        <v>79.4</v>
      </c>
      <c r="O35" s="160">
        <v>0</v>
      </c>
      <c r="P35" s="125">
        <v>0.1</v>
      </c>
      <c r="Q35" s="125">
        <v>0</v>
      </c>
      <c r="R35" s="134">
        <v>0</v>
      </c>
      <c r="S35" s="196">
        <v>0.035</v>
      </c>
      <c r="T35" s="196">
        <v>0.008</v>
      </c>
      <c r="U35" s="393">
        <v>0.048</v>
      </c>
      <c r="V35" s="333">
        <v>0.008</v>
      </c>
      <c r="W35" s="314">
        <f t="shared" si="7"/>
        <v>-0.8333333333333334</v>
      </c>
    </row>
    <row r="36" spans="1:23" s="1" customFormat="1" ht="13.5" thickBot="1">
      <c r="A36" s="36"/>
      <c r="B36" s="22" t="s">
        <v>69</v>
      </c>
      <c r="C36" s="95">
        <f>C34+C35</f>
        <v>414</v>
      </c>
      <c r="D36" s="96">
        <f aca="true" t="shared" si="10" ref="D36:P36">D34+D35</f>
        <v>629</v>
      </c>
      <c r="E36" s="95">
        <f t="shared" si="10"/>
        <v>831</v>
      </c>
      <c r="F36" s="96">
        <f t="shared" si="10"/>
        <v>830.4</v>
      </c>
      <c r="G36" s="95">
        <f t="shared" si="10"/>
        <v>678.2</v>
      </c>
      <c r="H36" s="96">
        <f t="shared" si="10"/>
        <v>779.6</v>
      </c>
      <c r="I36" s="95">
        <f t="shared" si="10"/>
        <v>815.1</v>
      </c>
      <c r="J36" s="96">
        <f t="shared" si="10"/>
        <v>673.9000000000001</v>
      </c>
      <c r="K36" s="156">
        <f t="shared" si="10"/>
        <v>640.8000000000001</v>
      </c>
      <c r="L36" s="95">
        <f t="shared" si="10"/>
        <v>457.70000000000005</v>
      </c>
      <c r="M36" s="96">
        <f t="shared" si="10"/>
        <v>371.7</v>
      </c>
      <c r="N36" s="95">
        <f t="shared" si="10"/>
        <v>729.1999999999999</v>
      </c>
      <c r="O36" s="96">
        <f t="shared" si="10"/>
        <v>834.4000000000001</v>
      </c>
      <c r="P36" s="126">
        <f t="shared" si="10"/>
        <v>771.2</v>
      </c>
      <c r="Q36" s="126">
        <f aca="true" t="shared" si="11" ref="Q36:V36">Q34+Q35</f>
        <v>689.0999999999999</v>
      </c>
      <c r="R36" s="126">
        <f t="shared" si="11"/>
        <v>651.0999999999999</v>
      </c>
      <c r="S36" s="126">
        <f t="shared" si="11"/>
        <v>628.724</v>
      </c>
      <c r="T36" s="126">
        <f t="shared" si="11"/>
        <v>670.826</v>
      </c>
      <c r="U36" s="394">
        <f t="shared" si="11"/>
        <v>850.534</v>
      </c>
      <c r="V36" s="334">
        <f t="shared" si="11"/>
        <v>693.008</v>
      </c>
      <c r="W36" s="314">
        <f t="shared" si="7"/>
        <v>-0.18520835145920087</v>
      </c>
    </row>
    <row r="37" spans="2:23" ht="12.75" customHeight="1" thickBot="1">
      <c r="B37" s="24"/>
      <c r="C37" s="101"/>
      <c r="D37" s="102"/>
      <c r="E37" s="101"/>
      <c r="F37" s="102"/>
      <c r="G37" s="101"/>
      <c r="H37" s="102"/>
      <c r="I37" s="101"/>
      <c r="J37" s="102"/>
      <c r="K37" s="101"/>
      <c r="L37" s="102"/>
      <c r="M37" s="101"/>
      <c r="N37" s="102"/>
      <c r="O37" s="164"/>
      <c r="P37" s="129"/>
      <c r="Q37" s="129"/>
      <c r="R37" s="129"/>
      <c r="S37" s="164"/>
      <c r="T37" s="164"/>
      <c r="U37" s="397"/>
      <c r="V37" s="337"/>
      <c r="W37" s="314"/>
    </row>
    <row r="38" spans="1:27" s="1" customFormat="1" ht="12.75" customHeight="1" thickBot="1">
      <c r="A38" s="36"/>
      <c r="B38" s="22" t="s">
        <v>105</v>
      </c>
      <c r="C38" s="95">
        <f aca="true" t="shared" si="12" ref="C38:I38">(C20-C36)</f>
        <v>207</v>
      </c>
      <c r="D38" s="95">
        <f t="shared" si="12"/>
        <v>144</v>
      </c>
      <c r="E38" s="95">
        <f t="shared" si="12"/>
        <v>438</v>
      </c>
      <c r="F38" s="96">
        <f t="shared" si="12"/>
        <v>152.79999999999995</v>
      </c>
      <c r="G38" s="95">
        <f t="shared" si="12"/>
        <v>146.4999999999999</v>
      </c>
      <c r="H38" s="96">
        <f t="shared" si="12"/>
        <v>282.89999999999975</v>
      </c>
      <c r="I38" s="95">
        <f t="shared" si="12"/>
        <v>125.29999999999973</v>
      </c>
      <c r="J38" s="96">
        <f>J20-J36</f>
        <v>120.29999999999961</v>
      </c>
      <c r="K38" s="95">
        <f>(K20-K36)</f>
        <v>99.7999999999995</v>
      </c>
      <c r="L38" s="96">
        <f>(L20-L36)</f>
        <v>160.99999999999943</v>
      </c>
      <c r="M38" s="95">
        <f>(M20-M36)</f>
        <v>95.09999999999945</v>
      </c>
      <c r="N38" s="96">
        <f>(N20-N36)</f>
        <v>236.19999999999948</v>
      </c>
      <c r="O38" s="165">
        <f aca="true" t="shared" si="13" ref="O38:U38">O20-O36</f>
        <v>266.2999999999995</v>
      </c>
      <c r="P38" s="126">
        <f t="shared" si="13"/>
        <v>47.599999999999454</v>
      </c>
      <c r="Q38" s="126">
        <f t="shared" si="13"/>
        <v>232.69999999999948</v>
      </c>
      <c r="R38" s="126">
        <f t="shared" si="13"/>
        <v>114.5</v>
      </c>
      <c r="S38" s="126">
        <f t="shared" si="13"/>
        <v>77.84599999999989</v>
      </c>
      <c r="T38" s="126">
        <f t="shared" si="13"/>
        <v>47.115999999999985</v>
      </c>
      <c r="U38" s="126">
        <f t="shared" si="13"/>
        <v>92.92699999999991</v>
      </c>
      <c r="V38" s="334">
        <f>V20-V36</f>
        <v>116.71899999999982</v>
      </c>
      <c r="W38" s="314">
        <f>(V38-U38)/U38</f>
        <v>0.25602892593110654</v>
      </c>
      <c r="Y38" s="6"/>
      <c r="Z38" s="6"/>
      <c r="AA38" s="6"/>
    </row>
    <row r="39" spans="2:23" ht="12.75" customHeight="1">
      <c r="B39" s="45"/>
      <c r="C39" s="130"/>
      <c r="D39" s="103"/>
      <c r="E39" s="130"/>
      <c r="F39" s="103"/>
      <c r="G39" s="130"/>
      <c r="H39" s="103"/>
      <c r="I39" s="130"/>
      <c r="J39" s="103"/>
      <c r="K39" s="130"/>
      <c r="L39" s="103"/>
      <c r="M39" s="130"/>
      <c r="N39" s="103"/>
      <c r="O39" s="166"/>
      <c r="P39" s="131"/>
      <c r="Q39" s="131"/>
      <c r="R39" s="131"/>
      <c r="S39" s="166"/>
      <c r="T39" s="166"/>
      <c r="U39" s="381"/>
      <c r="V39" s="338"/>
      <c r="W39" s="314"/>
    </row>
    <row r="40" spans="2:23" ht="12.75" customHeight="1">
      <c r="B40" s="21" t="s">
        <v>15</v>
      </c>
      <c r="C40" s="99">
        <f aca="true" t="shared" si="14" ref="C40:R40">(C27/12*3)</f>
        <v>157.5</v>
      </c>
      <c r="D40" s="100">
        <f t="shared" si="14"/>
        <v>152.25</v>
      </c>
      <c r="E40" s="99">
        <f t="shared" si="14"/>
        <v>190</v>
      </c>
      <c r="F40" s="100">
        <f t="shared" si="14"/>
        <v>204</v>
      </c>
      <c r="G40" s="99">
        <f t="shared" si="14"/>
        <v>161.9</v>
      </c>
      <c r="H40" s="100">
        <f t="shared" si="14"/>
        <v>175.1</v>
      </c>
      <c r="I40" s="99">
        <f t="shared" si="14"/>
        <v>200.35</v>
      </c>
      <c r="J40" s="100">
        <f t="shared" si="14"/>
        <v>165.22500000000002</v>
      </c>
      <c r="K40" s="99">
        <f t="shared" si="14"/>
        <v>157.875</v>
      </c>
      <c r="L40" s="100">
        <f t="shared" si="14"/>
        <v>113.375</v>
      </c>
      <c r="M40" s="99">
        <f t="shared" si="14"/>
        <v>91.02499999999999</v>
      </c>
      <c r="N40" s="100">
        <f t="shared" si="14"/>
        <v>160.725</v>
      </c>
      <c r="O40" s="167">
        <f t="shared" si="14"/>
        <v>205.32500000000005</v>
      </c>
      <c r="P40" s="124">
        <f t="shared" si="14"/>
        <v>191.775</v>
      </c>
      <c r="Q40" s="124">
        <f t="shared" si="14"/>
        <v>170.14999999999998</v>
      </c>
      <c r="R40" s="124">
        <f t="shared" si="14"/>
        <v>163.075</v>
      </c>
      <c r="S40" s="124">
        <f>(S27/12*3)</f>
        <v>155.95100000000002</v>
      </c>
      <c r="T40" s="124">
        <f>(T27/12*1.5)</f>
        <v>83.31887499999999</v>
      </c>
      <c r="U40" s="382">
        <f>(U27/12*1.5)</f>
        <v>105.96025</v>
      </c>
      <c r="V40" s="332">
        <f>(V27/12*1.5)</f>
        <v>85.5625</v>
      </c>
      <c r="W40" s="314">
        <f>(V40-U40)/U40</f>
        <v>-0.19250379269584586</v>
      </c>
    </row>
    <row r="41" spans="2:23" ht="12.75" customHeight="1">
      <c r="B41" s="21"/>
      <c r="C41" s="99"/>
      <c r="D41" s="100"/>
      <c r="E41" s="99"/>
      <c r="F41" s="100"/>
      <c r="G41" s="99"/>
      <c r="H41" s="100"/>
      <c r="I41" s="99"/>
      <c r="J41" s="100"/>
      <c r="K41" s="99"/>
      <c r="L41" s="100"/>
      <c r="M41" s="99"/>
      <c r="N41" s="100"/>
      <c r="O41" s="167"/>
      <c r="P41" s="124"/>
      <c r="Q41" s="124"/>
      <c r="R41" s="124"/>
      <c r="S41" s="167"/>
      <c r="T41" s="167"/>
      <c r="U41" s="382"/>
      <c r="V41" s="332"/>
      <c r="W41" s="314"/>
    </row>
    <row r="42" spans="2:23" ht="12.75" customHeight="1" thickBot="1">
      <c r="B42" s="20" t="s">
        <v>37</v>
      </c>
      <c r="C42" s="132">
        <f aca="true" t="shared" si="15" ref="C42:L42">+C38-C40</f>
        <v>49.5</v>
      </c>
      <c r="D42" s="133">
        <f t="shared" si="15"/>
        <v>-8.25</v>
      </c>
      <c r="E42" s="132">
        <f t="shared" si="15"/>
        <v>248</v>
      </c>
      <c r="F42" s="133">
        <f t="shared" si="15"/>
        <v>-51.200000000000045</v>
      </c>
      <c r="G42" s="132">
        <f t="shared" si="15"/>
        <v>-15.40000000000012</v>
      </c>
      <c r="H42" s="133">
        <f t="shared" si="15"/>
        <v>107.79999999999976</v>
      </c>
      <c r="I42" s="132">
        <f t="shared" si="15"/>
        <v>-75.05000000000027</v>
      </c>
      <c r="J42" s="133">
        <f t="shared" si="15"/>
        <v>-44.92500000000041</v>
      </c>
      <c r="K42" s="132">
        <f t="shared" si="15"/>
        <v>-58.0750000000005</v>
      </c>
      <c r="L42" s="133">
        <f t="shared" si="15"/>
        <v>47.62499999999943</v>
      </c>
      <c r="M42" s="132">
        <f aca="true" t="shared" si="16" ref="M42:R42">+M38-M40</f>
        <v>4.074999999999463</v>
      </c>
      <c r="N42" s="133">
        <f t="shared" si="16"/>
        <v>75.47499999999948</v>
      </c>
      <c r="O42" s="168">
        <f t="shared" si="16"/>
        <v>60.974999999999454</v>
      </c>
      <c r="P42" s="134">
        <f t="shared" si="16"/>
        <v>-144.17500000000055</v>
      </c>
      <c r="Q42" s="134">
        <f t="shared" si="16"/>
        <v>62.5499999999995</v>
      </c>
      <c r="R42" s="246">
        <f t="shared" si="16"/>
        <v>-48.57499999999999</v>
      </c>
      <c r="S42" s="243">
        <f>+S38-S40</f>
        <v>-78.10500000000013</v>
      </c>
      <c r="T42" s="243">
        <f>+T38-T40</f>
        <v>-36.202875000000006</v>
      </c>
      <c r="U42" s="398">
        <f>+U38-U40</f>
        <v>-13.033250000000095</v>
      </c>
      <c r="V42" s="339">
        <f>+V38-V40</f>
        <v>31.156499999999824</v>
      </c>
      <c r="W42" s="314">
        <f>(V42-U42)/U42</f>
        <v>-3.3905395814550934</v>
      </c>
    </row>
    <row r="43" spans="2:23" ht="12.75" customHeight="1">
      <c r="B43" s="40"/>
      <c r="C43" s="135"/>
      <c r="D43" s="135"/>
      <c r="E43" s="135"/>
      <c r="F43" s="135"/>
      <c r="G43" s="135"/>
      <c r="H43" s="135"/>
      <c r="I43" s="135"/>
      <c r="J43" s="135"/>
      <c r="K43" s="135"/>
      <c r="L43" s="135"/>
      <c r="M43" s="135"/>
      <c r="N43" s="135"/>
      <c r="O43" s="136"/>
      <c r="P43" s="136"/>
      <c r="Q43" s="136"/>
      <c r="R43" s="136"/>
      <c r="S43" s="296"/>
      <c r="T43" s="296"/>
      <c r="U43" s="267"/>
      <c r="V43" s="340"/>
      <c r="W43" s="314"/>
    </row>
    <row r="44" spans="2:23" ht="25.5">
      <c r="B44" s="41" t="s">
        <v>45</v>
      </c>
      <c r="C44" s="137">
        <f>C38/C34</f>
        <v>0.5</v>
      </c>
      <c r="D44" s="137">
        <f aca="true" t="shared" si="17" ref="D44:P44">D38/D34</f>
        <v>0.2289348171701113</v>
      </c>
      <c r="E44" s="137">
        <f t="shared" si="17"/>
        <v>0.5651612903225807</v>
      </c>
      <c r="F44" s="137">
        <f t="shared" si="17"/>
        <v>0.18407420792675575</v>
      </c>
      <c r="G44" s="137">
        <f t="shared" si="17"/>
        <v>0.21636390488849488</v>
      </c>
      <c r="H44" s="137">
        <f t="shared" si="17"/>
        <v>0.3854748603351952</v>
      </c>
      <c r="I44" s="137">
        <f t="shared" si="17"/>
        <v>0.15376119769296814</v>
      </c>
      <c r="J44" s="137">
        <f t="shared" si="17"/>
        <v>0.17853962600178036</v>
      </c>
      <c r="K44" s="137">
        <f t="shared" si="17"/>
        <v>0.15576712970188777</v>
      </c>
      <c r="L44" s="137">
        <f t="shared" si="17"/>
        <v>0.3518356643356631</v>
      </c>
      <c r="M44" s="137">
        <f t="shared" si="17"/>
        <v>0.2558514931396273</v>
      </c>
      <c r="N44" s="137">
        <f t="shared" si="17"/>
        <v>0.36349646044936823</v>
      </c>
      <c r="O44" s="137">
        <f t="shared" si="17"/>
        <v>0.3191514860977942</v>
      </c>
      <c r="P44" s="138">
        <f t="shared" si="17"/>
        <v>0.06172999610945332</v>
      </c>
      <c r="Q44" s="138">
        <f aca="true" t="shared" si="18" ref="Q44:V44">Q38/Q34</f>
        <v>0.3376868379045124</v>
      </c>
      <c r="R44" s="138">
        <f t="shared" si="18"/>
        <v>0.1758562432806021</v>
      </c>
      <c r="S44" s="138">
        <f t="shared" si="18"/>
        <v>0.12382274860861234</v>
      </c>
      <c r="T44" s="138">
        <f t="shared" si="18"/>
        <v>0.07023663646473408</v>
      </c>
      <c r="U44" s="399">
        <f t="shared" si="18"/>
        <v>0.10926340939180645</v>
      </c>
      <c r="V44" s="341">
        <f t="shared" si="18"/>
        <v>0.16842568542568517</v>
      </c>
      <c r="W44" s="314">
        <f>(V44-U44)/U44</f>
        <v>0.5414646711391676</v>
      </c>
    </row>
    <row r="45" spans="2:23" ht="26.25" thickBot="1">
      <c r="B45" s="41" t="s">
        <v>41</v>
      </c>
      <c r="C45" s="137">
        <f>C38/C36</f>
        <v>0.5</v>
      </c>
      <c r="D45" s="137">
        <f aca="true" t="shared" si="19" ref="D45:P45">D38/D36</f>
        <v>0.2289348171701113</v>
      </c>
      <c r="E45" s="137">
        <f t="shared" si="19"/>
        <v>0.5270758122743683</v>
      </c>
      <c r="F45" s="137">
        <f t="shared" si="19"/>
        <v>0.18400770712909437</v>
      </c>
      <c r="G45" s="137">
        <f t="shared" si="19"/>
        <v>0.21601297552344423</v>
      </c>
      <c r="H45" s="137">
        <f t="shared" si="19"/>
        <v>0.36287839917906584</v>
      </c>
      <c r="I45" s="137">
        <f t="shared" si="19"/>
        <v>0.15372346951294286</v>
      </c>
      <c r="J45" s="137">
        <f t="shared" si="19"/>
        <v>0.17851313251224157</v>
      </c>
      <c r="K45" s="137">
        <f t="shared" si="19"/>
        <v>0.15574282147315777</v>
      </c>
      <c r="L45" s="137">
        <f t="shared" si="19"/>
        <v>0.351758793969848</v>
      </c>
      <c r="M45" s="137">
        <f t="shared" si="19"/>
        <v>0.2558514931396273</v>
      </c>
      <c r="N45" s="137">
        <f t="shared" si="19"/>
        <v>0.32391662095447</v>
      </c>
      <c r="O45" s="137">
        <f t="shared" si="19"/>
        <v>0.3191514860977942</v>
      </c>
      <c r="P45" s="138">
        <f t="shared" si="19"/>
        <v>0.0617219917012441</v>
      </c>
      <c r="Q45" s="138">
        <f aca="true" t="shared" si="20" ref="Q45:V45">Q38/Q36</f>
        <v>0.3376868379045124</v>
      </c>
      <c r="R45" s="138">
        <f t="shared" si="20"/>
        <v>0.1758562432806021</v>
      </c>
      <c r="S45" s="138">
        <f t="shared" si="20"/>
        <v>0.12381585560595727</v>
      </c>
      <c r="T45" s="138">
        <f t="shared" si="20"/>
        <v>0.07023579885096878</v>
      </c>
      <c r="U45" s="399">
        <f t="shared" si="20"/>
        <v>0.10925724309668973</v>
      </c>
      <c r="V45" s="341">
        <f t="shared" si="20"/>
        <v>0.16842374114007316</v>
      </c>
      <c r="W45" s="315">
        <f>(V45-U45)/U45</f>
        <v>0.5415338733288618</v>
      </c>
    </row>
    <row r="46" spans="2:23" ht="12.75">
      <c r="B46" s="240"/>
      <c r="C46" s="227"/>
      <c r="D46" s="227"/>
      <c r="E46" s="227"/>
      <c r="F46" s="227"/>
      <c r="G46" s="227"/>
      <c r="H46" s="227"/>
      <c r="I46" s="227"/>
      <c r="J46" s="227"/>
      <c r="K46" s="227"/>
      <c r="L46" s="227"/>
      <c r="M46" s="227"/>
      <c r="N46" s="227"/>
      <c r="O46" s="227"/>
      <c r="P46" s="241"/>
      <c r="Q46" s="241"/>
      <c r="R46" s="241"/>
      <c r="S46" s="241"/>
      <c r="T46" s="241"/>
      <c r="U46" s="241"/>
      <c r="V46" s="241"/>
      <c r="W46" s="316"/>
    </row>
    <row r="47" spans="2:22" ht="12.75">
      <c r="B47" s="240"/>
      <c r="C47" s="227"/>
      <c r="D47" s="227"/>
      <c r="E47" s="227"/>
      <c r="F47" s="227"/>
      <c r="G47" s="227"/>
      <c r="H47" s="227"/>
      <c r="I47" s="227"/>
      <c r="J47" s="227"/>
      <c r="K47" s="227"/>
      <c r="L47" s="227"/>
      <c r="M47" s="227"/>
      <c r="N47" s="227"/>
      <c r="O47" s="227"/>
      <c r="P47" s="241"/>
      <c r="Q47" s="241"/>
      <c r="R47" s="241"/>
      <c r="S47" s="241"/>
      <c r="T47" s="241"/>
      <c r="U47" s="241"/>
      <c r="V47" s="241"/>
    </row>
    <row r="48" spans="2:17" ht="12.75" customHeight="1">
      <c r="B48" s="30"/>
      <c r="C48" s="30"/>
      <c r="D48" s="30"/>
      <c r="E48" s="30"/>
      <c r="F48" s="30"/>
      <c r="G48" s="30"/>
      <c r="H48" s="30"/>
      <c r="I48" s="30"/>
      <c r="J48" s="31"/>
      <c r="K48" s="30"/>
      <c r="L48" s="32"/>
      <c r="M48" s="32"/>
      <c r="N48" s="32"/>
      <c r="O48" s="32"/>
      <c r="P48" s="105"/>
      <c r="Q48" s="32"/>
    </row>
    <row r="49" spans="2:17" ht="12.75" customHeight="1">
      <c r="B49" s="30" t="s">
        <v>92</v>
      </c>
      <c r="C49" s="30"/>
      <c r="D49" s="30"/>
      <c r="E49" s="30"/>
      <c r="F49" s="30"/>
      <c r="G49" s="30"/>
      <c r="H49" s="30"/>
      <c r="I49" s="30"/>
      <c r="J49" s="31"/>
      <c r="K49" s="30"/>
      <c r="L49" s="32"/>
      <c r="M49" s="32"/>
      <c r="N49" s="32"/>
      <c r="O49" s="32"/>
      <c r="P49" s="105"/>
      <c r="Q49" s="32"/>
    </row>
    <row r="50" spans="2:17" ht="12.75" customHeight="1">
      <c r="B50" s="30" t="s">
        <v>93</v>
      </c>
      <c r="C50" s="30"/>
      <c r="D50" s="30"/>
      <c r="E50" s="30"/>
      <c r="F50" s="30"/>
      <c r="G50" s="30"/>
      <c r="H50" s="30"/>
      <c r="I50" s="30"/>
      <c r="J50" s="31"/>
      <c r="K50" s="30"/>
      <c r="L50" s="30"/>
      <c r="M50" s="30"/>
      <c r="N50" s="32"/>
      <c r="O50" s="32"/>
      <c r="P50" s="105"/>
      <c r="Q50" s="32"/>
    </row>
    <row r="51" ht="12.75" customHeight="1"/>
    <row r="52" spans="2:6" ht="12.75" customHeight="1">
      <c r="B52" s="1" t="s">
        <v>94</v>
      </c>
      <c r="D52" s="3"/>
      <c r="E52" s="3"/>
      <c r="F52" s="3"/>
    </row>
    <row r="53" spans="2:6" ht="9.75" customHeight="1">
      <c r="B53" s="1"/>
      <c r="D53" s="3"/>
      <c r="E53" s="3"/>
      <c r="F53" s="3"/>
    </row>
    <row r="54" spans="1:17" ht="65.25" customHeight="1">
      <c r="A54" s="117">
        <v>1</v>
      </c>
      <c r="B54" s="452" t="s">
        <v>123</v>
      </c>
      <c r="C54" s="452"/>
      <c r="D54" s="452"/>
      <c r="E54" s="452"/>
      <c r="F54" s="452"/>
      <c r="G54" s="452"/>
      <c r="H54" s="452"/>
      <c r="I54" s="452"/>
      <c r="J54" s="452"/>
      <c r="K54" s="452"/>
      <c r="L54" s="452"/>
      <c r="M54" s="452"/>
      <c r="N54" s="452"/>
      <c r="O54" s="452"/>
      <c r="P54" s="452"/>
      <c r="Q54" s="452"/>
    </row>
    <row r="55" spans="1:6" ht="6" customHeight="1">
      <c r="A55" s="117"/>
      <c r="D55" s="3"/>
      <c r="E55" s="3"/>
      <c r="F55" s="38"/>
    </row>
    <row r="56" spans="1:17" ht="25.5" customHeight="1">
      <c r="A56" s="117">
        <v>2</v>
      </c>
      <c r="B56" s="109" t="s">
        <v>124</v>
      </c>
      <c r="C56" s="109"/>
      <c r="D56" s="109"/>
      <c r="E56" s="109"/>
      <c r="F56" s="109"/>
      <c r="G56" s="109"/>
      <c r="H56" s="109"/>
      <c r="I56" s="109"/>
      <c r="J56" s="109"/>
      <c r="K56" s="109"/>
      <c r="L56" s="109"/>
      <c r="M56" s="109"/>
      <c r="N56" s="109"/>
      <c r="O56" s="109"/>
      <c r="P56" s="109"/>
      <c r="Q56" s="109"/>
    </row>
    <row r="57" spans="1:6" ht="12.75" customHeight="1">
      <c r="A57" s="117"/>
      <c r="B57" s="7"/>
      <c r="D57" s="3"/>
      <c r="E57" s="3"/>
      <c r="F57" s="38"/>
    </row>
    <row r="58" spans="1:17" ht="12.75" customHeight="1">
      <c r="A58" s="117">
        <v>3</v>
      </c>
      <c r="B58" s="453" t="s">
        <v>39</v>
      </c>
      <c r="C58" s="453"/>
      <c r="D58" s="453"/>
      <c r="E58" s="453"/>
      <c r="F58" s="453"/>
      <c r="G58" s="453"/>
      <c r="H58" s="453"/>
      <c r="I58" s="453"/>
      <c r="J58" s="453"/>
      <c r="K58" s="453"/>
      <c r="L58" s="453"/>
      <c r="M58" s="453"/>
      <c r="N58" s="453"/>
      <c r="O58" s="453"/>
      <c r="P58" s="453"/>
      <c r="Q58" s="453"/>
    </row>
    <row r="59" spans="1:9" ht="12.75" customHeight="1">
      <c r="A59" s="117"/>
      <c r="D59" s="3"/>
      <c r="E59" s="3"/>
      <c r="H59" s="3"/>
      <c r="I59" s="3"/>
    </row>
    <row r="60" spans="1:17" ht="12.75" customHeight="1">
      <c r="A60" s="117">
        <v>4</v>
      </c>
      <c r="B60" s="450" t="s">
        <v>125</v>
      </c>
      <c r="C60" s="450"/>
      <c r="D60" s="450"/>
      <c r="E60" s="450"/>
      <c r="F60" s="450"/>
      <c r="G60" s="450"/>
      <c r="H60" s="450"/>
      <c r="I60" s="450"/>
      <c r="J60" s="450"/>
      <c r="K60" s="450"/>
      <c r="L60" s="450"/>
      <c r="M60" s="450"/>
      <c r="N60" s="450"/>
      <c r="O60" s="450"/>
      <c r="P60" s="450"/>
      <c r="Q60" s="450"/>
    </row>
    <row r="61" spans="1:6" ht="12.75" customHeight="1">
      <c r="A61" s="117"/>
      <c r="D61" s="3"/>
      <c r="E61" s="3"/>
      <c r="F61" s="3"/>
    </row>
    <row r="62" spans="1:17" ht="12.75" customHeight="1">
      <c r="A62" s="117">
        <v>5</v>
      </c>
      <c r="B62" s="450" t="s">
        <v>117</v>
      </c>
      <c r="C62" s="450"/>
      <c r="D62" s="450"/>
      <c r="E62" s="450"/>
      <c r="F62" s="450"/>
      <c r="G62" s="450"/>
      <c r="H62" s="450"/>
      <c r="I62" s="450"/>
      <c r="J62" s="450"/>
      <c r="K62" s="450"/>
      <c r="L62" s="450"/>
      <c r="M62" s="450"/>
      <c r="N62" s="450"/>
      <c r="O62" s="450"/>
      <c r="P62" s="450"/>
      <c r="Q62" s="450"/>
    </row>
    <row r="63" spans="1:6" ht="16.5" customHeight="1">
      <c r="A63" s="117"/>
      <c r="D63" s="3"/>
      <c r="E63" s="3"/>
      <c r="F63" s="3"/>
    </row>
    <row r="64" spans="1:17" ht="16.5" customHeight="1">
      <c r="A64" s="117">
        <v>6</v>
      </c>
      <c r="B64" s="451" t="s">
        <v>126</v>
      </c>
      <c r="C64" s="451"/>
      <c r="D64" s="451"/>
      <c r="E64" s="451"/>
      <c r="F64" s="451"/>
      <c r="G64" s="451"/>
      <c r="H64" s="451"/>
      <c r="I64" s="451"/>
      <c r="J64" s="451"/>
      <c r="K64" s="451"/>
      <c r="L64" s="451"/>
      <c r="M64" s="451"/>
      <c r="N64" s="451"/>
      <c r="O64" s="451"/>
      <c r="P64" s="451"/>
      <c r="Q64" s="451"/>
    </row>
    <row r="65" spans="1:6" ht="12.75" customHeight="1">
      <c r="A65" s="117"/>
      <c r="B65" s="6" t="s">
        <v>34</v>
      </c>
      <c r="D65" s="3"/>
      <c r="E65" s="3"/>
      <c r="F65" s="3"/>
    </row>
    <row r="66" spans="4:6" ht="12.75">
      <c r="D66" s="3"/>
      <c r="E66" s="3"/>
      <c r="F66" s="3"/>
    </row>
    <row r="67" spans="4:6" ht="12.75">
      <c r="D67" s="3"/>
      <c r="E67" s="3"/>
      <c r="F67" s="3"/>
    </row>
    <row r="68" spans="4:6" ht="12.75">
      <c r="D68" s="3"/>
      <c r="E68" s="3"/>
      <c r="F68" s="3"/>
    </row>
    <row r="69" spans="4:6" ht="12.75">
      <c r="D69" s="3"/>
      <c r="E69" s="3"/>
      <c r="F69" s="3"/>
    </row>
    <row r="70" spans="4:6" ht="12.75">
      <c r="D70" s="3"/>
      <c r="E70" s="3"/>
      <c r="F70" s="3"/>
    </row>
    <row r="71" spans="4:6" ht="12.75">
      <c r="D71" s="3"/>
      <c r="E71" s="3"/>
      <c r="F71" s="3"/>
    </row>
    <row r="72" spans="4:6" ht="12.75">
      <c r="D72" s="3"/>
      <c r="E72" s="3"/>
      <c r="F72" s="3"/>
    </row>
    <row r="73" spans="4:6" ht="12.75">
      <c r="D73" s="3"/>
      <c r="E73" s="3"/>
      <c r="F73" s="3"/>
    </row>
    <row r="74" spans="4:6" ht="12.75">
      <c r="D74" s="3"/>
      <c r="E74" s="3"/>
      <c r="F74" s="3"/>
    </row>
    <row r="75" spans="4:6" ht="12.75">
      <c r="D75" s="3"/>
      <c r="E75" s="3"/>
      <c r="F75" s="3"/>
    </row>
    <row r="76" spans="4:6" ht="12.75">
      <c r="D76" s="3"/>
      <c r="E76" s="3"/>
      <c r="F76" s="3"/>
    </row>
    <row r="77" spans="4:6" ht="12.75">
      <c r="D77" s="3"/>
      <c r="E77" s="3"/>
      <c r="F77" s="3"/>
    </row>
    <row r="78" spans="4:6" ht="12.75">
      <c r="D78" s="3"/>
      <c r="E78" s="3"/>
      <c r="F78" s="3"/>
    </row>
    <row r="79" spans="4:6" ht="12.75">
      <c r="D79" s="3"/>
      <c r="E79" s="3"/>
      <c r="F79" s="3"/>
    </row>
    <row r="80" spans="4:6" ht="12.75">
      <c r="D80" s="3"/>
      <c r="E80" s="3"/>
      <c r="F80" s="3"/>
    </row>
    <row r="81" spans="4:6" ht="12.75">
      <c r="D81" s="3"/>
      <c r="E81" s="3"/>
      <c r="F81" s="3"/>
    </row>
    <row r="82" spans="4:6" ht="12.75">
      <c r="D82" s="3"/>
      <c r="E82" s="3"/>
      <c r="F82" s="3"/>
    </row>
    <row r="83" spans="4:6" ht="12.75">
      <c r="D83" s="3"/>
      <c r="E83" s="3"/>
      <c r="F83" s="3"/>
    </row>
    <row r="84" spans="4:6" ht="12.75">
      <c r="D84" s="3"/>
      <c r="E84" s="3"/>
      <c r="F84" s="3"/>
    </row>
    <row r="85" spans="4:6" ht="12.75">
      <c r="D85" s="3"/>
      <c r="E85" s="3"/>
      <c r="F85" s="3"/>
    </row>
    <row r="86" spans="4:6" ht="12.75">
      <c r="D86" s="3"/>
      <c r="E86" s="3"/>
      <c r="F86" s="3"/>
    </row>
    <row r="87" spans="4:6" ht="12.75">
      <c r="D87" s="3"/>
      <c r="E87" s="3"/>
      <c r="F87" s="3"/>
    </row>
    <row r="88" spans="4:6" ht="12.75">
      <c r="D88" s="3"/>
      <c r="E88" s="3"/>
      <c r="F88" s="3"/>
    </row>
    <row r="89" spans="4:6" ht="12.75">
      <c r="D89" s="3"/>
      <c r="E89" s="3"/>
      <c r="F89" s="3"/>
    </row>
    <row r="90" spans="4:6" ht="12.75">
      <c r="D90" s="3"/>
      <c r="E90" s="3"/>
      <c r="F90" s="3"/>
    </row>
    <row r="91" spans="4:6" ht="12.75">
      <c r="D91" s="3"/>
      <c r="E91" s="3"/>
      <c r="F91" s="3"/>
    </row>
    <row r="92" spans="4:6" ht="12.75">
      <c r="D92" s="3"/>
      <c r="E92" s="3"/>
      <c r="F92" s="3"/>
    </row>
    <row r="93" spans="4:6" ht="12.75">
      <c r="D93" s="3"/>
      <c r="E93" s="3"/>
      <c r="F93" s="3"/>
    </row>
    <row r="94" spans="4:6" ht="12.75">
      <c r="D94" s="3"/>
      <c r="E94" s="3"/>
      <c r="F94" s="3"/>
    </row>
    <row r="95" spans="4:6" ht="12.75">
      <c r="D95" s="3"/>
      <c r="E95" s="3"/>
      <c r="F95" s="3"/>
    </row>
    <row r="96" spans="4:6" ht="12.75">
      <c r="D96" s="3" t="e">
        <f>(D38+#REF!-#REF!-#REF!)</f>
        <v>#REF!</v>
      </c>
      <c r="E96" s="3"/>
      <c r="F96" s="3"/>
    </row>
    <row r="97" ht="12.75">
      <c r="F97" s="3"/>
    </row>
    <row r="98" ht="12.75">
      <c r="F98" s="3"/>
    </row>
    <row r="99" ht="12.75">
      <c r="F99" s="3"/>
    </row>
  </sheetData>
  <sheetProtection/>
  <mergeCells count="6">
    <mergeCell ref="W4:W5"/>
    <mergeCell ref="B60:Q60"/>
    <mergeCell ref="B62:Q62"/>
    <mergeCell ref="B64:Q64"/>
    <mergeCell ref="B54:Q54"/>
    <mergeCell ref="B58:Q5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W88"/>
  <sheetViews>
    <sheetView zoomScalePageLayoutView="0" workbookViewId="0" topLeftCell="A1">
      <selection activeCell="AB17" sqref="AB17"/>
    </sheetView>
  </sheetViews>
  <sheetFormatPr defaultColWidth="8.8515625" defaultRowHeight="12.75"/>
  <cols>
    <col min="1" max="1" width="3.57421875" style="36" customWidth="1"/>
    <col min="2" max="2" width="72.421875" style="6" customWidth="1"/>
    <col min="3" max="15" width="9.140625" style="6" hidden="1" customWidth="1"/>
    <col min="16" max="16" width="9.421875" style="104" hidden="1" customWidth="1"/>
    <col min="17" max="17" width="9.8515625" style="6" hidden="1" customWidth="1"/>
    <col min="18" max="18" width="11.7109375" style="6" hidden="1" customWidth="1"/>
    <col min="19" max="19" width="12.28125" style="6" hidden="1" customWidth="1"/>
    <col min="20" max="20" width="11.8515625" style="6" hidden="1" customWidth="1"/>
    <col min="21" max="21" width="13.7109375" style="6" customWidth="1"/>
    <col min="22" max="22" width="15.57421875" style="6" customWidth="1"/>
    <col min="23" max="23" width="13.57421875" style="6" customWidth="1"/>
    <col min="24" max="16384" width="8.8515625" style="6" customWidth="1"/>
  </cols>
  <sheetData>
    <row r="1" spans="2:23" ht="12.75">
      <c r="B1" s="214" t="s">
        <v>70</v>
      </c>
      <c r="C1" s="207"/>
      <c r="D1" s="207"/>
      <c r="E1" s="215"/>
      <c r="F1" s="207"/>
      <c r="G1" s="215"/>
      <c r="H1" s="207"/>
      <c r="I1" s="207"/>
      <c r="J1" s="207"/>
      <c r="K1" s="207"/>
      <c r="L1" s="207"/>
      <c r="M1" s="207"/>
      <c r="N1" s="207"/>
      <c r="O1" s="207"/>
      <c r="P1" s="208"/>
      <c r="Q1" s="207"/>
      <c r="R1" s="207"/>
      <c r="S1" s="207"/>
      <c r="T1" s="207"/>
      <c r="U1" s="207"/>
      <c r="V1" s="207"/>
      <c r="W1" s="286"/>
    </row>
    <row r="2" spans="2:23" ht="12.75">
      <c r="B2" s="217" t="s">
        <v>71</v>
      </c>
      <c r="C2" s="9"/>
      <c r="D2" s="9"/>
      <c r="E2" s="218"/>
      <c r="F2" s="9"/>
      <c r="G2" s="218"/>
      <c r="H2" s="9"/>
      <c r="I2" s="9"/>
      <c r="J2" s="9"/>
      <c r="K2" s="9"/>
      <c r="L2" s="9"/>
      <c r="M2" s="9"/>
      <c r="N2" s="9"/>
      <c r="O2" s="9"/>
      <c r="P2" s="27"/>
      <c r="Q2" s="9"/>
      <c r="R2" s="9"/>
      <c r="S2" s="9"/>
      <c r="T2" s="9"/>
      <c r="U2" s="9"/>
      <c r="V2" s="9"/>
      <c r="W2" s="287"/>
    </row>
    <row r="3" spans="2:23" ht="13.5" thickBot="1">
      <c r="B3" s="222"/>
      <c r="C3" s="211"/>
      <c r="D3" s="211"/>
      <c r="E3" s="211"/>
      <c r="F3" s="55"/>
      <c r="G3" s="211"/>
      <c r="H3" s="211"/>
      <c r="I3" s="211"/>
      <c r="J3" s="211"/>
      <c r="K3" s="211"/>
      <c r="L3" s="211"/>
      <c r="M3" s="211"/>
      <c r="N3" s="223"/>
      <c r="O3" s="211"/>
      <c r="P3" s="212"/>
      <c r="Q3" s="211"/>
      <c r="R3" s="211"/>
      <c r="S3" s="211"/>
      <c r="T3" s="9"/>
      <c r="U3" s="211"/>
      <c r="V3" s="211"/>
      <c r="W3" s="288"/>
    </row>
    <row r="4" spans="2:23" ht="12.75" customHeight="1" thickBot="1">
      <c r="B4" s="281" t="s">
        <v>28</v>
      </c>
      <c r="C4" s="9"/>
      <c r="D4" s="9"/>
      <c r="E4" s="9"/>
      <c r="F4" s="9"/>
      <c r="G4" s="9"/>
      <c r="H4" s="9"/>
      <c r="I4" s="9"/>
      <c r="J4" s="9"/>
      <c r="K4" s="9"/>
      <c r="L4" s="27"/>
      <c r="M4" s="282"/>
      <c r="N4" s="282"/>
      <c r="O4" s="9"/>
      <c r="P4" s="27"/>
      <c r="Q4" s="9"/>
      <c r="R4" s="297"/>
      <c r="S4" s="342"/>
      <c r="T4" s="344"/>
      <c r="U4" s="362"/>
      <c r="V4" s="356" t="s">
        <v>107</v>
      </c>
      <c r="W4" s="456" t="s">
        <v>90</v>
      </c>
    </row>
    <row r="5" spans="2:23" ht="12.75" customHeight="1" thickBot="1">
      <c r="B5" s="210">
        <f>'Voorblad-Front'!B5</f>
        <v>42242</v>
      </c>
      <c r="C5" s="211"/>
      <c r="D5" s="211"/>
      <c r="E5" s="211"/>
      <c r="F5" s="211"/>
      <c r="G5" s="211"/>
      <c r="H5" s="211"/>
      <c r="I5" s="211"/>
      <c r="J5" s="211"/>
      <c r="K5" s="211"/>
      <c r="L5" s="212"/>
      <c r="M5" s="213"/>
      <c r="N5" s="213"/>
      <c r="O5" s="211"/>
      <c r="P5" s="212"/>
      <c r="Q5" s="211"/>
      <c r="R5" s="298"/>
      <c r="S5" s="343"/>
      <c r="T5" s="345"/>
      <c r="U5" s="363"/>
      <c r="V5" s="438" t="s">
        <v>140</v>
      </c>
      <c r="W5" s="457"/>
    </row>
    <row r="6" spans="1:23" s="1" customFormat="1" ht="12.75" customHeight="1" thickBot="1">
      <c r="A6" s="36"/>
      <c r="B6" s="119" t="s">
        <v>43</v>
      </c>
      <c r="C6" s="47">
        <v>1997</v>
      </c>
      <c r="D6" s="47">
        <v>1998</v>
      </c>
      <c r="E6" s="48">
        <v>1999</v>
      </c>
      <c r="F6" s="47">
        <v>2000</v>
      </c>
      <c r="G6" s="48">
        <v>2001</v>
      </c>
      <c r="H6" s="47">
        <v>2002</v>
      </c>
      <c r="I6" s="48">
        <v>2003</v>
      </c>
      <c r="J6" s="47">
        <v>2004</v>
      </c>
      <c r="K6" s="48">
        <v>2005</v>
      </c>
      <c r="L6" s="47">
        <v>2006</v>
      </c>
      <c r="M6" s="48">
        <v>2007</v>
      </c>
      <c r="N6" s="47">
        <v>2008</v>
      </c>
      <c r="O6" s="49">
        <v>2009</v>
      </c>
      <c r="P6" s="49">
        <v>2010</v>
      </c>
      <c r="Q6" s="159">
        <v>2011</v>
      </c>
      <c r="R6" s="49">
        <v>2012</v>
      </c>
      <c r="S6" s="122">
        <v>2013</v>
      </c>
      <c r="T6" s="299" t="s">
        <v>102</v>
      </c>
      <c r="U6" s="364" t="s">
        <v>111</v>
      </c>
      <c r="V6" s="439" t="s">
        <v>112</v>
      </c>
      <c r="W6" s="312" t="s">
        <v>91</v>
      </c>
    </row>
    <row r="7" spans="2:23" ht="12.75" customHeight="1" thickBot="1">
      <c r="B7" s="139" t="s">
        <v>32</v>
      </c>
      <c r="C7" s="76">
        <v>71</v>
      </c>
      <c r="D7" s="77">
        <v>124.99999999999999</v>
      </c>
      <c r="E7" s="76">
        <v>130.5</v>
      </c>
      <c r="F7" s="77">
        <v>93.79</v>
      </c>
      <c r="G7" s="76">
        <v>134.042</v>
      </c>
      <c r="H7" s="77">
        <v>124.06</v>
      </c>
      <c r="I7" s="78">
        <v>100.13</v>
      </c>
      <c r="J7" s="77">
        <v>135</v>
      </c>
      <c r="K7" s="79">
        <v>150</v>
      </c>
      <c r="L7" s="76">
        <v>240.57</v>
      </c>
      <c r="M7" s="76">
        <v>183</v>
      </c>
      <c r="N7" s="80">
        <v>165.4</v>
      </c>
      <c r="O7" s="113">
        <v>237.75</v>
      </c>
      <c r="P7" s="81">
        <v>311.45</v>
      </c>
      <c r="Q7" s="113">
        <v>418</v>
      </c>
      <c r="R7" s="113">
        <v>472</v>
      </c>
      <c r="S7" s="300">
        <v>516.5</v>
      </c>
      <c r="T7" s="300">
        <v>516.5</v>
      </c>
      <c r="U7" s="365">
        <v>502.9</v>
      </c>
      <c r="V7" s="434">
        <v>687.3</v>
      </c>
      <c r="W7" s="313">
        <f>(V7-U7)/U7</f>
        <v>0.36667329488964007</v>
      </c>
    </row>
    <row r="8" spans="2:23" ht="12.75" customHeight="1" thickBot="1">
      <c r="B8" s="50" t="s">
        <v>31</v>
      </c>
      <c r="C8" s="144">
        <f>C9/C7</f>
        <v>1.3802816901408448</v>
      </c>
      <c r="D8" s="144">
        <f aca="true" t="shared" si="0" ref="D8:R8">D9/D7</f>
        <v>1.6072000000000002</v>
      </c>
      <c r="E8" s="152">
        <f t="shared" si="0"/>
        <v>1.3394636015325672</v>
      </c>
      <c r="F8" s="144">
        <f t="shared" si="0"/>
        <v>1.5854568717347264</v>
      </c>
      <c r="G8" s="152">
        <f t="shared" si="0"/>
        <v>1.5644350278270989</v>
      </c>
      <c r="H8" s="144">
        <f t="shared" si="0"/>
        <v>1.6314686442044173</v>
      </c>
      <c r="I8" s="152">
        <f t="shared" si="0"/>
        <v>1.3632278038549885</v>
      </c>
      <c r="J8" s="144">
        <f t="shared" si="0"/>
        <v>1.6296296296296295</v>
      </c>
      <c r="K8" s="152">
        <f t="shared" si="0"/>
        <v>1.8166666666666667</v>
      </c>
      <c r="L8" s="144">
        <f t="shared" si="0"/>
        <v>1.762480774826454</v>
      </c>
      <c r="M8" s="152">
        <f t="shared" si="0"/>
        <v>1.1202185792349726</v>
      </c>
      <c r="N8" s="144">
        <f t="shared" si="0"/>
        <v>1.7049576783555018</v>
      </c>
      <c r="O8" s="144">
        <f t="shared" si="0"/>
        <v>2.170347003154574</v>
      </c>
      <c r="P8" s="144">
        <f t="shared" si="0"/>
        <v>1.817306148659496</v>
      </c>
      <c r="Q8" s="219">
        <f t="shared" si="0"/>
        <v>1.6985645933014355</v>
      </c>
      <c r="R8" s="244">
        <f t="shared" si="0"/>
        <v>1.3771186440677967</v>
      </c>
      <c r="S8" s="277">
        <f>S9/S7</f>
        <v>1.5188770571151984</v>
      </c>
      <c r="T8" s="277">
        <f>T9/T7</f>
        <v>1.5188770571151984</v>
      </c>
      <c r="U8" s="366">
        <f>U9/U7</f>
        <v>1.885066613640883</v>
      </c>
      <c r="V8" s="327">
        <v>1.51347</v>
      </c>
      <c r="W8" s="314">
        <f>(V8-U8)/U8</f>
        <v>-0.19712651582278476</v>
      </c>
    </row>
    <row r="9" spans="2:23" ht="12.75" customHeight="1" thickBot="1">
      <c r="B9" s="50" t="s">
        <v>42</v>
      </c>
      <c r="C9" s="82">
        <v>97.99999999999999</v>
      </c>
      <c r="D9" s="83">
        <v>200.9</v>
      </c>
      <c r="E9" s="82">
        <v>174.8</v>
      </c>
      <c r="F9" s="83">
        <v>148.7</v>
      </c>
      <c r="G9" s="82">
        <v>209.7</v>
      </c>
      <c r="H9" s="83">
        <v>202.4</v>
      </c>
      <c r="I9" s="78">
        <v>136.5</v>
      </c>
      <c r="J9" s="83">
        <v>220</v>
      </c>
      <c r="K9" s="84">
        <v>272.5</v>
      </c>
      <c r="L9" s="82">
        <v>424</v>
      </c>
      <c r="M9" s="82">
        <v>205</v>
      </c>
      <c r="N9" s="85">
        <v>282</v>
      </c>
      <c r="O9" s="114">
        <v>516</v>
      </c>
      <c r="P9" s="86">
        <v>566</v>
      </c>
      <c r="Q9" s="113">
        <v>710</v>
      </c>
      <c r="R9" s="114">
        <v>650</v>
      </c>
      <c r="S9" s="301">
        <v>784.5</v>
      </c>
      <c r="T9" s="301">
        <v>784.5</v>
      </c>
      <c r="U9" s="367">
        <v>948</v>
      </c>
      <c r="V9" s="329">
        <v>1041.6</v>
      </c>
      <c r="W9" s="314">
        <f>(V9-U9)/U9</f>
        <v>0.09873417721518978</v>
      </c>
    </row>
    <row r="10" spans="2:23" ht="12.75" customHeight="1">
      <c r="B10" s="50" t="s">
        <v>48</v>
      </c>
      <c r="C10" s="145"/>
      <c r="D10" s="149"/>
      <c r="E10" s="153"/>
      <c r="F10" s="149"/>
      <c r="G10" s="153"/>
      <c r="H10" s="149"/>
      <c r="I10" s="153"/>
      <c r="J10" s="149"/>
      <c r="K10" s="153"/>
      <c r="L10" s="149"/>
      <c r="M10" s="153"/>
      <c r="N10" s="149"/>
      <c r="O10" s="170"/>
      <c r="P10" s="170"/>
      <c r="Q10" s="199"/>
      <c r="R10" s="170"/>
      <c r="S10" s="233">
        <v>30</v>
      </c>
      <c r="T10" s="233">
        <v>30</v>
      </c>
      <c r="U10" s="368">
        <v>30</v>
      </c>
      <c r="V10" s="328">
        <v>30</v>
      </c>
      <c r="W10" s="314">
        <f>(V10-U10)/U10</f>
        <v>0</v>
      </c>
    </row>
    <row r="11" spans="2:23" ht="12.75" customHeight="1">
      <c r="B11" s="50" t="s">
        <v>49</v>
      </c>
      <c r="C11" s="145"/>
      <c r="D11" s="149"/>
      <c r="E11" s="153"/>
      <c r="F11" s="149"/>
      <c r="G11" s="153"/>
      <c r="H11" s="149"/>
      <c r="I11" s="153"/>
      <c r="J11" s="149"/>
      <c r="K11" s="153"/>
      <c r="L11" s="149"/>
      <c r="M11" s="153"/>
      <c r="N11" s="149"/>
      <c r="O11" s="170"/>
      <c r="P11" s="170"/>
      <c r="Q11" s="170"/>
      <c r="R11" s="170"/>
      <c r="S11" s="233"/>
      <c r="T11" s="233"/>
      <c r="U11" s="368"/>
      <c r="V11" s="328"/>
      <c r="W11" s="314"/>
    </row>
    <row r="12" spans="2:23" ht="12.75" customHeight="1">
      <c r="B12" s="50" t="s">
        <v>50</v>
      </c>
      <c r="C12" s="145"/>
      <c r="D12" s="149"/>
      <c r="E12" s="153"/>
      <c r="F12" s="149"/>
      <c r="G12" s="153"/>
      <c r="H12" s="149"/>
      <c r="I12" s="153"/>
      <c r="J12" s="149"/>
      <c r="K12" s="153"/>
      <c r="L12" s="149"/>
      <c r="M12" s="153"/>
      <c r="N12" s="149"/>
      <c r="O12" s="170"/>
      <c r="P12" s="170"/>
      <c r="Q12" s="170"/>
      <c r="R12" s="170"/>
      <c r="S12" s="233"/>
      <c r="T12" s="233"/>
      <c r="U12" s="368"/>
      <c r="V12" s="328"/>
      <c r="W12" s="314"/>
    </row>
    <row r="13" spans="2:23" ht="12.75" customHeight="1">
      <c r="B13" s="50" t="s">
        <v>51</v>
      </c>
      <c r="C13" s="145">
        <f>C9-C10-C11+C12</f>
        <v>97.99999999999999</v>
      </c>
      <c r="D13" s="145">
        <f aca="true" t="shared" si="1" ref="D13:T13">D9-D10-D11+D12</f>
        <v>200.9</v>
      </c>
      <c r="E13" s="154">
        <f t="shared" si="1"/>
        <v>174.8</v>
      </c>
      <c r="F13" s="145">
        <f t="shared" si="1"/>
        <v>148.7</v>
      </c>
      <c r="G13" s="154">
        <f t="shared" si="1"/>
        <v>209.7</v>
      </c>
      <c r="H13" s="145">
        <f t="shared" si="1"/>
        <v>202.4</v>
      </c>
      <c r="I13" s="154">
        <f t="shared" si="1"/>
        <v>136.5</v>
      </c>
      <c r="J13" s="145">
        <f t="shared" si="1"/>
        <v>220</v>
      </c>
      <c r="K13" s="154">
        <f t="shared" si="1"/>
        <v>272.5</v>
      </c>
      <c r="L13" s="145">
        <f t="shared" si="1"/>
        <v>424</v>
      </c>
      <c r="M13" s="154">
        <f t="shared" si="1"/>
        <v>205</v>
      </c>
      <c r="N13" s="145">
        <f t="shared" si="1"/>
        <v>282</v>
      </c>
      <c r="O13" s="145">
        <f t="shared" si="1"/>
        <v>516</v>
      </c>
      <c r="P13" s="145">
        <f t="shared" si="1"/>
        <v>566</v>
      </c>
      <c r="Q13" s="145">
        <f t="shared" si="1"/>
        <v>710</v>
      </c>
      <c r="R13" s="245">
        <f t="shared" si="1"/>
        <v>650</v>
      </c>
      <c r="S13" s="245">
        <f t="shared" si="1"/>
        <v>754.5</v>
      </c>
      <c r="T13" s="245">
        <f t="shared" si="1"/>
        <v>754.5</v>
      </c>
      <c r="U13" s="369">
        <f>U9-U10-U11+U12</f>
        <v>918</v>
      </c>
      <c r="V13" s="351">
        <f>V9-V10-V11+V12</f>
        <v>1011.5999999999999</v>
      </c>
      <c r="W13" s="314">
        <f>(V13-U13)/U13</f>
        <v>0.10196078431372539</v>
      </c>
    </row>
    <row r="14" spans="2:23" ht="12.75" customHeight="1" thickBot="1">
      <c r="B14" s="140"/>
      <c r="C14" s="120" t="s">
        <v>8</v>
      </c>
      <c r="D14" s="120" t="s">
        <v>8</v>
      </c>
      <c r="E14" s="121" t="s">
        <v>8</v>
      </c>
      <c r="F14" s="120" t="s">
        <v>8</v>
      </c>
      <c r="G14" s="121" t="s">
        <v>8</v>
      </c>
      <c r="H14" s="120" t="s">
        <v>8</v>
      </c>
      <c r="I14" s="121" t="s">
        <v>8</v>
      </c>
      <c r="J14" s="120" t="s">
        <v>8</v>
      </c>
      <c r="K14" s="121" t="s">
        <v>8</v>
      </c>
      <c r="L14" s="120" t="s">
        <v>8</v>
      </c>
      <c r="M14" s="121" t="s">
        <v>8</v>
      </c>
      <c r="N14" s="120" t="s">
        <v>8</v>
      </c>
      <c r="O14" s="120" t="s">
        <v>8</v>
      </c>
      <c r="P14" s="122" t="s">
        <v>8</v>
      </c>
      <c r="Q14" s="122" t="s">
        <v>8</v>
      </c>
      <c r="R14" s="122" t="s">
        <v>8</v>
      </c>
      <c r="S14" s="235" t="s">
        <v>8</v>
      </c>
      <c r="T14" s="235" t="s">
        <v>8</v>
      </c>
      <c r="U14" s="370" t="s">
        <v>8</v>
      </c>
      <c r="V14" s="352" t="s">
        <v>9</v>
      </c>
      <c r="W14" s="314"/>
    </row>
    <row r="15" spans="2:23" ht="12.75" customHeight="1" thickBot="1">
      <c r="B15" s="140"/>
      <c r="C15" s="46" t="s">
        <v>1</v>
      </c>
      <c r="D15" s="46" t="s">
        <v>1</v>
      </c>
      <c r="E15" s="55" t="s">
        <v>1</v>
      </c>
      <c r="F15" s="46" t="s">
        <v>1</v>
      </c>
      <c r="G15" s="55" t="s">
        <v>1</v>
      </c>
      <c r="H15" s="46" t="s">
        <v>1</v>
      </c>
      <c r="I15" s="55" t="s">
        <v>1</v>
      </c>
      <c r="J15" s="46" t="s">
        <v>1</v>
      </c>
      <c r="K15" s="55" t="s">
        <v>1</v>
      </c>
      <c r="L15" s="46" t="s">
        <v>1</v>
      </c>
      <c r="M15" s="55" t="s">
        <v>1</v>
      </c>
      <c r="N15" s="46" t="s">
        <v>1</v>
      </c>
      <c r="O15" s="56" t="s">
        <v>1</v>
      </c>
      <c r="P15" s="56" t="s">
        <v>1</v>
      </c>
      <c r="Q15" s="56" t="s">
        <v>1</v>
      </c>
      <c r="R15" s="56" t="s">
        <v>1</v>
      </c>
      <c r="S15" s="236" t="s">
        <v>1</v>
      </c>
      <c r="T15" s="236" t="s">
        <v>1</v>
      </c>
      <c r="U15" s="371" t="s">
        <v>1</v>
      </c>
      <c r="V15" s="435" t="s">
        <v>1</v>
      </c>
      <c r="W15" s="314"/>
    </row>
    <row r="16" spans="2:23" ht="12.75" customHeight="1">
      <c r="B16" s="141" t="s">
        <v>52</v>
      </c>
      <c r="C16" s="42"/>
      <c r="D16" s="182"/>
      <c r="E16" s="67"/>
      <c r="F16" s="74"/>
      <c r="G16" s="67"/>
      <c r="H16" s="74"/>
      <c r="I16" s="69" t="s">
        <v>21</v>
      </c>
      <c r="J16" s="94"/>
      <c r="K16" s="67"/>
      <c r="L16" s="74"/>
      <c r="M16" s="67"/>
      <c r="N16" s="74"/>
      <c r="O16" s="70"/>
      <c r="P16" s="75"/>
      <c r="Q16" s="70"/>
      <c r="R16" s="75"/>
      <c r="S16" s="279"/>
      <c r="T16" s="279"/>
      <c r="U16" s="372"/>
      <c r="V16" s="436"/>
      <c r="W16" s="314"/>
    </row>
    <row r="17" spans="2:23" ht="12.75" customHeight="1">
      <c r="B17" s="123" t="s">
        <v>104</v>
      </c>
      <c r="C17" s="51">
        <v>17</v>
      </c>
      <c r="D17" s="51">
        <f>C38</f>
        <v>42</v>
      </c>
      <c r="E17" s="52">
        <f aca="true" t="shared" si="2" ref="E17:R17">D38</f>
        <v>86</v>
      </c>
      <c r="F17" s="51">
        <f t="shared" si="2"/>
        <v>43</v>
      </c>
      <c r="G17" s="52">
        <f t="shared" si="2"/>
        <v>56.5</v>
      </c>
      <c r="H17" s="51">
        <f t="shared" si="2"/>
        <v>61</v>
      </c>
      <c r="I17" s="52">
        <f t="shared" si="2"/>
        <v>105.00000000000003</v>
      </c>
      <c r="J17" s="51">
        <f t="shared" si="2"/>
        <v>48.70000000000002</v>
      </c>
      <c r="K17" s="52">
        <f t="shared" si="2"/>
        <v>100.50000000000006</v>
      </c>
      <c r="L17" s="51">
        <f t="shared" si="2"/>
        <v>89.10000000000002</v>
      </c>
      <c r="M17" s="52">
        <f t="shared" si="2"/>
        <v>131.60000000000002</v>
      </c>
      <c r="N17" s="51">
        <f t="shared" si="2"/>
        <v>96.50000000000006</v>
      </c>
      <c r="O17" s="51">
        <f t="shared" si="2"/>
        <v>89.50000000000006</v>
      </c>
      <c r="P17" s="51">
        <f t="shared" si="2"/>
        <v>112.10000000000014</v>
      </c>
      <c r="Q17" s="51">
        <f t="shared" si="2"/>
        <v>102.70000000000016</v>
      </c>
      <c r="R17" s="178">
        <f t="shared" si="2"/>
        <v>306.10000000000014</v>
      </c>
      <c r="S17" s="181">
        <v>175.857</v>
      </c>
      <c r="T17" s="181">
        <v>68.639</v>
      </c>
      <c r="U17" s="373">
        <v>61.806</v>
      </c>
      <c r="V17" s="354">
        <f>U38</f>
        <v>63.704000000000065</v>
      </c>
      <c r="W17" s="314">
        <f>(V17-U17)/U17</f>
        <v>0.030708992654435933</v>
      </c>
    </row>
    <row r="18" spans="1:23" s="5" customFormat="1" ht="12.75" customHeight="1">
      <c r="A18" s="36"/>
      <c r="B18" s="123" t="s">
        <v>53</v>
      </c>
      <c r="C18" s="99">
        <f>C13</f>
        <v>97.99999999999999</v>
      </c>
      <c r="D18" s="99">
        <f>D13</f>
        <v>200.9</v>
      </c>
      <c r="E18" s="100">
        <f>E13</f>
        <v>174.8</v>
      </c>
      <c r="F18" s="99">
        <f>F13</f>
        <v>148.7</v>
      </c>
      <c r="G18" s="100">
        <v>226.1</v>
      </c>
      <c r="H18" s="99">
        <v>218</v>
      </c>
      <c r="I18" s="100">
        <v>127.2</v>
      </c>
      <c r="J18" s="99">
        <v>217</v>
      </c>
      <c r="K18" s="100">
        <v>262.9</v>
      </c>
      <c r="L18" s="99">
        <v>409.3</v>
      </c>
      <c r="M18" s="100">
        <v>196.4</v>
      </c>
      <c r="N18" s="99">
        <v>264.3</v>
      </c>
      <c r="O18" s="99">
        <v>503.6</v>
      </c>
      <c r="P18" s="99">
        <v>534.7</v>
      </c>
      <c r="Q18" s="99">
        <v>685.1</v>
      </c>
      <c r="R18" s="124">
        <v>623.9</v>
      </c>
      <c r="S18" s="167">
        <v>760.202</v>
      </c>
      <c r="T18" s="167">
        <v>759.146</v>
      </c>
      <c r="U18" s="374">
        <v>919.723</v>
      </c>
      <c r="V18" s="332">
        <f>V13</f>
        <v>1011.5999999999999</v>
      </c>
      <c r="W18" s="314">
        <f>(V18-U18)/U18</f>
        <v>0.0998963818454034</v>
      </c>
    </row>
    <row r="19" spans="1:23" s="5" customFormat="1" ht="12.75" customHeight="1" thickBot="1">
      <c r="A19" s="36"/>
      <c r="B19" s="142" t="s">
        <v>17</v>
      </c>
      <c r="C19" s="54">
        <v>32</v>
      </c>
      <c r="D19" s="183">
        <v>5</v>
      </c>
      <c r="E19" s="53">
        <v>14</v>
      </c>
      <c r="F19" s="183">
        <v>91.9</v>
      </c>
      <c r="G19" s="53">
        <v>13.9</v>
      </c>
      <c r="H19" s="183">
        <v>34.8</v>
      </c>
      <c r="I19" s="53">
        <v>23.4</v>
      </c>
      <c r="J19" s="183">
        <v>18</v>
      </c>
      <c r="K19" s="53">
        <v>14.3</v>
      </c>
      <c r="L19" s="184">
        <v>10.4</v>
      </c>
      <c r="M19" s="53">
        <v>120.1</v>
      </c>
      <c r="N19" s="185">
        <v>16.3</v>
      </c>
      <c r="O19" s="179">
        <v>1.4</v>
      </c>
      <c r="P19" s="186">
        <v>2.3</v>
      </c>
      <c r="Q19" s="179">
        <v>0.3</v>
      </c>
      <c r="R19" s="186">
        <v>0.3</v>
      </c>
      <c r="S19" s="280">
        <v>0.321</v>
      </c>
      <c r="T19" s="280">
        <v>3.256</v>
      </c>
      <c r="U19" s="375">
        <v>102.977</v>
      </c>
      <c r="V19" s="355">
        <v>140</v>
      </c>
      <c r="W19" s="314">
        <f>(V19-U19)/U19</f>
        <v>0.3595268846441438</v>
      </c>
    </row>
    <row r="20" spans="1:23" s="1" customFormat="1" ht="13.5" thickBot="1">
      <c r="A20" s="36"/>
      <c r="B20" s="143" t="s">
        <v>54</v>
      </c>
      <c r="C20" s="95">
        <f aca="true" t="shared" si="3" ref="C20:R20">+C17+C18+C19</f>
        <v>147</v>
      </c>
      <c r="D20" s="95">
        <f t="shared" si="3"/>
        <v>247.9</v>
      </c>
      <c r="E20" s="96">
        <f t="shared" si="3"/>
        <v>274.8</v>
      </c>
      <c r="F20" s="95">
        <f t="shared" si="3"/>
        <v>283.6</v>
      </c>
      <c r="G20" s="96">
        <f t="shared" si="3"/>
        <v>296.5</v>
      </c>
      <c r="H20" s="95">
        <f t="shared" si="3"/>
        <v>313.8</v>
      </c>
      <c r="I20" s="96">
        <f t="shared" si="3"/>
        <v>255.60000000000005</v>
      </c>
      <c r="J20" s="95">
        <f t="shared" si="3"/>
        <v>283.70000000000005</v>
      </c>
      <c r="K20" s="96">
        <f t="shared" si="3"/>
        <v>377.70000000000005</v>
      </c>
      <c r="L20" s="95">
        <f t="shared" si="3"/>
        <v>508.8</v>
      </c>
      <c r="M20" s="96">
        <f t="shared" si="3"/>
        <v>448.1</v>
      </c>
      <c r="N20" s="95">
        <f t="shared" si="3"/>
        <v>377.1000000000001</v>
      </c>
      <c r="O20" s="126">
        <f t="shared" si="3"/>
        <v>594.5000000000001</v>
      </c>
      <c r="P20" s="126">
        <f t="shared" si="3"/>
        <v>649.1000000000001</v>
      </c>
      <c r="Q20" s="126">
        <f t="shared" si="3"/>
        <v>788.1000000000001</v>
      </c>
      <c r="R20" s="126">
        <f t="shared" si="3"/>
        <v>930.3000000000001</v>
      </c>
      <c r="S20" s="126">
        <f>+S17+S18+S19</f>
        <v>936.38</v>
      </c>
      <c r="T20" s="126">
        <f>+T17+T18+T19</f>
        <v>831.0409999999999</v>
      </c>
      <c r="U20" s="376">
        <f>+U17+U18+U19</f>
        <v>1084.506</v>
      </c>
      <c r="V20" s="334">
        <f>+V17+V18+V19</f>
        <v>1215.304</v>
      </c>
      <c r="W20" s="314">
        <f>(V20-U20)/U20</f>
        <v>0.12060606395907444</v>
      </c>
    </row>
    <row r="21" spans="1:23" s="1" customFormat="1" ht="12.75" customHeight="1" thickBot="1">
      <c r="A21" s="36"/>
      <c r="B21" s="61"/>
      <c r="C21" s="97"/>
      <c r="D21" s="97"/>
      <c r="E21" s="98"/>
      <c r="F21" s="97"/>
      <c r="G21" s="98"/>
      <c r="H21" s="97"/>
      <c r="I21" s="98"/>
      <c r="J21" s="97"/>
      <c r="K21" s="98"/>
      <c r="L21" s="97"/>
      <c r="M21" s="98"/>
      <c r="N21" s="97"/>
      <c r="O21" s="201"/>
      <c r="P21" s="128"/>
      <c r="Q21" s="128"/>
      <c r="R21" s="128"/>
      <c r="S21" s="194"/>
      <c r="T21" s="194"/>
      <c r="U21" s="377"/>
      <c r="V21" s="335"/>
      <c r="W21" s="314"/>
    </row>
    <row r="22" spans="2:23" ht="12.75">
      <c r="B22" s="23" t="s">
        <v>55</v>
      </c>
      <c r="C22" s="99"/>
      <c r="D22" s="99"/>
      <c r="E22" s="100"/>
      <c r="F22" s="99"/>
      <c r="G22" s="100"/>
      <c r="H22" s="99"/>
      <c r="I22" s="100"/>
      <c r="J22" s="99"/>
      <c r="K22" s="100"/>
      <c r="L22" s="99"/>
      <c r="M22" s="100"/>
      <c r="N22" s="99"/>
      <c r="O22" s="200"/>
      <c r="P22" s="124"/>
      <c r="Q22" s="124"/>
      <c r="R22" s="124"/>
      <c r="S22" s="167"/>
      <c r="T22" s="167"/>
      <c r="U22" s="374"/>
      <c r="V22" s="332"/>
      <c r="W22" s="314"/>
    </row>
    <row r="23" spans="2:23" ht="12.75" customHeight="1" thickBot="1">
      <c r="B23" s="21" t="s">
        <v>56</v>
      </c>
      <c r="C23" s="146"/>
      <c r="D23" s="146"/>
      <c r="E23" s="155"/>
      <c r="F23" s="146"/>
      <c r="G23" s="155"/>
      <c r="H23" s="146"/>
      <c r="I23" s="155"/>
      <c r="J23" s="146"/>
      <c r="K23" s="155"/>
      <c r="L23" s="146"/>
      <c r="M23" s="155"/>
      <c r="N23" s="146"/>
      <c r="O23" s="155"/>
      <c r="P23" s="171"/>
      <c r="Q23" s="221"/>
      <c r="R23" s="171"/>
      <c r="S23" s="195"/>
      <c r="T23" s="195"/>
      <c r="U23" s="378"/>
      <c r="V23" s="336"/>
      <c r="W23" s="314"/>
    </row>
    <row r="24" spans="2:23" ht="12.75" customHeight="1">
      <c r="B24" s="21" t="s">
        <v>73</v>
      </c>
      <c r="C24" s="51">
        <v>22</v>
      </c>
      <c r="D24" s="52">
        <v>4</v>
      </c>
      <c r="E24" s="51">
        <v>9</v>
      </c>
      <c r="F24" s="52">
        <v>15.8</v>
      </c>
      <c r="G24" s="51">
        <v>17.3</v>
      </c>
      <c r="H24" s="52">
        <v>19.3</v>
      </c>
      <c r="I24" s="51">
        <v>23.4</v>
      </c>
      <c r="J24" s="52">
        <v>16.6</v>
      </c>
      <c r="K24" s="175">
        <v>23.1</v>
      </c>
      <c r="L24" s="176">
        <v>24.7</v>
      </c>
      <c r="M24" s="51">
        <v>21.4</v>
      </c>
      <c r="N24" s="175">
        <v>27.3</v>
      </c>
      <c r="O24" s="177">
        <v>29.6</v>
      </c>
      <c r="P24" s="177">
        <v>30.7</v>
      </c>
      <c r="Q24" s="220">
        <v>30.1</v>
      </c>
      <c r="R24" s="178">
        <v>27</v>
      </c>
      <c r="S24" s="181">
        <v>26.708</v>
      </c>
      <c r="T24" s="181">
        <v>24.86</v>
      </c>
      <c r="U24" s="373">
        <v>25.319</v>
      </c>
      <c r="V24" s="354">
        <v>26</v>
      </c>
      <c r="W24" s="314">
        <f>(V24-U24)/U24</f>
        <v>0.02689679687191441</v>
      </c>
    </row>
    <row r="25" spans="2:23" ht="12.75" customHeight="1">
      <c r="B25" s="21" t="s">
        <v>74</v>
      </c>
      <c r="C25" s="51">
        <v>32</v>
      </c>
      <c r="D25" s="52">
        <v>79</v>
      </c>
      <c r="E25" s="51">
        <v>91</v>
      </c>
      <c r="F25" s="52">
        <v>132.3</v>
      </c>
      <c r="G25" s="51">
        <v>147.7</v>
      </c>
      <c r="H25" s="52">
        <v>141.7</v>
      </c>
      <c r="I25" s="51">
        <v>139.8</v>
      </c>
      <c r="J25" s="52">
        <v>123.4</v>
      </c>
      <c r="K25" s="175">
        <v>189.5</v>
      </c>
      <c r="L25" s="176">
        <v>216.4</v>
      </c>
      <c r="M25" s="51">
        <v>191.9</v>
      </c>
      <c r="N25" s="175">
        <v>110.4</v>
      </c>
      <c r="O25" s="177">
        <v>167.1</v>
      </c>
      <c r="P25" s="177">
        <v>198.8</v>
      </c>
      <c r="Q25" s="178">
        <v>149.6</v>
      </c>
      <c r="R25" s="178">
        <v>144.7</v>
      </c>
      <c r="S25" s="181">
        <v>161.515</v>
      </c>
      <c r="T25" s="181">
        <v>155.654</v>
      </c>
      <c r="U25" s="373">
        <v>118.598</v>
      </c>
      <c r="V25" s="354">
        <v>142</v>
      </c>
      <c r="W25" s="314">
        <f>(V25-U25)/U25</f>
        <v>0.19732204590296634</v>
      </c>
    </row>
    <row r="26" spans="2:23" ht="12.75" customHeight="1">
      <c r="B26" s="21" t="s">
        <v>75</v>
      </c>
      <c r="C26" s="51">
        <v>38</v>
      </c>
      <c r="D26" s="52">
        <v>90</v>
      </c>
      <c r="E26" s="51">
        <v>113</v>
      </c>
      <c r="F26" s="52">
        <v>69.5</v>
      </c>
      <c r="G26" s="51">
        <v>50.5</v>
      </c>
      <c r="H26" s="52">
        <v>32.5</v>
      </c>
      <c r="I26" s="51">
        <v>30.8</v>
      </c>
      <c r="J26" s="52">
        <v>32.5</v>
      </c>
      <c r="K26" s="175">
        <v>54.5</v>
      </c>
      <c r="L26" s="176">
        <v>127.6</v>
      </c>
      <c r="M26" s="51">
        <v>133.7</v>
      </c>
      <c r="N26" s="175">
        <v>137</v>
      </c>
      <c r="O26" s="177">
        <v>115.2</v>
      </c>
      <c r="P26" s="177">
        <v>184.1</v>
      </c>
      <c r="Q26" s="178">
        <v>247.3</v>
      </c>
      <c r="R26" s="178">
        <v>412.3</v>
      </c>
      <c r="S26" s="167">
        <v>560.095</v>
      </c>
      <c r="T26" s="167">
        <v>561.59</v>
      </c>
      <c r="U26" s="374">
        <v>861.631</v>
      </c>
      <c r="V26" s="332">
        <v>880</v>
      </c>
      <c r="W26" s="314">
        <f>(V26-U26)/U26</f>
        <v>0.02131887083914115</v>
      </c>
    </row>
    <row r="27" spans="2:23" ht="12.75" customHeight="1">
      <c r="B27" s="21" t="s">
        <v>60</v>
      </c>
      <c r="C27" s="99">
        <f>SUM(C24:C26)</f>
        <v>92</v>
      </c>
      <c r="D27" s="99">
        <f aca="true" t="shared" si="4" ref="D27:R27">SUM(D24:D26)</f>
        <v>173</v>
      </c>
      <c r="E27" s="100">
        <f t="shared" si="4"/>
        <v>213</v>
      </c>
      <c r="F27" s="99">
        <f t="shared" si="4"/>
        <v>217.60000000000002</v>
      </c>
      <c r="G27" s="100">
        <f t="shared" si="4"/>
        <v>215.5</v>
      </c>
      <c r="H27" s="99">
        <f t="shared" si="4"/>
        <v>193.5</v>
      </c>
      <c r="I27" s="100">
        <f t="shared" si="4"/>
        <v>194.00000000000003</v>
      </c>
      <c r="J27" s="99">
        <f t="shared" si="4"/>
        <v>172.5</v>
      </c>
      <c r="K27" s="100">
        <f t="shared" si="4"/>
        <v>267.1</v>
      </c>
      <c r="L27" s="99">
        <f t="shared" si="4"/>
        <v>368.7</v>
      </c>
      <c r="M27" s="100">
        <f t="shared" si="4"/>
        <v>347</v>
      </c>
      <c r="N27" s="99">
        <f t="shared" si="4"/>
        <v>274.70000000000005</v>
      </c>
      <c r="O27" s="100">
        <f t="shared" si="4"/>
        <v>311.9</v>
      </c>
      <c r="P27" s="99">
        <f t="shared" si="4"/>
        <v>413.6</v>
      </c>
      <c r="Q27" s="100">
        <f t="shared" si="4"/>
        <v>427</v>
      </c>
      <c r="R27" s="124">
        <f t="shared" si="4"/>
        <v>584</v>
      </c>
      <c r="S27" s="124">
        <f>SUM(S24:S26)</f>
        <v>748.318</v>
      </c>
      <c r="T27" s="124">
        <f>SUM(T24:T26)</f>
        <v>742.104</v>
      </c>
      <c r="U27" s="374">
        <f>SUM(U24:U26)</f>
        <v>1005.548</v>
      </c>
      <c r="V27" s="332">
        <f>SUM(V24:V26)</f>
        <v>1048</v>
      </c>
      <c r="W27" s="314">
        <f>(V27-U27)/U27</f>
        <v>0.04221777577997271</v>
      </c>
    </row>
    <row r="28" spans="2:23" ht="12.75" customHeight="1">
      <c r="B28" s="21" t="s">
        <v>61</v>
      </c>
      <c r="C28" s="99"/>
      <c r="D28" s="99"/>
      <c r="E28" s="100"/>
      <c r="F28" s="99"/>
      <c r="G28" s="100"/>
      <c r="H28" s="99"/>
      <c r="I28" s="100"/>
      <c r="J28" s="99"/>
      <c r="K28" s="100"/>
      <c r="L28" s="99"/>
      <c r="M28" s="100"/>
      <c r="N28" s="99"/>
      <c r="O28" s="100"/>
      <c r="P28" s="99"/>
      <c r="Q28" s="100"/>
      <c r="R28" s="124"/>
      <c r="S28" s="167"/>
      <c r="T28" s="167"/>
      <c r="U28" s="374"/>
      <c r="V28" s="332"/>
      <c r="W28" s="314"/>
    </row>
    <row r="29" spans="2:23" ht="12.75" customHeight="1">
      <c r="B29" s="21" t="s">
        <v>62</v>
      </c>
      <c r="C29" s="99">
        <v>0</v>
      </c>
      <c r="D29" s="99">
        <v>0</v>
      </c>
      <c r="E29" s="100">
        <v>0</v>
      </c>
      <c r="F29" s="99">
        <v>5.3</v>
      </c>
      <c r="G29" s="100">
        <v>2.3</v>
      </c>
      <c r="H29" s="99">
        <v>3.8</v>
      </c>
      <c r="I29" s="100">
        <v>3.8</v>
      </c>
      <c r="J29" s="99">
        <v>2.3</v>
      </c>
      <c r="K29" s="100">
        <v>2.9</v>
      </c>
      <c r="L29" s="99">
        <v>5.2</v>
      </c>
      <c r="M29" s="100">
        <v>2.9</v>
      </c>
      <c r="N29" s="99">
        <v>3.9</v>
      </c>
      <c r="O29" s="100">
        <v>4.9</v>
      </c>
      <c r="P29" s="99">
        <v>4.8</v>
      </c>
      <c r="Q29" s="100">
        <v>3.9</v>
      </c>
      <c r="R29" s="124">
        <v>4.6</v>
      </c>
      <c r="S29" s="167">
        <v>3.861</v>
      </c>
      <c r="T29" s="167">
        <v>3.877</v>
      </c>
      <c r="U29" s="374">
        <v>1.975</v>
      </c>
      <c r="V29" s="332">
        <v>5.7</v>
      </c>
      <c r="W29" s="314">
        <f>(V29-U29)/U29</f>
        <v>1.8860759493670887</v>
      </c>
    </row>
    <row r="30" spans="2:23" ht="12.75" customHeight="1">
      <c r="B30" s="21" t="s">
        <v>63</v>
      </c>
      <c r="C30" s="99">
        <v>0</v>
      </c>
      <c r="D30" s="99">
        <v>0</v>
      </c>
      <c r="E30" s="100">
        <v>0</v>
      </c>
      <c r="F30" s="99">
        <v>1.3</v>
      </c>
      <c r="G30" s="100">
        <v>4.4</v>
      </c>
      <c r="H30" s="99">
        <v>6.3</v>
      </c>
      <c r="I30" s="100">
        <v>2.3</v>
      </c>
      <c r="J30" s="99">
        <v>2.1</v>
      </c>
      <c r="K30" s="100">
        <v>3.4</v>
      </c>
      <c r="L30" s="99">
        <v>1.9</v>
      </c>
      <c r="M30" s="100">
        <v>1.2</v>
      </c>
      <c r="N30" s="99">
        <v>1</v>
      </c>
      <c r="O30" s="100">
        <v>1.2</v>
      </c>
      <c r="P30" s="99">
        <v>3.6</v>
      </c>
      <c r="Q30" s="100">
        <v>3</v>
      </c>
      <c r="R30" s="124">
        <v>3.4</v>
      </c>
      <c r="S30" s="167">
        <v>2.234</v>
      </c>
      <c r="T30" s="167">
        <v>2.825</v>
      </c>
      <c r="U30" s="374">
        <v>2.886</v>
      </c>
      <c r="V30" s="332">
        <v>5</v>
      </c>
      <c r="W30" s="314">
        <f>(V30-U30)/U30</f>
        <v>0.7325017325017324</v>
      </c>
    </row>
    <row r="31" spans="2:23" ht="12.75" customHeight="1">
      <c r="B31" s="21" t="s">
        <v>64</v>
      </c>
      <c r="C31" s="99">
        <v>0</v>
      </c>
      <c r="D31" s="99">
        <v>2</v>
      </c>
      <c r="E31" s="100">
        <v>10</v>
      </c>
      <c r="F31" s="99">
        <v>1.2</v>
      </c>
      <c r="G31" s="100">
        <v>1</v>
      </c>
      <c r="H31" s="99">
        <v>2.9</v>
      </c>
      <c r="I31" s="100">
        <v>2.7</v>
      </c>
      <c r="J31" s="99">
        <v>2.5</v>
      </c>
      <c r="K31" s="100">
        <v>2.5</v>
      </c>
      <c r="L31" s="99">
        <v>2.5</v>
      </c>
      <c r="M31" s="100">
        <v>1.5</v>
      </c>
      <c r="N31" s="99">
        <v>3.1</v>
      </c>
      <c r="O31" s="100">
        <v>5.3</v>
      </c>
      <c r="P31" s="99">
        <v>4.9</v>
      </c>
      <c r="Q31" s="100">
        <v>5.2</v>
      </c>
      <c r="R31" s="124">
        <v>5.7</v>
      </c>
      <c r="S31" s="167">
        <v>5.295</v>
      </c>
      <c r="T31" s="167">
        <v>5.295</v>
      </c>
      <c r="U31" s="374">
        <v>5.111</v>
      </c>
      <c r="V31" s="332">
        <v>5</v>
      </c>
      <c r="W31" s="314">
        <f>(V31-U31)/U31</f>
        <v>-0.02171786343181369</v>
      </c>
    </row>
    <row r="32" spans="2:23" ht="12.75" customHeight="1">
      <c r="B32" s="21" t="s">
        <v>89</v>
      </c>
      <c r="C32" s="28">
        <v>0</v>
      </c>
      <c r="D32" s="28">
        <v>-26.1</v>
      </c>
      <c r="E32" s="28">
        <v>6.8</v>
      </c>
      <c r="F32" s="28">
        <v>-1.1</v>
      </c>
      <c r="G32" s="28">
        <v>10.9</v>
      </c>
      <c r="H32" s="28">
        <v>1.1</v>
      </c>
      <c r="I32" s="28">
        <v>-1</v>
      </c>
      <c r="J32" s="28">
        <v>1.6</v>
      </c>
      <c r="K32" s="28">
        <v>4.3</v>
      </c>
      <c r="L32" s="28">
        <v>-2.3</v>
      </c>
      <c r="M32" s="28">
        <v>-2.2</v>
      </c>
      <c r="N32" s="28">
        <v>-0.5</v>
      </c>
      <c r="O32" s="28">
        <v>3.5</v>
      </c>
      <c r="P32" s="28">
        <v>-1.8</v>
      </c>
      <c r="Q32" s="28">
        <v>0.1</v>
      </c>
      <c r="R32" s="124">
        <v>-0.8</v>
      </c>
      <c r="S32" s="167">
        <v>-0.564</v>
      </c>
      <c r="T32" s="167">
        <v>-0.256</v>
      </c>
      <c r="U32" s="374">
        <v>4.706</v>
      </c>
      <c r="V32" s="332">
        <v>0</v>
      </c>
      <c r="W32" s="314"/>
    </row>
    <row r="33" spans="2:23" ht="12.75" customHeight="1">
      <c r="B33" s="21" t="s">
        <v>66</v>
      </c>
      <c r="C33" s="28">
        <f>SUM(C29:C32)</f>
        <v>0</v>
      </c>
      <c r="D33" s="28">
        <f aca="true" t="shared" si="5" ref="D33:R33">SUM(D29:D32)</f>
        <v>-24.1</v>
      </c>
      <c r="E33" s="28">
        <f t="shared" si="5"/>
        <v>16.8</v>
      </c>
      <c r="F33" s="28">
        <f t="shared" si="5"/>
        <v>6.699999999999999</v>
      </c>
      <c r="G33" s="62">
        <f t="shared" si="5"/>
        <v>18.6</v>
      </c>
      <c r="H33" s="28">
        <f t="shared" si="5"/>
        <v>14.1</v>
      </c>
      <c r="I33" s="62">
        <f t="shared" si="5"/>
        <v>7.800000000000001</v>
      </c>
      <c r="J33" s="28">
        <f t="shared" si="5"/>
        <v>8.5</v>
      </c>
      <c r="K33" s="62">
        <f t="shared" si="5"/>
        <v>13.100000000000001</v>
      </c>
      <c r="L33" s="28">
        <f t="shared" si="5"/>
        <v>7.3</v>
      </c>
      <c r="M33" s="62">
        <f t="shared" si="5"/>
        <v>3.3999999999999995</v>
      </c>
      <c r="N33" s="28">
        <f t="shared" si="5"/>
        <v>7.5</v>
      </c>
      <c r="O33" s="62">
        <f t="shared" si="5"/>
        <v>14.9</v>
      </c>
      <c r="P33" s="28">
        <f t="shared" si="5"/>
        <v>11.5</v>
      </c>
      <c r="Q33" s="62">
        <f t="shared" si="5"/>
        <v>12.200000000000001</v>
      </c>
      <c r="R33" s="125">
        <f t="shared" si="5"/>
        <v>12.899999999999999</v>
      </c>
      <c r="S33" s="125">
        <f>SUM(S29:S32)</f>
        <v>10.826</v>
      </c>
      <c r="T33" s="125">
        <f>SUM(T29:T32)</f>
        <v>11.741</v>
      </c>
      <c r="U33" s="379">
        <f>SUM(U29:U32)</f>
        <v>14.678</v>
      </c>
      <c r="V33" s="333">
        <f>SUM(V29:V32)</f>
        <v>15.7</v>
      </c>
      <c r="W33" s="314">
        <f>(V33-U33)/U33</f>
        <v>0.06962801471590124</v>
      </c>
    </row>
    <row r="34" spans="2:23" ht="12.75" customHeight="1">
      <c r="B34" s="19" t="s">
        <v>95</v>
      </c>
      <c r="C34" s="28">
        <f>C27+C33</f>
        <v>92</v>
      </c>
      <c r="D34" s="28">
        <f aca="true" t="shared" si="6" ref="D34:R34">D27+D33</f>
        <v>148.9</v>
      </c>
      <c r="E34" s="62">
        <f t="shared" si="6"/>
        <v>229.8</v>
      </c>
      <c r="F34" s="28">
        <f t="shared" si="6"/>
        <v>224.3</v>
      </c>
      <c r="G34" s="62">
        <f t="shared" si="6"/>
        <v>234.1</v>
      </c>
      <c r="H34" s="28">
        <f t="shared" si="6"/>
        <v>207.6</v>
      </c>
      <c r="I34" s="62">
        <f t="shared" si="6"/>
        <v>201.80000000000004</v>
      </c>
      <c r="J34" s="28">
        <f t="shared" si="6"/>
        <v>181</v>
      </c>
      <c r="K34" s="62">
        <f t="shared" si="6"/>
        <v>280.20000000000005</v>
      </c>
      <c r="L34" s="28">
        <f t="shared" si="6"/>
        <v>376</v>
      </c>
      <c r="M34" s="62">
        <f t="shared" si="6"/>
        <v>350.4</v>
      </c>
      <c r="N34" s="28">
        <f t="shared" si="6"/>
        <v>282.20000000000005</v>
      </c>
      <c r="O34" s="62">
        <f t="shared" si="6"/>
        <v>326.79999999999995</v>
      </c>
      <c r="P34" s="28">
        <f t="shared" si="6"/>
        <v>425.1</v>
      </c>
      <c r="Q34" s="62">
        <f t="shared" si="6"/>
        <v>439.2</v>
      </c>
      <c r="R34" s="125">
        <f t="shared" si="6"/>
        <v>596.9</v>
      </c>
      <c r="S34" s="125">
        <f>S27+S33</f>
        <v>759.144</v>
      </c>
      <c r="T34" s="125">
        <f>T27+T33</f>
        <v>753.845</v>
      </c>
      <c r="U34" s="379">
        <f>U27+U33</f>
        <v>1020.226</v>
      </c>
      <c r="V34" s="333">
        <f>V27+V33</f>
        <v>1063.7</v>
      </c>
      <c r="W34" s="314">
        <f>(V34-U34)/U34</f>
        <v>0.04261212711693296</v>
      </c>
    </row>
    <row r="35" spans="2:23" ht="12.75" customHeight="1" thickBot="1">
      <c r="B35" s="147" t="s">
        <v>68</v>
      </c>
      <c r="C35" s="132">
        <v>13</v>
      </c>
      <c r="D35" s="132">
        <v>13</v>
      </c>
      <c r="E35" s="62">
        <v>2</v>
      </c>
      <c r="F35" s="132">
        <v>2.8</v>
      </c>
      <c r="G35" s="62">
        <v>1.4</v>
      </c>
      <c r="H35" s="132">
        <v>1.2</v>
      </c>
      <c r="I35" s="62">
        <v>5.1</v>
      </c>
      <c r="J35" s="132">
        <v>2.2</v>
      </c>
      <c r="K35" s="62">
        <v>8.4</v>
      </c>
      <c r="L35" s="28">
        <v>1.2</v>
      </c>
      <c r="M35" s="62">
        <v>1.2</v>
      </c>
      <c r="N35" s="28">
        <v>5.4</v>
      </c>
      <c r="O35" s="160">
        <v>155.6</v>
      </c>
      <c r="P35" s="125">
        <v>121.3</v>
      </c>
      <c r="Q35" s="160">
        <v>42.8</v>
      </c>
      <c r="R35" s="125">
        <v>157.5</v>
      </c>
      <c r="S35" s="168">
        <v>15.406</v>
      </c>
      <c r="T35" s="168">
        <v>15.39</v>
      </c>
      <c r="U35" s="380">
        <v>0.576</v>
      </c>
      <c r="V35" s="437">
        <v>3.5</v>
      </c>
      <c r="W35" s="314">
        <f>(V35-U35)/U35</f>
        <v>5.076388888888889</v>
      </c>
    </row>
    <row r="36" spans="1:23" s="1" customFormat="1" ht="13.5" thickBot="1">
      <c r="A36" s="36"/>
      <c r="B36" s="22" t="s">
        <v>69</v>
      </c>
      <c r="C36" s="95">
        <f>C34+C35</f>
        <v>105</v>
      </c>
      <c r="D36" s="96">
        <f aca="true" t="shared" si="7" ref="D36:P36">D34+D35</f>
        <v>161.9</v>
      </c>
      <c r="E36" s="95">
        <f t="shared" si="7"/>
        <v>231.8</v>
      </c>
      <c r="F36" s="96">
        <f t="shared" si="7"/>
        <v>227.10000000000002</v>
      </c>
      <c r="G36" s="95">
        <f t="shared" si="7"/>
        <v>235.5</v>
      </c>
      <c r="H36" s="96">
        <f t="shared" si="7"/>
        <v>208.79999999999998</v>
      </c>
      <c r="I36" s="95">
        <f t="shared" si="7"/>
        <v>206.90000000000003</v>
      </c>
      <c r="J36" s="96">
        <f t="shared" si="7"/>
        <v>183.2</v>
      </c>
      <c r="K36" s="156">
        <f t="shared" si="7"/>
        <v>288.6</v>
      </c>
      <c r="L36" s="95">
        <f t="shared" si="7"/>
        <v>377.2</v>
      </c>
      <c r="M36" s="96">
        <f t="shared" si="7"/>
        <v>351.59999999999997</v>
      </c>
      <c r="N36" s="95">
        <f t="shared" si="7"/>
        <v>287.6</v>
      </c>
      <c r="O36" s="96">
        <f t="shared" si="7"/>
        <v>482.4</v>
      </c>
      <c r="P36" s="126">
        <f t="shared" si="7"/>
        <v>546.4</v>
      </c>
      <c r="Q36" s="161">
        <f aca="true" t="shared" si="8" ref="Q36:V36">Q34+Q35</f>
        <v>482</v>
      </c>
      <c r="R36" s="126">
        <f t="shared" si="8"/>
        <v>754.4</v>
      </c>
      <c r="S36" s="126">
        <f t="shared" si="8"/>
        <v>774.55</v>
      </c>
      <c r="T36" s="126">
        <f t="shared" si="8"/>
        <v>769.235</v>
      </c>
      <c r="U36" s="376">
        <f t="shared" si="8"/>
        <v>1020.802</v>
      </c>
      <c r="V36" s="334">
        <f t="shared" si="8"/>
        <v>1067.2</v>
      </c>
      <c r="W36" s="314">
        <f>(V36-U36)/U36</f>
        <v>0.04545249715419839</v>
      </c>
    </row>
    <row r="37" spans="2:23" ht="12.75" customHeight="1" thickBot="1">
      <c r="B37" s="24"/>
      <c r="C37" s="101"/>
      <c r="D37" s="102"/>
      <c r="E37" s="101"/>
      <c r="F37" s="102"/>
      <c r="G37" s="101"/>
      <c r="H37" s="102"/>
      <c r="I37" s="101"/>
      <c r="J37" s="102"/>
      <c r="K37" s="101"/>
      <c r="L37" s="102"/>
      <c r="M37" s="101"/>
      <c r="N37" s="102"/>
      <c r="O37" s="164"/>
      <c r="P37" s="129"/>
      <c r="Q37" s="172"/>
      <c r="R37" s="129"/>
      <c r="S37" s="164"/>
      <c r="T37" s="347"/>
      <c r="U37" s="348"/>
      <c r="V37" s="348"/>
      <c r="W37" s="314"/>
    </row>
    <row r="38" spans="1:23" s="1" customFormat="1" ht="12.75" customHeight="1" thickBot="1">
      <c r="A38" s="36"/>
      <c r="B38" s="22" t="s">
        <v>105</v>
      </c>
      <c r="C38" s="95">
        <f aca="true" t="shared" si="9" ref="C38:I38">(C20-C36)</f>
        <v>42</v>
      </c>
      <c r="D38" s="95">
        <f t="shared" si="9"/>
        <v>86</v>
      </c>
      <c r="E38" s="95">
        <f t="shared" si="9"/>
        <v>43</v>
      </c>
      <c r="F38" s="96">
        <f t="shared" si="9"/>
        <v>56.5</v>
      </c>
      <c r="G38" s="95">
        <f t="shared" si="9"/>
        <v>61</v>
      </c>
      <c r="H38" s="96">
        <f t="shared" si="9"/>
        <v>105.00000000000003</v>
      </c>
      <c r="I38" s="95">
        <f t="shared" si="9"/>
        <v>48.70000000000002</v>
      </c>
      <c r="J38" s="96">
        <f>J20-J36</f>
        <v>100.50000000000006</v>
      </c>
      <c r="K38" s="95">
        <f>(K20-K36)</f>
        <v>89.10000000000002</v>
      </c>
      <c r="L38" s="96">
        <f>(L20-L36)</f>
        <v>131.60000000000002</v>
      </c>
      <c r="M38" s="95">
        <f>(M20-M36)</f>
        <v>96.50000000000006</v>
      </c>
      <c r="N38" s="96">
        <f>(N20-N36)</f>
        <v>89.50000000000006</v>
      </c>
      <c r="O38" s="165">
        <f aca="true" t="shared" si="10" ref="O38:U38">O20-O36</f>
        <v>112.10000000000014</v>
      </c>
      <c r="P38" s="126">
        <f t="shared" si="10"/>
        <v>102.70000000000016</v>
      </c>
      <c r="Q38" s="161">
        <f t="shared" si="10"/>
        <v>306.10000000000014</v>
      </c>
      <c r="R38" s="126">
        <f t="shared" si="10"/>
        <v>175.9000000000001</v>
      </c>
      <c r="S38" s="126">
        <f t="shared" si="10"/>
        <v>161.83000000000004</v>
      </c>
      <c r="T38" s="126">
        <f t="shared" si="10"/>
        <v>61.805999999999926</v>
      </c>
      <c r="U38" s="376">
        <f t="shared" si="10"/>
        <v>63.704000000000065</v>
      </c>
      <c r="V38" s="334">
        <f>V20-V36</f>
        <v>148.10400000000004</v>
      </c>
      <c r="W38" s="314">
        <f>(V38-U38)/U38</f>
        <v>1.3248775587090276</v>
      </c>
    </row>
    <row r="39" spans="2:23" ht="12.75" customHeight="1">
      <c r="B39" s="45"/>
      <c r="C39" s="130"/>
      <c r="D39" s="103"/>
      <c r="E39" s="130"/>
      <c r="F39" s="103"/>
      <c r="G39" s="130"/>
      <c r="H39" s="103"/>
      <c r="I39" s="130"/>
      <c r="J39" s="103"/>
      <c r="K39" s="130"/>
      <c r="L39" s="103"/>
      <c r="M39" s="130"/>
      <c r="N39" s="103"/>
      <c r="O39" s="166"/>
      <c r="P39" s="131"/>
      <c r="Q39" s="173"/>
      <c r="R39" s="131"/>
      <c r="S39" s="166"/>
      <c r="T39" s="166"/>
      <c r="U39" s="381"/>
      <c r="V39" s="338"/>
      <c r="W39" s="314"/>
    </row>
    <row r="40" spans="2:23" ht="12.75" customHeight="1">
      <c r="B40" s="21" t="s">
        <v>15</v>
      </c>
      <c r="C40" s="99">
        <f aca="true" t="shared" si="11" ref="C40:R40">(C27/12*3)</f>
        <v>23</v>
      </c>
      <c r="D40" s="100">
        <f t="shared" si="11"/>
        <v>43.25</v>
      </c>
      <c r="E40" s="99">
        <f t="shared" si="11"/>
        <v>53.25</v>
      </c>
      <c r="F40" s="100">
        <f t="shared" si="11"/>
        <v>54.400000000000006</v>
      </c>
      <c r="G40" s="99">
        <f t="shared" si="11"/>
        <v>53.875</v>
      </c>
      <c r="H40" s="100">
        <f t="shared" si="11"/>
        <v>48.375</v>
      </c>
      <c r="I40" s="99">
        <f t="shared" si="11"/>
        <v>48.5</v>
      </c>
      <c r="J40" s="100">
        <f t="shared" si="11"/>
        <v>43.125</v>
      </c>
      <c r="K40" s="99">
        <f t="shared" si="11"/>
        <v>66.775</v>
      </c>
      <c r="L40" s="100">
        <f t="shared" si="11"/>
        <v>92.175</v>
      </c>
      <c r="M40" s="99">
        <f t="shared" si="11"/>
        <v>86.75</v>
      </c>
      <c r="N40" s="100">
        <f t="shared" si="11"/>
        <v>68.67500000000001</v>
      </c>
      <c r="O40" s="167">
        <f t="shared" si="11"/>
        <v>77.975</v>
      </c>
      <c r="P40" s="124">
        <f t="shared" si="11"/>
        <v>103.4</v>
      </c>
      <c r="Q40" s="163">
        <f t="shared" si="11"/>
        <v>106.75</v>
      </c>
      <c r="R40" s="124">
        <f t="shared" si="11"/>
        <v>146</v>
      </c>
      <c r="S40" s="124">
        <f>(S27/12*1.5)</f>
        <v>93.53975</v>
      </c>
      <c r="T40" s="124">
        <f>(T27/12*1.5)</f>
        <v>92.763</v>
      </c>
      <c r="U40" s="374">
        <f>(U27/12*1.5)</f>
        <v>125.6935</v>
      </c>
      <c r="V40" s="332">
        <f>(V27/12*1.5)</f>
        <v>131</v>
      </c>
      <c r="W40" s="314">
        <f>(V40-U40)/U40</f>
        <v>0.04221777577997271</v>
      </c>
    </row>
    <row r="41" spans="2:23" ht="12.75" customHeight="1">
      <c r="B41" s="21"/>
      <c r="C41" s="99"/>
      <c r="D41" s="100"/>
      <c r="E41" s="99"/>
      <c r="F41" s="100"/>
      <c r="G41" s="99"/>
      <c r="H41" s="100"/>
      <c r="I41" s="99"/>
      <c r="J41" s="100"/>
      <c r="K41" s="99"/>
      <c r="L41" s="100"/>
      <c r="M41" s="99"/>
      <c r="N41" s="100"/>
      <c r="O41" s="167"/>
      <c r="P41" s="124"/>
      <c r="Q41" s="163"/>
      <c r="R41" s="124"/>
      <c r="S41" s="167"/>
      <c r="T41" s="167"/>
      <c r="U41" s="382"/>
      <c r="V41" s="332"/>
      <c r="W41" s="314"/>
    </row>
    <row r="42" spans="2:23" ht="12.75" customHeight="1" thickBot="1">
      <c r="B42" s="20" t="s">
        <v>37</v>
      </c>
      <c r="C42" s="132">
        <f aca="true" t="shared" si="12" ref="C42:R42">+C38-C40</f>
        <v>19</v>
      </c>
      <c r="D42" s="133">
        <f t="shared" si="12"/>
        <v>42.75</v>
      </c>
      <c r="E42" s="132">
        <f t="shared" si="12"/>
        <v>-10.25</v>
      </c>
      <c r="F42" s="133">
        <f t="shared" si="12"/>
        <v>2.0999999999999943</v>
      </c>
      <c r="G42" s="132">
        <f t="shared" si="12"/>
        <v>7.125</v>
      </c>
      <c r="H42" s="133">
        <f t="shared" si="12"/>
        <v>56.62500000000003</v>
      </c>
      <c r="I42" s="132">
        <f t="shared" si="12"/>
        <v>0.20000000000001705</v>
      </c>
      <c r="J42" s="133">
        <f t="shared" si="12"/>
        <v>57.37500000000006</v>
      </c>
      <c r="K42" s="132">
        <f t="shared" si="12"/>
        <v>22.325000000000017</v>
      </c>
      <c r="L42" s="133">
        <f t="shared" si="12"/>
        <v>39.425000000000026</v>
      </c>
      <c r="M42" s="132">
        <f t="shared" si="12"/>
        <v>9.750000000000057</v>
      </c>
      <c r="N42" s="133">
        <f t="shared" si="12"/>
        <v>20.825000000000045</v>
      </c>
      <c r="O42" s="168">
        <f t="shared" si="12"/>
        <v>34.12500000000014</v>
      </c>
      <c r="P42" s="134">
        <f t="shared" si="12"/>
        <v>-0.6999999999998465</v>
      </c>
      <c r="Q42" s="174">
        <f t="shared" si="12"/>
        <v>199.35000000000014</v>
      </c>
      <c r="R42" s="246">
        <f t="shared" si="12"/>
        <v>29.90000000000009</v>
      </c>
      <c r="S42" s="246">
        <f>+S38-S40</f>
        <v>68.29025000000004</v>
      </c>
      <c r="T42" s="246">
        <f>+T38-T40</f>
        <v>-30.95700000000008</v>
      </c>
      <c r="U42" s="383">
        <f>+U38-U40</f>
        <v>-61.989499999999936</v>
      </c>
      <c r="V42" s="339">
        <f>+V38-V40</f>
        <v>17.104000000000042</v>
      </c>
      <c r="W42" s="315">
        <f>(V42-U42)/U42</f>
        <v>-1.2759176957387954</v>
      </c>
    </row>
    <row r="43" spans="2:23" ht="12.75" customHeight="1" thickBot="1">
      <c r="B43" s="40"/>
      <c r="C43" s="135"/>
      <c r="D43" s="135"/>
      <c r="E43" s="135"/>
      <c r="F43" s="135"/>
      <c r="G43" s="135"/>
      <c r="H43" s="135"/>
      <c r="I43" s="135"/>
      <c r="J43" s="135"/>
      <c r="K43" s="135"/>
      <c r="L43" s="135"/>
      <c r="M43" s="135"/>
      <c r="N43" s="135"/>
      <c r="O43" s="136"/>
      <c r="P43" s="136"/>
      <c r="Q43" s="136"/>
      <c r="R43" s="136"/>
      <c r="S43" s="296"/>
      <c r="T43" s="267"/>
      <c r="U43" s="267"/>
      <c r="V43" s="325"/>
      <c r="W43" s="312"/>
    </row>
    <row r="44" spans="2:23" ht="12.75">
      <c r="B44" s="41" t="s">
        <v>45</v>
      </c>
      <c r="C44" s="137">
        <f>C38/C34</f>
        <v>0.45652173913043476</v>
      </c>
      <c r="D44" s="137">
        <f aca="true" t="shared" si="13" ref="D44:P44">D38/D34</f>
        <v>0.5775688381464069</v>
      </c>
      <c r="E44" s="137">
        <f t="shared" si="13"/>
        <v>0.18711923411662315</v>
      </c>
      <c r="F44" s="137">
        <f t="shared" si="13"/>
        <v>0.2518947837717343</v>
      </c>
      <c r="G44" s="137">
        <f t="shared" si="13"/>
        <v>0.2605724049551474</v>
      </c>
      <c r="H44" s="137">
        <f t="shared" si="13"/>
        <v>0.5057803468208094</v>
      </c>
      <c r="I44" s="137">
        <f t="shared" si="13"/>
        <v>0.24132804757185336</v>
      </c>
      <c r="J44" s="137">
        <f t="shared" si="13"/>
        <v>0.5552486187845307</v>
      </c>
      <c r="K44" s="137">
        <f t="shared" si="13"/>
        <v>0.31798715203426126</v>
      </c>
      <c r="L44" s="137">
        <f t="shared" si="13"/>
        <v>0.35000000000000003</v>
      </c>
      <c r="M44" s="137">
        <f t="shared" si="13"/>
        <v>0.27539954337899564</v>
      </c>
      <c r="N44" s="137">
        <f t="shared" si="13"/>
        <v>0.3171509567682496</v>
      </c>
      <c r="O44" s="137">
        <f t="shared" si="13"/>
        <v>0.34302325581395393</v>
      </c>
      <c r="P44" s="138">
        <f t="shared" si="13"/>
        <v>0.24159021406727865</v>
      </c>
      <c r="Q44" s="138">
        <f aca="true" t="shared" si="14" ref="Q44:V44">Q38/Q34</f>
        <v>0.6969489981785068</v>
      </c>
      <c r="R44" s="138">
        <f t="shared" si="14"/>
        <v>0.2946892276763279</v>
      </c>
      <c r="S44" s="138">
        <f t="shared" si="14"/>
        <v>0.21317431211996676</v>
      </c>
      <c r="T44" s="138">
        <f t="shared" si="14"/>
        <v>0.08198767651174967</v>
      </c>
      <c r="U44" s="399">
        <f t="shared" si="14"/>
        <v>0.062441066979277204</v>
      </c>
      <c r="V44" s="440">
        <f t="shared" si="14"/>
        <v>0.13923474663909</v>
      </c>
      <c r="W44" s="313">
        <f>(V44-U44)/U44</f>
        <v>1.229858543021036</v>
      </c>
    </row>
    <row r="45" spans="2:23" ht="26.25" thickBot="1">
      <c r="B45" s="41" t="s">
        <v>41</v>
      </c>
      <c r="C45" s="137">
        <f>C38/C36</f>
        <v>0.4</v>
      </c>
      <c r="D45" s="137">
        <f aca="true" t="shared" si="15" ref="D45:P45">D38/D36</f>
        <v>0.5311920938851142</v>
      </c>
      <c r="E45" s="137">
        <f t="shared" si="15"/>
        <v>0.18550474547023296</v>
      </c>
      <c r="F45" s="137">
        <f t="shared" si="15"/>
        <v>0.2487890797005724</v>
      </c>
      <c r="G45" s="137">
        <f t="shared" si="15"/>
        <v>0.25902335456475584</v>
      </c>
      <c r="H45" s="137">
        <f t="shared" si="15"/>
        <v>0.5028735632183909</v>
      </c>
      <c r="I45" s="137">
        <f t="shared" si="15"/>
        <v>0.23537941034316098</v>
      </c>
      <c r="J45" s="137">
        <f t="shared" si="15"/>
        <v>0.5485807860262012</v>
      </c>
      <c r="K45" s="137">
        <f t="shared" si="15"/>
        <v>0.3087318087318088</v>
      </c>
      <c r="L45" s="137">
        <f t="shared" si="15"/>
        <v>0.34888653234358435</v>
      </c>
      <c r="M45" s="137">
        <f t="shared" si="15"/>
        <v>0.2744596131968148</v>
      </c>
      <c r="N45" s="137">
        <f t="shared" si="15"/>
        <v>0.31119610570236456</v>
      </c>
      <c r="O45" s="137">
        <f t="shared" si="15"/>
        <v>0.2323797678275293</v>
      </c>
      <c r="P45" s="138">
        <f t="shared" si="15"/>
        <v>0.1879575402635435</v>
      </c>
      <c r="Q45" s="138">
        <f aca="true" t="shared" si="16" ref="Q45:V45">Q38/Q36</f>
        <v>0.6350622406639007</v>
      </c>
      <c r="R45" s="138">
        <f t="shared" si="16"/>
        <v>0.23316542948038188</v>
      </c>
      <c r="S45" s="138">
        <f t="shared" si="16"/>
        <v>0.20893421986960176</v>
      </c>
      <c r="T45" s="138">
        <f t="shared" si="16"/>
        <v>0.0803473580895304</v>
      </c>
      <c r="U45" s="399">
        <f t="shared" si="16"/>
        <v>0.06240583384436949</v>
      </c>
      <c r="V45" s="441">
        <f t="shared" si="16"/>
        <v>0.13877811094452777</v>
      </c>
      <c r="W45" s="315">
        <f>(V45-U45)/U45</f>
        <v>1.2238002826886176</v>
      </c>
    </row>
    <row r="46" spans="2:22" ht="12.75">
      <c r="B46" s="240"/>
      <c r="C46" s="227"/>
      <c r="D46" s="227"/>
      <c r="E46" s="227"/>
      <c r="F46" s="227"/>
      <c r="G46" s="227"/>
      <c r="H46" s="227"/>
      <c r="I46" s="227"/>
      <c r="J46" s="227"/>
      <c r="K46" s="227"/>
      <c r="L46" s="227"/>
      <c r="M46" s="227"/>
      <c r="N46" s="227"/>
      <c r="O46" s="227"/>
      <c r="P46" s="241"/>
      <c r="Q46" s="241"/>
      <c r="R46" s="241"/>
      <c r="S46" s="241"/>
      <c r="T46" s="241"/>
      <c r="U46" s="241"/>
      <c r="V46" s="241"/>
    </row>
    <row r="47" spans="2:22" ht="12.75">
      <c r="B47" s="240"/>
      <c r="C47" s="227"/>
      <c r="D47" s="227"/>
      <c r="E47" s="227"/>
      <c r="F47" s="227"/>
      <c r="G47" s="227"/>
      <c r="H47" s="227"/>
      <c r="I47" s="227"/>
      <c r="J47" s="227"/>
      <c r="K47" s="227"/>
      <c r="L47" s="227"/>
      <c r="M47" s="227"/>
      <c r="N47" s="227"/>
      <c r="O47" s="227"/>
      <c r="P47" s="241"/>
      <c r="Q47" s="241"/>
      <c r="R47" s="241"/>
      <c r="S47" s="241"/>
      <c r="T47" s="241"/>
      <c r="U47" s="241"/>
      <c r="V47" s="241"/>
    </row>
    <row r="48" spans="1:17" ht="12.75">
      <c r="A48" s="37"/>
      <c r="B48" s="30"/>
      <c r="C48" s="30"/>
      <c r="D48" s="30"/>
      <c r="E48" s="30"/>
      <c r="F48" s="30"/>
      <c r="G48" s="30"/>
      <c r="H48" s="30"/>
      <c r="I48" s="30"/>
      <c r="J48" s="31"/>
      <c r="K48" s="30"/>
      <c r="L48" s="32"/>
      <c r="M48" s="32"/>
      <c r="N48" s="32"/>
      <c r="O48" s="35"/>
      <c r="P48" s="107"/>
      <c r="Q48" s="110"/>
    </row>
    <row r="49" spans="1:17" ht="12.75">
      <c r="A49" s="37"/>
      <c r="B49" s="30" t="s">
        <v>92</v>
      </c>
      <c r="C49" s="15"/>
      <c r="D49" s="15"/>
      <c r="E49" s="15"/>
      <c r="F49" s="15"/>
      <c r="G49" s="15"/>
      <c r="H49" s="15"/>
      <c r="I49" s="15"/>
      <c r="J49" s="18"/>
      <c r="K49" s="15"/>
      <c r="L49" s="15"/>
      <c r="M49" s="15"/>
      <c r="N49" s="15"/>
      <c r="O49" s="15"/>
      <c r="P49" s="106"/>
      <c r="Q49" s="15"/>
    </row>
    <row r="50" spans="1:17" ht="12.75">
      <c r="A50" s="37"/>
      <c r="B50" s="30" t="s">
        <v>93</v>
      </c>
      <c r="C50" s="15"/>
      <c r="D50" s="15"/>
      <c r="E50" s="15"/>
      <c r="F50" s="15"/>
      <c r="G50" s="15"/>
      <c r="H50" s="15"/>
      <c r="I50" s="15"/>
      <c r="J50" s="18"/>
      <c r="K50" s="15"/>
      <c r="L50" s="15"/>
      <c r="M50" s="15"/>
      <c r="N50" s="15"/>
      <c r="O50" s="15"/>
      <c r="P50" s="106"/>
      <c r="Q50" s="15"/>
    </row>
    <row r="51" spans="1:19" ht="12.75">
      <c r="A51" s="37"/>
      <c r="B51" s="269"/>
      <c r="C51" s="269"/>
      <c r="D51" s="269"/>
      <c r="E51" s="269"/>
      <c r="F51" s="269"/>
      <c r="G51" s="269"/>
      <c r="H51" s="269"/>
      <c r="I51" s="269"/>
      <c r="J51" s="270"/>
      <c r="K51" s="269"/>
      <c r="L51" s="269"/>
      <c r="M51" s="269"/>
      <c r="N51" s="271"/>
      <c r="O51" s="271"/>
      <c r="P51" s="272"/>
      <c r="Q51" s="271"/>
      <c r="R51" s="273"/>
      <c r="S51" s="273"/>
    </row>
    <row r="52" spans="1:17" ht="12.75">
      <c r="A52" s="37"/>
      <c r="B52" s="14" t="s">
        <v>16</v>
      </c>
      <c r="C52" s="14"/>
      <c r="D52" s="14"/>
      <c r="E52" s="14"/>
      <c r="F52" s="14"/>
      <c r="G52" s="14"/>
      <c r="H52" s="14"/>
      <c r="I52" s="14"/>
      <c r="J52" s="17"/>
      <c r="K52" s="14"/>
      <c r="L52" s="14"/>
      <c r="M52" s="14"/>
      <c r="N52" s="14"/>
      <c r="O52" s="14"/>
      <c r="P52" s="108"/>
      <c r="Q52" s="14"/>
    </row>
    <row r="53" spans="1:17" ht="12.75">
      <c r="A53" s="37"/>
      <c r="B53" s="14"/>
      <c r="C53" s="14"/>
      <c r="D53" s="14"/>
      <c r="E53" s="14"/>
      <c r="F53" s="14"/>
      <c r="G53" s="14"/>
      <c r="H53" s="14"/>
      <c r="I53" s="14"/>
      <c r="J53" s="14"/>
      <c r="K53" s="14"/>
      <c r="L53" s="14"/>
      <c r="M53" s="14"/>
      <c r="N53" s="14"/>
      <c r="O53" s="14"/>
      <c r="P53" s="108"/>
      <c r="Q53" s="14"/>
    </row>
    <row r="54" spans="1:17" ht="48.75" customHeight="1">
      <c r="A54" s="116">
        <v>1</v>
      </c>
      <c r="B54" s="458" t="s">
        <v>127</v>
      </c>
      <c r="C54" s="458"/>
      <c r="D54" s="458"/>
      <c r="E54" s="458"/>
      <c r="F54" s="458"/>
      <c r="G54" s="458"/>
      <c r="H54" s="458"/>
      <c r="I54" s="458"/>
      <c r="J54" s="458"/>
      <c r="K54" s="458"/>
      <c r="L54" s="458"/>
      <c r="M54" s="458"/>
      <c r="N54" s="458"/>
      <c r="O54" s="458"/>
      <c r="P54" s="458"/>
      <c r="Q54" s="458"/>
    </row>
    <row r="55" spans="1:17" ht="12.75">
      <c r="A55" s="116"/>
      <c r="B55" s="39" t="s">
        <v>0</v>
      </c>
      <c r="C55" s="39"/>
      <c r="D55" s="39"/>
      <c r="E55" s="39"/>
      <c r="F55" s="34"/>
      <c r="G55" s="34"/>
      <c r="H55" s="34"/>
      <c r="I55" s="34"/>
      <c r="J55" s="34"/>
      <c r="K55" s="34"/>
      <c r="L55" s="34"/>
      <c r="M55" s="34"/>
      <c r="N55" s="34"/>
      <c r="O55" s="14"/>
      <c r="P55" s="108"/>
      <c r="Q55" s="14"/>
    </row>
    <row r="56" spans="1:17" ht="20.25" customHeight="1">
      <c r="A56" s="116">
        <v>2</v>
      </c>
      <c r="B56" s="455" t="s">
        <v>128</v>
      </c>
      <c r="C56" s="455"/>
      <c r="D56" s="455"/>
      <c r="E56" s="455"/>
      <c r="F56" s="455"/>
      <c r="G56" s="455"/>
      <c r="H56" s="455"/>
      <c r="I56" s="455"/>
      <c r="J56" s="455"/>
      <c r="K56" s="455"/>
      <c r="L56" s="455"/>
      <c r="M56" s="455"/>
      <c r="N56" s="455"/>
      <c r="O56" s="455"/>
      <c r="P56" s="455"/>
      <c r="Q56" s="455"/>
    </row>
    <row r="57" spans="1:17" ht="12.75">
      <c r="A57" s="116"/>
      <c r="B57" s="39"/>
      <c r="C57" s="39"/>
      <c r="D57" s="39"/>
      <c r="E57" s="34"/>
      <c r="F57" s="34"/>
      <c r="G57" s="34"/>
      <c r="H57" s="34"/>
      <c r="I57" s="34"/>
      <c r="J57" s="34"/>
      <c r="K57" s="34"/>
      <c r="L57" s="34"/>
      <c r="M57" s="34"/>
      <c r="N57" s="34"/>
      <c r="O57" s="14"/>
      <c r="P57" s="108"/>
      <c r="Q57" s="14"/>
    </row>
    <row r="58" spans="1:17" ht="12.75">
      <c r="A58" s="116">
        <v>3</v>
      </c>
      <c r="B58" s="459" t="s">
        <v>39</v>
      </c>
      <c r="C58" s="459"/>
      <c r="D58" s="459"/>
      <c r="E58" s="459"/>
      <c r="F58" s="459"/>
      <c r="G58" s="459"/>
      <c r="H58" s="459"/>
      <c r="I58" s="459"/>
      <c r="J58" s="459"/>
      <c r="K58" s="459"/>
      <c r="L58" s="459"/>
      <c r="M58" s="459"/>
      <c r="N58" s="459"/>
      <c r="O58" s="459"/>
      <c r="P58" s="459"/>
      <c r="Q58" s="459"/>
    </row>
    <row r="59" spans="1:17" ht="12.75" hidden="1">
      <c r="A59" s="116"/>
      <c r="B59" s="39" t="s">
        <v>0</v>
      </c>
      <c r="C59" s="34"/>
      <c r="D59" s="34"/>
      <c r="E59" s="34"/>
      <c r="F59" s="34"/>
      <c r="G59" s="34"/>
      <c r="H59" s="34"/>
      <c r="I59" s="34"/>
      <c r="J59" s="34"/>
      <c r="K59" s="34"/>
      <c r="L59" s="34"/>
      <c r="M59" s="34"/>
      <c r="N59" s="34"/>
      <c r="O59" s="14"/>
      <c r="P59" s="108"/>
      <c r="Q59" s="14"/>
    </row>
    <row r="60" spans="1:17" ht="0.75" customHeight="1">
      <c r="A60" s="116"/>
      <c r="B60" s="39"/>
      <c r="C60" s="39"/>
      <c r="D60" s="39"/>
      <c r="E60" s="34"/>
      <c r="F60" s="34"/>
      <c r="G60" s="34"/>
      <c r="H60" s="34"/>
      <c r="I60" s="34"/>
      <c r="J60" s="34"/>
      <c r="K60" s="34"/>
      <c r="L60" s="34"/>
      <c r="M60" s="34"/>
      <c r="N60" s="34"/>
      <c r="O60" s="14"/>
      <c r="P60" s="108"/>
      <c r="Q60" s="14"/>
    </row>
    <row r="61" spans="1:17" ht="12.75">
      <c r="A61" s="116"/>
      <c r="B61" s="39"/>
      <c r="C61" s="39"/>
      <c r="D61" s="39"/>
      <c r="E61" s="39"/>
      <c r="F61" s="39"/>
      <c r="G61" s="39"/>
      <c r="H61" s="39"/>
      <c r="I61" s="39"/>
      <c r="J61" s="34"/>
      <c r="K61" s="34"/>
      <c r="L61" s="34"/>
      <c r="M61" s="34"/>
      <c r="N61" s="34"/>
      <c r="O61" s="14"/>
      <c r="P61" s="108"/>
      <c r="Q61" s="14"/>
    </row>
    <row r="62" spans="1:17" ht="12.75">
      <c r="A62" s="116">
        <v>4</v>
      </c>
      <c r="B62" s="455" t="s">
        <v>129</v>
      </c>
      <c r="C62" s="455"/>
      <c r="D62" s="455"/>
      <c r="E62" s="455"/>
      <c r="F62" s="455"/>
      <c r="G62" s="455"/>
      <c r="H62" s="455"/>
      <c r="I62" s="455"/>
      <c r="J62" s="455"/>
      <c r="K62" s="455"/>
      <c r="L62" s="455"/>
      <c r="M62" s="455"/>
      <c r="N62" s="455"/>
      <c r="O62" s="455"/>
      <c r="P62" s="455"/>
      <c r="Q62" s="455"/>
    </row>
    <row r="63" spans="1:17" ht="12.75">
      <c r="A63" s="116"/>
      <c r="B63" s="39"/>
      <c r="C63" s="39"/>
      <c r="D63" s="39"/>
      <c r="E63" s="39"/>
      <c r="F63" s="39"/>
      <c r="G63" s="39"/>
      <c r="H63" s="39"/>
      <c r="I63" s="39"/>
      <c r="J63" s="34"/>
      <c r="K63" s="34"/>
      <c r="L63" s="34"/>
      <c r="M63" s="34"/>
      <c r="N63" s="34"/>
      <c r="O63" s="14"/>
      <c r="P63" s="108"/>
      <c r="Q63" s="14"/>
    </row>
    <row r="64" spans="1:17" ht="12.75">
      <c r="A64" s="116">
        <v>5</v>
      </c>
      <c r="B64" s="455" t="s">
        <v>130</v>
      </c>
      <c r="C64" s="455"/>
      <c r="D64" s="455"/>
      <c r="E64" s="455"/>
      <c r="F64" s="455"/>
      <c r="G64" s="455"/>
      <c r="H64" s="455"/>
      <c r="I64" s="455"/>
      <c r="J64" s="455"/>
      <c r="K64" s="455"/>
      <c r="L64" s="455"/>
      <c r="M64" s="455"/>
      <c r="N64" s="455"/>
      <c r="O64" s="455"/>
      <c r="P64" s="455"/>
      <c r="Q64" s="455"/>
    </row>
    <row r="65" spans="1:17" ht="12.75">
      <c r="A65" s="116"/>
      <c r="B65" s="34"/>
      <c r="C65" s="34"/>
      <c r="D65" s="34"/>
      <c r="E65" s="34"/>
      <c r="F65" s="34"/>
      <c r="G65" s="34"/>
      <c r="H65" s="34"/>
      <c r="I65" s="34"/>
      <c r="J65" s="34"/>
      <c r="K65" s="34"/>
      <c r="L65" s="34"/>
      <c r="M65" s="34"/>
      <c r="N65" s="34"/>
      <c r="O65" s="14"/>
      <c r="P65" s="108"/>
      <c r="Q65" s="14"/>
    </row>
    <row r="66" spans="1:17" ht="12.75">
      <c r="A66" s="117">
        <v>6</v>
      </c>
      <c r="B66" s="454" t="s">
        <v>131</v>
      </c>
      <c r="C66" s="454"/>
      <c r="D66" s="454"/>
      <c r="E66" s="454"/>
      <c r="F66" s="454"/>
      <c r="G66" s="454"/>
      <c r="H66" s="454"/>
      <c r="I66" s="454"/>
      <c r="J66" s="454"/>
      <c r="K66" s="454"/>
      <c r="L66" s="454"/>
      <c r="M66" s="454"/>
      <c r="N66" s="454"/>
      <c r="O66" s="454"/>
      <c r="P66" s="454"/>
      <c r="Q66" s="454"/>
    </row>
    <row r="67" spans="1:23" ht="12.75">
      <c r="A67" s="442"/>
      <c r="B67" s="9"/>
      <c r="C67" s="9"/>
      <c r="D67" s="38"/>
      <c r="E67" s="38"/>
      <c r="F67" s="38"/>
      <c r="G67" s="9"/>
      <c r="H67" s="9"/>
      <c r="I67" s="9"/>
      <c r="J67" s="9"/>
      <c r="K67" s="9"/>
      <c r="L67" s="9"/>
      <c r="M67" s="9"/>
      <c r="N67" s="9"/>
      <c r="O67" s="9"/>
      <c r="P67" s="27"/>
      <c r="Q67" s="9"/>
      <c r="R67" s="9"/>
      <c r="S67" s="9"/>
      <c r="T67" s="9"/>
      <c r="U67" s="9"/>
      <c r="V67" s="9"/>
      <c r="W67" s="9"/>
    </row>
    <row r="68" spans="1:23" ht="12.75">
      <c r="A68" s="442"/>
      <c r="B68" s="9"/>
      <c r="C68" s="9"/>
      <c r="D68" s="38"/>
      <c r="E68" s="38"/>
      <c r="F68" s="38"/>
      <c r="G68" s="9"/>
      <c r="H68" s="9"/>
      <c r="I68" s="9"/>
      <c r="J68" s="9"/>
      <c r="K68" s="9"/>
      <c r="L68" s="9"/>
      <c r="M68" s="9"/>
      <c r="N68" s="9"/>
      <c r="O68" s="9"/>
      <c r="P68" s="27"/>
      <c r="Q68" s="9"/>
      <c r="R68" s="9"/>
      <c r="S68" s="9"/>
      <c r="T68" s="9"/>
      <c r="U68" s="9"/>
      <c r="V68" s="9"/>
      <c r="W68" s="9"/>
    </row>
    <row r="69" spans="1:23" ht="12.75">
      <c r="A69" s="442"/>
      <c r="B69" s="9"/>
      <c r="C69" s="9"/>
      <c r="D69" s="38"/>
      <c r="E69" s="38"/>
      <c r="F69" s="38"/>
      <c r="G69" s="9"/>
      <c r="H69" s="9"/>
      <c r="I69" s="9"/>
      <c r="J69" s="9"/>
      <c r="K69" s="9"/>
      <c r="L69" s="9"/>
      <c r="M69" s="9"/>
      <c r="N69" s="9"/>
      <c r="O69" s="9"/>
      <c r="P69" s="27"/>
      <c r="Q69" s="9"/>
      <c r="R69" s="9"/>
      <c r="S69" s="9"/>
      <c r="T69" s="9"/>
      <c r="U69" s="9"/>
      <c r="V69" s="9"/>
      <c r="W69" s="9"/>
    </row>
    <row r="70" spans="1:23" ht="12.75">
      <c r="A70" s="442"/>
      <c r="B70" s="9"/>
      <c r="C70" s="9"/>
      <c r="D70" s="38"/>
      <c r="E70" s="38"/>
      <c r="F70" s="38"/>
      <c r="G70" s="9"/>
      <c r="H70" s="9"/>
      <c r="I70" s="9"/>
      <c r="J70" s="9"/>
      <c r="K70" s="9"/>
      <c r="L70" s="9"/>
      <c r="M70" s="9"/>
      <c r="N70" s="9"/>
      <c r="O70" s="9"/>
      <c r="P70" s="27"/>
      <c r="Q70" s="9"/>
      <c r="R70" s="9"/>
      <c r="S70" s="9"/>
      <c r="T70" s="9"/>
      <c r="U70" s="9"/>
      <c r="V70" s="9"/>
      <c r="W70" s="9"/>
    </row>
    <row r="71" spans="1:23" ht="12.75">
      <c r="A71" s="442"/>
      <c r="B71" s="9"/>
      <c r="C71" s="9"/>
      <c r="D71" s="38"/>
      <c r="E71" s="38"/>
      <c r="F71" s="38"/>
      <c r="G71" s="9"/>
      <c r="H71" s="9"/>
      <c r="I71" s="9"/>
      <c r="J71" s="9"/>
      <c r="K71" s="9"/>
      <c r="L71" s="9"/>
      <c r="M71" s="9"/>
      <c r="N71" s="9"/>
      <c r="O71" s="9"/>
      <c r="P71" s="27"/>
      <c r="Q71" s="9"/>
      <c r="R71" s="9"/>
      <c r="S71" s="9"/>
      <c r="T71" s="9"/>
      <c r="U71" s="9"/>
      <c r="V71" s="9"/>
      <c r="W71" s="9"/>
    </row>
    <row r="72" spans="1:23" ht="12.75">
      <c r="A72" s="442"/>
      <c r="B72" s="9"/>
      <c r="C72" s="9"/>
      <c r="D72" s="38"/>
      <c r="E72" s="38"/>
      <c r="F72" s="38"/>
      <c r="G72" s="9"/>
      <c r="H72" s="9"/>
      <c r="I72" s="9"/>
      <c r="J72" s="9"/>
      <c r="K72" s="9"/>
      <c r="L72" s="9"/>
      <c r="M72" s="9"/>
      <c r="N72" s="9"/>
      <c r="O72" s="9"/>
      <c r="P72" s="27"/>
      <c r="Q72" s="9"/>
      <c r="R72" s="9"/>
      <c r="S72" s="9"/>
      <c r="T72" s="9"/>
      <c r="U72" s="9"/>
      <c r="V72" s="9"/>
      <c r="W72" s="9"/>
    </row>
    <row r="73" spans="1:23" ht="12.75">
      <c r="A73" s="442"/>
      <c r="B73" s="9"/>
      <c r="C73" s="9"/>
      <c r="D73" s="38"/>
      <c r="E73" s="38"/>
      <c r="F73" s="38"/>
      <c r="G73" s="9"/>
      <c r="H73" s="9"/>
      <c r="I73" s="9"/>
      <c r="J73" s="9"/>
      <c r="K73" s="9"/>
      <c r="L73" s="9"/>
      <c r="M73" s="9"/>
      <c r="N73" s="9"/>
      <c r="O73" s="9"/>
      <c r="P73" s="27"/>
      <c r="Q73" s="9"/>
      <c r="R73" s="9"/>
      <c r="S73" s="9"/>
      <c r="T73" s="9"/>
      <c r="U73" s="9"/>
      <c r="V73" s="9"/>
      <c r="W73" s="9"/>
    </row>
    <row r="74" spans="1:23" ht="12.75">
      <c r="A74" s="442"/>
      <c r="B74" s="9"/>
      <c r="C74" s="9"/>
      <c r="D74" s="38"/>
      <c r="E74" s="38"/>
      <c r="F74" s="38"/>
      <c r="G74" s="9"/>
      <c r="H74" s="9"/>
      <c r="I74" s="9"/>
      <c r="J74" s="9"/>
      <c r="K74" s="9"/>
      <c r="L74" s="9"/>
      <c r="M74" s="9"/>
      <c r="N74" s="9"/>
      <c r="O74" s="9"/>
      <c r="P74" s="27"/>
      <c r="Q74" s="9"/>
      <c r="R74" s="9"/>
      <c r="S74" s="9"/>
      <c r="T74" s="9"/>
      <c r="U74" s="9"/>
      <c r="V74" s="9"/>
      <c r="W74" s="9"/>
    </row>
    <row r="75" spans="1:23" ht="12.75">
      <c r="A75" s="442"/>
      <c r="B75" s="9"/>
      <c r="C75" s="9"/>
      <c r="D75" s="38"/>
      <c r="E75" s="38"/>
      <c r="F75" s="38"/>
      <c r="G75" s="9"/>
      <c r="H75" s="9"/>
      <c r="I75" s="9"/>
      <c r="J75" s="9"/>
      <c r="K75" s="9"/>
      <c r="L75" s="9"/>
      <c r="M75" s="9"/>
      <c r="N75" s="9"/>
      <c r="O75" s="9"/>
      <c r="P75" s="27"/>
      <c r="Q75" s="9"/>
      <c r="R75" s="9"/>
      <c r="S75" s="9"/>
      <c r="T75" s="9"/>
      <c r="U75" s="9"/>
      <c r="V75" s="9"/>
      <c r="W75" s="9"/>
    </row>
    <row r="76" spans="1:23" ht="12.75">
      <c r="A76" s="442"/>
      <c r="B76" s="9"/>
      <c r="C76" s="9"/>
      <c r="D76" s="38"/>
      <c r="E76" s="38"/>
      <c r="F76" s="38"/>
      <c r="G76" s="9"/>
      <c r="H76" s="9"/>
      <c r="I76" s="9"/>
      <c r="J76" s="9"/>
      <c r="K76" s="9"/>
      <c r="L76" s="9"/>
      <c r="M76" s="9"/>
      <c r="N76" s="9"/>
      <c r="O76" s="9"/>
      <c r="P76" s="27"/>
      <c r="Q76" s="9"/>
      <c r="R76" s="9"/>
      <c r="S76" s="9"/>
      <c r="T76" s="9"/>
      <c r="U76" s="9"/>
      <c r="V76" s="9"/>
      <c r="W76" s="9"/>
    </row>
    <row r="77" spans="1:23" ht="12.75">
      <c r="A77" s="442"/>
      <c r="B77" s="9"/>
      <c r="C77" s="9"/>
      <c r="D77" s="38"/>
      <c r="E77" s="38"/>
      <c r="F77" s="38"/>
      <c r="G77" s="9"/>
      <c r="H77" s="9"/>
      <c r="I77" s="9"/>
      <c r="J77" s="9"/>
      <c r="K77" s="9"/>
      <c r="L77" s="9"/>
      <c r="M77" s="9"/>
      <c r="N77" s="9"/>
      <c r="O77" s="9"/>
      <c r="P77" s="27"/>
      <c r="Q77" s="9"/>
      <c r="R77" s="9"/>
      <c r="S77" s="9"/>
      <c r="T77" s="9"/>
      <c r="U77" s="9"/>
      <c r="V77" s="9"/>
      <c r="W77" s="9"/>
    </row>
    <row r="78" spans="1:23" ht="12.75">
      <c r="A78" s="442"/>
      <c r="B78" s="9"/>
      <c r="C78" s="9"/>
      <c r="D78" s="38"/>
      <c r="E78" s="38"/>
      <c r="F78" s="38"/>
      <c r="G78" s="9"/>
      <c r="H78" s="9"/>
      <c r="I78" s="9"/>
      <c r="J78" s="9"/>
      <c r="K78" s="9"/>
      <c r="L78" s="9"/>
      <c r="M78" s="9"/>
      <c r="N78" s="9"/>
      <c r="O78" s="9"/>
      <c r="P78" s="27"/>
      <c r="Q78" s="9"/>
      <c r="R78" s="9"/>
      <c r="S78" s="9"/>
      <c r="T78" s="9"/>
      <c r="U78" s="9"/>
      <c r="V78" s="9"/>
      <c r="W78" s="9"/>
    </row>
    <row r="79" spans="1:23" ht="12.75">
      <c r="A79" s="442"/>
      <c r="B79" s="9"/>
      <c r="C79" s="9"/>
      <c r="D79" s="38"/>
      <c r="E79" s="38"/>
      <c r="F79" s="38"/>
      <c r="G79" s="9"/>
      <c r="H79" s="9"/>
      <c r="I79" s="9"/>
      <c r="J79" s="9"/>
      <c r="K79" s="9"/>
      <c r="L79" s="9"/>
      <c r="M79" s="9"/>
      <c r="N79" s="9"/>
      <c r="O79" s="9"/>
      <c r="P79" s="27"/>
      <c r="Q79" s="9"/>
      <c r="R79" s="9"/>
      <c r="S79" s="9"/>
      <c r="T79" s="9"/>
      <c r="U79" s="9"/>
      <c r="V79" s="9"/>
      <c r="W79" s="9"/>
    </row>
    <row r="80" spans="1:23" ht="12.75">
      <c r="A80" s="442"/>
      <c r="B80" s="9"/>
      <c r="C80" s="9"/>
      <c r="D80" s="38"/>
      <c r="E80" s="38"/>
      <c r="F80" s="38"/>
      <c r="G80" s="9"/>
      <c r="H80" s="9"/>
      <c r="I80" s="9"/>
      <c r="J80" s="9"/>
      <c r="K80" s="9"/>
      <c r="L80" s="9"/>
      <c r="M80" s="9"/>
      <c r="N80" s="9"/>
      <c r="O80" s="9"/>
      <c r="P80" s="27"/>
      <c r="Q80" s="9"/>
      <c r="R80" s="9"/>
      <c r="S80" s="9"/>
      <c r="T80" s="9"/>
      <c r="U80" s="9"/>
      <c r="V80" s="9"/>
      <c r="W80" s="9"/>
    </row>
    <row r="81" spans="1:23" ht="12.75">
      <c r="A81" s="442"/>
      <c r="B81" s="9"/>
      <c r="C81" s="9"/>
      <c r="D81" s="38"/>
      <c r="E81" s="38"/>
      <c r="F81" s="38"/>
      <c r="G81" s="9"/>
      <c r="H81" s="9"/>
      <c r="I81" s="9"/>
      <c r="J81" s="9"/>
      <c r="K81" s="9"/>
      <c r="L81" s="9"/>
      <c r="M81" s="9"/>
      <c r="N81" s="9"/>
      <c r="O81" s="9"/>
      <c r="P81" s="27"/>
      <c r="Q81" s="9"/>
      <c r="R81" s="9"/>
      <c r="S81" s="9"/>
      <c r="T81" s="9"/>
      <c r="U81" s="9"/>
      <c r="V81" s="9"/>
      <c r="W81" s="9"/>
    </row>
    <row r="82" spans="1:23" ht="12.75">
      <c r="A82" s="442"/>
      <c r="B82" s="9"/>
      <c r="C82" s="9"/>
      <c r="D82" s="38"/>
      <c r="E82" s="38"/>
      <c r="F82" s="38"/>
      <c r="G82" s="9"/>
      <c r="H82" s="9"/>
      <c r="I82" s="9"/>
      <c r="J82" s="9"/>
      <c r="K82" s="9"/>
      <c r="L82" s="9"/>
      <c r="M82" s="9"/>
      <c r="N82" s="9"/>
      <c r="O82" s="9"/>
      <c r="P82" s="27"/>
      <c r="Q82" s="9"/>
      <c r="R82" s="9"/>
      <c r="S82" s="9"/>
      <c r="T82" s="9"/>
      <c r="U82" s="9"/>
      <c r="V82" s="9"/>
      <c r="W82" s="9"/>
    </row>
    <row r="83" spans="1:23" ht="12.75">
      <c r="A83" s="442"/>
      <c r="B83" s="9"/>
      <c r="C83" s="9"/>
      <c r="D83" s="38"/>
      <c r="E83" s="38"/>
      <c r="F83" s="38"/>
      <c r="G83" s="9"/>
      <c r="H83" s="9"/>
      <c r="I83" s="9"/>
      <c r="J83" s="9"/>
      <c r="K83" s="9"/>
      <c r="L83" s="9"/>
      <c r="M83" s="9"/>
      <c r="N83" s="9"/>
      <c r="O83" s="9"/>
      <c r="P83" s="27"/>
      <c r="Q83" s="9"/>
      <c r="R83" s="9"/>
      <c r="S83" s="9"/>
      <c r="T83" s="9"/>
      <c r="U83" s="9"/>
      <c r="V83" s="9"/>
      <c r="W83" s="9"/>
    </row>
    <row r="84" spans="4:6" ht="12.75">
      <c r="D84" s="3"/>
      <c r="E84" s="3"/>
      <c r="F84" s="3"/>
    </row>
    <row r="85" spans="4:6" ht="12.75">
      <c r="D85" s="3">
        <f>(D38+D79-D81-D83)</f>
        <v>86</v>
      </c>
      <c r="E85" s="3"/>
      <c r="F85" s="3"/>
    </row>
    <row r="86" ht="12.75">
      <c r="F86" s="3"/>
    </row>
    <row r="87" ht="12.75">
      <c r="F87" s="3"/>
    </row>
    <row r="88" ht="12.75">
      <c r="F88" s="3"/>
    </row>
  </sheetData>
  <sheetProtection/>
  <mergeCells count="7">
    <mergeCell ref="B66:Q66"/>
    <mergeCell ref="B62:Q62"/>
    <mergeCell ref="W4:W5"/>
    <mergeCell ref="B54:Q54"/>
    <mergeCell ref="B64:Q64"/>
    <mergeCell ref="B56:Q56"/>
    <mergeCell ref="B58:Q5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AA80"/>
  <sheetViews>
    <sheetView zoomScale="90" zoomScaleNormal="90" zoomScalePageLayoutView="0" workbookViewId="0" topLeftCell="A1">
      <selection activeCell="Y13" sqref="Y13"/>
    </sheetView>
  </sheetViews>
  <sheetFormatPr defaultColWidth="8.8515625" defaultRowHeight="12.75"/>
  <cols>
    <col min="1" max="1" width="3.57421875" style="36" customWidth="1"/>
    <col min="2" max="2" width="69.140625" style="6" customWidth="1"/>
    <col min="3" max="15" width="9.140625" style="6" hidden="1" customWidth="1"/>
    <col min="16" max="16" width="14.57421875" style="104" hidden="1" customWidth="1"/>
    <col min="17" max="17" width="15.00390625" style="6" hidden="1" customWidth="1"/>
    <col min="18" max="18" width="15.140625" style="6" hidden="1" customWidth="1"/>
    <col min="19" max="19" width="15.140625" style="6" customWidth="1"/>
    <col min="20" max="20" width="14.7109375" style="6" customWidth="1"/>
    <col min="21" max="21" width="15.00390625" style="203" customWidth="1"/>
    <col min="22" max="16384" width="8.8515625" style="6" customWidth="1"/>
  </cols>
  <sheetData>
    <row r="1" spans="2:21" ht="12.75">
      <c r="B1" s="214" t="s">
        <v>72</v>
      </c>
      <c r="C1" s="207"/>
      <c r="D1" s="207"/>
      <c r="E1" s="215"/>
      <c r="F1" s="207"/>
      <c r="G1" s="215"/>
      <c r="H1" s="207"/>
      <c r="I1" s="207"/>
      <c r="J1" s="207"/>
      <c r="K1" s="207"/>
      <c r="L1" s="207"/>
      <c r="M1" s="207"/>
      <c r="N1" s="207"/>
      <c r="O1" s="207"/>
      <c r="P1" s="208"/>
      <c r="Q1" s="207"/>
      <c r="R1" s="207"/>
      <c r="S1" s="207"/>
      <c r="T1" s="207"/>
      <c r="U1" s="216"/>
    </row>
    <row r="2" spans="2:21" ht="12.75">
      <c r="B2" s="217" t="s">
        <v>25</v>
      </c>
      <c r="C2" s="9"/>
      <c r="D2" s="9"/>
      <c r="E2" s="218"/>
      <c r="F2" s="9"/>
      <c r="G2" s="218"/>
      <c r="H2" s="9"/>
      <c r="I2" s="9"/>
      <c r="J2" s="9"/>
      <c r="K2" s="9"/>
      <c r="L2" s="9"/>
      <c r="M2" s="9"/>
      <c r="N2" s="9"/>
      <c r="O2" s="9"/>
      <c r="P2" s="27"/>
      <c r="Q2" s="9"/>
      <c r="R2" s="9"/>
      <c r="S2" s="9"/>
      <c r="T2" s="9"/>
      <c r="U2" s="204"/>
    </row>
    <row r="3" spans="2:21" ht="13.5" thickBot="1">
      <c r="B3" s="222"/>
      <c r="C3" s="211"/>
      <c r="D3" s="211"/>
      <c r="E3" s="211"/>
      <c r="F3" s="55"/>
      <c r="G3" s="211"/>
      <c r="H3" s="211"/>
      <c r="I3" s="211"/>
      <c r="J3" s="211"/>
      <c r="K3" s="211"/>
      <c r="L3" s="211"/>
      <c r="M3" s="211"/>
      <c r="N3" s="223"/>
      <c r="O3" s="211"/>
      <c r="P3" s="212"/>
      <c r="Q3" s="211"/>
      <c r="R3" s="211"/>
      <c r="S3" s="211"/>
      <c r="T3" s="211"/>
      <c r="U3" s="205"/>
    </row>
    <row r="4" spans="2:21" ht="12.75" customHeight="1" thickBot="1">
      <c r="B4" s="206" t="s">
        <v>28</v>
      </c>
      <c r="C4" s="207"/>
      <c r="D4" s="207"/>
      <c r="E4" s="207"/>
      <c r="F4" s="207"/>
      <c r="G4" s="207"/>
      <c r="H4" s="207"/>
      <c r="I4" s="207"/>
      <c r="J4" s="207"/>
      <c r="K4" s="207"/>
      <c r="L4" s="208"/>
      <c r="M4" s="209"/>
      <c r="N4" s="209"/>
      <c r="O4" s="207"/>
      <c r="P4" s="208"/>
      <c r="Q4" s="260"/>
      <c r="R4" s="292"/>
      <c r="S4" s="400"/>
      <c r="T4" s="356" t="s">
        <v>107</v>
      </c>
      <c r="U4" s="460" t="s">
        <v>90</v>
      </c>
    </row>
    <row r="5" spans="2:21" ht="12.75" customHeight="1" thickBot="1">
      <c r="B5" s="210">
        <f>'Voorblad-Front'!B5</f>
        <v>42242</v>
      </c>
      <c r="C5" s="211"/>
      <c r="D5" s="211"/>
      <c r="E5" s="211"/>
      <c r="F5" s="211"/>
      <c r="G5" s="211"/>
      <c r="H5" s="211"/>
      <c r="I5" s="211"/>
      <c r="J5" s="211"/>
      <c r="K5" s="211"/>
      <c r="L5" s="212"/>
      <c r="M5" s="213"/>
      <c r="N5" s="213"/>
      <c r="O5" s="211"/>
      <c r="P5" s="212"/>
      <c r="Q5" s="302"/>
      <c r="R5" s="303"/>
      <c r="S5" s="401"/>
      <c r="T5" s="357" t="s">
        <v>140</v>
      </c>
      <c r="U5" s="457"/>
    </row>
    <row r="6" spans="1:27" s="1" customFormat="1" ht="12.75" customHeight="1" thickBot="1">
      <c r="A6" s="36"/>
      <c r="B6" s="119" t="s">
        <v>43</v>
      </c>
      <c r="C6" s="57" t="s">
        <v>80</v>
      </c>
      <c r="D6" s="58" t="s">
        <v>81</v>
      </c>
      <c r="E6" s="57" t="s">
        <v>11</v>
      </c>
      <c r="F6" s="59" t="s">
        <v>12</v>
      </c>
      <c r="G6" s="57" t="s">
        <v>14</v>
      </c>
      <c r="H6" s="57" t="s">
        <v>19</v>
      </c>
      <c r="I6" s="57" t="s">
        <v>23</v>
      </c>
      <c r="J6" s="57" t="s">
        <v>24</v>
      </c>
      <c r="K6" s="57" t="s">
        <v>29</v>
      </c>
      <c r="L6" s="57" t="s">
        <v>30</v>
      </c>
      <c r="M6" s="57" t="s">
        <v>38</v>
      </c>
      <c r="N6" s="60" t="s">
        <v>40</v>
      </c>
      <c r="O6" s="60" t="s">
        <v>44</v>
      </c>
      <c r="P6" s="229" t="s">
        <v>46</v>
      </c>
      <c r="Q6" s="60" t="s">
        <v>99</v>
      </c>
      <c r="R6" s="60" t="s">
        <v>102</v>
      </c>
      <c r="S6" s="402" t="s">
        <v>111</v>
      </c>
      <c r="T6" s="358" t="s">
        <v>112</v>
      </c>
      <c r="U6" s="312" t="s">
        <v>91</v>
      </c>
      <c r="AA6" s="6"/>
    </row>
    <row r="7" spans="2:21" ht="12.75" customHeight="1">
      <c r="B7" s="139" t="s">
        <v>32</v>
      </c>
      <c r="C7" s="87">
        <v>59.10000000000001</v>
      </c>
      <c r="D7" s="88">
        <v>94.55000000000001</v>
      </c>
      <c r="E7" s="87">
        <v>82.6</v>
      </c>
      <c r="F7" s="88">
        <v>165.25</v>
      </c>
      <c r="G7" s="89">
        <v>94.16</v>
      </c>
      <c r="H7" s="89">
        <v>49.85</v>
      </c>
      <c r="I7" s="65">
        <v>71.5</v>
      </c>
      <c r="J7" s="65">
        <v>40</v>
      </c>
      <c r="K7" s="65">
        <v>48.55</v>
      </c>
      <c r="L7" s="65">
        <v>40.769999999999996</v>
      </c>
      <c r="M7" s="65">
        <v>54.199999999999996</v>
      </c>
      <c r="N7" s="90">
        <v>54.55</v>
      </c>
      <c r="O7" s="90">
        <v>57.45</v>
      </c>
      <c r="P7" s="230">
        <v>55.15</v>
      </c>
      <c r="Q7" s="90">
        <v>45.45</v>
      </c>
      <c r="R7" s="304">
        <v>46.9</v>
      </c>
      <c r="S7" s="403">
        <v>52.125</v>
      </c>
      <c r="T7" s="349">
        <v>58</v>
      </c>
      <c r="U7" s="313">
        <f>(T7-S7)/S7</f>
        <v>0.11270983213429256</v>
      </c>
    </row>
    <row r="8" spans="2:27" ht="12.75" customHeight="1">
      <c r="B8" s="50" t="s">
        <v>31</v>
      </c>
      <c r="C8" s="144">
        <f>C9/C7</f>
        <v>1.1025380710659898</v>
      </c>
      <c r="D8" s="144">
        <f aca="true" t="shared" si="0" ref="D8:Q8">D9/D7</f>
        <v>1.0391327340031729</v>
      </c>
      <c r="E8" s="144">
        <f t="shared" si="0"/>
        <v>1.3746973365617436</v>
      </c>
      <c r="F8" s="144">
        <f t="shared" si="0"/>
        <v>1.1124962178517397</v>
      </c>
      <c r="G8" s="144">
        <f t="shared" si="0"/>
        <v>1.2765505522514868</v>
      </c>
      <c r="H8" s="144">
        <f t="shared" si="0"/>
        <v>1.2037111334002004</v>
      </c>
      <c r="I8" s="144">
        <f t="shared" si="0"/>
        <v>1.6083916083916083</v>
      </c>
      <c r="J8" s="144">
        <f t="shared" si="0"/>
        <v>1.6</v>
      </c>
      <c r="K8" s="144">
        <f t="shared" si="0"/>
        <v>1.5242018537590114</v>
      </c>
      <c r="L8" s="144">
        <f t="shared" si="0"/>
        <v>1.4226146676477804</v>
      </c>
      <c r="M8" s="144">
        <f t="shared" si="0"/>
        <v>1.6383763837638379</v>
      </c>
      <c r="N8" s="144">
        <f t="shared" si="0"/>
        <v>1.8240146654445464</v>
      </c>
      <c r="O8" s="144">
        <f t="shared" si="0"/>
        <v>1.5317667536988686</v>
      </c>
      <c r="P8" s="231">
        <f t="shared" si="0"/>
        <v>1.1659111514052585</v>
      </c>
      <c r="Q8" s="244">
        <f t="shared" si="0"/>
        <v>1.2981298129812981</v>
      </c>
      <c r="R8" s="244">
        <f>R9/R7</f>
        <v>0.8848614072494669</v>
      </c>
      <c r="S8" s="388">
        <f>S9/S7</f>
        <v>1.4292565947242206</v>
      </c>
      <c r="T8" s="327">
        <f>T9/T7</f>
        <v>0.977155172413793</v>
      </c>
      <c r="U8" s="314">
        <f>(T8-S8)/S8</f>
        <v>-0.31631928373061796</v>
      </c>
      <c r="AA8" s="1"/>
    </row>
    <row r="9" spans="2:21" ht="12.75" customHeight="1">
      <c r="B9" s="50" t="s">
        <v>42</v>
      </c>
      <c r="C9" s="91">
        <v>65.16000000000001</v>
      </c>
      <c r="D9" s="92">
        <v>98.25</v>
      </c>
      <c r="E9" s="91">
        <v>113.55000000000001</v>
      </c>
      <c r="F9" s="92">
        <v>183.83999999999997</v>
      </c>
      <c r="G9" s="93">
        <v>120.2</v>
      </c>
      <c r="H9" s="93">
        <v>60.004999999999995</v>
      </c>
      <c r="I9" s="64">
        <v>115</v>
      </c>
      <c r="J9" s="64">
        <v>64</v>
      </c>
      <c r="K9" s="64">
        <v>74</v>
      </c>
      <c r="L9" s="64">
        <v>58</v>
      </c>
      <c r="M9" s="64">
        <v>88.80000000000001</v>
      </c>
      <c r="N9" s="66">
        <v>99.5</v>
      </c>
      <c r="O9" s="66">
        <v>88</v>
      </c>
      <c r="P9" s="232">
        <v>64.3</v>
      </c>
      <c r="Q9" s="66">
        <v>59</v>
      </c>
      <c r="R9" s="66">
        <v>41.5</v>
      </c>
      <c r="S9" s="404">
        <v>74.5</v>
      </c>
      <c r="T9" s="350">
        <v>56.675</v>
      </c>
      <c r="U9" s="314">
        <f>(T9-S9)/S9</f>
        <v>-0.23926174496644298</v>
      </c>
    </row>
    <row r="10" spans="2:21" ht="12.75" customHeight="1">
      <c r="B10" s="50" t="s">
        <v>48</v>
      </c>
      <c r="C10" s="145"/>
      <c r="D10" s="149"/>
      <c r="E10" s="153"/>
      <c r="F10" s="149"/>
      <c r="G10" s="153"/>
      <c r="H10" s="149"/>
      <c r="I10" s="153"/>
      <c r="J10" s="149"/>
      <c r="K10" s="153"/>
      <c r="L10" s="149"/>
      <c r="M10" s="153"/>
      <c r="N10" s="149"/>
      <c r="O10" s="170"/>
      <c r="P10" s="233"/>
      <c r="Q10" s="170"/>
      <c r="R10" s="170"/>
      <c r="S10" s="389"/>
      <c r="T10" s="328"/>
      <c r="U10" s="314"/>
    </row>
    <row r="11" spans="2:21" ht="12.75" customHeight="1">
      <c r="B11" s="50" t="s">
        <v>49</v>
      </c>
      <c r="C11" s="145"/>
      <c r="D11" s="149"/>
      <c r="E11" s="153"/>
      <c r="F11" s="149"/>
      <c r="G11" s="153"/>
      <c r="H11" s="149"/>
      <c r="I11" s="153"/>
      <c r="J11" s="149"/>
      <c r="K11" s="153"/>
      <c r="L11" s="149"/>
      <c r="M11" s="153"/>
      <c r="N11" s="149"/>
      <c r="O11" s="170"/>
      <c r="P11" s="233"/>
      <c r="Q11" s="170"/>
      <c r="R11" s="170"/>
      <c r="S11" s="389"/>
      <c r="T11" s="328"/>
      <c r="U11" s="314"/>
    </row>
    <row r="12" spans="2:21" ht="12.75" customHeight="1">
      <c r="B12" s="50" t="s">
        <v>50</v>
      </c>
      <c r="C12" s="145"/>
      <c r="D12" s="149"/>
      <c r="E12" s="153"/>
      <c r="F12" s="149"/>
      <c r="G12" s="153"/>
      <c r="H12" s="149"/>
      <c r="I12" s="153"/>
      <c r="J12" s="149"/>
      <c r="K12" s="153"/>
      <c r="L12" s="149"/>
      <c r="M12" s="153"/>
      <c r="N12" s="149"/>
      <c r="O12" s="170"/>
      <c r="P12" s="233"/>
      <c r="Q12" s="170"/>
      <c r="R12" s="170"/>
      <c r="S12" s="389"/>
      <c r="T12" s="328"/>
      <c r="U12" s="314"/>
    </row>
    <row r="13" spans="2:21" ht="12.75" customHeight="1">
      <c r="B13" s="50" t="s">
        <v>51</v>
      </c>
      <c r="C13" s="145">
        <f>C9-C10-C11+C12</f>
        <v>65.16000000000001</v>
      </c>
      <c r="D13" s="145">
        <f aca="true" t="shared" si="1" ref="D13:R13">D9-D10-D11+D12</f>
        <v>98.25</v>
      </c>
      <c r="E13" s="154">
        <f t="shared" si="1"/>
        <v>113.55000000000001</v>
      </c>
      <c r="F13" s="145">
        <f t="shared" si="1"/>
        <v>183.83999999999997</v>
      </c>
      <c r="G13" s="154">
        <f t="shared" si="1"/>
        <v>120.2</v>
      </c>
      <c r="H13" s="145">
        <f t="shared" si="1"/>
        <v>60.004999999999995</v>
      </c>
      <c r="I13" s="154">
        <f t="shared" si="1"/>
        <v>115</v>
      </c>
      <c r="J13" s="145">
        <f t="shared" si="1"/>
        <v>64</v>
      </c>
      <c r="K13" s="154">
        <f t="shared" si="1"/>
        <v>74</v>
      </c>
      <c r="L13" s="145">
        <f t="shared" si="1"/>
        <v>58</v>
      </c>
      <c r="M13" s="154">
        <f t="shared" si="1"/>
        <v>88.80000000000001</v>
      </c>
      <c r="N13" s="145">
        <f t="shared" si="1"/>
        <v>99.5</v>
      </c>
      <c r="O13" s="145">
        <f t="shared" si="1"/>
        <v>88</v>
      </c>
      <c r="P13" s="234">
        <f t="shared" si="1"/>
        <v>64.3</v>
      </c>
      <c r="Q13" s="245">
        <f t="shared" si="1"/>
        <v>59</v>
      </c>
      <c r="R13" s="245">
        <f t="shared" si="1"/>
        <v>41.5</v>
      </c>
      <c r="S13" s="405">
        <f>S9-S10-S11+S12</f>
        <v>74.5</v>
      </c>
      <c r="T13" s="351">
        <f>T9-T10-T11+T12</f>
        <v>56.675</v>
      </c>
      <c r="U13" s="314">
        <f>(T13-S13)/S13</f>
        <v>-0.23926174496644298</v>
      </c>
    </row>
    <row r="14" spans="2:21" ht="12.75" customHeight="1" thickBot="1">
      <c r="B14" s="140"/>
      <c r="C14" s="120" t="s">
        <v>8</v>
      </c>
      <c r="D14" s="120" t="s">
        <v>8</v>
      </c>
      <c r="E14" s="121" t="s">
        <v>8</v>
      </c>
      <c r="F14" s="120" t="s">
        <v>8</v>
      </c>
      <c r="G14" s="121" t="s">
        <v>8</v>
      </c>
      <c r="H14" s="120" t="s">
        <v>8</v>
      </c>
      <c r="I14" s="121" t="s">
        <v>8</v>
      </c>
      <c r="J14" s="120" t="s">
        <v>8</v>
      </c>
      <c r="K14" s="121" t="s">
        <v>8</v>
      </c>
      <c r="L14" s="120" t="s">
        <v>8</v>
      </c>
      <c r="M14" s="121" t="s">
        <v>8</v>
      </c>
      <c r="N14" s="120" t="s">
        <v>8</v>
      </c>
      <c r="O14" s="120" t="s">
        <v>8</v>
      </c>
      <c r="P14" s="235" t="s">
        <v>8</v>
      </c>
      <c r="Q14" s="122" t="s">
        <v>8</v>
      </c>
      <c r="R14" s="122" t="s">
        <v>8</v>
      </c>
      <c r="S14" s="406" t="s">
        <v>8</v>
      </c>
      <c r="T14" s="352" t="s">
        <v>9</v>
      </c>
      <c r="U14" s="314"/>
    </row>
    <row r="15" spans="2:21" ht="12.75" customHeight="1" thickBot="1">
      <c r="B15" s="140"/>
      <c r="C15" s="46" t="s">
        <v>1</v>
      </c>
      <c r="D15" s="46" t="s">
        <v>1</v>
      </c>
      <c r="E15" s="55" t="s">
        <v>1</v>
      </c>
      <c r="F15" s="46" t="s">
        <v>1</v>
      </c>
      <c r="G15" s="55" t="s">
        <v>1</v>
      </c>
      <c r="H15" s="46" t="s">
        <v>1</v>
      </c>
      <c r="I15" s="55" t="s">
        <v>1</v>
      </c>
      <c r="J15" s="46" t="s">
        <v>1</v>
      </c>
      <c r="K15" s="55" t="s">
        <v>1</v>
      </c>
      <c r="L15" s="46" t="s">
        <v>1</v>
      </c>
      <c r="M15" s="55" t="s">
        <v>1</v>
      </c>
      <c r="N15" s="46" t="s">
        <v>1</v>
      </c>
      <c r="O15" s="56" t="s">
        <v>1</v>
      </c>
      <c r="P15" s="236" t="s">
        <v>1</v>
      </c>
      <c r="Q15" s="56" t="s">
        <v>1</v>
      </c>
      <c r="R15" s="56" t="s">
        <v>1</v>
      </c>
      <c r="S15" s="407" t="s">
        <v>1</v>
      </c>
      <c r="T15" s="353" t="s">
        <v>1</v>
      </c>
      <c r="U15" s="314"/>
    </row>
    <row r="16" spans="2:21" ht="12.75" customHeight="1">
      <c r="B16" s="141" t="s">
        <v>52</v>
      </c>
      <c r="C16" s="42"/>
      <c r="D16" s="182"/>
      <c r="E16" s="67"/>
      <c r="F16" s="74"/>
      <c r="G16" s="67"/>
      <c r="H16" s="74"/>
      <c r="I16" s="69" t="s">
        <v>21</v>
      </c>
      <c r="J16" s="94"/>
      <c r="K16" s="67"/>
      <c r="L16" s="74"/>
      <c r="M16" s="67"/>
      <c r="N16" s="74"/>
      <c r="O16" s="70"/>
      <c r="P16" s="237"/>
      <c r="Q16" s="70"/>
      <c r="R16" s="70"/>
      <c r="S16" s="392"/>
      <c r="T16" s="331"/>
      <c r="U16" s="314"/>
    </row>
    <row r="17" spans="2:21" ht="12.75" customHeight="1">
      <c r="B17" s="123" t="s">
        <v>84</v>
      </c>
      <c r="C17" s="51">
        <v>44.4</v>
      </c>
      <c r="D17" s="51">
        <f>C39</f>
        <v>21.400000000000006</v>
      </c>
      <c r="E17" s="52">
        <f aca="true" t="shared" si="2" ref="E17:Q17">D39</f>
        <v>28.19999999999999</v>
      </c>
      <c r="F17" s="51">
        <f t="shared" si="2"/>
        <v>34.19999999999999</v>
      </c>
      <c r="G17" s="52">
        <f t="shared" si="2"/>
        <v>86.59999999999997</v>
      </c>
      <c r="H17" s="51">
        <f t="shared" si="2"/>
        <v>40.299999999999955</v>
      </c>
      <c r="I17" s="52">
        <f t="shared" si="2"/>
        <v>16.69999999999996</v>
      </c>
      <c r="J17" s="51">
        <f t="shared" si="2"/>
        <v>53.49999999999997</v>
      </c>
      <c r="K17" s="52">
        <f t="shared" si="2"/>
        <v>6.499999999999972</v>
      </c>
      <c r="L17" s="51">
        <f t="shared" si="2"/>
        <v>15.599999999999966</v>
      </c>
      <c r="M17" s="52">
        <f t="shared" si="2"/>
        <v>18.59999999999998</v>
      </c>
      <c r="N17" s="51">
        <f t="shared" si="2"/>
        <v>26.899999999999977</v>
      </c>
      <c r="O17" s="51">
        <f t="shared" si="2"/>
        <v>43.79999999999998</v>
      </c>
      <c r="P17" s="180">
        <f t="shared" si="2"/>
        <v>28.19999999999999</v>
      </c>
      <c r="Q17" s="178">
        <f t="shared" si="2"/>
        <v>13.399999999999991</v>
      </c>
      <c r="R17" s="178">
        <v>15.094</v>
      </c>
      <c r="S17" s="408">
        <v>15.658</v>
      </c>
      <c r="T17" s="354">
        <f>S39</f>
        <v>25.055999999999997</v>
      </c>
      <c r="U17" s="314">
        <f>(T17-S17)/S17</f>
        <v>0.600204368373994</v>
      </c>
    </row>
    <row r="18" spans="1:27" s="5" customFormat="1" ht="12.75" customHeight="1">
      <c r="A18" s="36"/>
      <c r="B18" s="123" t="s">
        <v>53</v>
      </c>
      <c r="C18" s="99">
        <v>77.9</v>
      </c>
      <c r="D18" s="99">
        <v>138.1</v>
      </c>
      <c r="E18" s="100">
        <v>122.3</v>
      </c>
      <c r="F18" s="99">
        <v>186.1</v>
      </c>
      <c r="G18" s="100">
        <v>95.6</v>
      </c>
      <c r="H18" s="99">
        <v>52</v>
      </c>
      <c r="I18" s="100">
        <v>107.7</v>
      </c>
      <c r="J18" s="99">
        <v>51.4</v>
      </c>
      <c r="K18" s="100">
        <v>67.7</v>
      </c>
      <c r="L18" s="99">
        <v>52.4</v>
      </c>
      <c r="M18" s="100">
        <v>89.8</v>
      </c>
      <c r="N18" s="99">
        <v>88.9</v>
      </c>
      <c r="O18" s="99">
        <v>83.8</v>
      </c>
      <c r="P18" s="188">
        <v>59.3</v>
      </c>
      <c r="Q18" s="124">
        <v>57.3</v>
      </c>
      <c r="R18" s="124">
        <v>40.346</v>
      </c>
      <c r="S18" s="382">
        <v>71.565</v>
      </c>
      <c r="T18" s="332">
        <f>T13</f>
        <v>56.675</v>
      </c>
      <c r="U18" s="314">
        <f>(T18-S18)/S18</f>
        <v>-0.20806260043317265</v>
      </c>
      <c r="AA18" s="6"/>
    </row>
    <row r="19" spans="1:27" s="5" customFormat="1" ht="12.75" customHeight="1" thickBot="1">
      <c r="A19" s="36"/>
      <c r="B19" s="142" t="s">
        <v>17</v>
      </c>
      <c r="C19" s="54">
        <v>9.6</v>
      </c>
      <c r="D19" s="183">
        <v>2.7</v>
      </c>
      <c r="E19" s="53">
        <v>12.2</v>
      </c>
      <c r="F19" s="183">
        <v>3.1</v>
      </c>
      <c r="G19" s="53">
        <v>0.6</v>
      </c>
      <c r="H19" s="183">
        <v>18.5</v>
      </c>
      <c r="I19" s="53">
        <v>12.3</v>
      </c>
      <c r="J19" s="183">
        <v>2.2</v>
      </c>
      <c r="K19" s="53">
        <v>21.4</v>
      </c>
      <c r="L19" s="184">
        <v>21.4</v>
      </c>
      <c r="M19" s="53">
        <v>10.9</v>
      </c>
      <c r="N19" s="185">
        <v>6</v>
      </c>
      <c r="O19" s="179">
        <v>1.2</v>
      </c>
      <c r="P19" s="238">
        <v>14.1</v>
      </c>
      <c r="Q19" s="179">
        <v>17.8</v>
      </c>
      <c r="R19" s="179">
        <v>29.03</v>
      </c>
      <c r="S19" s="409">
        <v>11.338</v>
      </c>
      <c r="T19" s="355">
        <v>7</v>
      </c>
      <c r="U19" s="314">
        <f>(T19-S19)/S19</f>
        <v>-0.38260716175692355</v>
      </c>
      <c r="AA19" s="6"/>
    </row>
    <row r="20" spans="1:27" s="1" customFormat="1" ht="13.5" thickBot="1">
      <c r="A20" s="36"/>
      <c r="B20" s="143" t="s">
        <v>54</v>
      </c>
      <c r="C20" s="95">
        <f aca="true" t="shared" si="3" ref="C20:R20">+C17+C18+C19</f>
        <v>131.9</v>
      </c>
      <c r="D20" s="95">
        <f t="shared" si="3"/>
        <v>162.2</v>
      </c>
      <c r="E20" s="96">
        <f t="shared" si="3"/>
        <v>162.7</v>
      </c>
      <c r="F20" s="95">
        <f t="shared" si="3"/>
        <v>223.39999999999998</v>
      </c>
      <c r="G20" s="96">
        <f t="shared" si="3"/>
        <v>182.79999999999995</v>
      </c>
      <c r="H20" s="95">
        <f t="shared" si="3"/>
        <v>110.79999999999995</v>
      </c>
      <c r="I20" s="96">
        <f t="shared" si="3"/>
        <v>136.69999999999996</v>
      </c>
      <c r="J20" s="95">
        <f t="shared" si="3"/>
        <v>107.09999999999998</v>
      </c>
      <c r="K20" s="96">
        <f t="shared" si="3"/>
        <v>95.59999999999997</v>
      </c>
      <c r="L20" s="95">
        <f t="shared" si="3"/>
        <v>89.39999999999998</v>
      </c>
      <c r="M20" s="96">
        <f t="shared" si="3"/>
        <v>119.29999999999998</v>
      </c>
      <c r="N20" s="95">
        <f t="shared" si="3"/>
        <v>121.79999999999998</v>
      </c>
      <c r="O20" s="126">
        <f t="shared" si="3"/>
        <v>128.79999999999998</v>
      </c>
      <c r="P20" s="165">
        <f t="shared" si="3"/>
        <v>101.59999999999998</v>
      </c>
      <c r="Q20" s="126">
        <f t="shared" si="3"/>
        <v>88.49999999999999</v>
      </c>
      <c r="R20" s="126">
        <f t="shared" si="3"/>
        <v>84.47</v>
      </c>
      <c r="S20" s="394">
        <f>+S17+S18+S19</f>
        <v>98.56099999999999</v>
      </c>
      <c r="T20" s="334">
        <f>+T17+T18+T19</f>
        <v>88.731</v>
      </c>
      <c r="U20" s="314">
        <f>(T20-S20)/S20</f>
        <v>-0.0997351893751078</v>
      </c>
      <c r="AA20" s="5"/>
    </row>
    <row r="21" spans="1:27" s="1" customFormat="1" ht="12.75" customHeight="1">
      <c r="A21" s="36"/>
      <c r="B21" s="61"/>
      <c r="C21" s="97"/>
      <c r="D21" s="187"/>
      <c r="E21" s="192"/>
      <c r="F21" s="98"/>
      <c r="G21" s="192"/>
      <c r="H21" s="98"/>
      <c r="I21" s="192"/>
      <c r="J21" s="98"/>
      <c r="K21" s="192"/>
      <c r="L21" s="97"/>
      <c r="M21" s="98"/>
      <c r="N21" s="187"/>
      <c r="O21" s="193"/>
      <c r="P21" s="194"/>
      <c r="Q21" s="193"/>
      <c r="R21" s="128"/>
      <c r="S21" s="395"/>
      <c r="T21" s="335"/>
      <c r="U21" s="314"/>
      <c r="AA21" s="5"/>
    </row>
    <row r="22" spans="2:27" ht="12.75">
      <c r="B22" s="23" t="s">
        <v>55</v>
      </c>
      <c r="C22" s="99"/>
      <c r="D22" s="188"/>
      <c r="E22" s="99"/>
      <c r="F22" s="100"/>
      <c r="G22" s="99"/>
      <c r="H22" s="100"/>
      <c r="I22" s="99"/>
      <c r="J22" s="100"/>
      <c r="K22" s="99"/>
      <c r="L22" s="99"/>
      <c r="M22" s="100"/>
      <c r="N22" s="188"/>
      <c r="O22" s="124"/>
      <c r="P22" s="167"/>
      <c r="Q22" s="124"/>
      <c r="R22" s="124"/>
      <c r="S22" s="382"/>
      <c r="T22" s="332"/>
      <c r="U22" s="314"/>
      <c r="AA22" s="1"/>
    </row>
    <row r="23" spans="2:27" ht="12.75" customHeight="1">
      <c r="B23" s="21" t="s">
        <v>56</v>
      </c>
      <c r="C23" s="146"/>
      <c r="D23" s="189"/>
      <c r="E23" s="146"/>
      <c r="F23" s="155"/>
      <c r="G23" s="146"/>
      <c r="H23" s="155"/>
      <c r="I23" s="146"/>
      <c r="J23" s="155"/>
      <c r="K23" s="146"/>
      <c r="L23" s="146"/>
      <c r="M23" s="155"/>
      <c r="N23" s="189"/>
      <c r="O23" s="146"/>
      <c r="P23" s="195"/>
      <c r="Q23" s="171"/>
      <c r="R23" s="171"/>
      <c r="S23" s="396"/>
      <c r="T23" s="336"/>
      <c r="U23" s="314"/>
      <c r="AA23" s="1"/>
    </row>
    <row r="24" spans="2:21" ht="12.75" customHeight="1">
      <c r="B24" s="21" t="s">
        <v>76</v>
      </c>
      <c r="C24" s="51">
        <v>13.5</v>
      </c>
      <c r="D24" s="52">
        <v>24.3</v>
      </c>
      <c r="E24" s="51">
        <v>23.8</v>
      </c>
      <c r="F24" s="52">
        <v>26.1</v>
      </c>
      <c r="G24" s="51">
        <v>37.6</v>
      </c>
      <c r="H24" s="52">
        <v>30.8</v>
      </c>
      <c r="I24" s="51">
        <v>29.7</v>
      </c>
      <c r="J24" s="52">
        <v>39.2</v>
      </c>
      <c r="K24" s="51">
        <v>35</v>
      </c>
      <c r="L24" s="176">
        <v>34.9</v>
      </c>
      <c r="M24" s="51">
        <v>39.2</v>
      </c>
      <c r="N24" s="180">
        <v>35.2</v>
      </c>
      <c r="O24" s="178">
        <v>38.5</v>
      </c>
      <c r="P24" s="181">
        <v>33.3</v>
      </c>
      <c r="Q24" s="178">
        <v>29.4</v>
      </c>
      <c r="R24" s="178">
        <v>26.217</v>
      </c>
      <c r="S24" s="408">
        <v>22.286</v>
      </c>
      <c r="T24" s="354">
        <v>26</v>
      </c>
      <c r="U24" s="314">
        <f>(T24-S24)/S24</f>
        <v>0.16665170959346667</v>
      </c>
    </row>
    <row r="25" spans="2:21" ht="12.75" customHeight="1">
      <c r="B25" s="21" t="s">
        <v>77</v>
      </c>
      <c r="C25" s="51">
        <v>18.4</v>
      </c>
      <c r="D25" s="52">
        <v>23.7</v>
      </c>
      <c r="E25" s="51">
        <v>23.7</v>
      </c>
      <c r="F25" s="52">
        <v>22</v>
      </c>
      <c r="G25" s="51">
        <v>25.8</v>
      </c>
      <c r="H25" s="52">
        <v>24.1</v>
      </c>
      <c r="I25" s="51">
        <v>24.1</v>
      </c>
      <c r="J25" s="52">
        <v>22.5</v>
      </c>
      <c r="K25" s="51">
        <v>22.9</v>
      </c>
      <c r="L25" s="176">
        <v>22.6</v>
      </c>
      <c r="M25" s="51">
        <v>24.6</v>
      </c>
      <c r="N25" s="180">
        <v>22.5</v>
      </c>
      <c r="O25" s="178">
        <v>24.5</v>
      </c>
      <c r="P25" s="181">
        <v>23.8</v>
      </c>
      <c r="Q25" s="178">
        <v>21.3</v>
      </c>
      <c r="R25" s="178">
        <v>25.812</v>
      </c>
      <c r="S25" s="408">
        <v>27.564</v>
      </c>
      <c r="T25" s="354">
        <v>25.2</v>
      </c>
      <c r="U25" s="314">
        <f>(T25-S25)/S25</f>
        <v>-0.08576404005224209</v>
      </c>
    </row>
    <row r="26" spans="2:21" ht="12.75" customHeight="1">
      <c r="B26" s="21" t="s">
        <v>78</v>
      </c>
      <c r="C26" s="51">
        <v>15.8</v>
      </c>
      <c r="D26" s="52">
        <v>13.5</v>
      </c>
      <c r="E26" s="51">
        <v>7.8</v>
      </c>
      <c r="F26" s="52">
        <v>13.9</v>
      </c>
      <c r="G26" s="51">
        <v>15.2</v>
      </c>
      <c r="H26" s="52">
        <v>3.3</v>
      </c>
      <c r="I26" s="51">
        <v>2.6</v>
      </c>
      <c r="J26" s="52">
        <v>4.7</v>
      </c>
      <c r="K26" s="51">
        <v>0.1</v>
      </c>
      <c r="L26" s="176">
        <v>0.7</v>
      </c>
      <c r="M26" s="51">
        <v>1</v>
      </c>
      <c r="N26" s="180">
        <v>1.9</v>
      </c>
      <c r="O26" s="178">
        <v>6.1</v>
      </c>
      <c r="P26" s="181">
        <v>2.5</v>
      </c>
      <c r="Q26" s="178">
        <v>2.4</v>
      </c>
      <c r="R26" s="124">
        <v>1.491</v>
      </c>
      <c r="S26" s="382">
        <v>2.988</v>
      </c>
      <c r="T26" s="332">
        <v>5</v>
      </c>
      <c r="U26" s="314">
        <f>(T26-S26)/S26</f>
        <v>0.6733601070950469</v>
      </c>
    </row>
    <row r="27" spans="2:21" ht="12.75" customHeight="1">
      <c r="B27" s="21" t="s">
        <v>79</v>
      </c>
      <c r="C27" s="51">
        <v>0</v>
      </c>
      <c r="D27" s="52">
        <v>0</v>
      </c>
      <c r="E27" s="51">
        <v>0</v>
      </c>
      <c r="F27" s="52">
        <v>0.1</v>
      </c>
      <c r="G27" s="51">
        <v>1</v>
      </c>
      <c r="H27" s="52">
        <v>0.7</v>
      </c>
      <c r="I27" s="51">
        <v>0.9</v>
      </c>
      <c r="J27" s="52">
        <v>0.4</v>
      </c>
      <c r="K27" s="51">
        <v>0.3</v>
      </c>
      <c r="L27" s="176">
        <v>0.3</v>
      </c>
      <c r="M27" s="52">
        <v>0.5</v>
      </c>
      <c r="N27" s="180">
        <v>0.3</v>
      </c>
      <c r="O27" s="178">
        <v>0.2</v>
      </c>
      <c r="P27" s="181">
        <v>0.7</v>
      </c>
      <c r="Q27" s="178">
        <v>0.6</v>
      </c>
      <c r="R27" s="124">
        <v>0.205</v>
      </c>
      <c r="S27" s="382">
        <v>0.69</v>
      </c>
      <c r="T27" s="332">
        <v>0.8</v>
      </c>
      <c r="U27" s="314">
        <f>(T27-S27)/S27</f>
        <v>0.15942028985507262</v>
      </c>
    </row>
    <row r="28" spans="2:21" ht="12.75" customHeight="1">
      <c r="B28" s="21" t="s">
        <v>60</v>
      </c>
      <c r="C28" s="99">
        <f aca="true" t="shared" si="4" ref="C28:Q28">SUM(C24:C27)</f>
        <v>47.7</v>
      </c>
      <c r="D28" s="188">
        <f t="shared" si="4"/>
        <v>61.5</v>
      </c>
      <c r="E28" s="99">
        <f t="shared" si="4"/>
        <v>55.3</v>
      </c>
      <c r="F28" s="100">
        <f t="shared" si="4"/>
        <v>62.1</v>
      </c>
      <c r="G28" s="99">
        <f t="shared" si="4"/>
        <v>79.60000000000001</v>
      </c>
      <c r="H28" s="100">
        <f t="shared" si="4"/>
        <v>58.900000000000006</v>
      </c>
      <c r="I28" s="99">
        <f t="shared" si="4"/>
        <v>57.3</v>
      </c>
      <c r="J28" s="100">
        <f t="shared" si="4"/>
        <v>66.80000000000001</v>
      </c>
      <c r="K28" s="99">
        <f t="shared" si="4"/>
        <v>58.3</v>
      </c>
      <c r="L28" s="99">
        <f t="shared" si="4"/>
        <v>58.5</v>
      </c>
      <c r="M28" s="100">
        <f t="shared" si="4"/>
        <v>65.30000000000001</v>
      </c>
      <c r="N28" s="188">
        <f t="shared" si="4"/>
        <v>59.9</v>
      </c>
      <c r="O28" s="99">
        <f t="shared" si="4"/>
        <v>69.3</v>
      </c>
      <c r="P28" s="188">
        <f t="shared" si="4"/>
        <v>60.3</v>
      </c>
      <c r="Q28" s="124">
        <f t="shared" si="4"/>
        <v>53.7</v>
      </c>
      <c r="R28" s="124">
        <f>SUM(R24:R27)</f>
        <v>53.724999999999994</v>
      </c>
      <c r="S28" s="382">
        <f>SUM(S24:S27)</f>
        <v>53.528</v>
      </c>
      <c r="T28" s="332">
        <f>SUM(T24:T27)</f>
        <v>57</v>
      </c>
      <c r="U28" s="314">
        <f>(T28-S28)/S28</f>
        <v>0.06486324914063671</v>
      </c>
    </row>
    <row r="29" spans="2:21" ht="12.75" customHeight="1">
      <c r="B29" s="21" t="s">
        <v>61</v>
      </c>
      <c r="C29" s="99"/>
      <c r="D29" s="188"/>
      <c r="E29" s="99"/>
      <c r="F29" s="100"/>
      <c r="G29" s="99"/>
      <c r="H29" s="100"/>
      <c r="I29" s="99"/>
      <c r="J29" s="100"/>
      <c r="K29" s="99"/>
      <c r="L29" s="99"/>
      <c r="M29" s="100"/>
      <c r="N29" s="188"/>
      <c r="O29" s="99"/>
      <c r="P29" s="188"/>
      <c r="Q29" s="124"/>
      <c r="R29" s="124"/>
      <c r="S29" s="382"/>
      <c r="T29" s="332"/>
      <c r="U29" s="314"/>
    </row>
    <row r="30" spans="2:21" ht="12.75" customHeight="1">
      <c r="B30" s="21" t="s">
        <v>62</v>
      </c>
      <c r="C30" s="99">
        <v>0</v>
      </c>
      <c r="D30" s="188">
        <v>0</v>
      </c>
      <c r="E30" s="99">
        <v>0</v>
      </c>
      <c r="F30" s="100">
        <v>0</v>
      </c>
      <c r="G30" s="99">
        <v>0.1</v>
      </c>
      <c r="H30" s="100">
        <v>0</v>
      </c>
      <c r="I30" s="99">
        <v>0.6</v>
      </c>
      <c r="J30" s="100">
        <v>0.1</v>
      </c>
      <c r="K30" s="99">
        <v>0</v>
      </c>
      <c r="L30" s="99">
        <v>0</v>
      </c>
      <c r="M30" s="100">
        <v>0</v>
      </c>
      <c r="N30" s="188">
        <v>0</v>
      </c>
      <c r="O30" s="99">
        <v>0</v>
      </c>
      <c r="P30" s="188">
        <v>0</v>
      </c>
      <c r="Q30" s="124">
        <v>0</v>
      </c>
      <c r="R30" s="124">
        <v>0</v>
      </c>
      <c r="S30" s="382">
        <v>0</v>
      </c>
      <c r="T30" s="332">
        <v>0</v>
      </c>
      <c r="U30" s="314"/>
    </row>
    <row r="31" spans="2:21" ht="12.75" customHeight="1">
      <c r="B31" s="21" t="s">
        <v>63</v>
      </c>
      <c r="C31" s="99">
        <v>0</v>
      </c>
      <c r="D31" s="188">
        <v>0</v>
      </c>
      <c r="E31" s="99">
        <v>8.4</v>
      </c>
      <c r="F31" s="100">
        <v>4.6</v>
      </c>
      <c r="G31" s="99">
        <v>6.7</v>
      </c>
      <c r="H31" s="100">
        <v>1.4</v>
      </c>
      <c r="I31" s="99">
        <v>0.6</v>
      </c>
      <c r="J31" s="100">
        <v>0.7</v>
      </c>
      <c r="K31" s="99">
        <v>0.6</v>
      </c>
      <c r="L31" s="99">
        <v>0.5</v>
      </c>
      <c r="M31" s="100">
        <v>0.7</v>
      </c>
      <c r="N31" s="188">
        <v>0.7</v>
      </c>
      <c r="O31" s="99">
        <v>0.9</v>
      </c>
      <c r="P31" s="188">
        <v>1.2</v>
      </c>
      <c r="Q31" s="124">
        <v>1.3</v>
      </c>
      <c r="R31" s="124">
        <v>1.23</v>
      </c>
      <c r="S31" s="382">
        <v>1.822</v>
      </c>
      <c r="T31" s="332">
        <v>2</v>
      </c>
      <c r="U31" s="314">
        <f aca="true" t="shared" si="5" ref="U31:U36">(T31-S31)/S31</f>
        <v>0.09769484083424804</v>
      </c>
    </row>
    <row r="32" spans="2:21" ht="12.75" customHeight="1">
      <c r="B32" s="21" t="s">
        <v>64</v>
      </c>
      <c r="C32" s="99">
        <v>3.2</v>
      </c>
      <c r="D32" s="188">
        <v>3.3</v>
      </c>
      <c r="E32" s="99">
        <v>9.7</v>
      </c>
      <c r="F32" s="100">
        <v>3.8</v>
      </c>
      <c r="G32" s="99">
        <v>2.6</v>
      </c>
      <c r="H32" s="100">
        <v>4.9</v>
      </c>
      <c r="I32" s="99">
        <v>1.8</v>
      </c>
      <c r="J32" s="100">
        <v>2.9</v>
      </c>
      <c r="K32" s="99">
        <v>3.8</v>
      </c>
      <c r="L32" s="99">
        <v>3.5</v>
      </c>
      <c r="M32" s="100">
        <v>3.4</v>
      </c>
      <c r="N32" s="188">
        <v>2.3</v>
      </c>
      <c r="O32" s="99">
        <v>2</v>
      </c>
      <c r="P32" s="188">
        <v>2.2</v>
      </c>
      <c r="Q32" s="124">
        <v>2.3</v>
      </c>
      <c r="R32" s="124">
        <v>3.384</v>
      </c>
      <c r="S32" s="382">
        <v>3.159</v>
      </c>
      <c r="T32" s="332">
        <v>3.7</v>
      </c>
      <c r="U32" s="314">
        <f t="shared" si="5"/>
        <v>0.1712567268122825</v>
      </c>
    </row>
    <row r="33" spans="2:21" ht="12.75" customHeight="1">
      <c r="B33" s="21" t="s">
        <v>65</v>
      </c>
      <c r="C33" s="28">
        <v>36.7</v>
      </c>
      <c r="D33" s="28">
        <v>35.3</v>
      </c>
      <c r="E33" s="28">
        <v>10.2</v>
      </c>
      <c r="F33" s="28">
        <v>15.8</v>
      </c>
      <c r="G33" s="28">
        <v>4.6</v>
      </c>
      <c r="H33" s="28">
        <v>8.5</v>
      </c>
      <c r="I33" s="28">
        <v>1.8</v>
      </c>
      <c r="J33" s="28">
        <v>7.9</v>
      </c>
      <c r="K33" s="28">
        <v>-0.5</v>
      </c>
      <c r="L33" s="28">
        <v>-3</v>
      </c>
      <c r="M33" s="28">
        <v>0.4</v>
      </c>
      <c r="N33" s="28">
        <v>-0.5</v>
      </c>
      <c r="O33" s="28">
        <v>-0.3</v>
      </c>
      <c r="P33" s="190">
        <v>4.4</v>
      </c>
      <c r="Q33" s="125">
        <v>0.8</v>
      </c>
      <c r="R33" s="124">
        <v>0.03</v>
      </c>
      <c r="S33" s="382">
        <v>2.86</v>
      </c>
      <c r="T33" s="332">
        <v>0</v>
      </c>
      <c r="U33" s="314">
        <f t="shared" si="5"/>
        <v>-1</v>
      </c>
    </row>
    <row r="34" spans="2:21" ht="12.75" customHeight="1">
      <c r="B34" s="21" t="s">
        <v>66</v>
      </c>
      <c r="C34" s="28">
        <f>SUM(C30:C33)</f>
        <v>39.900000000000006</v>
      </c>
      <c r="D34" s="190">
        <f aca="true" t="shared" si="6" ref="D34:R34">SUM(D30:D33)</f>
        <v>38.599999999999994</v>
      </c>
      <c r="E34" s="28">
        <f t="shared" si="6"/>
        <v>28.3</v>
      </c>
      <c r="F34" s="62">
        <f t="shared" si="6"/>
        <v>24.2</v>
      </c>
      <c r="G34" s="28">
        <f t="shared" si="6"/>
        <v>14</v>
      </c>
      <c r="H34" s="62">
        <f t="shared" si="6"/>
        <v>14.8</v>
      </c>
      <c r="I34" s="28">
        <f t="shared" si="6"/>
        <v>4.8</v>
      </c>
      <c r="J34" s="62">
        <f t="shared" si="6"/>
        <v>11.6</v>
      </c>
      <c r="K34" s="28">
        <f t="shared" si="6"/>
        <v>3.8999999999999995</v>
      </c>
      <c r="L34" s="28">
        <f t="shared" si="6"/>
        <v>1</v>
      </c>
      <c r="M34" s="62">
        <f t="shared" si="6"/>
        <v>4.5</v>
      </c>
      <c r="N34" s="190">
        <f t="shared" si="6"/>
        <v>2.5</v>
      </c>
      <c r="O34" s="28">
        <f t="shared" si="6"/>
        <v>2.6</v>
      </c>
      <c r="P34" s="190">
        <f t="shared" si="6"/>
        <v>7.800000000000001</v>
      </c>
      <c r="Q34" s="125">
        <f t="shared" si="6"/>
        <v>4.3999999999999995</v>
      </c>
      <c r="R34" s="125">
        <f t="shared" si="6"/>
        <v>4.644</v>
      </c>
      <c r="S34" s="393">
        <f>SUM('DATA-Grondbone - Groundnuts'!S30:S33)</f>
        <v>7.840999999999999</v>
      </c>
      <c r="T34" s="333">
        <f>SUM(T30:T33)</f>
        <v>5.7</v>
      </c>
      <c r="U34" s="314">
        <f t="shared" si="5"/>
        <v>-0.2730519066445606</v>
      </c>
    </row>
    <row r="35" spans="2:21" ht="12.75" customHeight="1">
      <c r="B35" s="19" t="s">
        <v>67</v>
      </c>
      <c r="C35" s="28">
        <f>C28+C34</f>
        <v>87.60000000000001</v>
      </c>
      <c r="D35" s="190">
        <f aca="true" t="shared" si="7" ref="D35:R35">D28+D34</f>
        <v>100.1</v>
      </c>
      <c r="E35" s="28">
        <f t="shared" si="7"/>
        <v>83.6</v>
      </c>
      <c r="F35" s="62">
        <f t="shared" si="7"/>
        <v>86.3</v>
      </c>
      <c r="G35" s="28">
        <f t="shared" si="7"/>
        <v>93.60000000000001</v>
      </c>
      <c r="H35" s="62">
        <f t="shared" si="7"/>
        <v>73.7</v>
      </c>
      <c r="I35" s="28">
        <f t="shared" si="7"/>
        <v>62.099999999999994</v>
      </c>
      <c r="J35" s="62">
        <f t="shared" si="7"/>
        <v>78.4</v>
      </c>
      <c r="K35" s="28">
        <f t="shared" si="7"/>
        <v>62.199999999999996</v>
      </c>
      <c r="L35" s="28">
        <f t="shared" si="7"/>
        <v>59.5</v>
      </c>
      <c r="M35" s="62">
        <f t="shared" si="7"/>
        <v>69.80000000000001</v>
      </c>
      <c r="N35" s="190">
        <f t="shared" si="7"/>
        <v>62.4</v>
      </c>
      <c r="O35" s="28">
        <f t="shared" si="7"/>
        <v>71.89999999999999</v>
      </c>
      <c r="P35" s="190">
        <f t="shared" si="7"/>
        <v>68.1</v>
      </c>
      <c r="Q35" s="125">
        <f t="shared" si="7"/>
        <v>58.1</v>
      </c>
      <c r="R35" s="125">
        <f t="shared" si="7"/>
        <v>58.36899999999999</v>
      </c>
      <c r="S35" s="393">
        <f>S28+S34</f>
        <v>61.369</v>
      </c>
      <c r="T35" s="333">
        <f>T28+T34</f>
        <v>62.7</v>
      </c>
      <c r="U35" s="314">
        <f t="shared" si="5"/>
        <v>0.021688474637031777</v>
      </c>
    </row>
    <row r="36" spans="2:21" ht="12.75" customHeight="1" thickBot="1">
      <c r="B36" s="147" t="s">
        <v>68</v>
      </c>
      <c r="C36" s="132">
        <v>22.9</v>
      </c>
      <c r="D36" s="191">
        <v>33.9</v>
      </c>
      <c r="E36" s="132">
        <v>44.9</v>
      </c>
      <c r="F36" s="133">
        <v>50.5</v>
      </c>
      <c r="G36" s="132">
        <v>48.9</v>
      </c>
      <c r="H36" s="133">
        <v>20.4</v>
      </c>
      <c r="I36" s="132">
        <v>21.1</v>
      </c>
      <c r="J36" s="133">
        <v>22.2</v>
      </c>
      <c r="K36" s="132">
        <v>17.8</v>
      </c>
      <c r="L36" s="28">
        <v>11.3</v>
      </c>
      <c r="M36" s="62">
        <v>22.6</v>
      </c>
      <c r="N36" s="190">
        <v>15.6</v>
      </c>
      <c r="O36" s="134">
        <v>28.7</v>
      </c>
      <c r="P36" s="196">
        <v>20.1</v>
      </c>
      <c r="Q36" s="134">
        <v>15.3</v>
      </c>
      <c r="R36" s="125">
        <v>10.443</v>
      </c>
      <c r="S36" s="393">
        <v>12.136</v>
      </c>
      <c r="T36" s="333">
        <v>8</v>
      </c>
      <c r="U36" s="314">
        <f t="shared" si="5"/>
        <v>-0.3408042188529993</v>
      </c>
    </row>
    <row r="37" spans="1:27" s="1" customFormat="1" ht="13.5" thickBot="1">
      <c r="A37" s="36"/>
      <c r="B37" s="22" t="s">
        <v>69</v>
      </c>
      <c r="C37" s="95">
        <f>C35+C36</f>
        <v>110.5</v>
      </c>
      <c r="D37" s="96">
        <f aca="true" t="shared" si="8" ref="D37:P37">D35+D36</f>
        <v>134</v>
      </c>
      <c r="E37" s="95">
        <f t="shared" si="8"/>
        <v>128.5</v>
      </c>
      <c r="F37" s="96">
        <f t="shared" si="8"/>
        <v>136.8</v>
      </c>
      <c r="G37" s="95">
        <f t="shared" si="8"/>
        <v>142.5</v>
      </c>
      <c r="H37" s="96">
        <f t="shared" si="8"/>
        <v>94.1</v>
      </c>
      <c r="I37" s="95">
        <f t="shared" si="8"/>
        <v>83.19999999999999</v>
      </c>
      <c r="J37" s="96">
        <f t="shared" si="8"/>
        <v>100.60000000000001</v>
      </c>
      <c r="K37" s="156">
        <f t="shared" si="8"/>
        <v>80</v>
      </c>
      <c r="L37" s="95">
        <f t="shared" si="8"/>
        <v>70.8</v>
      </c>
      <c r="M37" s="96">
        <f t="shared" si="8"/>
        <v>92.4</v>
      </c>
      <c r="N37" s="95">
        <f t="shared" si="8"/>
        <v>78</v>
      </c>
      <c r="O37" s="96">
        <f t="shared" si="8"/>
        <v>100.6</v>
      </c>
      <c r="P37" s="165">
        <f t="shared" si="8"/>
        <v>88.19999999999999</v>
      </c>
      <c r="Q37" s="126">
        <f>Q35+Q36</f>
        <v>73.4</v>
      </c>
      <c r="R37" s="126">
        <f>R35+R36</f>
        <v>68.812</v>
      </c>
      <c r="S37" s="394">
        <f>S35+S36</f>
        <v>73.505</v>
      </c>
      <c r="T37" s="334">
        <f>T35+T36</f>
        <v>70.7</v>
      </c>
      <c r="U37" s="314">
        <f>(T7-S37)/S37</f>
        <v>-0.21093803142643353</v>
      </c>
      <c r="AA37" s="6"/>
    </row>
    <row r="38" spans="2:21" ht="12.75" customHeight="1" thickBot="1">
      <c r="B38" s="24"/>
      <c r="C38" s="101"/>
      <c r="D38" s="102"/>
      <c r="E38" s="101"/>
      <c r="F38" s="102"/>
      <c r="G38" s="101"/>
      <c r="H38" s="102"/>
      <c r="I38" s="101"/>
      <c r="J38" s="102"/>
      <c r="K38" s="101"/>
      <c r="L38" s="102"/>
      <c r="M38" s="101"/>
      <c r="N38" s="102"/>
      <c r="O38" s="164"/>
      <c r="P38" s="164"/>
      <c r="Q38" s="129"/>
      <c r="R38" s="129"/>
      <c r="S38" s="397"/>
      <c r="T38" s="337"/>
      <c r="U38" s="314"/>
    </row>
    <row r="39" spans="1:21" s="1" customFormat="1" ht="12.75" customHeight="1" thickBot="1">
      <c r="A39" s="36"/>
      <c r="B39" s="22" t="s">
        <v>85</v>
      </c>
      <c r="C39" s="95">
        <f aca="true" t="shared" si="9" ref="C39:I39">(C20-C37)</f>
        <v>21.400000000000006</v>
      </c>
      <c r="D39" s="95">
        <f t="shared" si="9"/>
        <v>28.19999999999999</v>
      </c>
      <c r="E39" s="95">
        <f t="shared" si="9"/>
        <v>34.19999999999999</v>
      </c>
      <c r="F39" s="96">
        <f t="shared" si="9"/>
        <v>86.59999999999997</v>
      </c>
      <c r="G39" s="95">
        <f t="shared" si="9"/>
        <v>40.299999999999955</v>
      </c>
      <c r="H39" s="96">
        <f t="shared" si="9"/>
        <v>16.69999999999996</v>
      </c>
      <c r="I39" s="95">
        <f t="shared" si="9"/>
        <v>53.49999999999997</v>
      </c>
      <c r="J39" s="96">
        <f>J20-J37</f>
        <v>6.499999999999972</v>
      </c>
      <c r="K39" s="95">
        <f>(K20-K37)</f>
        <v>15.599999999999966</v>
      </c>
      <c r="L39" s="96">
        <f>(L20-L37)</f>
        <v>18.59999999999998</v>
      </c>
      <c r="M39" s="95">
        <f>(M20-M37)</f>
        <v>26.899999999999977</v>
      </c>
      <c r="N39" s="96">
        <f>(N20-N37)</f>
        <v>43.79999999999998</v>
      </c>
      <c r="O39" s="165">
        <f aca="true" t="shared" si="10" ref="O39:T39">O20-O37</f>
        <v>28.19999999999999</v>
      </c>
      <c r="P39" s="165">
        <f t="shared" si="10"/>
        <v>13.399999999999991</v>
      </c>
      <c r="Q39" s="126">
        <f t="shared" si="10"/>
        <v>15.09999999999998</v>
      </c>
      <c r="R39" s="126">
        <f t="shared" si="10"/>
        <v>15.658000000000001</v>
      </c>
      <c r="S39" s="126">
        <f t="shared" si="10"/>
        <v>25.055999999999997</v>
      </c>
      <c r="T39" s="334">
        <f t="shared" si="10"/>
        <v>18.03099999999999</v>
      </c>
      <c r="U39" s="314">
        <f>(T39-S39)/S39</f>
        <v>-0.28037196679438087</v>
      </c>
    </row>
    <row r="40" spans="2:21" ht="12.75" customHeight="1">
      <c r="B40" s="45"/>
      <c r="C40" s="130"/>
      <c r="D40" s="103"/>
      <c r="E40" s="130"/>
      <c r="F40" s="103"/>
      <c r="G40" s="130"/>
      <c r="H40" s="103"/>
      <c r="I40" s="130"/>
      <c r="J40" s="103"/>
      <c r="K40" s="130"/>
      <c r="L40" s="103"/>
      <c r="M40" s="130"/>
      <c r="N40" s="103"/>
      <c r="O40" s="166"/>
      <c r="P40" s="166"/>
      <c r="Q40" s="131"/>
      <c r="R40" s="131"/>
      <c r="S40" s="381"/>
      <c r="T40" s="338"/>
      <c r="U40" s="314"/>
    </row>
    <row r="41" spans="2:27" ht="12.75" customHeight="1">
      <c r="B41" s="21" t="s">
        <v>15</v>
      </c>
      <c r="C41" s="99">
        <f aca="true" t="shared" si="11" ref="C41:R41">(C28/12*3)</f>
        <v>11.925</v>
      </c>
      <c r="D41" s="100">
        <f t="shared" si="11"/>
        <v>15.375</v>
      </c>
      <c r="E41" s="99">
        <f t="shared" si="11"/>
        <v>13.825</v>
      </c>
      <c r="F41" s="100">
        <f t="shared" si="11"/>
        <v>15.524999999999999</v>
      </c>
      <c r="G41" s="99">
        <f t="shared" si="11"/>
        <v>19.900000000000002</v>
      </c>
      <c r="H41" s="100">
        <f t="shared" si="11"/>
        <v>14.725000000000001</v>
      </c>
      <c r="I41" s="99">
        <f t="shared" si="11"/>
        <v>14.325</v>
      </c>
      <c r="J41" s="100">
        <f t="shared" si="11"/>
        <v>16.700000000000003</v>
      </c>
      <c r="K41" s="99">
        <f t="shared" si="11"/>
        <v>14.575</v>
      </c>
      <c r="L41" s="100">
        <f t="shared" si="11"/>
        <v>14.625</v>
      </c>
      <c r="M41" s="99">
        <f t="shared" si="11"/>
        <v>16.325000000000003</v>
      </c>
      <c r="N41" s="100">
        <f t="shared" si="11"/>
        <v>14.974999999999998</v>
      </c>
      <c r="O41" s="167">
        <f t="shared" si="11"/>
        <v>17.325</v>
      </c>
      <c r="P41" s="167">
        <f t="shared" si="11"/>
        <v>15.075</v>
      </c>
      <c r="Q41" s="124">
        <f t="shared" si="11"/>
        <v>13.425</v>
      </c>
      <c r="R41" s="124">
        <f t="shared" si="11"/>
        <v>13.431249999999999</v>
      </c>
      <c r="S41" s="382">
        <f>(S28/12*3)</f>
        <v>13.382</v>
      </c>
      <c r="T41" s="332">
        <f>(T28/12*3)</f>
        <v>14.25</v>
      </c>
      <c r="U41" s="314">
        <f>(T41-S41)/S41</f>
        <v>0.06486324914063671</v>
      </c>
      <c r="AA41" s="1"/>
    </row>
    <row r="42" spans="2:21" ht="12.75" customHeight="1">
      <c r="B42" s="21"/>
      <c r="C42" s="99"/>
      <c r="D42" s="100"/>
      <c r="E42" s="99"/>
      <c r="F42" s="100"/>
      <c r="G42" s="99"/>
      <c r="H42" s="100"/>
      <c r="I42" s="99"/>
      <c r="J42" s="100"/>
      <c r="K42" s="99"/>
      <c r="L42" s="100"/>
      <c r="M42" s="99"/>
      <c r="N42" s="100"/>
      <c r="O42" s="167"/>
      <c r="P42" s="167"/>
      <c r="Q42" s="124"/>
      <c r="R42" s="124"/>
      <c r="S42" s="382"/>
      <c r="T42" s="332"/>
      <c r="U42" s="314"/>
    </row>
    <row r="43" spans="2:21" ht="12.75" customHeight="1" thickBot="1">
      <c r="B43" s="20" t="s">
        <v>37</v>
      </c>
      <c r="C43" s="132">
        <f aca="true" t="shared" si="12" ref="C43:Q43">+C39-C41</f>
        <v>9.475000000000005</v>
      </c>
      <c r="D43" s="133">
        <f t="shared" si="12"/>
        <v>12.824999999999989</v>
      </c>
      <c r="E43" s="132">
        <f t="shared" si="12"/>
        <v>20.37499999999999</v>
      </c>
      <c r="F43" s="133">
        <f t="shared" si="12"/>
        <v>71.07499999999996</v>
      </c>
      <c r="G43" s="132">
        <f t="shared" si="12"/>
        <v>20.399999999999952</v>
      </c>
      <c r="H43" s="133">
        <f t="shared" si="12"/>
        <v>1.9749999999999588</v>
      </c>
      <c r="I43" s="132">
        <f t="shared" si="12"/>
        <v>39.17499999999997</v>
      </c>
      <c r="J43" s="133">
        <f t="shared" si="12"/>
        <v>-10.200000000000031</v>
      </c>
      <c r="K43" s="132">
        <f t="shared" si="12"/>
        <v>1.0249999999999666</v>
      </c>
      <c r="L43" s="133">
        <f t="shared" si="12"/>
        <v>3.97499999999998</v>
      </c>
      <c r="M43" s="132">
        <f t="shared" si="12"/>
        <v>10.574999999999974</v>
      </c>
      <c r="N43" s="133">
        <f t="shared" si="12"/>
        <v>28.824999999999985</v>
      </c>
      <c r="O43" s="168">
        <f t="shared" si="12"/>
        <v>10.87499999999999</v>
      </c>
      <c r="P43" s="243">
        <f t="shared" si="12"/>
        <v>-1.6750000000000078</v>
      </c>
      <c r="Q43" s="246">
        <f t="shared" si="12"/>
        <v>1.6749999999999794</v>
      </c>
      <c r="R43" s="246">
        <f>+R39-R41</f>
        <v>2.2267500000000027</v>
      </c>
      <c r="S43" s="398">
        <f>+S39-S41</f>
        <v>11.673999999999998</v>
      </c>
      <c r="T43" s="339">
        <f>+T39-T41</f>
        <v>3.7809999999999917</v>
      </c>
      <c r="U43" s="314">
        <f>(T43-S43)/S43</f>
        <v>-0.6761178687682035</v>
      </c>
    </row>
    <row r="44" spans="2:21" ht="12.75" customHeight="1">
      <c r="B44" s="40"/>
      <c r="C44" s="135"/>
      <c r="D44" s="135"/>
      <c r="E44" s="135"/>
      <c r="F44" s="135"/>
      <c r="G44" s="135"/>
      <c r="H44" s="135"/>
      <c r="I44" s="135"/>
      <c r="J44" s="135"/>
      <c r="K44" s="135"/>
      <c r="L44" s="135"/>
      <c r="M44" s="135"/>
      <c r="N44" s="135"/>
      <c r="O44" s="136"/>
      <c r="P44" s="136"/>
      <c r="Q44" s="136"/>
      <c r="R44" s="325"/>
      <c r="S44" s="325"/>
      <c r="T44" s="325"/>
      <c r="U44" s="314"/>
    </row>
    <row r="45" spans="2:21" ht="25.5">
      <c r="B45" s="41" t="s">
        <v>45</v>
      </c>
      <c r="C45" s="137">
        <f>C39/C35</f>
        <v>0.24429223744292242</v>
      </c>
      <c r="D45" s="137">
        <f aca="true" t="shared" si="13" ref="D45:P45">D39/D35</f>
        <v>0.2817182817182816</v>
      </c>
      <c r="E45" s="137">
        <f t="shared" si="13"/>
        <v>0.409090909090909</v>
      </c>
      <c r="F45" s="137">
        <f t="shared" si="13"/>
        <v>1.0034762456546926</v>
      </c>
      <c r="G45" s="137">
        <f t="shared" si="13"/>
        <v>0.430555555555555</v>
      </c>
      <c r="H45" s="137">
        <f t="shared" si="13"/>
        <v>0.22659430122116633</v>
      </c>
      <c r="I45" s="137">
        <f t="shared" si="13"/>
        <v>0.8615136876006437</v>
      </c>
      <c r="J45" s="137">
        <f t="shared" si="13"/>
        <v>0.08290816326530576</v>
      </c>
      <c r="K45" s="137">
        <f t="shared" si="13"/>
        <v>0.2508038585208998</v>
      </c>
      <c r="L45" s="137">
        <f t="shared" si="13"/>
        <v>0.3126050420168064</v>
      </c>
      <c r="M45" s="137">
        <f t="shared" si="13"/>
        <v>0.3853868194842403</v>
      </c>
      <c r="N45" s="137">
        <f t="shared" si="13"/>
        <v>0.7019230769230766</v>
      </c>
      <c r="O45" s="137">
        <f t="shared" si="13"/>
        <v>0.39221140472878985</v>
      </c>
      <c r="P45" s="138">
        <f t="shared" si="13"/>
        <v>0.19676945668135085</v>
      </c>
      <c r="Q45" s="138">
        <f>Q39/Q35</f>
        <v>0.2598967297762475</v>
      </c>
      <c r="R45" s="138">
        <f>R39/R35</f>
        <v>0.2682588360259727</v>
      </c>
      <c r="S45" s="399">
        <f>S39/S35</f>
        <v>0.4082843129267219</v>
      </c>
      <c r="T45" s="341">
        <f>T39/T35</f>
        <v>0.28757575757575743</v>
      </c>
      <c r="U45" s="314">
        <f>(T45-S45)/S45</f>
        <v>-0.2956482811834826</v>
      </c>
    </row>
    <row r="46" spans="2:21" ht="26.25" thickBot="1">
      <c r="B46" s="41" t="s">
        <v>41</v>
      </c>
      <c r="C46" s="137">
        <f>C39/C37</f>
        <v>0.19366515837104079</v>
      </c>
      <c r="D46" s="137">
        <f aca="true" t="shared" si="14" ref="D46:P46">D39/D37</f>
        <v>0.21044776119402978</v>
      </c>
      <c r="E46" s="137">
        <f t="shared" si="14"/>
        <v>0.2661478599221789</v>
      </c>
      <c r="F46" s="137">
        <f t="shared" si="14"/>
        <v>0.6330409356725143</v>
      </c>
      <c r="G46" s="137">
        <f t="shared" si="14"/>
        <v>0.28280701754385934</v>
      </c>
      <c r="H46" s="137">
        <f t="shared" si="14"/>
        <v>0.17747077577045656</v>
      </c>
      <c r="I46" s="137">
        <f t="shared" si="14"/>
        <v>0.6430288461538459</v>
      </c>
      <c r="J46" s="137">
        <f t="shared" si="14"/>
        <v>0.06461232604373729</v>
      </c>
      <c r="K46" s="137">
        <f t="shared" si="14"/>
        <v>0.19499999999999956</v>
      </c>
      <c r="L46" s="137">
        <f t="shared" si="14"/>
        <v>0.2627118644067794</v>
      </c>
      <c r="M46" s="137">
        <f t="shared" si="14"/>
        <v>0.29112554112554084</v>
      </c>
      <c r="N46" s="137">
        <f t="shared" si="14"/>
        <v>0.5615384615384613</v>
      </c>
      <c r="O46" s="137">
        <f t="shared" si="14"/>
        <v>0.28031809145129216</v>
      </c>
      <c r="P46" s="138">
        <f t="shared" si="14"/>
        <v>0.15192743764172328</v>
      </c>
      <c r="Q46" s="138">
        <f>Q39/Q37</f>
        <v>0.20572207084468636</v>
      </c>
      <c r="R46" s="138">
        <f>R39/R37</f>
        <v>0.22754752078125912</v>
      </c>
      <c r="S46" s="399">
        <f>S39/S37</f>
        <v>0.34087477042378067</v>
      </c>
      <c r="T46" s="341">
        <f>T39/T37</f>
        <v>0.2550353606789249</v>
      </c>
      <c r="U46" s="315">
        <f>(T46-S46)/S46</f>
        <v>-0.2518209535957704</v>
      </c>
    </row>
    <row r="47" spans="2:21" ht="12.75">
      <c r="B47" s="240"/>
      <c r="C47" s="227"/>
      <c r="D47" s="227"/>
      <c r="E47" s="227"/>
      <c r="F47" s="227"/>
      <c r="G47" s="227"/>
      <c r="H47" s="227"/>
      <c r="I47" s="227"/>
      <c r="J47" s="227"/>
      <c r="K47" s="227"/>
      <c r="L47" s="227"/>
      <c r="M47" s="227"/>
      <c r="N47" s="227"/>
      <c r="O47" s="227"/>
      <c r="P47" s="241"/>
      <c r="Q47" s="241"/>
      <c r="R47" s="241"/>
      <c r="S47" s="241"/>
      <c r="T47" s="241"/>
      <c r="U47" s="242"/>
    </row>
    <row r="48" spans="1:18" ht="12.75">
      <c r="A48" s="37"/>
      <c r="B48" s="30"/>
      <c r="C48" s="30"/>
      <c r="D48" s="1"/>
      <c r="E48" s="1"/>
      <c r="F48" s="1"/>
      <c r="G48" s="1"/>
      <c r="H48" s="1"/>
      <c r="I48" s="1"/>
      <c r="J48" s="1"/>
      <c r="K48" s="1"/>
      <c r="L48" s="1"/>
      <c r="M48" s="1"/>
      <c r="N48" s="1"/>
      <c r="O48" s="1"/>
      <c r="P48" s="1"/>
      <c r="Q48" s="305"/>
      <c r="R48" s="104"/>
    </row>
    <row r="49" spans="1:27" ht="12.75">
      <c r="A49" s="37"/>
      <c r="B49" s="30" t="s">
        <v>93</v>
      </c>
      <c r="C49" s="30"/>
      <c r="D49" s="1"/>
      <c r="E49" s="1"/>
      <c r="F49" s="1"/>
      <c r="G49" s="1"/>
      <c r="H49" s="1"/>
      <c r="I49" s="1"/>
      <c r="J49" s="1"/>
      <c r="K49" s="1"/>
      <c r="L49" s="1"/>
      <c r="M49" s="1"/>
      <c r="N49" s="1"/>
      <c r="O49" s="1"/>
      <c r="P49" s="1"/>
      <c r="Q49" s="305"/>
      <c r="R49" s="104"/>
      <c r="AA49" s="1"/>
    </row>
    <row r="50" spans="1:18" ht="12.75">
      <c r="A50" s="37"/>
      <c r="B50" s="37"/>
      <c r="C50" s="30"/>
      <c r="D50" s="1"/>
      <c r="E50" s="1"/>
      <c r="F50" s="1"/>
      <c r="G50" s="1"/>
      <c r="H50" s="1"/>
      <c r="I50" s="1"/>
      <c r="J50" s="1"/>
      <c r="K50" s="1"/>
      <c r="L50" s="1"/>
      <c r="M50" s="1"/>
      <c r="N50" s="1"/>
      <c r="O50" s="1"/>
      <c r="P50" s="1"/>
      <c r="Q50" s="305"/>
      <c r="R50" s="104"/>
    </row>
    <row r="51" spans="1:18" ht="51.75" customHeight="1">
      <c r="A51" s="116">
        <v>1</v>
      </c>
      <c r="B51" s="109" t="s">
        <v>132</v>
      </c>
      <c r="C51" s="109"/>
      <c r="D51" s="109"/>
      <c r="E51" s="109"/>
      <c r="F51" s="109"/>
      <c r="G51" s="109"/>
      <c r="H51" s="109"/>
      <c r="I51" s="109"/>
      <c r="J51" s="109"/>
      <c r="K51" s="109"/>
      <c r="L51" s="109"/>
      <c r="M51" s="109"/>
      <c r="N51" s="109"/>
      <c r="O51" s="109"/>
      <c r="P51" s="109"/>
      <c r="Q51" s="104"/>
      <c r="R51" s="104"/>
    </row>
    <row r="52" spans="1:18" ht="12.75" customHeight="1">
      <c r="A52" s="116"/>
      <c r="B52" s="7" t="s">
        <v>0</v>
      </c>
      <c r="C52" s="7"/>
      <c r="D52" s="7"/>
      <c r="E52" s="7"/>
      <c r="F52" s="7"/>
      <c r="G52" s="7"/>
      <c r="H52" s="7"/>
      <c r="I52" s="7"/>
      <c r="J52" s="7"/>
      <c r="K52" s="10"/>
      <c r="L52" s="10"/>
      <c r="M52" s="10"/>
      <c r="N52" s="10"/>
      <c r="O52" s="10"/>
      <c r="P52" s="10"/>
      <c r="Q52" s="104"/>
      <c r="R52" s="104"/>
    </row>
    <row r="53" spans="1:18" ht="12.75">
      <c r="A53" s="116">
        <v>2</v>
      </c>
      <c r="B53" s="7" t="s">
        <v>133</v>
      </c>
      <c r="C53" s="7"/>
      <c r="D53" s="7"/>
      <c r="E53" s="7"/>
      <c r="F53" s="7"/>
      <c r="G53" s="7"/>
      <c r="H53" s="7"/>
      <c r="I53" s="7"/>
      <c r="J53" s="7"/>
      <c r="K53" s="7"/>
      <c r="L53" s="7"/>
      <c r="M53" s="7"/>
      <c r="N53" s="7"/>
      <c r="O53" s="7"/>
      <c r="P53" s="7"/>
      <c r="Q53" s="104"/>
      <c r="R53" s="104"/>
    </row>
    <row r="54" spans="1:18" ht="12.75">
      <c r="A54" s="116"/>
      <c r="E54" s="10"/>
      <c r="F54" s="11"/>
      <c r="G54" s="11"/>
      <c r="H54" s="11"/>
      <c r="I54" s="11"/>
      <c r="J54" s="10"/>
      <c r="K54" s="10"/>
      <c r="L54" s="10"/>
      <c r="M54" s="10"/>
      <c r="N54" s="10"/>
      <c r="O54" s="10"/>
      <c r="P54" s="10"/>
      <c r="Q54" s="104"/>
      <c r="R54" s="104"/>
    </row>
    <row r="55" spans="1:18" ht="12.75">
      <c r="A55" s="116">
        <v>3</v>
      </c>
      <c r="B55" s="7" t="s">
        <v>134</v>
      </c>
      <c r="C55" s="7"/>
      <c r="D55" s="7"/>
      <c r="E55" s="7"/>
      <c r="F55" s="7"/>
      <c r="G55" s="7"/>
      <c r="H55" s="7"/>
      <c r="I55" s="7"/>
      <c r="J55" s="7"/>
      <c r="K55" s="7"/>
      <c r="L55" s="7"/>
      <c r="M55" s="7"/>
      <c r="N55" s="7"/>
      <c r="O55" s="7"/>
      <c r="P55" s="7"/>
      <c r="Q55" s="104"/>
      <c r="R55" s="104"/>
    </row>
    <row r="56" spans="1:16" ht="12.75">
      <c r="A56" s="116"/>
      <c r="E56" s="10"/>
      <c r="F56" s="11"/>
      <c r="G56" s="11"/>
      <c r="H56" s="11"/>
      <c r="I56" s="11"/>
      <c r="J56" s="10"/>
      <c r="K56" s="10"/>
      <c r="L56" s="10"/>
      <c r="M56" s="10"/>
      <c r="N56" s="10"/>
      <c r="O56" s="10"/>
      <c r="P56" s="10"/>
    </row>
    <row r="57" spans="1:16" ht="12.75">
      <c r="A57" s="116">
        <v>4</v>
      </c>
      <c r="B57" s="7" t="s">
        <v>135</v>
      </c>
      <c r="C57" s="7"/>
      <c r="D57" s="7"/>
      <c r="E57" s="7"/>
      <c r="F57" s="7"/>
      <c r="G57" s="7"/>
      <c r="H57" s="7"/>
      <c r="I57" s="7"/>
      <c r="J57" s="7"/>
      <c r="K57" s="7"/>
      <c r="L57" s="7"/>
      <c r="M57" s="7"/>
      <c r="N57" s="7"/>
      <c r="O57" s="7"/>
      <c r="P57" s="7"/>
    </row>
    <row r="58" spans="1:16" ht="12.75">
      <c r="A58" s="116"/>
      <c r="E58" s="10"/>
      <c r="F58" s="11"/>
      <c r="G58" s="11"/>
      <c r="H58" s="11"/>
      <c r="I58" s="11"/>
      <c r="J58" s="10"/>
      <c r="K58" s="10"/>
      <c r="L58" s="10"/>
      <c r="M58" s="10"/>
      <c r="N58" s="10"/>
      <c r="O58" s="10"/>
      <c r="P58" s="10"/>
    </row>
    <row r="59" spans="1:16" ht="12.75">
      <c r="A59" s="116">
        <v>5</v>
      </c>
      <c r="B59" s="198" t="s">
        <v>136</v>
      </c>
      <c r="C59" s="198"/>
      <c r="D59" s="198"/>
      <c r="E59" s="198"/>
      <c r="F59" s="198"/>
      <c r="G59" s="198"/>
      <c r="H59" s="198"/>
      <c r="I59" s="198"/>
      <c r="J59" s="198"/>
      <c r="K59" s="198"/>
      <c r="L59" s="198"/>
      <c r="M59" s="198"/>
      <c r="N59" s="198"/>
      <c r="O59" s="198"/>
      <c r="P59" s="198"/>
    </row>
    <row r="60" spans="1:16" ht="12.75" customHeight="1">
      <c r="A60" s="116"/>
      <c r="B60" s="111" t="s">
        <v>33</v>
      </c>
      <c r="D60" s="3"/>
      <c r="E60" s="3"/>
      <c r="F60" s="3"/>
      <c r="P60" s="6"/>
    </row>
    <row r="61" spans="1:27" ht="12.75">
      <c r="A61" s="116">
        <v>6</v>
      </c>
      <c r="B61" s="7" t="s">
        <v>98</v>
      </c>
      <c r="C61" s="7"/>
      <c r="D61" s="7"/>
      <c r="E61" s="7"/>
      <c r="F61" s="7"/>
      <c r="G61" s="7"/>
      <c r="H61" s="7"/>
      <c r="I61" s="7"/>
      <c r="J61" s="7"/>
      <c r="K61" s="7"/>
      <c r="L61" s="7"/>
      <c r="M61" s="7"/>
      <c r="N61" s="7"/>
      <c r="O61" s="7"/>
      <c r="P61" s="7"/>
      <c r="AA61" s="5"/>
    </row>
    <row r="62" spans="4:6" ht="12.75">
      <c r="D62" s="3"/>
      <c r="E62" s="3"/>
      <c r="F62" s="3"/>
    </row>
    <row r="63" spans="4:6" ht="12.75">
      <c r="D63" s="3"/>
      <c r="E63" s="3"/>
      <c r="F63" s="3"/>
    </row>
    <row r="64" spans="4:6" ht="12.75">
      <c r="D64" s="3"/>
      <c r="E64" s="3"/>
      <c r="F64" s="3"/>
    </row>
    <row r="65" spans="4:6" ht="12.75">
      <c r="D65" s="3"/>
      <c r="E65" s="3"/>
      <c r="F65" s="3"/>
    </row>
    <row r="66" spans="4:6" ht="12.75">
      <c r="D66" s="3"/>
      <c r="E66" s="3"/>
      <c r="F66" s="3"/>
    </row>
    <row r="67" spans="4:6" ht="12.75">
      <c r="D67" s="3"/>
      <c r="E67" s="3"/>
      <c r="F67" s="3"/>
    </row>
    <row r="68" spans="4:6" ht="12.75">
      <c r="D68" s="3"/>
      <c r="E68" s="3"/>
      <c r="F68" s="3"/>
    </row>
    <row r="69" spans="4:6" ht="12.75">
      <c r="D69" s="3"/>
      <c r="E69" s="3"/>
      <c r="F69" s="3"/>
    </row>
    <row r="70" spans="4:6" ht="12.75">
      <c r="D70" s="3"/>
      <c r="E70" s="3"/>
      <c r="F70" s="3"/>
    </row>
    <row r="71" spans="4:6" ht="12.75">
      <c r="D71" s="3"/>
      <c r="E71" s="3"/>
      <c r="F71" s="3"/>
    </row>
    <row r="72" spans="4:6" ht="12.75">
      <c r="D72" s="3"/>
      <c r="E72" s="3"/>
      <c r="F72" s="3"/>
    </row>
    <row r="73" spans="4:6" ht="12.75">
      <c r="D73" s="3"/>
      <c r="E73" s="3"/>
      <c r="F73" s="3"/>
    </row>
    <row r="74" spans="4:6" ht="12.75">
      <c r="D74" s="3"/>
      <c r="E74" s="3"/>
      <c r="F74" s="3"/>
    </row>
    <row r="75" spans="4:6" ht="12.75">
      <c r="D75" s="3"/>
      <c r="E75" s="3"/>
      <c r="F75" s="3"/>
    </row>
    <row r="76" spans="4:6" ht="12.75">
      <c r="D76" s="3"/>
      <c r="E76" s="3"/>
      <c r="F76" s="3"/>
    </row>
    <row r="77" spans="4:6" ht="12.75">
      <c r="D77" s="3"/>
      <c r="E77" s="3"/>
      <c r="F77" s="3"/>
    </row>
    <row r="78" ht="12.75">
      <c r="F78" s="3"/>
    </row>
    <row r="79" ht="12.75">
      <c r="F79" s="3"/>
    </row>
    <row r="80" ht="12.75">
      <c r="F80" s="3"/>
    </row>
  </sheetData>
  <sheetProtection/>
  <mergeCells count="1">
    <mergeCell ref="U4:U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V103"/>
  <sheetViews>
    <sheetView zoomScale="90" zoomScaleNormal="90" zoomScalePageLayoutView="0" workbookViewId="0" topLeftCell="A1">
      <selection activeCell="Y16" sqref="Y16"/>
    </sheetView>
  </sheetViews>
  <sheetFormatPr defaultColWidth="8.8515625" defaultRowHeight="12.75"/>
  <cols>
    <col min="1" max="1" width="3.57421875" style="36" customWidth="1"/>
    <col min="2" max="2" width="69.8515625" style="6" bestFit="1" customWidth="1"/>
    <col min="3" max="15" width="9.140625" style="6" hidden="1" customWidth="1"/>
    <col min="16" max="16" width="16.7109375" style="104" hidden="1" customWidth="1"/>
    <col min="17" max="17" width="16.28125" style="104" hidden="1" customWidth="1"/>
    <col min="18" max="18" width="16.28125" style="104" customWidth="1"/>
    <col min="19" max="20" width="16.28125" style="6" customWidth="1"/>
    <col min="21" max="21" width="19.140625" style="203" customWidth="1"/>
    <col min="22" max="22" width="15.140625" style="9" customWidth="1"/>
    <col min="23" max="16384" width="8.8515625" style="6" customWidth="1"/>
  </cols>
  <sheetData>
    <row r="1" spans="2:21" ht="12.75">
      <c r="B1" s="214" t="s">
        <v>82</v>
      </c>
      <c r="C1" s="207"/>
      <c r="D1" s="207"/>
      <c r="E1" s="215"/>
      <c r="F1" s="207"/>
      <c r="G1" s="215"/>
      <c r="H1" s="207"/>
      <c r="I1" s="207"/>
      <c r="J1" s="207"/>
      <c r="K1" s="207"/>
      <c r="L1" s="207"/>
      <c r="M1" s="207"/>
      <c r="N1" s="207"/>
      <c r="O1" s="207"/>
      <c r="P1" s="208"/>
      <c r="Q1" s="208"/>
      <c r="R1" s="208"/>
      <c r="S1" s="207"/>
      <c r="T1" s="207"/>
      <c r="U1" s="262"/>
    </row>
    <row r="2" spans="2:21" ht="12.75">
      <c r="B2" s="217" t="s">
        <v>26</v>
      </c>
      <c r="C2" s="9"/>
      <c r="D2" s="9"/>
      <c r="E2" s="218"/>
      <c r="F2" s="9"/>
      <c r="G2" s="218"/>
      <c r="H2" s="9"/>
      <c r="I2" s="9"/>
      <c r="J2" s="9"/>
      <c r="K2" s="9"/>
      <c r="L2" s="9"/>
      <c r="M2" s="9"/>
      <c r="N2" s="9"/>
      <c r="O2" s="9"/>
      <c r="P2" s="27"/>
      <c r="Q2" s="27"/>
      <c r="R2" s="27"/>
      <c r="S2" s="9"/>
      <c r="T2" s="9"/>
      <c r="U2" s="224"/>
    </row>
    <row r="3" spans="2:21" ht="13.5" thickBot="1">
      <c r="B3" s="222"/>
      <c r="C3" s="211"/>
      <c r="D3" s="211"/>
      <c r="E3" s="211"/>
      <c r="F3" s="55"/>
      <c r="G3" s="211"/>
      <c r="H3" s="211"/>
      <c r="I3" s="211"/>
      <c r="J3" s="211"/>
      <c r="K3" s="211"/>
      <c r="L3" s="211"/>
      <c r="M3" s="211"/>
      <c r="N3" s="223"/>
      <c r="O3" s="211"/>
      <c r="P3" s="212"/>
      <c r="Q3" s="212"/>
      <c r="R3" s="27"/>
      <c r="S3" s="9"/>
      <c r="T3" s="9"/>
      <c r="U3" s="263"/>
    </row>
    <row r="4" spans="2:22" ht="12.75" customHeight="1">
      <c r="B4" s="206" t="s">
        <v>28</v>
      </c>
      <c r="C4" s="207"/>
      <c r="D4" s="207"/>
      <c r="E4" s="207"/>
      <c r="F4" s="207"/>
      <c r="G4" s="207"/>
      <c r="H4" s="207"/>
      <c r="I4" s="207"/>
      <c r="J4" s="207"/>
      <c r="K4" s="207"/>
      <c r="L4" s="208"/>
      <c r="M4" s="209"/>
      <c r="N4" s="209"/>
      <c r="O4" s="207"/>
      <c r="P4" s="225"/>
      <c r="Q4" s="266" t="s">
        <v>8</v>
      </c>
      <c r="R4" s="320" t="s">
        <v>8</v>
      </c>
      <c r="S4" s="419" t="s">
        <v>114</v>
      </c>
      <c r="T4" s="317" t="s">
        <v>97</v>
      </c>
      <c r="U4" s="460" t="s">
        <v>90</v>
      </c>
      <c r="V4" s="461"/>
    </row>
    <row r="5" spans="2:22" ht="12.75" customHeight="1" thickBot="1">
      <c r="B5" s="210">
        <f>'Voorblad-Front'!B5</f>
        <v>42242</v>
      </c>
      <c r="C5" s="211"/>
      <c r="D5" s="211"/>
      <c r="E5" s="211"/>
      <c r="F5" s="211"/>
      <c r="G5" s="211"/>
      <c r="H5" s="211"/>
      <c r="I5" s="211"/>
      <c r="J5" s="211"/>
      <c r="K5" s="211"/>
      <c r="L5" s="212"/>
      <c r="M5" s="213"/>
      <c r="N5" s="213"/>
      <c r="O5" s="211"/>
      <c r="P5" s="226"/>
      <c r="Q5" s="265"/>
      <c r="R5" s="321"/>
      <c r="S5" s="420" t="s">
        <v>115</v>
      </c>
      <c r="T5" s="318" t="s">
        <v>140</v>
      </c>
      <c r="U5" s="457"/>
      <c r="V5" s="461"/>
    </row>
    <row r="6" spans="1:22" s="1" customFormat="1" ht="12.75" customHeight="1" thickBot="1">
      <c r="A6" s="36"/>
      <c r="B6" s="119" t="s">
        <v>43</v>
      </c>
      <c r="C6" s="47" t="s">
        <v>13</v>
      </c>
      <c r="D6" s="48" t="s">
        <v>81</v>
      </c>
      <c r="E6" s="57" t="s">
        <v>11</v>
      </c>
      <c r="F6" s="58" t="s">
        <v>12</v>
      </c>
      <c r="G6" s="57" t="s">
        <v>14</v>
      </c>
      <c r="H6" s="58" t="s">
        <v>19</v>
      </c>
      <c r="I6" s="57" t="s">
        <v>23</v>
      </c>
      <c r="J6" s="58" t="s">
        <v>24</v>
      </c>
      <c r="K6" s="57" t="s">
        <v>29</v>
      </c>
      <c r="L6" s="58" t="s">
        <v>30</v>
      </c>
      <c r="M6" s="60" t="s">
        <v>38</v>
      </c>
      <c r="N6" s="60" t="s">
        <v>40</v>
      </c>
      <c r="O6" s="60" t="s">
        <v>44</v>
      </c>
      <c r="P6" s="60" t="s">
        <v>46</v>
      </c>
      <c r="Q6" s="60" t="s">
        <v>99</v>
      </c>
      <c r="R6" s="322" t="s">
        <v>102</v>
      </c>
      <c r="S6" s="319" t="s">
        <v>108</v>
      </c>
      <c r="T6" s="447" t="s">
        <v>113</v>
      </c>
      <c r="U6" s="421" t="s">
        <v>91</v>
      </c>
      <c r="V6" s="242"/>
    </row>
    <row r="7" spans="2:22" ht="12.75" customHeight="1">
      <c r="B7" s="139" t="s">
        <v>32</v>
      </c>
      <c r="C7" s="43">
        <v>17</v>
      </c>
      <c r="D7" s="67">
        <v>25</v>
      </c>
      <c r="E7" s="43">
        <v>19.145</v>
      </c>
      <c r="F7" s="67">
        <v>27</v>
      </c>
      <c r="G7" s="71">
        <v>33</v>
      </c>
      <c r="H7" s="72">
        <v>44.2</v>
      </c>
      <c r="I7" s="43">
        <v>45.5</v>
      </c>
      <c r="J7" s="72">
        <v>40.2</v>
      </c>
      <c r="K7" s="71">
        <v>32</v>
      </c>
      <c r="L7" s="72">
        <v>33.2</v>
      </c>
      <c r="M7" s="73">
        <v>34</v>
      </c>
      <c r="N7" s="73">
        <v>35.06</v>
      </c>
      <c r="O7" s="197">
        <v>34.82</v>
      </c>
      <c r="P7" s="73">
        <v>43.51</v>
      </c>
      <c r="Q7" s="73">
        <v>44.1</v>
      </c>
      <c r="R7" s="323">
        <v>72.165</v>
      </c>
      <c r="S7" s="289">
        <v>95</v>
      </c>
      <c r="T7" s="426">
        <v>87</v>
      </c>
      <c r="U7" s="312">
        <f>(R7-Q7)/Q7</f>
        <v>0.6363945578231294</v>
      </c>
      <c r="V7" s="264"/>
    </row>
    <row r="8" spans="2:22" ht="12.75" customHeight="1">
      <c r="B8" s="50" t="s">
        <v>31</v>
      </c>
      <c r="C8" s="144">
        <f>C9/C7</f>
        <v>1.2352941176470589</v>
      </c>
      <c r="D8" s="144">
        <f aca="true" t="shared" si="0" ref="D8:P8">D9/D7</f>
        <v>0.92</v>
      </c>
      <c r="E8" s="152">
        <f t="shared" si="0"/>
        <v>1.0603290676416819</v>
      </c>
      <c r="F8" s="144">
        <f t="shared" si="0"/>
        <v>0.9555555555555556</v>
      </c>
      <c r="G8" s="152">
        <f t="shared" si="0"/>
        <v>1.1507575757575759</v>
      </c>
      <c r="H8" s="144">
        <f t="shared" si="0"/>
        <v>0.9230769230769229</v>
      </c>
      <c r="I8" s="152">
        <f t="shared" si="0"/>
        <v>0.7032967032967034</v>
      </c>
      <c r="J8" s="144">
        <f t="shared" si="0"/>
        <v>1.099502487562189</v>
      </c>
      <c r="K8" s="152">
        <f t="shared" si="0"/>
        <v>1.140625</v>
      </c>
      <c r="L8" s="144">
        <f t="shared" si="0"/>
        <v>1.1506024096385543</v>
      </c>
      <c r="M8" s="152">
        <f t="shared" si="0"/>
        <v>0.9058823529411765</v>
      </c>
      <c r="N8" s="144">
        <f t="shared" si="0"/>
        <v>1.1523103251568738</v>
      </c>
      <c r="O8" s="144">
        <f t="shared" si="0"/>
        <v>1.0597357840321653</v>
      </c>
      <c r="P8" s="244">
        <f t="shared" si="0"/>
        <v>1.3514134681682373</v>
      </c>
      <c r="Q8" s="244">
        <f>Q9/Q7</f>
        <v>1.7913832199546484</v>
      </c>
      <c r="R8" s="277">
        <f>R9/R7</f>
        <v>1.5525670338806898</v>
      </c>
      <c r="S8" s="248">
        <f>S9/S7</f>
        <v>1.2736842105263158</v>
      </c>
      <c r="T8" s="423">
        <f>T9/T7</f>
        <v>1.2873563218390804</v>
      </c>
      <c r="U8" s="410">
        <f>(R8-Q8)/Q8</f>
        <v>-0.1333138456438174</v>
      </c>
      <c r="V8" s="264"/>
    </row>
    <row r="9" spans="2:22" ht="12.75" customHeight="1">
      <c r="B9" s="50" t="s">
        <v>42</v>
      </c>
      <c r="C9" s="26">
        <v>21</v>
      </c>
      <c r="D9" s="44">
        <v>23</v>
      </c>
      <c r="E9" s="26">
        <v>20.3</v>
      </c>
      <c r="F9" s="44">
        <v>25.8</v>
      </c>
      <c r="G9" s="26">
        <v>37.975</v>
      </c>
      <c r="H9" s="44">
        <v>40.8</v>
      </c>
      <c r="I9" s="26">
        <v>32</v>
      </c>
      <c r="J9" s="44">
        <v>44.2</v>
      </c>
      <c r="K9" s="26">
        <v>36.5</v>
      </c>
      <c r="L9" s="44">
        <v>38.2</v>
      </c>
      <c r="M9" s="29">
        <v>30.8</v>
      </c>
      <c r="N9" s="29">
        <v>40.4</v>
      </c>
      <c r="O9" s="29">
        <v>36.9</v>
      </c>
      <c r="P9" s="29">
        <v>58.8</v>
      </c>
      <c r="Q9" s="29">
        <v>79</v>
      </c>
      <c r="R9" s="324">
        <v>112.041</v>
      </c>
      <c r="S9" s="290">
        <v>121</v>
      </c>
      <c r="T9" s="422">
        <v>112</v>
      </c>
      <c r="U9" s="410">
        <f>(R9-Q9)/Q9</f>
        <v>0.41824050632911386</v>
      </c>
      <c r="V9" s="264"/>
    </row>
    <row r="10" spans="2:22" ht="12.75" customHeight="1">
      <c r="B10" s="50" t="s">
        <v>48</v>
      </c>
      <c r="C10" s="145"/>
      <c r="D10" s="149"/>
      <c r="E10" s="153"/>
      <c r="F10" s="149"/>
      <c r="G10" s="153"/>
      <c r="H10" s="149"/>
      <c r="I10" s="153"/>
      <c r="J10" s="149"/>
      <c r="K10" s="153"/>
      <c r="L10" s="149"/>
      <c r="M10" s="153"/>
      <c r="N10" s="149"/>
      <c r="O10" s="170"/>
      <c r="P10" s="170"/>
      <c r="Q10" s="306">
        <v>0.2</v>
      </c>
      <c r="R10" s="233"/>
      <c r="S10" s="249"/>
      <c r="T10" s="424"/>
      <c r="U10" s="410"/>
      <c r="V10" s="242"/>
    </row>
    <row r="11" spans="2:22" ht="12.75" customHeight="1">
      <c r="B11" s="50" t="s">
        <v>49</v>
      </c>
      <c r="C11" s="145"/>
      <c r="D11" s="149"/>
      <c r="E11" s="153"/>
      <c r="F11" s="149"/>
      <c r="G11" s="153"/>
      <c r="H11" s="149"/>
      <c r="I11" s="153"/>
      <c r="J11" s="149"/>
      <c r="K11" s="153"/>
      <c r="L11" s="149"/>
      <c r="M11" s="153"/>
      <c r="N11" s="149"/>
      <c r="O11" s="170"/>
      <c r="P11" s="170"/>
      <c r="Q11" s="170"/>
      <c r="R11" s="233"/>
      <c r="S11" s="249"/>
      <c r="T11" s="424"/>
      <c r="U11" s="410"/>
      <c r="V11" s="242"/>
    </row>
    <row r="12" spans="2:22" ht="12.75" customHeight="1">
      <c r="B12" s="50" t="s">
        <v>50</v>
      </c>
      <c r="C12" s="145"/>
      <c r="D12" s="149"/>
      <c r="E12" s="153"/>
      <c r="F12" s="149"/>
      <c r="G12" s="153"/>
      <c r="H12" s="149"/>
      <c r="I12" s="153"/>
      <c r="J12" s="149"/>
      <c r="K12" s="153"/>
      <c r="L12" s="149"/>
      <c r="M12" s="153"/>
      <c r="N12" s="149"/>
      <c r="O12" s="170"/>
      <c r="P12" s="170"/>
      <c r="Q12" s="170"/>
      <c r="R12" s="233"/>
      <c r="S12" s="249"/>
      <c r="T12" s="424"/>
      <c r="U12" s="410"/>
      <c r="V12" s="242"/>
    </row>
    <row r="13" spans="2:22" ht="12.75" customHeight="1">
      <c r="B13" s="50" t="s">
        <v>51</v>
      </c>
      <c r="C13" s="145">
        <f>C9-C10-C11+C12</f>
        <v>21</v>
      </c>
      <c r="D13" s="145">
        <f aca="true" t="shared" si="1" ref="D13:P13">D9-D10-D11+D12</f>
        <v>23</v>
      </c>
      <c r="E13" s="154">
        <f t="shared" si="1"/>
        <v>20.3</v>
      </c>
      <c r="F13" s="145">
        <f t="shared" si="1"/>
        <v>25.8</v>
      </c>
      <c r="G13" s="154">
        <f t="shared" si="1"/>
        <v>37.975</v>
      </c>
      <c r="H13" s="145">
        <f t="shared" si="1"/>
        <v>40.8</v>
      </c>
      <c r="I13" s="154">
        <f t="shared" si="1"/>
        <v>32</v>
      </c>
      <c r="J13" s="145">
        <f t="shared" si="1"/>
        <v>44.2</v>
      </c>
      <c r="K13" s="154">
        <f t="shared" si="1"/>
        <v>36.5</v>
      </c>
      <c r="L13" s="145">
        <f t="shared" si="1"/>
        <v>38.2</v>
      </c>
      <c r="M13" s="154">
        <f t="shared" si="1"/>
        <v>30.8</v>
      </c>
      <c r="N13" s="145">
        <f t="shared" si="1"/>
        <v>40.4</v>
      </c>
      <c r="O13" s="145">
        <f t="shared" si="1"/>
        <v>36.9</v>
      </c>
      <c r="P13" s="245">
        <f t="shared" si="1"/>
        <v>58.8</v>
      </c>
      <c r="Q13" s="245">
        <f>Q9-Q10-Q11+Q12</f>
        <v>78.8</v>
      </c>
      <c r="R13" s="278">
        <f>R9-R10-R11+R12</f>
        <v>112.041</v>
      </c>
      <c r="S13" s="250">
        <f>S9-S10-S11+S12</f>
        <v>121</v>
      </c>
      <c r="T13" s="425">
        <f>T9-T10-T11+T12</f>
        <v>112</v>
      </c>
      <c r="U13" s="410">
        <f>(R13-Q13)/Q13</f>
        <v>0.4218401015228426</v>
      </c>
      <c r="V13" s="264"/>
    </row>
    <row r="14" spans="2:22" ht="12.75" customHeight="1" thickBot="1">
      <c r="B14" s="140"/>
      <c r="C14" s="120" t="s">
        <v>8</v>
      </c>
      <c r="D14" s="120" t="s">
        <v>8</v>
      </c>
      <c r="E14" s="121" t="s">
        <v>8</v>
      </c>
      <c r="F14" s="120" t="s">
        <v>8</v>
      </c>
      <c r="G14" s="121" t="s">
        <v>8</v>
      </c>
      <c r="H14" s="120" t="s">
        <v>8</v>
      </c>
      <c r="I14" s="121" t="s">
        <v>8</v>
      </c>
      <c r="J14" s="120" t="s">
        <v>8</v>
      </c>
      <c r="K14" s="121" t="s">
        <v>8</v>
      </c>
      <c r="L14" s="120" t="s">
        <v>8</v>
      </c>
      <c r="M14" s="121" t="s">
        <v>8</v>
      </c>
      <c r="N14" s="120" t="s">
        <v>8</v>
      </c>
      <c r="O14" s="120" t="s">
        <v>8</v>
      </c>
      <c r="P14" s="122" t="s">
        <v>8</v>
      </c>
      <c r="Q14" s="122" t="s">
        <v>8</v>
      </c>
      <c r="R14" s="235" t="s">
        <v>8</v>
      </c>
      <c r="S14" s="251" t="s">
        <v>9</v>
      </c>
      <c r="T14" s="446" t="s">
        <v>9</v>
      </c>
      <c r="U14" s="410"/>
      <c r="V14" s="242"/>
    </row>
    <row r="15" spans="2:22" ht="12.75" customHeight="1" thickBot="1">
      <c r="B15" s="140"/>
      <c r="C15" s="46" t="s">
        <v>1</v>
      </c>
      <c r="D15" s="46" t="s">
        <v>1</v>
      </c>
      <c r="E15" s="55" t="s">
        <v>1</v>
      </c>
      <c r="F15" s="46" t="s">
        <v>1</v>
      </c>
      <c r="G15" s="55" t="s">
        <v>1</v>
      </c>
      <c r="H15" s="46" t="s">
        <v>1</v>
      </c>
      <c r="I15" s="55" t="s">
        <v>1</v>
      </c>
      <c r="J15" s="46" t="s">
        <v>1</v>
      </c>
      <c r="K15" s="55" t="s">
        <v>1</v>
      </c>
      <c r="L15" s="46" t="s">
        <v>1</v>
      </c>
      <c r="M15" s="55" t="s">
        <v>1</v>
      </c>
      <c r="N15" s="46" t="s">
        <v>1</v>
      </c>
      <c r="O15" s="56" t="s">
        <v>1</v>
      </c>
      <c r="P15" s="56" t="s">
        <v>1</v>
      </c>
      <c r="Q15" s="56" t="s">
        <v>1</v>
      </c>
      <c r="R15" s="236"/>
      <c r="S15" s="252"/>
      <c r="T15" s="411"/>
      <c r="U15" s="410"/>
      <c r="V15" s="242"/>
    </row>
    <row r="16" spans="2:22" ht="12.75" customHeight="1">
      <c r="B16" s="141" t="s">
        <v>52</v>
      </c>
      <c r="C16" s="42"/>
      <c r="D16" s="182"/>
      <c r="E16" s="67"/>
      <c r="F16" s="74"/>
      <c r="G16" s="67"/>
      <c r="H16" s="74"/>
      <c r="I16" s="69" t="s">
        <v>21</v>
      </c>
      <c r="J16" s="94"/>
      <c r="K16" s="67"/>
      <c r="L16" s="74"/>
      <c r="M16" s="67"/>
      <c r="N16" s="74"/>
      <c r="O16" s="70"/>
      <c r="P16" s="75"/>
      <c r="Q16" s="70"/>
      <c r="R16" s="279"/>
      <c r="S16" s="253"/>
      <c r="T16" s="426"/>
      <c r="U16" s="410"/>
      <c r="V16" s="242"/>
    </row>
    <row r="17" spans="2:22" ht="12.75" customHeight="1">
      <c r="B17" s="123" t="s">
        <v>86</v>
      </c>
      <c r="C17" s="51">
        <v>0.1</v>
      </c>
      <c r="D17" s="51">
        <f>C38</f>
        <v>6.600000000000005</v>
      </c>
      <c r="E17" s="52">
        <f aca="true" t="shared" si="2" ref="E17:P17">D38</f>
        <v>8.000000000000004</v>
      </c>
      <c r="F17" s="51">
        <f t="shared" si="2"/>
        <v>3.4000000000000057</v>
      </c>
      <c r="G17" s="52">
        <f t="shared" si="2"/>
        <v>1.100000000000005</v>
      </c>
      <c r="H17" s="51">
        <f t="shared" si="2"/>
        <v>7.5</v>
      </c>
      <c r="I17" s="52">
        <f t="shared" si="2"/>
        <v>10.5</v>
      </c>
      <c r="J17" s="51">
        <f t="shared" si="2"/>
        <v>10.700000000000003</v>
      </c>
      <c r="K17" s="52">
        <f t="shared" si="2"/>
        <v>15.300000000000004</v>
      </c>
      <c r="L17" s="51">
        <f t="shared" si="2"/>
        <v>10.900000000000006</v>
      </c>
      <c r="M17" s="52">
        <f t="shared" si="2"/>
        <v>10.900000000000006</v>
      </c>
      <c r="N17" s="51">
        <f t="shared" si="2"/>
        <v>10.700000000000006</v>
      </c>
      <c r="O17" s="51">
        <f t="shared" si="2"/>
        <v>9.500000000000007</v>
      </c>
      <c r="P17" s="178">
        <f t="shared" si="2"/>
        <v>4.400000000000006</v>
      </c>
      <c r="Q17" s="178">
        <f>P38</f>
        <v>6.899999999999999</v>
      </c>
      <c r="R17" s="167">
        <v>12.479</v>
      </c>
      <c r="S17" s="254">
        <f>R38</f>
        <v>29.36</v>
      </c>
      <c r="T17" s="427">
        <f>S38</f>
        <v>44.160000000000025</v>
      </c>
      <c r="U17" s="410">
        <f>(R17-Q17)/Q17</f>
        <v>0.8085507246376814</v>
      </c>
      <c r="V17" s="264"/>
    </row>
    <row r="18" spans="1:22" s="5" customFormat="1" ht="12.75" customHeight="1">
      <c r="A18" s="36"/>
      <c r="B18" s="123" t="s">
        <v>53</v>
      </c>
      <c r="C18" s="99">
        <v>22.6</v>
      </c>
      <c r="D18" s="99">
        <v>18.4</v>
      </c>
      <c r="E18" s="100">
        <v>19</v>
      </c>
      <c r="F18" s="99">
        <v>19.9</v>
      </c>
      <c r="G18" s="100">
        <v>33.9</v>
      </c>
      <c r="H18" s="99">
        <v>40.8</v>
      </c>
      <c r="I18" s="100">
        <v>31.5</v>
      </c>
      <c r="J18" s="99">
        <v>42.4</v>
      </c>
      <c r="K18" s="100">
        <v>35.6</v>
      </c>
      <c r="L18" s="99">
        <v>37.6</v>
      </c>
      <c r="M18" s="100">
        <v>30.6</v>
      </c>
      <c r="N18" s="99">
        <v>40.1</v>
      </c>
      <c r="O18" s="99">
        <v>36.9</v>
      </c>
      <c r="P18" s="124">
        <v>58.8</v>
      </c>
      <c r="Q18" s="124">
        <v>79.541</v>
      </c>
      <c r="R18" s="167">
        <v>112.345</v>
      </c>
      <c r="S18" s="254">
        <f>S13</f>
        <v>121</v>
      </c>
      <c r="T18" s="427">
        <f>T13</f>
        <v>112</v>
      </c>
      <c r="U18" s="410">
        <f>(R18-Q18)/Q18</f>
        <v>0.4124162381664802</v>
      </c>
      <c r="V18" s="264"/>
    </row>
    <row r="19" spans="1:22" s="5" customFormat="1" ht="12.75" customHeight="1" thickBot="1">
      <c r="A19" s="36"/>
      <c r="B19" s="142" t="s">
        <v>17</v>
      </c>
      <c r="C19" s="54">
        <v>0.1</v>
      </c>
      <c r="D19" s="183">
        <v>0.1</v>
      </c>
      <c r="E19" s="53">
        <v>0</v>
      </c>
      <c r="F19" s="183">
        <v>0</v>
      </c>
      <c r="G19" s="53">
        <v>0</v>
      </c>
      <c r="H19" s="183">
        <v>0</v>
      </c>
      <c r="I19" s="53">
        <v>0</v>
      </c>
      <c r="J19" s="183">
        <v>0</v>
      </c>
      <c r="K19" s="53">
        <v>0</v>
      </c>
      <c r="L19" s="184">
        <v>0</v>
      </c>
      <c r="M19" s="53">
        <v>0</v>
      </c>
      <c r="N19" s="185">
        <v>0</v>
      </c>
      <c r="O19" s="179">
        <v>0</v>
      </c>
      <c r="P19" s="186">
        <v>0</v>
      </c>
      <c r="Q19" s="179">
        <v>0</v>
      </c>
      <c r="R19" s="196">
        <v>0</v>
      </c>
      <c r="S19" s="257">
        <v>0</v>
      </c>
      <c r="T19" s="430">
        <v>0</v>
      </c>
      <c r="U19" s="410"/>
      <c r="V19" s="242"/>
    </row>
    <row r="20" spans="1:22" s="1" customFormat="1" ht="13.5" thickBot="1">
      <c r="A20" s="36"/>
      <c r="B20" s="143" t="s">
        <v>54</v>
      </c>
      <c r="C20" s="95">
        <f aca="true" t="shared" si="3" ref="C20:P20">+C17+C18+C19</f>
        <v>22.800000000000004</v>
      </c>
      <c r="D20" s="95">
        <f t="shared" si="3"/>
        <v>25.100000000000005</v>
      </c>
      <c r="E20" s="96">
        <f t="shared" si="3"/>
        <v>27.000000000000004</v>
      </c>
      <c r="F20" s="95">
        <f t="shared" si="3"/>
        <v>23.300000000000004</v>
      </c>
      <c r="G20" s="96">
        <f t="shared" si="3"/>
        <v>35</v>
      </c>
      <c r="H20" s="95">
        <f t="shared" si="3"/>
        <v>48.3</v>
      </c>
      <c r="I20" s="96">
        <f t="shared" si="3"/>
        <v>42</v>
      </c>
      <c r="J20" s="95">
        <f t="shared" si="3"/>
        <v>53.1</v>
      </c>
      <c r="K20" s="96">
        <f t="shared" si="3"/>
        <v>50.900000000000006</v>
      </c>
      <c r="L20" s="95">
        <f t="shared" si="3"/>
        <v>48.50000000000001</v>
      </c>
      <c r="M20" s="96">
        <f t="shared" si="3"/>
        <v>41.50000000000001</v>
      </c>
      <c r="N20" s="95">
        <f t="shared" si="3"/>
        <v>50.80000000000001</v>
      </c>
      <c r="O20" s="126">
        <f t="shared" si="3"/>
        <v>46.400000000000006</v>
      </c>
      <c r="P20" s="126">
        <f t="shared" si="3"/>
        <v>63.2</v>
      </c>
      <c r="Q20" s="126">
        <f>+Q17+Q18+Q19</f>
        <v>86.441</v>
      </c>
      <c r="R20" s="165">
        <f>+R17+R18+R19</f>
        <v>124.824</v>
      </c>
      <c r="S20" s="291">
        <f>+S17+S18+S19</f>
        <v>150.36</v>
      </c>
      <c r="T20" s="127">
        <f>+T17+T18+T19</f>
        <v>156.16000000000003</v>
      </c>
      <c r="U20" s="410">
        <f>(R20-Q20)/Q20</f>
        <v>0.44403697319559</v>
      </c>
      <c r="V20" s="264"/>
    </row>
    <row r="21" spans="1:22" s="1" customFormat="1" ht="12.75" customHeight="1">
      <c r="A21" s="36"/>
      <c r="B21" s="61"/>
      <c r="C21" s="97"/>
      <c r="D21" s="97"/>
      <c r="E21" s="98"/>
      <c r="F21" s="97"/>
      <c r="G21" s="98"/>
      <c r="H21" s="97"/>
      <c r="I21" s="98"/>
      <c r="J21" s="97"/>
      <c r="K21" s="98"/>
      <c r="L21" s="97"/>
      <c r="M21" s="98"/>
      <c r="N21" s="97"/>
      <c r="O21" s="162"/>
      <c r="P21" s="128"/>
      <c r="Q21" s="128"/>
      <c r="R21" s="194"/>
      <c r="S21" s="255"/>
      <c r="T21" s="428"/>
      <c r="U21" s="410"/>
      <c r="V21" s="242"/>
    </row>
    <row r="22" spans="2:22" ht="12.75">
      <c r="B22" s="23" t="s">
        <v>55</v>
      </c>
      <c r="C22" s="99"/>
      <c r="D22" s="99"/>
      <c r="E22" s="100"/>
      <c r="F22" s="99"/>
      <c r="G22" s="100"/>
      <c r="H22" s="99"/>
      <c r="I22" s="100"/>
      <c r="J22" s="99"/>
      <c r="K22" s="100"/>
      <c r="L22" s="99"/>
      <c r="M22" s="100"/>
      <c r="N22" s="99"/>
      <c r="O22" s="163"/>
      <c r="P22" s="124"/>
      <c r="Q22" s="124"/>
      <c r="R22" s="167"/>
      <c r="S22" s="254"/>
      <c r="T22" s="427"/>
      <c r="U22" s="410"/>
      <c r="V22" s="242"/>
    </row>
    <row r="23" spans="2:22" ht="12.75" customHeight="1">
      <c r="B23" s="21" t="s">
        <v>56</v>
      </c>
      <c r="C23" s="146"/>
      <c r="D23" s="146"/>
      <c r="E23" s="155"/>
      <c r="F23" s="146"/>
      <c r="G23" s="155"/>
      <c r="H23" s="146"/>
      <c r="I23" s="155"/>
      <c r="J23" s="146"/>
      <c r="K23" s="155"/>
      <c r="L23" s="146"/>
      <c r="M23" s="155"/>
      <c r="N23" s="146"/>
      <c r="O23" s="155"/>
      <c r="P23" s="171"/>
      <c r="Q23" s="171"/>
      <c r="R23" s="195"/>
      <c r="S23" s="256"/>
      <c r="T23" s="429"/>
      <c r="U23" s="410"/>
      <c r="V23" s="242"/>
    </row>
    <row r="24" spans="2:22" ht="12.75" customHeight="1">
      <c r="B24" s="21" t="s">
        <v>73</v>
      </c>
      <c r="C24" s="51">
        <v>0</v>
      </c>
      <c r="D24" s="51">
        <v>0</v>
      </c>
      <c r="E24" s="51">
        <v>0</v>
      </c>
      <c r="F24" s="51">
        <v>0</v>
      </c>
      <c r="G24" s="51">
        <v>0</v>
      </c>
      <c r="H24" s="51">
        <v>0</v>
      </c>
      <c r="I24" s="51">
        <v>0</v>
      </c>
      <c r="J24" s="51">
        <v>0</v>
      </c>
      <c r="K24" s="51">
        <v>0</v>
      </c>
      <c r="L24" s="51">
        <v>0</v>
      </c>
      <c r="M24" s="51">
        <v>0</v>
      </c>
      <c r="N24" s="51">
        <v>0</v>
      </c>
      <c r="O24" s="51">
        <v>0</v>
      </c>
      <c r="P24" s="178">
        <v>0</v>
      </c>
      <c r="Q24" s="178">
        <v>0</v>
      </c>
      <c r="R24" s="167">
        <v>0</v>
      </c>
      <c r="S24" s="254">
        <v>0</v>
      </c>
      <c r="T24" s="427">
        <v>0</v>
      </c>
      <c r="U24" s="410"/>
      <c r="V24" s="264"/>
    </row>
    <row r="25" spans="2:22" ht="12.75" customHeight="1">
      <c r="B25" s="21" t="s">
        <v>83</v>
      </c>
      <c r="C25" s="51">
        <v>0</v>
      </c>
      <c r="D25" s="52">
        <v>8.3</v>
      </c>
      <c r="E25" s="51">
        <v>8</v>
      </c>
      <c r="F25" s="52">
        <v>3.9</v>
      </c>
      <c r="G25" s="51">
        <v>5.8</v>
      </c>
      <c r="H25" s="52">
        <v>11.1</v>
      </c>
      <c r="I25" s="51">
        <v>1.9</v>
      </c>
      <c r="J25" s="52">
        <v>3.8</v>
      </c>
      <c r="K25" s="175">
        <v>1.9</v>
      </c>
      <c r="L25" s="176">
        <v>0</v>
      </c>
      <c r="M25" s="51">
        <v>0</v>
      </c>
      <c r="N25" s="175">
        <v>0.6</v>
      </c>
      <c r="O25" s="177">
        <v>0.1</v>
      </c>
      <c r="P25" s="177">
        <v>0.1</v>
      </c>
      <c r="Q25" s="178">
        <v>1.188</v>
      </c>
      <c r="R25" s="167">
        <v>1.823</v>
      </c>
      <c r="S25" s="254">
        <v>2.1</v>
      </c>
      <c r="T25" s="427">
        <v>2</v>
      </c>
      <c r="U25" s="410">
        <f>(R25-Q25)/Q25</f>
        <v>0.5345117845117845</v>
      </c>
      <c r="V25" s="264"/>
    </row>
    <row r="26" spans="2:22" ht="12.75" customHeight="1">
      <c r="B26" s="21" t="s">
        <v>75</v>
      </c>
      <c r="C26" s="51">
        <v>14.4</v>
      </c>
      <c r="D26" s="52">
        <v>8</v>
      </c>
      <c r="E26" s="51">
        <v>15.4</v>
      </c>
      <c r="F26" s="52">
        <v>17.8</v>
      </c>
      <c r="G26" s="51">
        <v>20.9</v>
      </c>
      <c r="H26" s="52">
        <v>26.3</v>
      </c>
      <c r="I26" s="51">
        <v>29.5</v>
      </c>
      <c r="J26" s="52">
        <v>34.7</v>
      </c>
      <c r="K26" s="175">
        <v>38</v>
      </c>
      <c r="L26" s="176">
        <v>39.2</v>
      </c>
      <c r="M26" s="51">
        <v>31</v>
      </c>
      <c r="N26" s="175">
        <v>41.5</v>
      </c>
      <c r="O26" s="177">
        <v>44</v>
      </c>
      <c r="P26" s="177">
        <v>56.6</v>
      </c>
      <c r="Q26" s="178">
        <v>74.732</v>
      </c>
      <c r="R26" s="167">
        <v>96.489</v>
      </c>
      <c r="S26" s="254">
        <v>104</v>
      </c>
      <c r="T26" s="427">
        <v>104</v>
      </c>
      <c r="U26" s="410">
        <f>(R26-Q26)/Q26</f>
        <v>0.2911336509125944</v>
      </c>
      <c r="V26" s="264"/>
    </row>
    <row r="27" spans="2:22" ht="12.75" customHeight="1">
      <c r="B27" s="21" t="s">
        <v>60</v>
      </c>
      <c r="C27" s="99">
        <f>SUM(C24:C26)</f>
        <v>14.4</v>
      </c>
      <c r="D27" s="99">
        <f aca="true" t="shared" si="4" ref="D27:P27">SUM(D24:D26)</f>
        <v>16.3</v>
      </c>
      <c r="E27" s="100">
        <f t="shared" si="4"/>
        <v>23.4</v>
      </c>
      <c r="F27" s="99">
        <f t="shared" si="4"/>
        <v>21.7</v>
      </c>
      <c r="G27" s="100">
        <f t="shared" si="4"/>
        <v>26.7</v>
      </c>
      <c r="H27" s="99">
        <f t="shared" si="4"/>
        <v>37.4</v>
      </c>
      <c r="I27" s="100">
        <f t="shared" si="4"/>
        <v>31.4</v>
      </c>
      <c r="J27" s="99">
        <f t="shared" si="4"/>
        <v>38.5</v>
      </c>
      <c r="K27" s="100">
        <f t="shared" si="4"/>
        <v>39.9</v>
      </c>
      <c r="L27" s="99">
        <f t="shared" si="4"/>
        <v>39.2</v>
      </c>
      <c r="M27" s="100">
        <f t="shared" si="4"/>
        <v>31</v>
      </c>
      <c r="N27" s="99">
        <f t="shared" si="4"/>
        <v>42.1</v>
      </c>
      <c r="O27" s="100">
        <f t="shared" si="4"/>
        <v>44.1</v>
      </c>
      <c r="P27" s="124">
        <f t="shared" si="4"/>
        <v>56.7</v>
      </c>
      <c r="Q27" s="124">
        <f>SUM(Q24:Q26)</f>
        <v>75.92</v>
      </c>
      <c r="R27" s="167">
        <f>SUM(R24:R26)</f>
        <v>98.312</v>
      </c>
      <c r="S27" s="254">
        <f>SUM(S24:S26)</f>
        <v>106.1</v>
      </c>
      <c r="T27" s="427">
        <f>SUM(T24:T26)</f>
        <v>106</v>
      </c>
      <c r="U27" s="410">
        <f>(R27-Q27)/Q27</f>
        <v>0.2949420442571127</v>
      </c>
      <c r="V27" s="264"/>
    </row>
    <row r="28" spans="2:22" ht="12.75" customHeight="1">
      <c r="B28" s="21" t="s">
        <v>61</v>
      </c>
      <c r="C28" s="99"/>
      <c r="D28" s="99"/>
      <c r="E28" s="100"/>
      <c r="F28" s="99"/>
      <c r="G28" s="100"/>
      <c r="H28" s="99"/>
      <c r="I28" s="100"/>
      <c r="J28" s="99"/>
      <c r="K28" s="100"/>
      <c r="L28" s="99"/>
      <c r="M28" s="100"/>
      <c r="N28" s="99"/>
      <c r="O28" s="100"/>
      <c r="P28" s="124"/>
      <c r="Q28" s="124"/>
      <c r="R28" s="167"/>
      <c r="S28" s="254"/>
      <c r="T28" s="427"/>
      <c r="U28" s="410"/>
      <c r="V28" s="242"/>
    </row>
    <row r="29" spans="2:22" ht="12.75" customHeight="1">
      <c r="B29" s="21" t="s">
        <v>62</v>
      </c>
      <c r="C29" s="99">
        <v>0</v>
      </c>
      <c r="D29" s="99">
        <v>0</v>
      </c>
      <c r="E29" s="99">
        <v>0</v>
      </c>
      <c r="F29" s="99">
        <v>0</v>
      </c>
      <c r="G29" s="99">
        <v>0</v>
      </c>
      <c r="H29" s="99">
        <v>0</v>
      </c>
      <c r="I29" s="99">
        <v>0</v>
      </c>
      <c r="J29" s="99">
        <v>0</v>
      </c>
      <c r="K29" s="99">
        <v>0</v>
      </c>
      <c r="L29" s="99">
        <v>0</v>
      </c>
      <c r="M29" s="99">
        <v>0</v>
      </c>
      <c r="N29" s="99">
        <v>0</v>
      </c>
      <c r="O29" s="99">
        <v>0</v>
      </c>
      <c r="P29" s="124">
        <v>0</v>
      </c>
      <c r="Q29" s="124">
        <v>0</v>
      </c>
      <c r="R29" s="167">
        <v>0</v>
      </c>
      <c r="S29" s="254">
        <v>0</v>
      </c>
      <c r="T29" s="427">
        <v>0</v>
      </c>
      <c r="U29" s="410"/>
      <c r="V29" s="242"/>
    </row>
    <row r="30" spans="2:22" ht="12.75" customHeight="1">
      <c r="B30" s="21" t="s">
        <v>63</v>
      </c>
      <c r="C30" s="99">
        <v>0</v>
      </c>
      <c r="D30" s="99">
        <v>0.1</v>
      </c>
      <c r="E30" s="100">
        <v>0</v>
      </c>
      <c r="F30" s="99">
        <v>0</v>
      </c>
      <c r="G30" s="100">
        <v>0</v>
      </c>
      <c r="H30" s="99">
        <v>0</v>
      </c>
      <c r="I30" s="100">
        <v>0</v>
      </c>
      <c r="J30" s="99">
        <v>0.1</v>
      </c>
      <c r="K30" s="100">
        <v>0</v>
      </c>
      <c r="L30" s="99">
        <v>0.1</v>
      </c>
      <c r="M30" s="100">
        <v>0</v>
      </c>
      <c r="N30" s="99">
        <v>0</v>
      </c>
      <c r="O30" s="100">
        <v>0.1</v>
      </c>
      <c r="P30" s="124">
        <v>0.8</v>
      </c>
      <c r="Q30" s="124">
        <v>0.159</v>
      </c>
      <c r="R30" s="167">
        <v>0.035</v>
      </c>
      <c r="S30" s="254">
        <v>0.1</v>
      </c>
      <c r="T30" s="427">
        <v>0.1</v>
      </c>
      <c r="U30" s="410">
        <f>(R30-Q30)/Q30</f>
        <v>-0.7798742138364779</v>
      </c>
      <c r="V30" s="264"/>
    </row>
    <row r="31" spans="2:22" ht="12.75" customHeight="1">
      <c r="B31" s="21" t="s">
        <v>64</v>
      </c>
      <c r="C31" s="99">
        <v>0.1</v>
      </c>
      <c r="D31" s="99">
        <v>0</v>
      </c>
      <c r="E31" s="100">
        <v>0.2</v>
      </c>
      <c r="F31" s="99">
        <v>0.1</v>
      </c>
      <c r="G31" s="100">
        <v>0.1</v>
      </c>
      <c r="H31" s="99">
        <v>0</v>
      </c>
      <c r="I31" s="100">
        <v>0.1</v>
      </c>
      <c r="J31" s="99">
        <v>0</v>
      </c>
      <c r="K31" s="100">
        <v>0</v>
      </c>
      <c r="L31" s="99">
        <v>0</v>
      </c>
      <c r="M31" s="100">
        <v>0</v>
      </c>
      <c r="N31" s="99">
        <v>0</v>
      </c>
      <c r="O31" s="100">
        <v>0</v>
      </c>
      <c r="P31" s="124">
        <v>0</v>
      </c>
      <c r="Q31" s="124">
        <v>0</v>
      </c>
      <c r="R31" s="167">
        <v>0</v>
      </c>
      <c r="S31" s="254">
        <v>0</v>
      </c>
      <c r="T31" s="427">
        <v>0</v>
      </c>
      <c r="U31" s="410"/>
      <c r="V31" s="242"/>
    </row>
    <row r="32" spans="2:22" ht="12.75" customHeight="1">
      <c r="B32" s="21" t="s">
        <v>65</v>
      </c>
      <c r="C32" s="28">
        <v>1.7</v>
      </c>
      <c r="D32" s="28">
        <v>0.7</v>
      </c>
      <c r="E32" s="28">
        <v>0</v>
      </c>
      <c r="F32" s="28">
        <v>0.4</v>
      </c>
      <c r="G32" s="28">
        <v>0.7</v>
      </c>
      <c r="H32" s="28">
        <v>0.4</v>
      </c>
      <c r="I32" s="28">
        <v>-0.2</v>
      </c>
      <c r="J32" s="28">
        <v>-0.8</v>
      </c>
      <c r="K32" s="28">
        <v>0.1</v>
      </c>
      <c r="L32" s="28">
        <v>-1.7</v>
      </c>
      <c r="M32" s="28">
        <v>-0.2</v>
      </c>
      <c r="N32" s="28">
        <v>-0.8</v>
      </c>
      <c r="O32" s="28">
        <v>-2.2</v>
      </c>
      <c r="P32" s="125">
        <v>-1.2</v>
      </c>
      <c r="Q32" s="125">
        <v>-2.132</v>
      </c>
      <c r="R32" s="196">
        <v>-2.883</v>
      </c>
      <c r="S32" s="257">
        <v>0</v>
      </c>
      <c r="T32" s="427">
        <v>0</v>
      </c>
      <c r="U32" s="410">
        <f>(R32-Q32)/Q32</f>
        <v>0.35225140712945585</v>
      </c>
      <c r="V32" s="264"/>
    </row>
    <row r="33" spans="2:22" ht="12.75" customHeight="1">
      <c r="B33" s="21" t="s">
        <v>66</v>
      </c>
      <c r="C33" s="28">
        <f>SUM(C29:C32)</f>
        <v>1.8</v>
      </c>
      <c r="D33" s="28">
        <f aca="true" t="shared" si="5" ref="D33:P33">SUM(D29:D32)</f>
        <v>0.7999999999999999</v>
      </c>
      <c r="E33" s="28">
        <f t="shared" si="5"/>
        <v>0.2</v>
      </c>
      <c r="F33" s="28">
        <f t="shared" si="5"/>
        <v>0.5</v>
      </c>
      <c r="G33" s="62">
        <f t="shared" si="5"/>
        <v>0.7999999999999999</v>
      </c>
      <c r="H33" s="28">
        <f t="shared" si="5"/>
        <v>0.4</v>
      </c>
      <c r="I33" s="62">
        <f t="shared" si="5"/>
        <v>-0.1</v>
      </c>
      <c r="J33" s="28">
        <f t="shared" si="5"/>
        <v>-0.7000000000000001</v>
      </c>
      <c r="K33" s="62">
        <f t="shared" si="5"/>
        <v>0.1</v>
      </c>
      <c r="L33" s="28">
        <f t="shared" si="5"/>
        <v>-1.5999999999999999</v>
      </c>
      <c r="M33" s="62">
        <f t="shared" si="5"/>
        <v>-0.2</v>
      </c>
      <c r="N33" s="28">
        <f t="shared" si="5"/>
        <v>-0.8</v>
      </c>
      <c r="O33" s="62">
        <f t="shared" si="5"/>
        <v>-2.1</v>
      </c>
      <c r="P33" s="125">
        <f t="shared" si="5"/>
        <v>-0.3999999999999999</v>
      </c>
      <c r="Q33" s="125">
        <f>SUM(Q29:Q32)</f>
        <v>-1.973</v>
      </c>
      <c r="R33" s="196">
        <f>SUM(R29:R32)</f>
        <v>-2.848</v>
      </c>
      <c r="S33" s="257">
        <f>SUM(S29:S32)</f>
        <v>0.1</v>
      </c>
      <c r="T33" s="427">
        <f>SUM(T29:T32)</f>
        <v>0.1</v>
      </c>
      <c r="U33" s="410">
        <f>(R33-Q33)/Q33</f>
        <v>0.4434870755195133</v>
      </c>
      <c r="V33" s="264"/>
    </row>
    <row r="34" spans="2:22" ht="12.75" customHeight="1">
      <c r="B34" s="19" t="s">
        <v>67</v>
      </c>
      <c r="C34" s="28">
        <f>C27+C33</f>
        <v>16.2</v>
      </c>
      <c r="D34" s="28">
        <f aca="true" t="shared" si="6" ref="D34:P34">D27+D33</f>
        <v>17.1</v>
      </c>
      <c r="E34" s="62">
        <f t="shared" si="6"/>
        <v>23.599999999999998</v>
      </c>
      <c r="F34" s="28">
        <f t="shared" si="6"/>
        <v>22.2</v>
      </c>
      <c r="G34" s="62">
        <f t="shared" si="6"/>
        <v>27.5</v>
      </c>
      <c r="H34" s="28">
        <f t="shared" si="6"/>
        <v>37.8</v>
      </c>
      <c r="I34" s="62">
        <f t="shared" si="6"/>
        <v>31.299999999999997</v>
      </c>
      <c r="J34" s="28">
        <f t="shared" si="6"/>
        <v>37.8</v>
      </c>
      <c r="K34" s="62">
        <f t="shared" si="6"/>
        <v>40</v>
      </c>
      <c r="L34" s="28">
        <f t="shared" si="6"/>
        <v>37.6</v>
      </c>
      <c r="M34" s="62">
        <f t="shared" si="6"/>
        <v>30.8</v>
      </c>
      <c r="N34" s="28">
        <f t="shared" si="6"/>
        <v>41.300000000000004</v>
      </c>
      <c r="O34" s="62">
        <f t="shared" si="6"/>
        <v>42</v>
      </c>
      <c r="P34" s="125">
        <f t="shared" si="6"/>
        <v>56.300000000000004</v>
      </c>
      <c r="Q34" s="125">
        <f>Q27+Q33</f>
        <v>73.947</v>
      </c>
      <c r="R34" s="125">
        <f>R27+R33</f>
        <v>95.464</v>
      </c>
      <c r="S34" s="257">
        <f>S27+S33</f>
        <v>106.19999999999999</v>
      </c>
      <c r="T34" s="427">
        <f>T27+T33</f>
        <v>106.1</v>
      </c>
      <c r="U34" s="410">
        <f>(R34-Q34)/Q34</f>
        <v>0.2909786739151013</v>
      </c>
      <c r="V34" s="264"/>
    </row>
    <row r="35" spans="2:22" ht="12.75" customHeight="1" thickBot="1">
      <c r="B35" s="147" t="s">
        <v>68</v>
      </c>
      <c r="C35" s="132">
        <v>0</v>
      </c>
      <c r="D35" s="132">
        <v>0</v>
      </c>
      <c r="E35" s="132">
        <v>0</v>
      </c>
      <c r="F35" s="132">
        <v>0</v>
      </c>
      <c r="G35" s="132">
        <v>0</v>
      </c>
      <c r="H35" s="132">
        <v>0</v>
      </c>
      <c r="I35" s="132">
        <v>0</v>
      </c>
      <c r="J35" s="132">
        <v>0</v>
      </c>
      <c r="K35" s="132">
        <v>0</v>
      </c>
      <c r="L35" s="132">
        <v>0</v>
      </c>
      <c r="M35" s="132">
        <v>0</v>
      </c>
      <c r="N35" s="132">
        <v>0</v>
      </c>
      <c r="O35" s="132">
        <v>0</v>
      </c>
      <c r="P35" s="134">
        <v>0</v>
      </c>
      <c r="Q35" s="125">
        <v>0</v>
      </c>
      <c r="R35" s="196">
        <v>0</v>
      </c>
      <c r="S35" s="257">
        <v>0</v>
      </c>
      <c r="T35" s="430">
        <v>0</v>
      </c>
      <c r="U35" s="410"/>
      <c r="V35" s="264"/>
    </row>
    <row r="36" spans="1:22" s="1" customFormat="1" ht="13.5" thickBot="1">
      <c r="A36" s="36"/>
      <c r="B36" s="22" t="s">
        <v>69</v>
      </c>
      <c r="C36" s="95">
        <f>C34+C35</f>
        <v>16.2</v>
      </c>
      <c r="D36" s="96">
        <f aca="true" t="shared" si="7" ref="D36:P36">D34+D35</f>
        <v>17.1</v>
      </c>
      <c r="E36" s="95">
        <f t="shared" si="7"/>
        <v>23.599999999999998</v>
      </c>
      <c r="F36" s="96">
        <f t="shared" si="7"/>
        <v>22.2</v>
      </c>
      <c r="G36" s="95">
        <f t="shared" si="7"/>
        <v>27.5</v>
      </c>
      <c r="H36" s="96">
        <f t="shared" si="7"/>
        <v>37.8</v>
      </c>
      <c r="I36" s="95">
        <f t="shared" si="7"/>
        <v>31.299999999999997</v>
      </c>
      <c r="J36" s="96">
        <f t="shared" si="7"/>
        <v>37.8</v>
      </c>
      <c r="K36" s="156">
        <f t="shared" si="7"/>
        <v>40</v>
      </c>
      <c r="L36" s="95">
        <f t="shared" si="7"/>
        <v>37.6</v>
      </c>
      <c r="M36" s="96">
        <f t="shared" si="7"/>
        <v>30.8</v>
      </c>
      <c r="N36" s="95">
        <f t="shared" si="7"/>
        <v>41.300000000000004</v>
      </c>
      <c r="O36" s="96">
        <f t="shared" si="7"/>
        <v>42</v>
      </c>
      <c r="P36" s="126">
        <f t="shared" si="7"/>
        <v>56.300000000000004</v>
      </c>
      <c r="Q36" s="126">
        <f>Q34+Q35</f>
        <v>73.947</v>
      </c>
      <c r="R36" s="126">
        <f>R34+R35</f>
        <v>95.464</v>
      </c>
      <c r="S36" s="127">
        <f>S34+S35</f>
        <v>106.19999999999999</v>
      </c>
      <c r="T36" s="127">
        <f>T34+T35</f>
        <v>106.1</v>
      </c>
      <c r="U36" s="314">
        <f>(R36-Q36)/Q36</f>
        <v>0.2909786739151013</v>
      </c>
      <c r="V36" s="264"/>
    </row>
    <row r="37" spans="2:22" ht="12.75" customHeight="1" thickBot="1">
      <c r="B37" s="24"/>
      <c r="C37" s="101"/>
      <c r="D37" s="102"/>
      <c r="E37" s="101"/>
      <c r="F37" s="102"/>
      <c r="G37" s="101"/>
      <c r="H37" s="102"/>
      <c r="I37" s="101"/>
      <c r="J37" s="102"/>
      <c r="K37" s="101"/>
      <c r="L37" s="102"/>
      <c r="M37" s="101"/>
      <c r="N37" s="102"/>
      <c r="O37" s="164"/>
      <c r="P37" s="129"/>
      <c r="Q37" s="129"/>
      <c r="R37" s="164"/>
      <c r="S37" s="258"/>
      <c r="T37" s="417"/>
      <c r="U37" s="314"/>
      <c r="V37" s="264"/>
    </row>
    <row r="38" spans="1:22" s="1" customFormat="1" ht="12.75" customHeight="1" thickBot="1">
      <c r="A38" s="36"/>
      <c r="B38" s="22" t="s">
        <v>87</v>
      </c>
      <c r="C38" s="95">
        <f aca="true" t="shared" si="8" ref="C38:I38">(C20-C36)</f>
        <v>6.600000000000005</v>
      </c>
      <c r="D38" s="95">
        <f t="shared" si="8"/>
        <v>8.000000000000004</v>
      </c>
      <c r="E38" s="95">
        <f t="shared" si="8"/>
        <v>3.4000000000000057</v>
      </c>
      <c r="F38" s="96">
        <f t="shared" si="8"/>
        <v>1.100000000000005</v>
      </c>
      <c r="G38" s="95">
        <f t="shared" si="8"/>
        <v>7.5</v>
      </c>
      <c r="H38" s="96">
        <f t="shared" si="8"/>
        <v>10.5</v>
      </c>
      <c r="I38" s="95">
        <f t="shared" si="8"/>
        <v>10.700000000000003</v>
      </c>
      <c r="J38" s="96">
        <f>J20-J36</f>
        <v>15.300000000000004</v>
      </c>
      <c r="K38" s="95">
        <f>(K20-K36)</f>
        <v>10.900000000000006</v>
      </c>
      <c r="L38" s="96">
        <f>(L20-L36)</f>
        <v>10.900000000000006</v>
      </c>
      <c r="M38" s="95">
        <f>(M20-M36)</f>
        <v>10.700000000000006</v>
      </c>
      <c r="N38" s="96">
        <f>(N20-N36)</f>
        <v>9.500000000000007</v>
      </c>
      <c r="O38" s="165">
        <f aca="true" t="shared" si="9" ref="O38:T38">O20-O36</f>
        <v>4.400000000000006</v>
      </c>
      <c r="P38" s="126">
        <f t="shared" si="9"/>
        <v>6.899999999999999</v>
      </c>
      <c r="Q38" s="126">
        <f t="shared" si="9"/>
        <v>12.494</v>
      </c>
      <c r="R38" s="165">
        <f t="shared" si="9"/>
        <v>29.36</v>
      </c>
      <c r="S38" s="291">
        <f t="shared" si="9"/>
        <v>44.160000000000025</v>
      </c>
      <c r="T38" s="127">
        <f t="shared" si="9"/>
        <v>50.06000000000003</v>
      </c>
      <c r="U38" s="314">
        <f>(R38-Q38)/Q38</f>
        <v>1.3499279654234033</v>
      </c>
      <c r="V38" s="264"/>
    </row>
    <row r="39" spans="2:22" ht="12.75" customHeight="1">
      <c r="B39" s="45"/>
      <c r="C39" s="130"/>
      <c r="D39" s="103"/>
      <c r="E39" s="130"/>
      <c r="F39" s="103"/>
      <c r="G39" s="130"/>
      <c r="H39" s="103"/>
      <c r="I39" s="130"/>
      <c r="J39" s="103"/>
      <c r="K39" s="130"/>
      <c r="L39" s="103"/>
      <c r="M39" s="130"/>
      <c r="N39" s="103"/>
      <c r="O39" s="166"/>
      <c r="P39" s="131"/>
      <c r="Q39" s="131"/>
      <c r="R39" s="166"/>
      <c r="S39" s="259"/>
      <c r="T39" s="432"/>
      <c r="U39" s="410"/>
      <c r="V39" s="264"/>
    </row>
    <row r="40" spans="2:22" ht="12.75" customHeight="1">
      <c r="B40" s="21" t="s">
        <v>15</v>
      </c>
      <c r="C40" s="99">
        <f aca="true" t="shared" si="10" ref="C40:P40">(C27/12*3)</f>
        <v>3.5999999999999996</v>
      </c>
      <c r="D40" s="100">
        <f t="shared" si="10"/>
        <v>4.075</v>
      </c>
      <c r="E40" s="99">
        <f t="shared" si="10"/>
        <v>5.85</v>
      </c>
      <c r="F40" s="100">
        <f t="shared" si="10"/>
        <v>5.425</v>
      </c>
      <c r="G40" s="99">
        <f t="shared" si="10"/>
        <v>6.675000000000001</v>
      </c>
      <c r="H40" s="100">
        <f t="shared" si="10"/>
        <v>9.35</v>
      </c>
      <c r="I40" s="99">
        <f t="shared" si="10"/>
        <v>7.85</v>
      </c>
      <c r="J40" s="100">
        <f t="shared" si="10"/>
        <v>9.625</v>
      </c>
      <c r="K40" s="99">
        <f t="shared" si="10"/>
        <v>9.975</v>
      </c>
      <c r="L40" s="100">
        <f t="shared" si="10"/>
        <v>9.8</v>
      </c>
      <c r="M40" s="99">
        <f t="shared" si="10"/>
        <v>7.75</v>
      </c>
      <c r="N40" s="100">
        <f t="shared" si="10"/>
        <v>10.525</v>
      </c>
      <c r="O40" s="167">
        <f t="shared" si="10"/>
        <v>11.025</v>
      </c>
      <c r="P40" s="124">
        <f t="shared" si="10"/>
        <v>14.175</v>
      </c>
      <c r="Q40" s="124">
        <f>(Q27/12*3)</f>
        <v>18.98</v>
      </c>
      <c r="R40" s="167">
        <f>(R27/12*1.5)</f>
        <v>12.288999999999998</v>
      </c>
      <c r="S40" s="416">
        <f>(S27/12*1.5)</f>
        <v>13.2625</v>
      </c>
      <c r="T40" s="427">
        <f>(T27/12*1.5)</f>
        <v>13.25</v>
      </c>
      <c r="U40" s="410">
        <f>(R40-Q40)/Q40</f>
        <v>-0.35252897787144377</v>
      </c>
      <c r="V40" s="264"/>
    </row>
    <row r="41" spans="2:22" ht="12.75" customHeight="1">
      <c r="B41" s="21"/>
      <c r="C41" s="99"/>
      <c r="D41" s="100"/>
      <c r="E41" s="99"/>
      <c r="F41" s="100"/>
      <c r="G41" s="99"/>
      <c r="H41" s="100"/>
      <c r="I41" s="99"/>
      <c r="J41" s="100"/>
      <c r="K41" s="99"/>
      <c r="L41" s="100"/>
      <c r="M41" s="99"/>
      <c r="N41" s="100"/>
      <c r="O41" s="167"/>
      <c r="P41" s="124"/>
      <c r="Q41" s="124"/>
      <c r="R41" s="167"/>
      <c r="S41" s="254"/>
      <c r="T41" s="427"/>
      <c r="U41" s="410"/>
      <c r="V41" s="264"/>
    </row>
    <row r="42" spans="2:22" ht="12.75" customHeight="1" thickBot="1">
      <c r="B42" s="20" t="s">
        <v>37</v>
      </c>
      <c r="C42" s="132">
        <f aca="true" t="shared" si="11" ref="C42:P42">+C38-C40</f>
        <v>3.0000000000000053</v>
      </c>
      <c r="D42" s="133">
        <f t="shared" si="11"/>
        <v>3.9250000000000034</v>
      </c>
      <c r="E42" s="132">
        <f t="shared" si="11"/>
        <v>-2.449999999999994</v>
      </c>
      <c r="F42" s="133">
        <f t="shared" si="11"/>
        <v>-4.324999999999995</v>
      </c>
      <c r="G42" s="132">
        <f t="shared" si="11"/>
        <v>0.8249999999999993</v>
      </c>
      <c r="H42" s="133">
        <f t="shared" si="11"/>
        <v>1.1500000000000004</v>
      </c>
      <c r="I42" s="132">
        <f t="shared" si="11"/>
        <v>2.850000000000003</v>
      </c>
      <c r="J42" s="133">
        <f t="shared" si="11"/>
        <v>5.675000000000004</v>
      </c>
      <c r="K42" s="132">
        <f t="shared" si="11"/>
        <v>0.925000000000006</v>
      </c>
      <c r="L42" s="133">
        <f t="shared" si="11"/>
        <v>1.100000000000005</v>
      </c>
      <c r="M42" s="132">
        <f t="shared" si="11"/>
        <v>2.9500000000000064</v>
      </c>
      <c r="N42" s="133">
        <f t="shared" si="11"/>
        <v>-1.0249999999999932</v>
      </c>
      <c r="O42" s="168">
        <f t="shared" si="11"/>
        <v>-6.624999999999995</v>
      </c>
      <c r="P42" s="246">
        <f t="shared" si="11"/>
        <v>-7.275000000000002</v>
      </c>
      <c r="Q42" s="246">
        <f>+Q38-Q40</f>
        <v>-6.486000000000001</v>
      </c>
      <c r="R42" s="243">
        <f>+R38-R40</f>
        <v>17.071</v>
      </c>
      <c r="S42" s="431">
        <f>+S38-S40</f>
        <v>30.897500000000026</v>
      </c>
      <c r="T42" s="433">
        <f>+T38-T40</f>
        <v>36.81000000000003</v>
      </c>
      <c r="U42" s="418">
        <f>(R42-Q42)/Q42</f>
        <v>-3.631976564909035</v>
      </c>
      <c r="V42" s="264"/>
    </row>
    <row r="43" spans="2:21" ht="12.75" customHeight="1" thickBot="1">
      <c r="B43" s="40"/>
      <c r="C43" s="135"/>
      <c r="D43" s="135"/>
      <c r="E43" s="135"/>
      <c r="F43" s="135"/>
      <c r="G43" s="135"/>
      <c r="H43" s="135"/>
      <c r="I43" s="135"/>
      <c r="J43" s="135"/>
      <c r="K43" s="135"/>
      <c r="L43" s="135"/>
      <c r="M43" s="135"/>
      <c r="N43" s="135"/>
      <c r="O43" s="136"/>
      <c r="P43" s="136"/>
      <c r="Q43" s="136"/>
      <c r="R43" s="136"/>
      <c r="S43" s="136"/>
      <c r="T43" s="136"/>
      <c r="U43" s="415"/>
    </row>
    <row r="44" spans="2:21" ht="25.5">
      <c r="B44" s="41" t="s">
        <v>45</v>
      </c>
      <c r="C44" s="137">
        <f>C38/C34</f>
        <v>0.4074074074074077</v>
      </c>
      <c r="D44" s="137">
        <f aca="true" t="shared" si="12" ref="D44:P44">D38/D34</f>
        <v>0.4678362573099417</v>
      </c>
      <c r="E44" s="137">
        <f t="shared" si="12"/>
        <v>0.14406779661016975</v>
      </c>
      <c r="F44" s="137">
        <f t="shared" si="12"/>
        <v>0.04954954954954977</v>
      </c>
      <c r="G44" s="137">
        <f t="shared" si="12"/>
        <v>0.2727272727272727</v>
      </c>
      <c r="H44" s="137">
        <f t="shared" si="12"/>
        <v>0.2777777777777778</v>
      </c>
      <c r="I44" s="137">
        <f t="shared" si="12"/>
        <v>0.3418530351437701</v>
      </c>
      <c r="J44" s="137">
        <f t="shared" si="12"/>
        <v>0.4047619047619049</v>
      </c>
      <c r="K44" s="137">
        <f t="shared" si="12"/>
        <v>0.27250000000000013</v>
      </c>
      <c r="L44" s="137">
        <f t="shared" si="12"/>
        <v>0.28989361702127675</v>
      </c>
      <c r="M44" s="137">
        <f t="shared" si="12"/>
        <v>0.3474025974025976</v>
      </c>
      <c r="N44" s="137">
        <f t="shared" si="12"/>
        <v>0.23002421307506069</v>
      </c>
      <c r="O44" s="137">
        <f t="shared" si="12"/>
        <v>0.1047619047619049</v>
      </c>
      <c r="P44" s="247">
        <f t="shared" si="12"/>
        <v>0.12255772646536409</v>
      </c>
      <c r="Q44" s="138">
        <f>Q38/Q34</f>
        <v>0.16895884890529703</v>
      </c>
      <c r="R44" s="247">
        <f>R38/R34</f>
        <v>0.30755049023715747</v>
      </c>
      <c r="S44" s="239">
        <f>S38/S34</f>
        <v>0.4158192090395483</v>
      </c>
      <c r="T44" s="414">
        <f>T38/T34</f>
        <v>0.4718190386427901</v>
      </c>
      <c r="U44" s="412">
        <f>(R44-Q44)/Q44</f>
        <v>0.8202686170615563</v>
      </c>
    </row>
    <row r="45" spans="2:21" ht="26.25" thickBot="1">
      <c r="B45" s="41" t="s">
        <v>41</v>
      </c>
      <c r="C45" s="137">
        <f>C38/C36</f>
        <v>0.4074074074074077</v>
      </c>
      <c r="D45" s="137">
        <f aca="true" t="shared" si="13" ref="D45:P45">D38/D36</f>
        <v>0.4678362573099417</v>
      </c>
      <c r="E45" s="137">
        <f t="shared" si="13"/>
        <v>0.14406779661016975</v>
      </c>
      <c r="F45" s="137">
        <f t="shared" si="13"/>
        <v>0.04954954954954977</v>
      </c>
      <c r="G45" s="137">
        <f t="shared" si="13"/>
        <v>0.2727272727272727</v>
      </c>
      <c r="H45" s="137">
        <f t="shared" si="13"/>
        <v>0.2777777777777778</v>
      </c>
      <c r="I45" s="137">
        <f t="shared" si="13"/>
        <v>0.3418530351437701</v>
      </c>
      <c r="J45" s="137">
        <f t="shared" si="13"/>
        <v>0.4047619047619049</v>
      </c>
      <c r="K45" s="137">
        <f t="shared" si="13"/>
        <v>0.27250000000000013</v>
      </c>
      <c r="L45" s="137">
        <f t="shared" si="13"/>
        <v>0.28989361702127675</v>
      </c>
      <c r="M45" s="137">
        <f t="shared" si="13"/>
        <v>0.3474025974025976</v>
      </c>
      <c r="N45" s="137">
        <f t="shared" si="13"/>
        <v>0.23002421307506069</v>
      </c>
      <c r="O45" s="137">
        <f t="shared" si="13"/>
        <v>0.1047619047619049</v>
      </c>
      <c r="P45" s="247">
        <f t="shared" si="13"/>
        <v>0.12255772646536409</v>
      </c>
      <c r="Q45" s="138">
        <f>Q38/Q36</f>
        <v>0.16895884890529703</v>
      </c>
      <c r="R45" s="247">
        <f>R38/R36</f>
        <v>0.30755049023715747</v>
      </c>
      <c r="S45" s="239">
        <f>S38/S36</f>
        <v>0.4158192090395483</v>
      </c>
      <c r="T45" s="414">
        <f>T38/T36</f>
        <v>0.4718190386427901</v>
      </c>
      <c r="U45" s="413">
        <f>(R45-Q45)/Q45</f>
        <v>0.8202686170615563</v>
      </c>
    </row>
    <row r="46" spans="2:21" ht="12.75">
      <c r="B46" s="240"/>
      <c r="C46" s="227"/>
      <c r="D46" s="227"/>
      <c r="E46" s="227"/>
      <c r="F46" s="227"/>
      <c r="G46" s="227"/>
      <c r="H46" s="227"/>
      <c r="I46" s="227"/>
      <c r="J46" s="227"/>
      <c r="K46" s="227"/>
      <c r="L46" s="227"/>
      <c r="M46" s="227"/>
      <c r="N46" s="227"/>
      <c r="O46" s="227"/>
      <c r="P46" s="241"/>
      <c r="Q46" s="241"/>
      <c r="R46" s="241"/>
      <c r="S46" s="241"/>
      <c r="T46" s="241"/>
      <c r="U46" s="242"/>
    </row>
    <row r="47" spans="2:21" ht="12.75">
      <c r="B47" s="240"/>
      <c r="C47" s="227"/>
      <c r="D47" s="227"/>
      <c r="E47" s="227"/>
      <c r="F47" s="227"/>
      <c r="G47" s="227"/>
      <c r="H47" s="227"/>
      <c r="I47" s="227"/>
      <c r="J47" s="227"/>
      <c r="K47" s="227"/>
      <c r="L47" s="227"/>
      <c r="M47" s="227"/>
      <c r="N47" s="227"/>
      <c r="O47" s="227"/>
      <c r="P47" s="241"/>
      <c r="Q47" s="241"/>
      <c r="R47" s="241"/>
      <c r="S47" s="241"/>
      <c r="T47" s="241"/>
      <c r="U47" s="242"/>
    </row>
    <row r="48" spans="2:21" ht="12.75">
      <c r="B48" s="30"/>
      <c r="C48" s="227"/>
      <c r="D48" s="227"/>
      <c r="E48" s="227"/>
      <c r="F48" s="227"/>
      <c r="G48" s="227"/>
      <c r="H48" s="227"/>
      <c r="I48" s="227"/>
      <c r="J48" s="227"/>
      <c r="K48" s="227"/>
      <c r="L48" s="227"/>
      <c r="M48" s="227"/>
      <c r="N48" s="227"/>
      <c r="O48" s="227"/>
      <c r="P48" s="228"/>
      <c r="Q48" s="241"/>
      <c r="R48" s="241"/>
      <c r="S48" s="228"/>
      <c r="T48" s="228"/>
      <c r="U48" s="224"/>
    </row>
    <row r="49" spans="2:21" ht="12.75">
      <c r="B49" s="30" t="s">
        <v>93</v>
      </c>
      <c r="C49" s="227"/>
      <c r="D49" s="227"/>
      <c r="E49" s="227"/>
      <c r="F49" s="227"/>
      <c r="G49" s="227"/>
      <c r="H49" s="227"/>
      <c r="I49" s="227"/>
      <c r="J49" s="227"/>
      <c r="K49" s="227"/>
      <c r="L49" s="227"/>
      <c r="M49" s="227"/>
      <c r="N49" s="227"/>
      <c r="O49" s="227"/>
      <c r="P49" s="228"/>
      <c r="Q49" s="241"/>
      <c r="R49" s="241"/>
      <c r="S49" s="228"/>
      <c r="T49" s="228"/>
      <c r="U49" s="224"/>
    </row>
    <row r="50" spans="1:20" ht="18">
      <c r="A50" s="37"/>
      <c r="B50" s="30"/>
      <c r="C50" s="1"/>
      <c r="D50" s="2"/>
      <c r="E50" s="2"/>
      <c r="F50" s="8"/>
      <c r="G50" s="8"/>
      <c r="H50" s="8"/>
      <c r="I50" s="8"/>
      <c r="J50" s="1"/>
      <c r="K50" s="8"/>
      <c r="L50" s="8"/>
      <c r="M50" s="8"/>
      <c r="N50" s="8"/>
      <c r="O50" s="8"/>
      <c r="P50" s="8"/>
      <c r="Q50" s="307"/>
      <c r="R50" s="307"/>
      <c r="S50" s="8"/>
      <c r="T50" s="8"/>
    </row>
    <row r="51" spans="1:20" ht="18">
      <c r="A51" s="37"/>
      <c r="B51" s="1" t="s">
        <v>16</v>
      </c>
      <c r="C51" s="1"/>
      <c r="D51" s="2"/>
      <c r="E51" s="2"/>
      <c r="F51" s="8"/>
      <c r="G51" s="8"/>
      <c r="H51" s="8"/>
      <c r="I51" s="8"/>
      <c r="J51" s="1"/>
      <c r="K51" s="8"/>
      <c r="L51" s="8"/>
      <c r="M51" s="8"/>
      <c r="N51" s="8"/>
      <c r="O51" s="8"/>
      <c r="P51" s="8"/>
      <c r="Q51" s="307"/>
      <c r="R51" s="307"/>
      <c r="S51" s="8"/>
      <c r="T51" s="8"/>
    </row>
    <row r="52" spans="1:20" ht="12.75">
      <c r="A52" s="116"/>
      <c r="B52" s="463" t="s">
        <v>137</v>
      </c>
      <c r="C52" s="463"/>
      <c r="D52" s="463"/>
      <c r="E52" s="463"/>
      <c r="F52" s="463"/>
      <c r="G52" s="463"/>
      <c r="H52" s="463"/>
      <c r="I52" s="463"/>
      <c r="J52" s="463"/>
      <c r="K52" s="463"/>
      <c r="L52" s="463"/>
      <c r="M52" s="463"/>
      <c r="N52" s="463"/>
      <c r="O52" s="463"/>
      <c r="P52" s="463"/>
      <c r="Q52" s="463"/>
      <c r="R52" s="308"/>
      <c r="S52" s="109"/>
      <c r="T52" s="109"/>
    </row>
    <row r="53" spans="1:20" ht="12.75">
      <c r="A53" s="462">
        <v>1</v>
      </c>
      <c r="B53" s="463"/>
      <c r="C53" s="463"/>
      <c r="D53" s="463"/>
      <c r="E53" s="463"/>
      <c r="F53" s="463"/>
      <c r="G53" s="463"/>
      <c r="H53" s="463"/>
      <c r="I53" s="463"/>
      <c r="J53" s="463"/>
      <c r="K53" s="463"/>
      <c r="L53" s="463"/>
      <c r="M53" s="463"/>
      <c r="N53" s="463"/>
      <c r="O53" s="463"/>
      <c r="P53" s="463"/>
      <c r="Q53" s="463"/>
      <c r="R53" s="308"/>
      <c r="S53" s="109"/>
      <c r="T53" s="109"/>
    </row>
    <row r="54" spans="1:20" ht="12.75">
      <c r="A54" s="462"/>
      <c r="B54" s="464"/>
      <c r="C54" s="464"/>
      <c r="D54" s="464"/>
      <c r="E54" s="464"/>
      <c r="F54" s="464"/>
      <c r="G54" s="464"/>
      <c r="H54" s="464"/>
      <c r="I54" s="464"/>
      <c r="J54" s="464"/>
      <c r="K54" s="464"/>
      <c r="L54" s="464"/>
      <c r="M54" s="464"/>
      <c r="N54" s="464"/>
      <c r="O54" s="464"/>
      <c r="P54" s="464"/>
      <c r="Q54" s="464"/>
      <c r="R54" s="309"/>
      <c r="S54" s="118"/>
      <c r="T54" s="118"/>
    </row>
    <row r="55" spans="1:20" ht="12.75">
      <c r="A55" s="116"/>
      <c r="B55" s="118"/>
      <c r="C55" s="118"/>
      <c r="D55" s="118"/>
      <c r="E55" s="118"/>
      <c r="F55" s="118"/>
      <c r="G55" s="118"/>
      <c r="H55" s="118"/>
      <c r="I55" s="118"/>
      <c r="J55" s="118"/>
      <c r="K55" s="118"/>
      <c r="L55" s="118"/>
      <c r="M55" s="118"/>
      <c r="N55" s="118"/>
      <c r="O55" s="118"/>
      <c r="P55" s="118"/>
      <c r="Q55" s="309"/>
      <c r="R55" s="309"/>
      <c r="S55" s="118"/>
      <c r="T55" s="118"/>
    </row>
    <row r="56" spans="1:20" ht="12.75">
      <c r="A56" s="116">
        <v>2</v>
      </c>
      <c r="B56" s="450" t="s">
        <v>138</v>
      </c>
      <c r="C56" s="450"/>
      <c r="D56" s="450"/>
      <c r="E56" s="450"/>
      <c r="F56" s="450"/>
      <c r="G56" s="450"/>
      <c r="H56" s="450"/>
      <c r="I56" s="450"/>
      <c r="J56" s="450"/>
      <c r="K56" s="450"/>
      <c r="L56" s="450"/>
      <c r="M56" s="450"/>
      <c r="N56" s="450"/>
      <c r="O56" s="450"/>
      <c r="P56" s="450"/>
      <c r="Q56" s="310"/>
      <c r="R56" s="310"/>
      <c r="S56" s="7"/>
      <c r="T56" s="7"/>
    </row>
    <row r="57" spans="1:20" ht="12.75">
      <c r="A57" s="116"/>
      <c r="C57" s="3"/>
      <c r="D57" s="3"/>
      <c r="E57" s="2"/>
      <c r="F57" s="1"/>
      <c r="G57" s="1"/>
      <c r="H57" s="1"/>
      <c r="I57" s="1"/>
      <c r="J57" s="1"/>
      <c r="K57" s="1"/>
      <c r="L57" s="1"/>
      <c r="M57" s="1"/>
      <c r="N57" s="1"/>
      <c r="O57" s="1"/>
      <c r="P57" s="1"/>
      <c r="Q57" s="305"/>
      <c r="R57" s="305"/>
      <c r="S57" s="1"/>
      <c r="T57" s="1"/>
    </row>
    <row r="58" spans="1:20" ht="12.75">
      <c r="A58" s="116">
        <v>3</v>
      </c>
      <c r="B58" s="453" t="s">
        <v>101</v>
      </c>
      <c r="C58" s="453"/>
      <c r="D58" s="453"/>
      <c r="E58" s="453"/>
      <c r="F58" s="453"/>
      <c r="G58" s="453"/>
      <c r="H58" s="453"/>
      <c r="I58" s="453"/>
      <c r="J58" s="453"/>
      <c r="K58" s="453"/>
      <c r="L58" s="453"/>
      <c r="M58" s="453"/>
      <c r="N58" s="453"/>
      <c r="O58" s="453"/>
      <c r="P58" s="453"/>
      <c r="Q58" s="310"/>
      <c r="R58" s="310"/>
      <c r="S58" s="7"/>
      <c r="T58" s="7"/>
    </row>
    <row r="59" spans="1:20" ht="12.75">
      <c r="A59" s="116"/>
      <c r="B59" s="6" t="s">
        <v>18</v>
      </c>
      <c r="D59" s="3"/>
      <c r="E59" s="112"/>
      <c r="H59" s="1"/>
      <c r="I59" s="1"/>
      <c r="J59" s="1"/>
      <c r="K59" s="1"/>
      <c r="L59" s="1"/>
      <c r="M59" s="1"/>
      <c r="N59" s="1"/>
      <c r="O59" s="1"/>
      <c r="P59" s="1"/>
      <c r="Q59" s="305"/>
      <c r="R59" s="305"/>
      <c r="S59" s="1"/>
      <c r="T59" s="1"/>
    </row>
    <row r="60" spans="1:20" ht="12.75">
      <c r="A60" s="462">
        <v>4</v>
      </c>
      <c r="B60" s="452" t="s">
        <v>139</v>
      </c>
      <c r="C60" s="452"/>
      <c r="D60" s="452"/>
      <c r="E60" s="452"/>
      <c r="F60" s="452"/>
      <c r="G60" s="452"/>
      <c r="H60" s="452"/>
      <c r="I60" s="452"/>
      <c r="J60" s="452"/>
      <c r="K60" s="452"/>
      <c r="L60" s="452"/>
      <c r="M60" s="452"/>
      <c r="N60" s="452"/>
      <c r="O60" s="452"/>
      <c r="P60" s="452"/>
      <c r="Q60" s="311"/>
      <c r="R60" s="311"/>
      <c r="S60" s="115"/>
      <c r="T60" s="115"/>
    </row>
    <row r="61" spans="1:20" ht="12.75">
      <c r="A61" s="462"/>
      <c r="B61" s="452"/>
      <c r="C61" s="452"/>
      <c r="D61" s="452"/>
      <c r="E61" s="452"/>
      <c r="F61" s="452"/>
      <c r="G61" s="452"/>
      <c r="H61" s="452"/>
      <c r="I61" s="452"/>
      <c r="J61" s="452"/>
      <c r="K61" s="452"/>
      <c r="L61" s="452"/>
      <c r="M61" s="452"/>
      <c r="N61" s="452"/>
      <c r="O61" s="452"/>
      <c r="P61" s="452"/>
      <c r="Q61" s="311"/>
      <c r="R61" s="311"/>
      <c r="S61" s="115"/>
      <c r="T61" s="115"/>
    </row>
    <row r="62" spans="1:20" ht="12.75">
      <c r="A62" s="116"/>
      <c r="B62" s="452"/>
      <c r="C62" s="452"/>
      <c r="D62" s="452"/>
      <c r="E62" s="452"/>
      <c r="F62" s="452"/>
      <c r="G62" s="452"/>
      <c r="H62" s="452"/>
      <c r="I62" s="452"/>
      <c r="J62" s="452"/>
      <c r="K62" s="452"/>
      <c r="L62" s="452"/>
      <c r="M62" s="452"/>
      <c r="N62" s="452"/>
      <c r="O62" s="452"/>
      <c r="P62" s="452"/>
      <c r="Q62" s="311"/>
      <c r="R62" s="311"/>
      <c r="S62" s="115"/>
      <c r="T62" s="115"/>
    </row>
    <row r="63" spans="4:6" ht="12.75">
      <c r="D63" s="3"/>
      <c r="E63" s="3"/>
      <c r="F63" s="3"/>
    </row>
    <row r="64" spans="4:6" ht="12.75">
      <c r="D64" s="3"/>
      <c r="E64" s="3"/>
      <c r="F64" s="3"/>
    </row>
    <row r="65" spans="4:6" ht="12.75">
      <c r="D65" s="3"/>
      <c r="E65" s="3"/>
      <c r="F65" s="3"/>
    </row>
    <row r="66" spans="4:6" ht="12.75">
      <c r="D66" s="3"/>
      <c r="E66" s="3"/>
      <c r="F66" s="3"/>
    </row>
    <row r="67" spans="4:6" ht="12.75">
      <c r="D67" s="3"/>
      <c r="E67" s="3"/>
      <c r="F67" s="3"/>
    </row>
    <row r="68" spans="4:6" ht="12.75">
      <c r="D68" s="3"/>
      <c r="E68" s="3"/>
      <c r="F68" s="3"/>
    </row>
    <row r="69" spans="4:6" ht="12.75">
      <c r="D69" s="3"/>
      <c r="E69" s="3"/>
      <c r="F69" s="3"/>
    </row>
    <row r="70" spans="4:6" ht="12.75">
      <c r="D70" s="3"/>
      <c r="E70" s="3"/>
      <c r="F70" s="3"/>
    </row>
    <row r="71" spans="4:6" ht="12.75">
      <c r="D71" s="3"/>
      <c r="E71" s="3"/>
      <c r="F71" s="3"/>
    </row>
    <row r="72" spans="4:6" ht="12.75">
      <c r="D72" s="3"/>
      <c r="E72" s="3"/>
      <c r="F72" s="3"/>
    </row>
    <row r="73" spans="4:6" ht="12.75">
      <c r="D73" s="3"/>
      <c r="E73" s="3"/>
      <c r="F73" s="3"/>
    </row>
    <row r="74" spans="4:6" ht="12.75">
      <c r="D74" s="3"/>
      <c r="E74" s="3"/>
      <c r="F74" s="3"/>
    </row>
    <row r="75" spans="4:6" ht="12.75">
      <c r="D75" s="3"/>
      <c r="E75" s="3"/>
      <c r="F75" s="3"/>
    </row>
    <row r="76" spans="4:6" ht="12.75">
      <c r="D76" s="3"/>
      <c r="E76" s="3"/>
      <c r="F76" s="3"/>
    </row>
    <row r="77" spans="4:6" ht="12.75">
      <c r="D77" s="3"/>
      <c r="E77" s="3"/>
      <c r="F77" s="3"/>
    </row>
    <row r="78" spans="4:6" ht="12.75">
      <c r="D78" s="3"/>
      <c r="E78" s="3"/>
      <c r="F78" s="3"/>
    </row>
    <row r="79" spans="4:6" ht="12.75">
      <c r="D79" s="3"/>
      <c r="E79" s="3"/>
      <c r="F79" s="3"/>
    </row>
    <row r="80" spans="4:6" ht="12.75">
      <c r="D80" s="3"/>
      <c r="E80" s="3"/>
      <c r="F80" s="3"/>
    </row>
    <row r="81" spans="4:6" ht="12.75">
      <c r="D81" s="3"/>
      <c r="E81" s="3"/>
      <c r="F81" s="3"/>
    </row>
    <row r="82" spans="4:6" ht="12.75">
      <c r="D82" s="3"/>
      <c r="E82" s="3"/>
      <c r="F82" s="3"/>
    </row>
    <row r="83" spans="4:6" ht="12.75">
      <c r="D83" s="3"/>
      <c r="E83" s="3"/>
      <c r="F83" s="3"/>
    </row>
    <row r="84" spans="4:6" ht="12.75">
      <c r="D84" s="3"/>
      <c r="E84" s="3"/>
      <c r="F84" s="3"/>
    </row>
    <row r="85" spans="4:6" ht="12.75">
      <c r="D85" s="3"/>
      <c r="E85" s="3"/>
      <c r="F85" s="3"/>
    </row>
    <row r="86" spans="4:6" ht="12.75">
      <c r="D86" s="3"/>
      <c r="E86" s="3"/>
      <c r="F86" s="3"/>
    </row>
    <row r="87" spans="4:6" ht="12.75">
      <c r="D87" s="3"/>
      <c r="E87" s="3"/>
      <c r="F87" s="3"/>
    </row>
    <row r="88" spans="2:6" ht="12.75">
      <c r="B88" s="6" t="s">
        <v>10</v>
      </c>
      <c r="D88" s="3"/>
      <c r="E88" s="3"/>
      <c r="F88" s="3"/>
    </row>
    <row r="89" spans="4:6" ht="12.75">
      <c r="D89" s="3"/>
      <c r="E89" s="3"/>
      <c r="F89" s="3"/>
    </row>
    <row r="90" spans="2:6" ht="12.75">
      <c r="B90" s="6" t="s">
        <v>2</v>
      </c>
      <c r="D90" s="3"/>
      <c r="E90" s="3"/>
      <c r="F90" s="3"/>
    </row>
    <row r="91" spans="2:6" ht="12.75">
      <c r="B91" s="6" t="s">
        <v>3</v>
      </c>
      <c r="D91" s="3"/>
      <c r="E91" s="3"/>
      <c r="F91" s="3"/>
    </row>
    <row r="92" spans="2:6" ht="12.75">
      <c r="B92" s="6" t="s">
        <v>4</v>
      </c>
      <c r="D92" s="3"/>
      <c r="E92" s="3"/>
      <c r="F92" s="3"/>
    </row>
    <row r="93" spans="2:6" ht="12.75">
      <c r="B93" s="6" t="s">
        <v>5</v>
      </c>
      <c r="D93" s="3">
        <v>516</v>
      </c>
      <c r="E93" s="3"/>
      <c r="F93" s="3"/>
    </row>
    <row r="94" spans="2:6" ht="12.75">
      <c r="B94" s="6" t="s">
        <v>6</v>
      </c>
      <c r="D94" s="3">
        <f>+D93-D19</f>
        <v>515.9</v>
      </c>
      <c r="E94" s="3"/>
      <c r="F94" s="3"/>
    </row>
    <row r="95" spans="2:6" ht="12.75">
      <c r="B95" s="6" t="s">
        <v>7</v>
      </c>
      <c r="D95" s="3">
        <v>2404</v>
      </c>
      <c r="E95" s="3"/>
      <c r="F95" s="3"/>
    </row>
    <row r="96" spans="4:6" ht="12.75">
      <c r="D96" s="3">
        <f>+D95-D27</f>
        <v>2387.7</v>
      </c>
      <c r="E96" s="3"/>
      <c r="F96" s="3"/>
    </row>
    <row r="97" spans="2:6" ht="12.75">
      <c r="B97" s="6" t="s">
        <v>35</v>
      </c>
      <c r="D97" s="3">
        <v>82</v>
      </c>
      <c r="E97" s="3"/>
      <c r="F97" s="3"/>
    </row>
    <row r="98" spans="4:6" ht="12.75">
      <c r="D98" s="3">
        <f>+D97-D35</f>
        <v>82</v>
      </c>
      <c r="E98" s="3"/>
      <c r="F98" s="3"/>
    </row>
    <row r="99" spans="4:6" ht="12.75">
      <c r="D99" s="3"/>
      <c r="E99" s="3"/>
      <c r="F99" s="3"/>
    </row>
    <row r="100" spans="4:6" ht="12.75">
      <c r="D100" s="3">
        <f>(D38+D94-D96-D98)</f>
        <v>-1945.7999999999997</v>
      </c>
      <c r="E100" s="3"/>
      <c r="F100" s="3"/>
    </row>
    <row r="101" ht="12.75">
      <c r="F101" s="3"/>
    </row>
    <row r="102" ht="12.75">
      <c r="F102" s="3"/>
    </row>
    <row r="103" ht="12.75">
      <c r="F103" s="3"/>
    </row>
  </sheetData>
  <sheetProtection/>
  <mergeCells count="8">
    <mergeCell ref="V4:V5"/>
    <mergeCell ref="U4:U5"/>
    <mergeCell ref="A53:A54"/>
    <mergeCell ref="B52:Q54"/>
    <mergeCell ref="B60:P62"/>
    <mergeCell ref="B56:P56"/>
    <mergeCell ref="B58:P58"/>
    <mergeCell ref="A60:A6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Nampo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Grain SA S&amp;D Projections</dc:title>
  <dc:subject>Supply and Demand</dc:subject>
  <dc:creator>Lemmer WJ &amp; Hawkins NJ</dc:creator>
  <cp:keywords>Sunflower Soybeans Groundnuts Canola</cp:keywords>
  <dc:description>The Supply and Demand Projections are based on the monthly CEC- &amp; SAGIS-reports as well as Grain SA's own assumptions and historical database</dc:description>
  <cp:lastModifiedBy>Luzelle Botha</cp:lastModifiedBy>
  <cp:lastPrinted>2015-07-30T12:40:12Z</cp:lastPrinted>
  <dcterms:created xsi:type="dcterms:W3CDTF">2000-03-27T14:20:35Z</dcterms:created>
  <dcterms:modified xsi:type="dcterms:W3CDTF">2015-09-01T12:15:11Z</dcterms:modified>
  <cp:category>Marketing information</cp:category>
  <cp:version/>
  <cp:contentType/>
  <cp:contentStatus/>
</cp:coreProperties>
</file>