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7.xml" ContentType="application/vnd.openxmlformats-officedocument.drawing+xml"/>
  <Override PartName="/xl/chartsheets/sheet16.xml" ContentType="application/vnd.openxmlformats-officedocument.spreadsheetml.chartsheet+xml"/>
  <Override PartName="/xl/drawings/drawing18.xml" ContentType="application/vnd.openxmlformats-officedocument.drawing+xml"/>
  <Override PartName="/xl/chartsheets/sheet17.xml" ContentType="application/vnd.openxmlformats-officedocument.spreadsheetml.chartsheet+xml"/>
  <Override PartName="/xl/drawings/drawing19.xml" ContentType="application/vnd.openxmlformats-officedocument.drawing+xml"/>
  <Override PartName="/xl/chartsheets/sheet18.xml" ContentType="application/vnd.openxmlformats-officedocument.spreadsheetml.chartsheet+xml"/>
  <Override PartName="/xl/drawings/drawing20.xml" ContentType="application/vnd.openxmlformats-officedocument.drawing+xml"/>
  <Override PartName="/xl/chartsheets/sheet19.xml" ContentType="application/vnd.openxmlformats-officedocument.spreadsheetml.chartsheet+xml"/>
  <Override PartName="/xl/drawings/drawing21.xml" ContentType="application/vnd.openxmlformats-officedocument.drawing+xml"/>
  <Override PartName="/xl/chartsheets/sheet20.xml" ContentType="application/vnd.openxmlformats-officedocument.spreadsheetml.chartsheet+xml"/>
  <Override PartName="/xl/drawings/drawing22.xml" ContentType="application/vnd.openxmlformats-officedocument.drawing+xml"/>
  <Override PartName="/xl/chartsheets/sheet21.xml" ContentType="application/vnd.openxmlformats-officedocument.spreadsheetml.chartsheet+xml"/>
  <Override PartName="/xl/drawings/drawing23.xml" ContentType="application/vnd.openxmlformats-officedocument.drawing+xml"/>
  <Override PartName="/xl/chartsheets/sheet22.xml" ContentType="application/vnd.openxmlformats-officedocument.spreadsheetml.chartsheet+xml"/>
  <Override PartName="/xl/drawings/drawing24.xml" ContentType="application/vnd.openxmlformats-officedocument.drawing+xml"/>
  <Override PartName="/xl/worksheets/sheet4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5.xml" ContentType="application/vnd.openxmlformats-officedocument.drawing+xml"/>
  <Override PartName="/xl/chartsheets/sheet24.xml" ContentType="application/vnd.openxmlformats-officedocument.spreadsheetml.chartsheet+xml"/>
  <Override PartName="/xl/drawings/drawing26.xml" ContentType="application/vnd.openxmlformats-officedocument.drawing+xml"/>
  <Override PartName="/xl/chartsheets/sheet25.xml" ContentType="application/vnd.openxmlformats-officedocument.spreadsheetml.chartsheet+xml"/>
  <Override PartName="/xl/drawings/drawing27.xml" ContentType="application/vnd.openxmlformats-officedocument.drawing+xml"/>
  <Override PartName="/xl/chartsheets/sheet26.xml" ContentType="application/vnd.openxmlformats-officedocument.spreadsheetml.chartsheet+xml"/>
  <Override PartName="/xl/drawings/drawing28.xml" ContentType="application/vnd.openxmlformats-officedocument.drawing+xml"/>
  <Override PartName="/xl/chartsheets/sheet27.xml" ContentType="application/vnd.openxmlformats-officedocument.spreadsheetml.chartsheet+xml"/>
  <Override PartName="/xl/drawings/drawing29.xml" ContentType="application/vnd.openxmlformats-officedocument.drawing+xml"/>
  <Override PartName="/xl/chartsheets/sheet28.xml" ContentType="application/vnd.openxmlformats-officedocument.spreadsheetml.chartsheet+xml"/>
  <Override PartName="/xl/drawings/drawing30.xml" ContentType="application/vnd.openxmlformats-officedocument.drawing+xml"/>
  <Override PartName="/xl/chartsheets/sheet29.xml" ContentType="application/vnd.openxmlformats-officedocument.spreadsheetml.chartsheet+xml"/>
  <Override PartName="/xl/drawings/drawing31.xml" ContentType="application/vnd.openxmlformats-officedocument.drawing+xml"/>
  <Override PartName="/xl/chartsheets/sheet30.xml" ContentType="application/vnd.openxmlformats-officedocument.spreadsheetml.chartsheet+xml"/>
  <Override PartName="/xl/drawings/drawing32.xml" ContentType="application/vnd.openxmlformats-officedocument.drawing+xml"/>
  <Override PartName="/xl/chartsheets/sheet31.xml" ContentType="application/vnd.openxmlformats-officedocument.spreadsheetml.chartsheet+xml"/>
  <Override PartName="/xl/drawings/drawing33.xml" ContentType="application/vnd.openxmlformats-officedocument.drawing+xml"/>
  <Override PartName="/xl/chartsheets/sheet32.xml" ContentType="application/vnd.openxmlformats-officedocument.spreadsheetml.chartsheet+xml"/>
  <Override PartName="/xl/drawings/drawing34.xml" ContentType="application/vnd.openxmlformats-officedocument.drawing+xml"/>
  <Override PartName="/xl/chartsheets/sheet33.xml" ContentType="application/vnd.openxmlformats-officedocument.spreadsheetml.chartsheet+xml"/>
  <Override PartName="/xl/drawings/drawing35.xml" ContentType="application/vnd.openxmlformats-officedocument.drawing+xml"/>
  <Override PartName="/xl/chartsheets/sheet34.xml" ContentType="application/vnd.openxmlformats-officedocument.spreadsheetml.chartsheet+xml"/>
  <Override PartName="/xl/drawings/drawing36.xml" ContentType="application/vnd.openxmlformats-officedocument.drawing+xml"/>
  <Override PartName="/xl/chartsheets/sheet35.xml" ContentType="application/vnd.openxmlformats-officedocument.spreadsheetml.chartsheet+xml"/>
  <Override PartName="/xl/drawings/drawing37.xml" ContentType="application/vnd.openxmlformats-officedocument.drawing+xml"/>
  <Override PartName="/xl/chartsheets/sheet36.xml" ContentType="application/vnd.openxmlformats-officedocument.spreadsheetml.chartsheet+xml"/>
  <Override PartName="/xl/drawings/drawing38.xml" ContentType="application/vnd.openxmlformats-officedocument.drawing+xml"/>
  <Override PartName="/xl/chartsheets/sheet37.xml" ContentType="application/vnd.openxmlformats-officedocument.spreadsheetml.chartsheet+xml"/>
  <Override PartName="/xl/drawings/drawing39.xml" ContentType="application/vnd.openxmlformats-officedocument.drawing+xml"/>
  <Override PartName="/xl/chartsheets/sheet38.xml" ContentType="application/vnd.openxmlformats-officedocument.spreadsheetml.chartsheet+xml"/>
  <Override PartName="/xl/drawings/drawing40.xml" ContentType="application/vnd.openxmlformats-officedocument.drawing+xml"/>
  <Override PartName="/xl/chartsheets/sheet39.xml" ContentType="application/vnd.openxmlformats-officedocument.spreadsheetml.chartsheet+xml"/>
  <Override PartName="/xl/drawings/drawing41.xml" ContentType="application/vnd.openxmlformats-officedocument.drawing+xml"/>
  <Override PartName="/xl/chartsheets/sheet40.xml" ContentType="application/vnd.openxmlformats-officedocument.spreadsheetml.chartsheet+xml"/>
  <Override PartName="/xl/drawings/drawing42.xml" ContentType="application/vnd.openxmlformats-officedocument.drawing+xml"/>
  <Override PartName="/xl/chartsheets/sheet41.xml" ContentType="application/vnd.openxmlformats-officedocument.spreadsheetml.chartsheet+xml"/>
  <Override PartName="/xl/drawings/drawing43.xml" ContentType="application/vnd.openxmlformats-officedocument.drawing+xml"/>
  <Override PartName="/xl/chartsheets/sheet42.xml" ContentType="application/vnd.openxmlformats-officedocument.spreadsheetml.chartsheet+xml"/>
  <Override PartName="/xl/drawings/drawing44.xml" ContentType="application/vnd.openxmlformats-officedocument.drawing+xml"/>
  <Override PartName="/xl/chartsheets/sheet43.xml" ContentType="application/vnd.openxmlformats-officedocument.spreadsheetml.chartsheet+xml"/>
  <Override PartName="/xl/drawings/drawing46.xml" ContentType="application/vnd.openxmlformats-officedocument.drawing+xml"/>
  <Override PartName="/xl/chartsheets/sheet44.xml" ContentType="application/vnd.openxmlformats-officedocument.spreadsheetml.chartsheet+xml"/>
  <Override PartName="/xl/drawings/drawing48.xml" ContentType="application/vnd.openxmlformats-officedocument.drawing+xml"/>
  <Override PartName="/xl/chartsheets/sheet45.xml" ContentType="application/vnd.openxmlformats-officedocument.spreadsheetml.chart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7368" windowHeight="3516" tabRatio="868" activeTab="0"/>
  </bookViews>
  <sheets>
    <sheet name="DATA-whiteyellow" sheetId="1" r:id="rId1"/>
    <sheet name="Total area prod yield" sheetId="2" r:id="rId2"/>
    <sheet name="Totale Gemiddelde opbrengs" sheetId="3" r:id="rId3"/>
    <sheet name="Graph-Total production" sheetId="4" r:id="rId4"/>
    <sheet name="Graph-% Area" sheetId="5" r:id="rId5"/>
    <sheet name="Graph- Area planted" sheetId="6" r:id="rId6"/>
    <sheet name="Prod skattings 2016" sheetId="7" state="hidden" r:id="rId7"/>
    <sheet name="2016 Witmielies skattings" sheetId="8" state="hidden" r:id="rId8"/>
    <sheet name="2016 Geelmielies - skatting" sheetId="9" state="hidden" r:id="rId9"/>
    <sheet name="2016 totamielies - skatting" sheetId="10" state="hidden" r:id="rId10"/>
    <sheet name="2015 Witmielies skattings (2)" sheetId="11" state="hidden" r:id="rId11"/>
    <sheet name="2015 Geelmielies skattings (3)" sheetId="12" state="hidden" r:id="rId12"/>
    <sheet name="Bydrae hektare" sheetId="13" r:id="rId13"/>
    <sheet name="Bydrae Produksie" sheetId="14" r:id="rId14"/>
    <sheet name="Chart1" sheetId="15" state="hidden" r:id="rId15"/>
    <sheet name="Yield (com vs SHF)" sheetId="16" r:id="rId16"/>
    <sheet name="Non commercial" sheetId="17" r:id="rId17"/>
    <sheet name="WM" sheetId="18" state="hidden" r:id="rId18"/>
    <sheet name="Graph-Total area" sheetId="19" r:id="rId19"/>
    <sheet name="Graph-Total yield" sheetId="20" r:id="rId20"/>
    <sheet name="Graph-% production" sheetId="21" r:id="rId21"/>
    <sheet name="Graph-Area under white maize" sheetId="22" r:id="rId22"/>
    <sheet name="Graph-Area under Yellow maize" sheetId="23" r:id="rId23"/>
    <sheet name="Production of white maize" sheetId="24" r:id="rId24"/>
    <sheet name="Production of yellow maize" sheetId="25" r:id="rId25"/>
    <sheet name="Prod skattings 2008-09" sheetId="26" state="hidden" r:id="rId26"/>
    <sheet name="2008-09 skattings" sheetId="27" state="hidden" r:id="rId27"/>
    <sheet name="Produksie-Vrystaat" sheetId="28" r:id="rId28"/>
    <sheet name="Produksie-Natal" sheetId="29" r:id="rId29"/>
    <sheet name="Produksie-Mpumalanga" sheetId="30" r:id="rId30"/>
    <sheet name="Opbrengs-Vrystaat" sheetId="31" r:id="rId31"/>
    <sheet name="Opbrengs-Natal" sheetId="32" r:id="rId32"/>
    <sheet name="Opbrengs-Mpumalanga" sheetId="33" r:id="rId33"/>
    <sheet name="Opbrengs-Wes-Kaap" sheetId="34" r:id="rId34"/>
    <sheet name="Opbrengs-Noord-Kaap" sheetId="35" r:id="rId35"/>
    <sheet name="Opbrengs-Oos-Kaap" sheetId="36" r:id="rId36"/>
    <sheet name="Opbrengs-Noordelike Povinsie" sheetId="37" r:id="rId37"/>
    <sheet name="Opbrengs-Gauteng" sheetId="38" r:id="rId38"/>
    <sheet name="Opbrengs-Noordwes" sheetId="39" r:id="rId39"/>
    <sheet name="Obrengs van witmielies" sheetId="40" r:id="rId40"/>
    <sheet name="Obrengs van geelmielies" sheetId="41" r:id="rId41"/>
    <sheet name="Oppervlak-Vrystaat" sheetId="42" r:id="rId42"/>
    <sheet name="Oppervlak-Natal" sheetId="43" r:id="rId43"/>
    <sheet name="Oppervlak-Mpum" sheetId="44" r:id="rId44"/>
    <sheet name="Oppervlak-Gauteng" sheetId="45" r:id="rId45"/>
    <sheet name="Oppervlak-Noordwes" sheetId="46" r:id="rId46"/>
    <sheet name="2014 Witmielies skattings (2)" sheetId="47" r:id="rId47"/>
    <sheet name="2014 Geelmielies - skatting (2" sheetId="48" r:id="rId48"/>
    <sheet name="Mpumalanga %" sheetId="49" r:id="rId49"/>
  </sheets>
  <definedNames>
    <definedName name="_xlnm.Print_Area" localSheetId="0">'DATA-whiteyellow'!$A$122:$AF$178</definedName>
    <definedName name="_xlnm.Print_Area" localSheetId="6">'Prod skattings 2016'!$A$1:$A$173</definedName>
  </definedNames>
  <calcPr fullCalcOnLoad="1"/>
</workbook>
</file>

<file path=xl/sharedStrings.xml><?xml version="1.0" encoding="utf-8"?>
<sst xmlns="http://schemas.openxmlformats.org/spreadsheetml/2006/main" count="1658" uniqueCount="169">
  <si>
    <t>LET WEL: JARE IS PRODUKSIE-JARE</t>
  </si>
  <si>
    <t>1993/94</t>
  </si>
  <si>
    <t>1994/95</t>
  </si>
  <si>
    <t>1995/96</t>
  </si>
  <si>
    <t>1996/97</t>
  </si>
  <si>
    <t>1997/98</t>
  </si>
  <si>
    <t>STREKE</t>
  </si>
  <si>
    <t>'000 ha</t>
  </si>
  <si>
    <t xml:space="preserve"> Wes-Kaap</t>
  </si>
  <si>
    <t xml:space="preserve"> Noord-Kaap</t>
  </si>
  <si>
    <t xml:space="preserve"> Vrystaat</t>
  </si>
  <si>
    <t xml:space="preserve"> Oos-Kaap</t>
  </si>
  <si>
    <t xml:space="preserve"> Kwazulu-Natal</t>
  </si>
  <si>
    <t xml:space="preserve"> Mpumalanga</t>
  </si>
  <si>
    <t xml:space="preserve"> Noordelike Provinsie</t>
  </si>
  <si>
    <t xml:space="preserve"> Gauteng</t>
  </si>
  <si>
    <t xml:space="preserve"> Noordwes</t>
  </si>
  <si>
    <t/>
  </si>
  <si>
    <t>TOTAAL</t>
  </si>
  <si>
    <t>'000 t</t>
  </si>
  <si>
    <t>t/ha</t>
  </si>
  <si>
    <t>-</t>
  </si>
  <si>
    <t xml:space="preserve"> OPBRENGS PER HEKTAAR WITMIELIES  -  Ontwikkelende Landbou</t>
  </si>
  <si>
    <t xml:space="preserve"> OPBRENGS PER HEKTAAR GEELMIELIES  -  Ontwikkelende Landbou</t>
  </si>
  <si>
    <t>1998/99</t>
  </si>
  <si>
    <t>1999/2000</t>
  </si>
  <si>
    <t>2000/01</t>
  </si>
  <si>
    <t>2001/02</t>
  </si>
  <si>
    <t xml:space="preserve"> </t>
  </si>
  <si>
    <t>2002/03</t>
  </si>
  <si>
    <t>2003/04</t>
  </si>
  <si>
    <t>2004/05</t>
  </si>
  <si>
    <t>TOTALE OPPERVLAKTE ONDER MIELIES IN RSA</t>
  </si>
  <si>
    <t>TOTALE PRODUKSIE VAN MIELIES IN RSA</t>
  </si>
  <si>
    <t>TOTALE GEMIDDELDE OPBRENGS</t>
  </si>
  <si>
    <t>2005/06</t>
  </si>
  <si>
    <t>Limpopo</t>
  </si>
  <si>
    <t>1990/91</t>
  </si>
  <si>
    <t>1991/92</t>
  </si>
  <si>
    <t>1992/93</t>
  </si>
  <si>
    <t>1990/92</t>
  </si>
  <si>
    <t>1990/93</t>
  </si>
  <si>
    <t>2006/07</t>
  </si>
  <si>
    <t>2007/08</t>
  </si>
  <si>
    <t>1988/89</t>
  </si>
  <si>
    <t>1989/90</t>
  </si>
  <si>
    <t>TOTALE OPPERVLAKTE ONDER WIT- EN GEELMIELIES IN DIE RSA</t>
  </si>
  <si>
    <t>TOTAL AREA GROWN TO WHITE AND YELLOW MAIZE IN THE RSA</t>
  </si>
  <si>
    <t>TOTAAL RSA</t>
  </si>
  <si>
    <t>TOTAL RSA</t>
  </si>
  <si>
    <t>WITMIELIES / WHITE MAIZE</t>
  </si>
  <si>
    <t>GEELMIELIES / YELLOW MAIZE</t>
  </si>
  <si>
    <t>TOTAAL MIELIES / TOTAL MAIZE</t>
  </si>
  <si>
    <t>WITMIELIES AS % VAN TOTAAL /</t>
  </si>
  <si>
    <t>WHITE MAIZE AS % OF TOTAL</t>
  </si>
  <si>
    <t>GEELMIELIES AS % VAN TOTAAL /</t>
  </si>
  <si>
    <t>YELLOW MAIZE AS % OF TOTAL</t>
  </si>
  <si>
    <t>PRODUKSIE VAN WITMIELIES IN DIE RSA</t>
  </si>
  <si>
    <t>PRODUKSIE VAN GEELMIELIES IN DIE RSA</t>
  </si>
  <si>
    <t>OPBRENGS PER HEKTAAR WITMIELIES IN DIE RSA</t>
  </si>
  <si>
    <t>OPBRENGS PER HEKTAAR GEELMIELIES IN DIE RSA</t>
  </si>
  <si>
    <t>OPPERVLAKTE ONDER WITMIELIES - Ontwikkelende Landbou</t>
  </si>
  <si>
    <t>OPPERVLAKTE ONDER GEELMIELIES - Ontwikkelende Landbou</t>
  </si>
  <si>
    <t xml:space="preserve"> PRODUKSIE VAN WITMIELIES  - Ontwikkelende Landbou</t>
  </si>
  <si>
    <t>PRODUKSIE VAN GEELMIELIES  -  Ontwikkelende Landbou</t>
  </si>
  <si>
    <t>OPPERVLAKTE - WITMIELIES IN DIE RSA</t>
  </si>
  <si>
    <t>OPPERVLAKTE - GEELMIELIES IN DIE RSA</t>
  </si>
  <si>
    <t>4de Skatting</t>
  </si>
  <si>
    <t>Oppervlakte en produksie van wit- en geelmielies /Area and production of white- and yellow maize</t>
  </si>
  <si>
    <t>Note: Years are production years</t>
  </si>
  <si>
    <t>AREA GROWN TO WHITE MAIZE IN RSA</t>
  </si>
  <si>
    <t>AREA GROWN TO YELLOW MAIZE IN RSA</t>
  </si>
  <si>
    <t>PRODUCTION OF WHITE MAIZE IN THE RSA</t>
  </si>
  <si>
    <t>TOTAL AREA GROWN TO MAIZE IN RSA</t>
  </si>
  <si>
    <t>PRODUCTION OF YELLOW MAIZE IN THE RSA</t>
  </si>
  <si>
    <t>TOTAL PRODUCTION OF MAIZE IN THE RSA</t>
  </si>
  <si>
    <t>YIELD PER HECTARE WHITE MAIZE IN THE RSA</t>
  </si>
  <si>
    <t>YIELD PER HECTARE YELLOW MAIZE IN THE RSA</t>
  </si>
  <si>
    <t>TOTAL AVERAGE YIELD</t>
  </si>
  <si>
    <t>2008/09</t>
  </si>
  <si>
    <t>3de Skatting</t>
  </si>
  <si>
    <t>2de Skatting</t>
  </si>
  <si>
    <t>Voorlopige opp</t>
  </si>
  <si>
    <t>Hersiene opp/ 1ste Skatting</t>
  </si>
  <si>
    <t>2008/09 PRODUKSIESEISOEN</t>
  </si>
  <si>
    <t>5de Skatting</t>
  </si>
  <si>
    <r>
      <t xml:space="preserve">Oppervlakte en produksie </t>
    </r>
    <r>
      <rPr>
        <b/>
        <sz val="12"/>
        <color indexed="10"/>
        <rFont val="Arial"/>
        <family val="2"/>
      </rPr>
      <t xml:space="preserve">skattings </t>
    </r>
    <r>
      <rPr>
        <b/>
        <sz val="12"/>
        <rFont val="Arial"/>
        <family val="2"/>
      </rPr>
      <t xml:space="preserve">van wit- en geelmielies </t>
    </r>
  </si>
  <si>
    <t xml:space="preserve">OPPERVLAKTE - WITMIELIES </t>
  </si>
  <si>
    <t xml:space="preserve">OPPERVLAKTE - GEELMIELIES </t>
  </si>
  <si>
    <t xml:space="preserve">PRODUKSIE VAN WITMIELIES </t>
  </si>
  <si>
    <t xml:space="preserve">PRODUKSIE VAN GEELMIELIES </t>
  </si>
  <si>
    <t>6de Skatting</t>
  </si>
  <si>
    <t>7de Skatting</t>
  </si>
  <si>
    <t>2008/10</t>
  </si>
  <si>
    <t>Finale Skatting</t>
  </si>
  <si>
    <t>TOTALE PRODUKSIE TUSSEN WIT- EN GEELMIELIES IN DIE RSA</t>
  </si>
  <si>
    <t>TOTAL PRODUCTION BETWEEN WHITE AND YELLOW MAIZE IN THE RSA</t>
  </si>
  <si>
    <t xml:space="preserve"> Wes-Kaap/W. Cape</t>
  </si>
  <si>
    <t xml:space="preserve"> Noord-Kaap/N. Cape</t>
  </si>
  <si>
    <t xml:space="preserve"> Vrystaat/Free State</t>
  </si>
  <si>
    <t xml:space="preserve"> Oos-Kaap/E. Cape</t>
  </si>
  <si>
    <t xml:space="preserve"> Limpopo</t>
  </si>
  <si>
    <t xml:space="preserve"> Noordwes/North West</t>
  </si>
  <si>
    <t>2008/9</t>
  </si>
  <si>
    <t>2009/10</t>
  </si>
  <si>
    <t>OPPERVLAKTE (ha)</t>
  </si>
  <si>
    <t xml:space="preserve">OPPERVLAKTE (ha) </t>
  </si>
  <si>
    <t>PRODUKSIE (ton)</t>
  </si>
  <si>
    <t>OPBRENGS (t/ha)</t>
  </si>
  <si>
    <t>% Verandering</t>
  </si>
  <si>
    <t>2011/12</t>
  </si>
  <si>
    <t>2010/11</t>
  </si>
  <si>
    <t>2012/13*</t>
  </si>
  <si>
    <t>2012/13</t>
  </si>
  <si>
    <t>2013/14</t>
  </si>
  <si>
    <t>NON-COMMERCIAL</t>
  </si>
  <si>
    <t>WHITE MAIZE</t>
  </si>
  <si>
    <t>YELLOW MAIZE</t>
  </si>
  <si>
    <t>AREA</t>
  </si>
  <si>
    <t>PRODUCTION</t>
  </si>
  <si>
    <t>YIELD</t>
  </si>
  <si>
    <t>1999/00</t>
  </si>
  <si>
    <t>TOTAL MAIZE</t>
  </si>
  <si>
    <t>Ave commercial</t>
  </si>
  <si>
    <t>1st Forecast</t>
  </si>
  <si>
    <t>2nd Forecast</t>
  </si>
  <si>
    <t>3rd Forecast</t>
  </si>
  <si>
    <t>4th  Forecast</t>
  </si>
  <si>
    <t>4th Forecast</t>
  </si>
  <si>
    <t>2013/15</t>
  </si>
  <si>
    <t>5th Forecast</t>
  </si>
  <si>
    <t>5th  Forecast</t>
  </si>
  <si>
    <t>6th  Forecast</t>
  </si>
  <si>
    <t>7th  Forecast</t>
  </si>
  <si>
    <t>2013/16</t>
  </si>
  <si>
    <t>Final  Forecast</t>
  </si>
  <si>
    <t>Intentions to plant</t>
  </si>
  <si>
    <t>2014/15</t>
  </si>
  <si>
    <t>Feb</t>
  </si>
  <si>
    <t>Mar</t>
  </si>
  <si>
    <t>Apr</t>
  </si>
  <si>
    <t>Mei</t>
  </si>
  <si>
    <t>Jun</t>
  </si>
  <si>
    <t>Jul</t>
  </si>
  <si>
    <t>Aug</t>
  </si>
  <si>
    <t>Sep</t>
  </si>
  <si>
    <t>2014/15*</t>
  </si>
  <si>
    <t>1ste skatting</t>
  </si>
  <si>
    <t>2014/15 PRODUKSIESEISOEN</t>
  </si>
  <si>
    <t>PROVINSIE % AANDEEL IN WITMIELIES PRODUKSIE</t>
  </si>
  <si>
    <t>PROVINSIE % AANDEEL IN GEELMIELIES PRODUKSIE</t>
  </si>
  <si>
    <t>PROVINSIE % AANDEEL IN TOTALE MIELIE PRODUKSIE</t>
  </si>
  <si>
    <t>PROVINCE % SHARE IN WHITE MAIZE PRODUCTION</t>
  </si>
  <si>
    <t>PROVINCE % SHARE IN YELLOW MAIZE PRODUCTION</t>
  </si>
  <si>
    <t>PROVINCE % SHARE IN TOTAL MAIZE PRODUCTION</t>
  </si>
  <si>
    <t>Jan</t>
  </si>
  <si>
    <t>3nd Forecast</t>
  </si>
  <si>
    <t>4rd Forecast</t>
  </si>
  <si>
    <t>2015/16</t>
  </si>
  <si>
    <t>Rekord</t>
  </si>
  <si>
    <t>2de</t>
  </si>
  <si>
    <t>2de rekord</t>
  </si>
  <si>
    <t>000 t</t>
  </si>
  <si>
    <t>2017/18*</t>
  </si>
  <si>
    <t>2016/17</t>
  </si>
  <si>
    <t>2de Rekord</t>
  </si>
  <si>
    <t>3de rekord</t>
  </si>
  <si>
    <t>4 de Skatting</t>
  </si>
  <si>
    <t>Opgedateer/Updated: 31 Mei 2018</t>
  </si>
</sst>
</file>

<file path=xl/styles.xml><?xml version="1.0" encoding="utf-8"?>
<styleSheet xmlns="http://schemas.openxmlformats.org/spreadsheetml/2006/main">
  <numFmts count="6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\$#,##0\ ;\(\$#,##0\)"/>
    <numFmt numFmtId="187" formatCode="\$#,##0\ ;[Red]\(\$#,##0\)"/>
    <numFmt numFmtId="188" formatCode="\$#,##0.00\ ;\(\$#,##0.00\)"/>
    <numFmt numFmtId="189" formatCode="\$#,##0.00\ ;[Red]\(\$#,##0.00\)"/>
    <numFmt numFmtId="190" formatCode="m/d/yy"/>
    <numFmt numFmtId="191" formatCode="m/d/yy\ h:mm"/>
    <numFmt numFmtId="192" formatCode="m/d"/>
    <numFmt numFmtId="193" formatCode="0.0"/>
    <numFmt numFmtId="194" formatCode="##\ ###\ ###"/>
    <numFmt numFmtId="195" formatCode="##.0\ ###\ ###"/>
    <numFmt numFmtId="196" formatCode="##.00\ ###\ ###"/>
    <numFmt numFmtId="197" formatCode="#\ ###\ ###"/>
    <numFmt numFmtId="198" formatCode="#.0\ ###\ ###"/>
    <numFmt numFmtId="199" formatCode="0.000"/>
    <numFmt numFmtId="200" formatCode="0.000_)"/>
    <numFmt numFmtId="201" formatCode="[$-1C09]dd\ mmmm\ yyyy"/>
    <numFmt numFmtId="202" formatCode="[$-409]hh:mm:ss\ AM/PM"/>
    <numFmt numFmtId="203" formatCode="0.0%"/>
    <numFmt numFmtId="204" formatCode="#,###,###"/>
    <numFmt numFmtId="205" formatCode="#.\ ###\ ###"/>
    <numFmt numFmtId="206" formatCode=".\ ###\ ;#################################################################"/>
    <numFmt numFmtId="207" formatCode=".\ ##\ ;#################################################################"/>
    <numFmt numFmtId="208" formatCode="0.0000000"/>
    <numFmt numFmtId="209" formatCode="0.000000"/>
    <numFmt numFmtId="210" formatCode="0.00000"/>
    <numFmt numFmtId="211" formatCode="0.0000"/>
    <numFmt numFmtId="212" formatCode=".\ ###\ ;"/>
    <numFmt numFmtId="213" formatCode=".\ ##\ ;"/>
    <numFmt numFmtId="214" formatCode=".\ #\ ;"/>
    <numFmt numFmtId="215" formatCode="##.\ ###\ ###"/>
    <numFmt numFmtId="216" formatCode="[$-436]dd\ mmmm\ yyyy"/>
    <numFmt numFmtId="217" formatCode="yyyy/mm/dd;@"/>
    <numFmt numFmtId="218" formatCode="#,##0.000"/>
    <numFmt numFmtId="219" formatCode="#,##0.0"/>
    <numFmt numFmtId="220" formatCode="0\.0"/>
    <numFmt numFmtId="221" formatCode="0\.0%"/>
  </numFmts>
  <fonts count="8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1.4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5.95"/>
      <color indexed="8"/>
      <name val="Calibri"/>
      <family val="0"/>
    </font>
    <font>
      <sz val="14"/>
      <color indexed="8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6"/>
      <color indexed="8"/>
      <name val="Calibri"/>
      <family val="0"/>
    </font>
    <font>
      <sz val="8.8"/>
      <color indexed="8"/>
      <name val="Calibri"/>
      <family val="0"/>
    </font>
    <font>
      <sz val="12.8"/>
      <color indexed="8"/>
      <name val="Calibri"/>
      <family val="0"/>
    </font>
    <font>
      <sz val="16"/>
      <color indexed="8"/>
      <name val="Calibri"/>
      <family val="0"/>
    </font>
    <font>
      <b/>
      <sz val="6"/>
      <color indexed="8"/>
      <name val="Calibri"/>
      <family val="0"/>
    </font>
    <font>
      <b/>
      <sz val="20"/>
      <color indexed="8"/>
      <name val="Calibri"/>
      <family val="0"/>
    </font>
    <font>
      <sz val="2.9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Arial"/>
      <family val="0"/>
    </font>
    <font>
      <b/>
      <sz val="8.45"/>
      <color indexed="8"/>
      <name val="Calibri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0"/>
    </font>
    <font>
      <sz val="2.2"/>
      <color indexed="8"/>
      <name val="Calibri"/>
      <family val="0"/>
    </font>
    <font>
      <sz val="2"/>
      <color indexed="8"/>
      <name val="Arial"/>
      <family val="0"/>
    </font>
    <font>
      <sz val="10.85"/>
      <color indexed="8"/>
      <name val="Arial"/>
      <family val="0"/>
    </font>
    <font>
      <sz val="6.9"/>
      <color indexed="8"/>
      <name val="Arial"/>
      <family val="0"/>
    </font>
    <font>
      <sz val="9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.4"/>
      <color indexed="8"/>
      <name val="Calibri"/>
      <family val="0"/>
    </font>
    <font>
      <b/>
      <sz val="16.8"/>
      <color indexed="8"/>
      <name val="Calibri"/>
      <family val="0"/>
    </font>
    <font>
      <b/>
      <sz val="28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75">
    <xf numFmtId="193" fontId="0" fillId="0" borderId="0" xfId="0" applyNumberFormat="1" applyAlignment="1">
      <alignment/>
    </xf>
    <xf numFmtId="193" fontId="0" fillId="0" borderId="0" xfId="0" applyNumberFormat="1" applyAlignment="1" applyProtection="1">
      <alignment/>
      <protection locked="0"/>
    </xf>
    <xf numFmtId="193" fontId="3" fillId="0" borderId="0" xfId="0" applyNumberFormat="1" applyFont="1" applyAlignment="1" applyProtection="1">
      <alignment/>
      <protection locked="0"/>
    </xf>
    <xf numFmtId="193" fontId="3" fillId="0" borderId="0" xfId="0" applyNumberFormat="1" applyFont="1" applyAlignment="1">
      <alignment/>
    </xf>
    <xf numFmtId="2" fontId="0" fillId="0" borderId="1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193" fontId="0" fillId="0" borderId="12" xfId="0" applyNumberFormat="1" applyBorder="1" applyAlignment="1">
      <alignment/>
    </xf>
    <xf numFmtId="193" fontId="0" fillId="0" borderId="13" xfId="0" applyNumberFormat="1" applyBorder="1" applyAlignment="1" applyProtection="1">
      <alignment/>
      <protection locked="0"/>
    </xf>
    <xf numFmtId="193" fontId="0" fillId="0" borderId="14" xfId="0" applyNumberFormat="1" applyBorder="1" applyAlignment="1" applyProtection="1">
      <alignment/>
      <protection locked="0"/>
    </xf>
    <xf numFmtId="193" fontId="0" fillId="0" borderId="15" xfId="0" applyNumberFormat="1" applyBorder="1" applyAlignment="1" applyProtection="1">
      <alignment/>
      <protection locked="0"/>
    </xf>
    <xf numFmtId="193" fontId="0" fillId="0" borderId="16" xfId="0" applyNumberFormat="1" applyBorder="1" applyAlignment="1" applyProtection="1">
      <alignment/>
      <protection locked="0"/>
    </xf>
    <xf numFmtId="193" fontId="0" fillId="0" borderId="17" xfId="0" applyNumberFormat="1" applyBorder="1" applyAlignment="1" applyProtection="1">
      <alignment/>
      <protection locked="0"/>
    </xf>
    <xf numFmtId="193" fontId="0" fillId="0" borderId="18" xfId="0" applyNumberFormat="1" applyBorder="1" applyAlignment="1" applyProtection="1">
      <alignment/>
      <protection locked="0"/>
    </xf>
    <xf numFmtId="193" fontId="0" fillId="0" borderId="19" xfId="0" applyNumberFormat="1" applyBorder="1" applyAlignment="1" applyProtection="1">
      <alignment/>
      <protection locked="0"/>
    </xf>
    <xf numFmtId="193" fontId="0" fillId="0" borderId="10" xfId="0" applyNumberFormat="1" applyBorder="1" applyAlignment="1">
      <alignment/>
    </xf>
    <xf numFmtId="193" fontId="0" fillId="0" borderId="10" xfId="0" applyNumberFormat="1" applyBorder="1" applyAlignment="1" applyProtection="1">
      <alignment/>
      <protection locked="0"/>
    </xf>
    <xf numFmtId="193" fontId="3" fillId="0" borderId="10" xfId="0" applyNumberFormat="1" applyFont="1" applyBorder="1" applyAlignment="1" applyProtection="1">
      <alignment/>
      <protection locked="0"/>
    </xf>
    <xf numFmtId="193" fontId="0" fillId="0" borderId="19" xfId="0" applyNumberFormat="1" applyBorder="1" applyAlignment="1">
      <alignment/>
    </xf>
    <xf numFmtId="193" fontId="0" fillId="0" borderId="20" xfId="0" applyNumberFormat="1" applyBorder="1" applyAlignment="1">
      <alignment/>
    </xf>
    <xf numFmtId="193" fontId="0" fillId="0" borderId="20" xfId="0" applyNumberFormat="1" applyBorder="1" applyAlignment="1" applyProtection="1">
      <alignment/>
      <protection locked="0"/>
    </xf>
    <xf numFmtId="193" fontId="3" fillId="0" borderId="20" xfId="0" applyNumberFormat="1" applyFont="1" applyBorder="1" applyAlignment="1" applyProtection="1">
      <alignment/>
      <protection locked="0"/>
    </xf>
    <xf numFmtId="193" fontId="0" fillId="0" borderId="13" xfId="0" applyNumberFormat="1" applyBorder="1" applyAlignment="1">
      <alignment/>
    </xf>
    <xf numFmtId="193" fontId="0" fillId="0" borderId="15" xfId="0" applyNumberFormat="1" applyBorder="1" applyAlignment="1">
      <alignment/>
    </xf>
    <xf numFmtId="193" fontId="0" fillId="0" borderId="11" xfId="0" applyNumberFormat="1" applyBorder="1" applyAlignment="1">
      <alignment/>
    </xf>
    <xf numFmtId="193" fontId="0" fillId="0" borderId="11" xfId="0" applyNumberFormat="1" applyBorder="1" applyAlignment="1" applyProtection="1">
      <alignment/>
      <protection locked="0"/>
    </xf>
    <xf numFmtId="193" fontId="3" fillId="0" borderId="11" xfId="0" applyNumberFormat="1" applyFont="1" applyBorder="1" applyAlignment="1" applyProtection="1">
      <alignment/>
      <protection locked="0"/>
    </xf>
    <xf numFmtId="193" fontId="0" fillId="0" borderId="17" xfId="0" applyNumberFormat="1" applyBorder="1" applyAlignment="1">
      <alignment/>
    </xf>
    <xf numFmtId="193" fontId="0" fillId="0" borderId="18" xfId="0" applyNumberFormat="1" applyBorder="1" applyAlignment="1" applyProtection="1">
      <alignment horizontal="center"/>
      <protection locked="0"/>
    </xf>
    <xf numFmtId="193" fontId="0" fillId="0" borderId="16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93" fontId="0" fillId="0" borderId="19" xfId="0" applyNumberFormat="1" applyBorder="1" applyAlignment="1" applyProtection="1">
      <alignment horizontal="center"/>
      <protection locked="0"/>
    </xf>
    <xf numFmtId="193" fontId="0" fillId="0" borderId="17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193" fontId="0" fillId="0" borderId="0" xfId="0" applyNumberFormat="1" applyAlignment="1">
      <alignment horizontal="right"/>
    </xf>
    <xf numFmtId="2" fontId="3" fillId="0" borderId="11" xfId="0" applyNumberFormat="1" applyFont="1" applyBorder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193" fontId="3" fillId="0" borderId="0" xfId="0" applyNumberFormat="1" applyFont="1" applyAlignment="1">
      <alignment/>
    </xf>
    <xf numFmtId="193" fontId="3" fillId="0" borderId="0" xfId="0" applyNumberFormat="1" applyFont="1" applyBorder="1" applyAlignment="1" applyProtection="1">
      <alignment/>
      <protection locked="0"/>
    </xf>
    <xf numFmtId="193" fontId="0" fillId="0" borderId="18" xfId="0" applyNumberFormat="1" applyBorder="1" applyAlignment="1">
      <alignment/>
    </xf>
    <xf numFmtId="193" fontId="3" fillId="0" borderId="19" xfId="0" applyNumberFormat="1" applyFont="1" applyBorder="1" applyAlignment="1" applyProtection="1">
      <alignment/>
      <protection locked="0"/>
    </xf>
    <xf numFmtId="193" fontId="0" fillId="0" borderId="21" xfId="0" applyNumberFormat="1" applyBorder="1" applyAlignment="1">
      <alignment/>
    </xf>
    <xf numFmtId="193" fontId="0" fillId="0" borderId="2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3" fontId="0" fillId="0" borderId="16" xfId="0" applyNumberFormat="1" applyBorder="1" applyAlignment="1" applyProtection="1" quotePrefix="1">
      <alignment horizontal="center"/>
      <protection locked="0"/>
    </xf>
    <xf numFmtId="193" fontId="3" fillId="0" borderId="24" xfId="0" applyNumberFormat="1" applyFont="1" applyBorder="1" applyAlignment="1">
      <alignment/>
    </xf>
    <xf numFmtId="193" fontId="0" fillId="0" borderId="22" xfId="0" applyNumberFormat="1" applyBorder="1" applyAlignment="1">
      <alignment/>
    </xf>
    <xf numFmtId="193" fontId="0" fillId="0" borderId="16" xfId="0" applyNumberFormat="1" applyBorder="1" applyAlignment="1" applyProtection="1" quotePrefix="1">
      <alignment/>
      <protection locked="0"/>
    </xf>
    <xf numFmtId="193" fontId="0" fillId="0" borderId="23" xfId="0" applyNumberFormat="1" applyBorder="1" applyAlignment="1">
      <alignment/>
    </xf>
    <xf numFmtId="193" fontId="0" fillId="0" borderId="24" xfId="0" applyNumberFormat="1" applyBorder="1" applyAlignment="1">
      <alignment/>
    </xf>
    <xf numFmtId="193" fontId="0" fillId="0" borderId="14" xfId="0" applyNumberFormat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Border="1" applyAlignment="1" applyProtection="1">
      <alignment/>
      <protection locked="0"/>
    </xf>
    <xf numFmtId="193" fontId="0" fillId="0" borderId="12" xfId="0" applyNumberFormat="1" applyBorder="1" applyAlignment="1" quotePrefix="1">
      <alignment/>
    </xf>
    <xf numFmtId="195" fontId="4" fillId="0" borderId="20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195" fontId="4" fillId="0" borderId="1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195" fontId="0" fillId="0" borderId="20" xfId="0" applyNumberFormat="1" applyBorder="1" applyAlignment="1">
      <alignment/>
    </xf>
    <xf numFmtId="195" fontId="0" fillId="0" borderId="19" xfId="0" applyNumberFormat="1" applyBorder="1" applyAlignment="1">
      <alignment/>
    </xf>
    <xf numFmtId="198" fontId="4" fillId="0" borderId="2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0" xfId="0" applyNumberFormat="1" applyFont="1" applyBorder="1" applyAlignment="1">
      <alignment/>
    </xf>
    <xf numFmtId="193" fontId="0" fillId="0" borderId="18" xfId="0" applyNumberFormat="1" applyBorder="1" applyAlignment="1" quotePrefix="1">
      <alignment/>
    </xf>
    <xf numFmtId="193" fontId="3" fillId="0" borderId="10" xfId="0" applyNumberFormat="1" applyFont="1" applyBorder="1" applyAlignment="1">
      <alignment/>
    </xf>
    <xf numFmtId="193" fontId="0" fillId="0" borderId="10" xfId="0" applyNumberFormat="1" applyFill="1" applyBorder="1" applyAlignment="1" applyProtection="1">
      <alignment/>
      <protection locked="0"/>
    </xf>
    <xf numFmtId="193" fontId="0" fillId="0" borderId="18" xfId="0" applyNumberFormat="1" applyFill="1" applyBorder="1" applyAlignment="1" applyProtection="1" quotePrefix="1">
      <alignment/>
      <protection locked="0"/>
    </xf>
    <xf numFmtId="193" fontId="3" fillId="0" borderId="10" xfId="0" applyNumberFormat="1" applyFont="1" applyBorder="1" applyAlignment="1">
      <alignment/>
    </xf>
    <xf numFmtId="193" fontId="3" fillId="0" borderId="22" xfId="0" applyNumberFormat="1" applyFont="1" applyBorder="1" applyAlignment="1">
      <alignment/>
    </xf>
    <xf numFmtId="193" fontId="3" fillId="0" borderId="21" xfId="0" applyNumberFormat="1" applyFont="1" applyBorder="1" applyAlignment="1">
      <alignment/>
    </xf>
    <xf numFmtId="199" fontId="0" fillId="0" borderId="12" xfId="0" applyNumberFormat="1" applyFont="1" applyBorder="1" applyAlignment="1" applyProtection="1" quotePrefix="1">
      <alignment horizontal="left"/>
      <protection locked="0"/>
    </xf>
    <xf numFmtId="200" fontId="7" fillId="0" borderId="19" xfId="0" applyNumberFormat="1" applyFont="1" applyBorder="1" applyAlignment="1" applyProtection="1">
      <alignment horizontal="right"/>
      <protection locked="0"/>
    </xf>
    <xf numFmtId="193" fontId="3" fillId="0" borderId="20" xfId="0" applyNumberFormat="1" applyFont="1" applyBorder="1" applyAlignment="1">
      <alignment/>
    </xf>
    <xf numFmtId="193" fontId="0" fillId="0" borderId="0" xfId="0" applyNumberFormat="1" applyFill="1" applyAlignment="1">
      <alignment/>
    </xf>
    <xf numFmtId="193" fontId="3" fillId="0" borderId="18" xfId="0" applyNumberFormat="1" applyFont="1" applyBorder="1" applyAlignment="1" applyProtection="1">
      <alignment/>
      <protection locked="0"/>
    </xf>
    <xf numFmtId="193" fontId="3" fillId="0" borderId="19" xfId="0" applyNumberFormat="1" applyFont="1" applyBorder="1" applyAlignment="1" applyProtection="1">
      <alignment/>
      <protection locked="0"/>
    </xf>
    <xf numFmtId="193" fontId="3" fillId="0" borderId="10" xfId="0" applyNumberFormat="1" applyFont="1" applyBorder="1" applyAlignment="1" applyProtection="1">
      <alignment/>
      <protection locked="0"/>
    </xf>
    <xf numFmtId="193" fontId="3" fillId="0" borderId="0" xfId="0" applyNumberFormat="1" applyFont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193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193" fontId="3" fillId="0" borderId="17" xfId="0" applyNumberFormat="1" applyFont="1" applyBorder="1" applyAlignment="1" applyProtection="1">
      <alignment/>
      <protection locked="0"/>
    </xf>
    <xf numFmtId="193" fontId="3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3" fontId="2" fillId="33" borderId="0" xfId="0" applyNumberFormat="1" applyFont="1" applyFill="1" applyAlignment="1" applyProtection="1">
      <alignment/>
      <protection locked="0"/>
    </xf>
    <xf numFmtId="193" fontId="0" fillId="0" borderId="0" xfId="0" applyNumberFormat="1" applyFont="1" applyAlignment="1">
      <alignment/>
    </xf>
    <xf numFmtId="49" fontId="0" fillId="0" borderId="16" xfId="0" applyNumberFormat="1" applyFont="1" applyBorder="1" applyAlignment="1" applyProtection="1">
      <alignment horizontal="center"/>
      <protection locked="0"/>
    </xf>
    <xf numFmtId="193" fontId="3" fillId="0" borderId="0" xfId="0" applyNumberFormat="1" applyFont="1" applyAlignment="1" applyProtection="1">
      <alignment/>
      <protection locked="0"/>
    </xf>
    <xf numFmtId="2" fontId="0" fillId="0" borderId="20" xfId="0" applyNumberFormat="1" applyBorder="1" applyAlignment="1">
      <alignment/>
    </xf>
    <xf numFmtId="0" fontId="0" fillId="34" borderId="0" xfId="0" applyFont="1" applyFill="1" applyAlignment="1">
      <alignment/>
    </xf>
    <xf numFmtId="193" fontId="0" fillId="34" borderId="0" xfId="0" applyNumberFormat="1" applyFont="1" applyFill="1" applyAlignment="1">
      <alignment wrapText="1"/>
    </xf>
    <xf numFmtId="193" fontId="0" fillId="34" borderId="0" xfId="0" applyNumberFormat="1" applyFill="1" applyAlignment="1">
      <alignment/>
    </xf>
    <xf numFmtId="193" fontId="0" fillId="34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200" fontId="7" fillId="0" borderId="20" xfId="0" applyNumberFormat="1" applyFont="1" applyBorder="1" applyAlignment="1" applyProtection="1">
      <alignment horizontal="left"/>
      <protection locked="0"/>
    </xf>
    <xf numFmtId="193" fontId="0" fillId="0" borderId="0" xfId="0" applyNumberFormat="1" applyFont="1" applyFill="1" applyAlignment="1">
      <alignment/>
    </xf>
    <xf numFmtId="193" fontId="0" fillId="0" borderId="0" xfId="0" applyNumberFormat="1" applyFont="1" applyAlignment="1" applyProtection="1">
      <alignment/>
      <protection locked="0"/>
    </xf>
    <xf numFmtId="2" fontId="3" fillId="0" borderId="10" xfId="0" applyNumberFormat="1" applyFont="1" applyBorder="1" applyAlignment="1">
      <alignment/>
    </xf>
    <xf numFmtId="193" fontId="0" fillId="10" borderId="17" xfId="0" applyNumberFormat="1" applyFill="1" applyBorder="1" applyAlignment="1" applyProtection="1">
      <alignment horizontal="center"/>
      <protection locked="0"/>
    </xf>
    <xf numFmtId="193" fontId="0" fillId="10" borderId="16" xfId="0" applyNumberFormat="1" applyFill="1" applyBorder="1" applyAlignment="1" applyProtection="1">
      <alignment horizontal="center"/>
      <protection locked="0"/>
    </xf>
    <xf numFmtId="193" fontId="0" fillId="10" borderId="16" xfId="0" applyNumberFormat="1" applyFill="1" applyBorder="1" applyAlignment="1" applyProtection="1" quotePrefix="1">
      <alignment horizontal="center"/>
      <protection locked="0"/>
    </xf>
    <xf numFmtId="193" fontId="0" fillId="0" borderId="0" xfId="0" applyNumberFormat="1" applyAlignment="1">
      <alignment horizontal="center"/>
    </xf>
    <xf numFmtId="193" fontId="0" fillId="10" borderId="18" xfId="0" applyNumberFormat="1" applyFill="1" applyBorder="1" applyAlignment="1">
      <alignment horizontal="center"/>
    </xf>
    <xf numFmtId="193" fontId="0" fillId="10" borderId="10" xfId="0" applyNumberFormat="1" applyFill="1" applyBorder="1" applyAlignment="1">
      <alignment horizontal="center"/>
    </xf>
    <xf numFmtId="193" fontId="0" fillId="10" borderId="19" xfId="0" applyNumberFormat="1" applyFill="1" applyBorder="1" applyAlignment="1">
      <alignment horizontal="center"/>
    </xf>
    <xf numFmtId="193" fontId="0" fillId="10" borderId="18" xfId="0" applyNumberFormat="1" applyFill="1" applyBorder="1" applyAlignment="1" applyProtection="1" quotePrefix="1">
      <alignment horizontal="center"/>
      <protection locked="0"/>
    </xf>
    <xf numFmtId="193" fontId="0" fillId="0" borderId="0" xfId="0" applyNumberFormat="1" applyFill="1" applyAlignment="1">
      <alignment horizontal="center"/>
    </xf>
    <xf numFmtId="49" fontId="0" fillId="0" borderId="16" xfId="0" applyNumberFormat="1" applyFont="1" applyBorder="1" applyAlignment="1" applyProtection="1">
      <alignment horizontal="center"/>
      <protection locked="0"/>
    </xf>
    <xf numFmtId="193" fontId="0" fillId="34" borderId="0" xfId="0" applyNumberFormat="1" applyFont="1" applyFill="1" applyAlignment="1">
      <alignment/>
    </xf>
    <xf numFmtId="193" fontId="0" fillId="0" borderId="0" xfId="0" applyNumberFormat="1" applyFont="1" applyAlignment="1">
      <alignment/>
    </xf>
    <xf numFmtId="193" fontId="0" fillId="10" borderId="19" xfId="0" applyNumberFormat="1" applyFill="1" applyBorder="1" applyAlignment="1" applyProtection="1">
      <alignment horizontal="center"/>
      <protection locked="0"/>
    </xf>
    <xf numFmtId="193" fontId="0" fillId="10" borderId="24" xfId="0" applyNumberFormat="1" applyFill="1" applyBorder="1" applyAlignment="1">
      <alignment horizontal="center"/>
    </xf>
    <xf numFmtId="193" fontId="0" fillId="35" borderId="0" xfId="0" applyNumberFormat="1" applyFill="1" applyAlignment="1">
      <alignment horizontal="center"/>
    </xf>
    <xf numFmtId="193" fontId="0" fillId="0" borderId="0" xfId="0" applyNumberFormat="1" applyFont="1" applyAlignment="1" quotePrefix="1">
      <alignment/>
    </xf>
    <xf numFmtId="10" fontId="0" fillId="0" borderId="0" xfId="0" applyNumberFormat="1" applyAlignment="1">
      <alignment/>
    </xf>
    <xf numFmtId="0" fontId="8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9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00" fontId="7" fillId="0" borderId="0" xfId="0" applyNumberFormat="1" applyFont="1" applyBorder="1" applyAlignment="1" applyProtection="1">
      <alignment horizontal="left"/>
      <protection locked="0"/>
    </xf>
    <xf numFmtId="193" fontId="0" fillId="0" borderId="15" xfId="0" applyNumberFormat="1" applyBorder="1" applyAlignment="1" applyProtection="1">
      <alignment horizontal="center"/>
      <protection locked="0"/>
    </xf>
    <xf numFmtId="193" fontId="0" fillId="35" borderId="0" xfId="0" applyNumberFormat="1" applyFont="1" applyFill="1" applyAlignment="1">
      <alignment/>
    </xf>
    <xf numFmtId="193" fontId="0" fillId="35" borderId="0" xfId="0" applyNumberFormat="1" applyFont="1" applyFill="1" applyBorder="1" applyAlignment="1">
      <alignment/>
    </xf>
    <xf numFmtId="193" fontId="0" fillId="0" borderId="18" xfId="0" applyNumberFormat="1" applyBorder="1" applyAlignment="1" applyProtection="1" quotePrefix="1">
      <alignment/>
      <protection locked="0"/>
    </xf>
    <xf numFmtId="193" fontId="0" fillId="0" borderId="24" xfId="0" applyNumberFormat="1" applyFill="1" applyBorder="1" applyAlignment="1">
      <alignment/>
    </xf>
    <xf numFmtId="49" fontId="0" fillId="0" borderId="12" xfId="0" applyNumberFormat="1" applyBorder="1" applyAlignment="1" applyProtection="1">
      <alignment horizontal="center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93" fontId="0" fillId="34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93" fontId="0" fillId="0" borderId="11" xfId="0" applyNumberFormat="1" applyBorder="1" applyAlignment="1" applyProtection="1">
      <alignment horizontal="center"/>
      <protection locked="0"/>
    </xf>
    <xf numFmtId="193" fontId="0" fillId="10" borderId="11" xfId="0" applyNumberFormat="1" applyFill="1" applyBorder="1" applyAlignment="1" applyProtection="1">
      <alignment horizontal="center"/>
      <protection locked="0"/>
    </xf>
    <xf numFmtId="193" fontId="3" fillId="0" borderId="24" xfId="0" applyNumberFormat="1" applyFont="1" applyBorder="1" applyAlignment="1" applyProtection="1">
      <alignment/>
      <protection locked="0"/>
    </xf>
    <xf numFmtId="203" fontId="0" fillId="0" borderId="0" xfId="0" applyNumberFormat="1" applyAlignment="1">
      <alignment/>
    </xf>
    <xf numFmtId="2" fontId="0" fillId="0" borderId="23" xfId="0" applyNumberFormat="1" applyBorder="1" applyAlignment="1">
      <alignment horizontal="center"/>
    </xf>
    <xf numFmtId="199" fontId="0" fillId="0" borderId="0" xfId="0" applyNumberFormat="1" applyAlignment="1">
      <alignment/>
    </xf>
    <xf numFmtId="211" fontId="0" fillId="0" borderId="0" xfId="0" applyNumberFormat="1" applyAlignment="1">
      <alignment/>
    </xf>
    <xf numFmtId="193" fontId="0" fillId="33" borderId="0" xfId="0" applyNumberFormat="1" applyFill="1" applyAlignment="1">
      <alignment/>
    </xf>
    <xf numFmtId="193" fontId="0" fillId="33" borderId="0" xfId="0" applyNumberFormat="1" applyFill="1" applyAlignment="1">
      <alignment horizontal="right"/>
    </xf>
    <xf numFmtId="193" fontId="0" fillId="33" borderId="0" xfId="0" applyNumberFormat="1" applyFill="1" applyAlignment="1">
      <alignment horizontal="center"/>
    </xf>
    <xf numFmtId="203" fontId="4" fillId="0" borderId="10" xfId="0" applyNumberFormat="1" applyFont="1" applyBorder="1" applyAlignment="1">
      <alignment/>
    </xf>
    <xf numFmtId="203" fontId="0" fillId="0" borderId="10" xfId="0" applyNumberFormat="1" applyFill="1" applyBorder="1" applyAlignment="1" applyProtection="1">
      <alignment/>
      <protection locked="0"/>
    </xf>
    <xf numFmtId="9" fontId="3" fillId="0" borderId="10" xfId="0" applyNumberFormat="1" applyFont="1" applyBorder="1" applyAlignment="1">
      <alignment/>
    </xf>
    <xf numFmtId="9" fontId="3" fillId="0" borderId="24" xfId="0" applyNumberFormat="1" applyFont="1" applyBorder="1" applyAlignment="1">
      <alignment/>
    </xf>
    <xf numFmtId="9" fontId="3" fillId="0" borderId="24" xfId="0" applyNumberFormat="1" applyFont="1" applyFill="1" applyBorder="1" applyAlignment="1">
      <alignment/>
    </xf>
    <xf numFmtId="193" fontId="3" fillId="33" borderId="0" xfId="0" applyNumberFormat="1" applyFont="1" applyFill="1" applyAlignment="1" applyProtection="1">
      <alignment/>
      <protection locked="0"/>
    </xf>
    <xf numFmtId="199" fontId="0" fillId="0" borderId="25" xfId="0" applyNumberFormat="1" applyFont="1" applyBorder="1" applyAlignment="1">
      <alignment horizontal="center"/>
    </xf>
    <xf numFmtId="218" fontId="0" fillId="0" borderId="0" xfId="0" applyNumberFormat="1" applyAlignment="1">
      <alignment/>
    </xf>
    <xf numFmtId="193" fontId="0" fillId="0" borderId="0" xfId="0" applyNumberFormat="1" applyFont="1" applyAlignment="1" applyProtection="1">
      <alignment/>
      <protection locked="0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93" fontId="0" fillId="0" borderId="19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2" fontId="0" fillId="33" borderId="23" xfId="0" applyNumberFormat="1" applyFill="1" applyBorder="1" applyAlignment="1">
      <alignment/>
    </xf>
    <xf numFmtId="49" fontId="0" fillId="0" borderId="16" xfId="0" applyNumberFormat="1" applyFont="1" applyBorder="1" applyAlignment="1" applyProtection="1" quotePrefix="1">
      <alignment/>
      <protection locked="0"/>
    </xf>
    <xf numFmtId="193" fontId="0" fillId="0" borderId="17" xfId="0" applyNumberFormat="1" applyBorder="1" applyAlignment="1" applyProtection="1" quotePrefix="1">
      <alignment horizontal="center"/>
      <protection locked="0"/>
    </xf>
    <xf numFmtId="193" fontId="0" fillId="0" borderId="0" xfId="0" applyNumberFormat="1" applyFill="1" applyBorder="1" applyAlignment="1" applyProtection="1">
      <alignment horizontal="center"/>
      <protection locked="0"/>
    </xf>
    <xf numFmtId="193" fontId="0" fillId="0" borderId="0" xfId="0" applyNumberForma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193" fontId="0" fillId="33" borderId="24" xfId="0" applyNumberFormat="1" applyFill="1" applyBorder="1" applyAlignment="1">
      <alignment/>
    </xf>
    <xf numFmtId="203" fontId="0" fillId="33" borderId="10" xfId="0" applyNumberFormat="1" applyFill="1" applyBorder="1" applyAlignment="1" applyProtection="1">
      <alignment/>
      <protection locked="0"/>
    </xf>
    <xf numFmtId="193" fontId="0" fillId="0" borderId="10" xfId="0" applyNumberForma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0" fontId="4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worksheet" Target="worksheets/sheet4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chartsheet" Target="chartsheets/sheet40.xml" /><Relationship Id="rId45" Type="http://schemas.openxmlformats.org/officeDocument/2006/relationships/chartsheet" Target="chartsheets/sheet41.xml" /><Relationship Id="rId46" Type="http://schemas.openxmlformats.org/officeDocument/2006/relationships/chartsheet" Target="chartsheets/sheet42.xml" /><Relationship Id="rId47" Type="http://schemas.openxmlformats.org/officeDocument/2006/relationships/chartsheet" Target="chartsheets/sheet43.xml" /><Relationship Id="rId48" Type="http://schemas.openxmlformats.org/officeDocument/2006/relationships/chartsheet" Target="chartsheets/sheet44.xml" /><Relationship Id="rId49" Type="http://schemas.openxmlformats.org/officeDocument/2006/relationships/chartsheet" Target="chartsheets/sheet45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GRAFIEK 1: TOTALE OPPERVLAKTE, PRODUKSIE EN OPBRENGS ONDER MIELIES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GRAPH 1: TOTAL AREA PLANTED , PRODUCTION AND YIELD TO MAIZE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09075"/>
          <c:w val="0.926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Production/Produksie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'DATA-whiteyellow'!$D$163:$AE$163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'DATA-whiteyellow'!$D$120:$AE$120</c:f>
              <c:numCache>
                <c:ptCount val="28"/>
                <c:pt idx="0">
                  <c:v>7825</c:v>
                </c:pt>
                <c:pt idx="1">
                  <c:v>2956</c:v>
                </c:pt>
                <c:pt idx="2">
                  <c:v>9077</c:v>
                </c:pt>
                <c:pt idx="3">
                  <c:v>12040</c:v>
                </c:pt>
                <c:pt idx="4">
                  <c:v>4406.314</c:v>
                </c:pt>
                <c:pt idx="5">
                  <c:v>9693.998</c:v>
                </c:pt>
                <c:pt idx="6">
                  <c:v>9582.2</c:v>
                </c:pt>
                <c:pt idx="7">
                  <c:v>7203.5</c:v>
                </c:pt>
                <c:pt idx="8">
                  <c:v>7461</c:v>
                </c:pt>
                <c:pt idx="9">
                  <c:v>11000.8</c:v>
                </c:pt>
                <c:pt idx="10">
                  <c:v>7486.84</c:v>
                </c:pt>
                <c:pt idx="11">
                  <c:v>9731.83</c:v>
                </c:pt>
                <c:pt idx="12">
                  <c:v>9391.449999999999</c:v>
                </c:pt>
                <c:pt idx="13">
                  <c:v>9482</c:v>
                </c:pt>
                <c:pt idx="14">
                  <c:v>11450</c:v>
                </c:pt>
                <c:pt idx="15">
                  <c:v>6618</c:v>
                </c:pt>
                <c:pt idx="16">
                  <c:v>7125</c:v>
                </c:pt>
                <c:pt idx="17">
                  <c:v>12700</c:v>
                </c:pt>
                <c:pt idx="18">
                  <c:v>12050</c:v>
                </c:pt>
                <c:pt idx="19">
                  <c:v>12815</c:v>
                </c:pt>
                <c:pt idx="20">
                  <c:v>10360</c:v>
                </c:pt>
                <c:pt idx="21">
                  <c:v>12120.4</c:v>
                </c:pt>
                <c:pt idx="22">
                  <c:v>11810.3</c:v>
                </c:pt>
                <c:pt idx="23">
                  <c:v>14250</c:v>
                </c:pt>
                <c:pt idx="24">
                  <c:v>9955.5</c:v>
                </c:pt>
                <c:pt idx="25">
                  <c:v>7778.5</c:v>
                </c:pt>
                <c:pt idx="26">
                  <c:v>16744</c:v>
                </c:pt>
                <c:pt idx="27">
                  <c:v>12908.61</c:v>
                </c:pt>
              </c:numCache>
            </c:numRef>
          </c:val>
        </c:ser>
        <c:ser>
          <c:idx val="1"/>
          <c:order val="1"/>
          <c:tx>
            <c:v>Area/ Oppervlakte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'DATA-whiteyellow'!$D$163:$AE$163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'DATA-whiteyellow'!$D$64:$AE$64</c:f>
              <c:numCache>
                <c:ptCount val="28"/>
                <c:pt idx="0">
                  <c:v>3207</c:v>
                </c:pt>
                <c:pt idx="1">
                  <c:v>3487</c:v>
                </c:pt>
                <c:pt idx="2">
                  <c:v>3662</c:v>
                </c:pt>
                <c:pt idx="3">
                  <c:v>3906.492</c:v>
                </c:pt>
                <c:pt idx="4">
                  <c:v>2951.6000000000004</c:v>
                </c:pt>
                <c:pt idx="5">
                  <c:v>3307</c:v>
                </c:pt>
                <c:pt idx="6">
                  <c:v>3361</c:v>
                </c:pt>
                <c:pt idx="7">
                  <c:v>2956</c:v>
                </c:pt>
                <c:pt idx="8">
                  <c:v>2904.7</c:v>
                </c:pt>
                <c:pt idx="9">
                  <c:v>3429.44</c:v>
                </c:pt>
                <c:pt idx="10">
                  <c:v>2673.905</c:v>
                </c:pt>
                <c:pt idx="11">
                  <c:v>3016.88</c:v>
                </c:pt>
                <c:pt idx="12">
                  <c:v>3184.95</c:v>
                </c:pt>
                <c:pt idx="13">
                  <c:v>2843.3</c:v>
                </c:pt>
                <c:pt idx="14">
                  <c:v>2810</c:v>
                </c:pt>
                <c:pt idx="15">
                  <c:v>1600.2</c:v>
                </c:pt>
                <c:pt idx="16">
                  <c:v>2551.8</c:v>
                </c:pt>
                <c:pt idx="17">
                  <c:v>2799</c:v>
                </c:pt>
                <c:pt idx="18">
                  <c:v>2427.5</c:v>
                </c:pt>
                <c:pt idx="19">
                  <c:v>2742.4</c:v>
                </c:pt>
                <c:pt idx="20">
                  <c:v>2372.3</c:v>
                </c:pt>
                <c:pt idx="21">
                  <c:v>2699.2</c:v>
                </c:pt>
                <c:pt idx="22">
                  <c:v>2781.2</c:v>
                </c:pt>
                <c:pt idx="23">
                  <c:v>2688.2</c:v>
                </c:pt>
                <c:pt idx="24">
                  <c:v>2652.8500000000004</c:v>
                </c:pt>
                <c:pt idx="25">
                  <c:v>1946.75</c:v>
                </c:pt>
                <c:pt idx="26">
                  <c:v>2628.6</c:v>
                </c:pt>
                <c:pt idx="27">
                  <c:v>2318.85</c:v>
                </c:pt>
              </c:numCache>
            </c:numRef>
          </c:val>
        </c:ser>
        <c:axId val="45012022"/>
        <c:axId val="2455015"/>
      </c:barChart>
      <c:lineChart>
        <c:grouping val="standard"/>
        <c:varyColors val="0"/>
        <c:ser>
          <c:idx val="2"/>
          <c:order val="2"/>
          <c:tx>
            <c:v>Yield/Opbrengs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'DATA-whiteyellow'!$D$163:$AD$163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'DATA-whiteyellow'!$D$177:$AE$177</c:f>
              <c:numCache>
                <c:ptCount val="28"/>
                <c:pt idx="0">
                  <c:v>2.4399750545681322</c:v>
                </c:pt>
                <c:pt idx="1">
                  <c:v>0.847720103240608</c:v>
                </c:pt>
                <c:pt idx="2">
                  <c:v>2.4787001638448936</c:v>
                </c:pt>
                <c:pt idx="3">
                  <c:v>3.0820490608965794</c:v>
                </c:pt>
                <c:pt idx="4">
                  <c:v>1.4928560780593576</c:v>
                </c:pt>
                <c:pt idx="5">
                  <c:v>2.9313571212579377</c:v>
                </c:pt>
                <c:pt idx="6">
                  <c:v>2.8509967271645347</c:v>
                </c:pt>
                <c:pt idx="7">
                  <c:v>2.43690798376184</c:v>
                </c:pt>
                <c:pt idx="8">
                  <c:v>2.568595724171171</c:v>
                </c:pt>
                <c:pt idx="9">
                  <c:v>3.207754035644303</c:v>
                </c:pt>
                <c:pt idx="10">
                  <c:v>2.7999648454227057</c:v>
                </c:pt>
                <c:pt idx="11">
                  <c:v>3.2257928721062816</c:v>
                </c:pt>
                <c:pt idx="12">
                  <c:v>2.9486962118714577</c:v>
                </c:pt>
                <c:pt idx="13">
                  <c:v>3.3348573840256037</c:v>
                </c:pt>
                <c:pt idx="14">
                  <c:v>4.074733096085409</c:v>
                </c:pt>
                <c:pt idx="15">
                  <c:v>4.135733033370829</c:v>
                </c:pt>
                <c:pt idx="16">
                  <c:v>2.7921467199623793</c:v>
                </c:pt>
                <c:pt idx="17">
                  <c:v>4.537334762415148</c:v>
                </c:pt>
                <c:pt idx="18">
                  <c:v>4.963954685890834</c:v>
                </c:pt>
                <c:pt idx="19">
                  <c:v>4.672914235705951</c:v>
                </c:pt>
                <c:pt idx="20">
                  <c:v>4.367069932133372</c:v>
                </c:pt>
                <c:pt idx="21">
                  <c:v>4.490367516301126</c:v>
                </c:pt>
                <c:pt idx="22">
                  <c:v>4.246476341147706</c:v>
                </c:pt>
                <c:pt idx="23">
                  <c:v>5.300944870173351</c:v>
                </c:pt>
                <c:pt idx="24">
                  <c:v>3.7527564694573754</c:v>
                </c:pt>
                <c:pt idx="25">
                  <c:v>3.9956337485552846</c:v>
                </c:pt>
                <c:pt idx="26">
                  <c:v>6.3699307616221565</c:v>
                </c:pt>
                <c:pt idx="27">
                  <c:v>5.566815447312246</c:v>
                </c:pt>
              </c:numCache>
            </c:numRef>
          </c:val>
          <c:smooth val="0"/>
        </c:ser>
        <c:axId val="22095136"/>
        <c:axId val="64638497"/>
      </c:lineChart>
      <c:catAx>
        <c:axId val="45012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55015"/>
        <c:crosses val="autoZero"/>
        <c:auto val="1"/>
        <c:lblOffset val="100"/>
        <c:tickLblSkip val="1"/>
        <c:noMultiLvlLbl val="0"/>
      </c:catAx>
      <c:valAx>
        <c:axId val="2455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Thousand ha or ton
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Duisend ha or ton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  <c:crossAx val="45012022"/>
        <c:crossesAt val="1"/>
        <c:crossBetween val="between"/>
        <c:dispUnits/>
      </c:valAx>
      <c:catAx>
        <c:axId val="22095136"/>
        <c:scaling>
          <c:orientation val="minMax"/>
        </c:scaling>
        <c:axPos val="b"/>
        <c:delete val="1"/>
        <c:majorTickMark val="out"/>
        <c:minorTickMark val="none"/>
        <c:tickLblPos val="nextTo"/>
        <c:crossAx val="64638497"/>
        <c:crosses val="autoZero"/>
        <c:auto val="1"/>
        <c:lblOffset val="100"/>
        <c:tickLblSkip val="1"/>
        <c:noMultiLvlLbl val="0"/>
      </c:catAx>
      <c:valAx>
        <c:axId val="64638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  <c:crossAx val="220951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25"/>
          <c:y val="0.8865"/>
          <c:w val="0.827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Geelmielies: Maandelikse produksieskattings vs Finale  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5925"/>
          <c:w val="0.9405"/>
          <c:h val="0.9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2016'!$B$104:$J$104</c:f>
              <c:numCache>
                <c:ptCount val="9"/>
                <c:pt idx="1">
                  <c:v>3.6910848276739157</c:v>
                </c:pt>
                <c:pt idx="2">
                  <c:v>3.629277000128419</c:v>
                </c:pt>
              </c:numCache>
            </c:numRef>
          </c:val>
        </c:ser>
        <c:axId val="28582872"/>
        <c:axId val="55919257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2016'!$B$105:$J$105</c:f>
              <c:numCache>
                <c:ptCount val="9"/>
              </c:numCache>
            </c:numRef>
          </c:val>
          <c:smooth val="0"/>
        </c:ser>
        <c:axId val="28582872"/>
        <c:axId val="55919257"/>
      </c:lineChart>
      <c:catAx>
        <c:axId val="28582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5919257"/>
        <c:crosses val="autoZero"/>
        <c:auto val="1"/>
        <c:lblOffset val="100"/>
        <c:tickLblSkip val="1"/>
        <c:noMultiLvlLbl val="0"/>
      </c:catAx>
      <c:valAx>
        <c:axId val="55919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82872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Hectares: % Contribution to Total maize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61"/>
          <c:w val="0.9272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'DATA-whiteyellow'!$A$192</c:f>
              <c:strCache>
                <c:ptCount val="1"/>
                <c:pt idx="0">
                  <c:v>WHITE MAIZE AS % OF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'DATA-whiteyellow'!$B$183:$AE$183</c:f>
              <c:strCache>
                <c:ptCount val="30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2012/13*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2017/18*</c:v>
                </c:pt>
              </c:strCache>
            </c:strRef>
          </c:cat>
          <c:val>
            <c:numRef>
              <c:f>'DATA-whiteyellow'!$B$192:$AE$192</c:f>
              <c:numCache>
                <c:ptCount val="30"/>
                <c:pt idx="0">
                  <c:v>56.767411300919846</c:v>
                </c:pt>
                <c:pt idx="1">
                  <c:v>56.09477590636597</c:v>
                </c:pt>
                <c:pt idx="2">
                  <c:v>53.53913314624259</c:v>
                </c:pt>
                <c:pt idx="3">
                  <c:v>53.94321766561514</c:v>
                </c:pt>
                <c:pt idx="4">
                  <c:v>54.178044784270895</c:v>
                </c:pt>
                <c:pt idx="5">
                  <c:v>51.90951370180714</c:v>
                </c:pt>
                <c:pt idx="6">
                  <c:v>47.462393278221974</c:v>
                </c:pt>
                <c:pt idx="7">
                  <c:v>57.57484124584216</c:v>
                </c:pt>
                <c:pt idx="8">
                  <c:v>53.37697113954181</c:v>
                </c:pt>
                <c:pt idx="9">
                  <c:v>60.79837618403248</c:v>
                </c:pt>
                <c:pt idx="10">
                  <c:v>62.99101456260544</c:v>
                </c:pt>
                <c:pt idx="11">
                  <c:v>62.648712326210685</c:v>
                </c:pt>
                <c:pt idx="12">
                  <c:v>58.416622879272076</c:v>
                </c:pt>
                <c:pt idx="13">
                  <c:v>61.07568083583039</c:v>
                </c:pt>
                <c:pt idx="14">
                  <c:v>70.09372203645269</c:v>
                </c:pt>
                <c:pt idx="15">
                  <c:v>64.78387788836915</c:v>
                </c:pt>
                <c:pt idx="16">
                  <c:v>60.4982206405694</c:v>
                </c:pt>
                <c:pt idx="17">
                  <c:v>64.55443069616298</c:v>
                </c:pt>
                <c:pt idx="18">
                  <c:v>63.672701622384196</c:v>
                </c:pt>
                <c:pt idx="19">
                  <c:v>62.057877813504824</c:v>
                </c:pt>
                <c:pt idx="20">
                  <c:v>61.338825952626166</c:v>
                </c:pt>
                <c:pt idx="21">
                  <c:v>62.7078471411902</c:v>
                </c:pt>
                <c:pt idx="22">
                  <c:v>59.78586182186063</c:v>
                </c:pt>
                <c:pt idx="23">
                  <c:v>60.61796087729698</c:v>
                </c:pt>
                <c:pt idx="24">
                  <c:v>58.14756220336545</c:v>
                </c:pt>
                <c:pt idx="25">
                  <c:v>57.70403987798527</c:v>
                </c:pt>
                <c:pt idx="26">
                  <c:v>54.58469193508868</c:v>
                </c:pt>
                <c:pt idx="27">
                  <c:v>52.12533710029537</c:v>
                </c:pt>
                <c:pt idx="28">
                  <c:v>62.508559689568585</c:v>
                </c:pt>
                <c:pt idx="29">
                  <c:v>54.68659033572676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'DATA-whiteyellow'!$A$195</c:f>
              <c:strCache>
                <c:ptCount val="1"/>
                <c:pt idx="0">
                  <c:v>YELLOW MAIZE AS % OF 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'DATA-whiteyellow'!$B$183:$AE$183</c:f>
              <c:strCache>
                <c:ptCount val="30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2000/01</c:v>
                </c:pt>
                <c:pt idx="13">
                  <c:v>2001/02</c:v>
                </c:pt>
                <c:pt idx="14">
                  <c:v>2002/03</c:v>
                </c:pt>
                <c:pt idx="15">
                  <c:v>2003/04</c:v>
                </c:pt>
                <c:pt idx="16">
                  <c:v>2004/05</c:v>
                </c:pt>
                <c:pt idx="17">
                  <c:v>2005/06</c:v>
                </c:pt>
                <c:pt idx="18">
                  <c:v>2006/07</c:v>
                </c:pt>
                <c:pt idx="19">
                  <c:v>2007/08</c:v>
                </c:pt>
                <c:pt idx="20">
                  <c:v>2008/09</c:v>
                </c:pt>
                <c:pt idx="21">
                  <c:v>2009/10</c:v>
                </c:pt>
                <c:pt idx="22">
                  <c:v>2010/11</c:v>
                </c:pt>
                <c:pt idx="23">
                  <c:v>2011/12</c:v>
                </c:pt>
                <c:pt idx="24">
                  <c:v>2012/13*</c:v>
                </c:pt>
                <c:pt idx="25">
                  <c:v>2013/14</c:v>
                </c:pt>
                <c:pt idx="26">
                  <c:v>2014/15</c:v>
                </c:pt>
                <c:pt idx="27">
                  <c:v>2015/16</c:v>
                </c:pt>
                <c:pt idx="28">
                  <c:v>2016/17</c:v>
                </c:pt>
                <c:pt idx="29">
                  <c:v>2017/18*</c:v>
                </c:pt>
              </c:strCache>
            </c:strRef>
          </c:cat>
          <c:val>
            <c:numRef>
              <c:f>'DATA-whiteyellow'!$B$195:$AE$195</c:f>
              <c:numCache>
                <c:ptCount val="30"/>
                <c:pt idx="0">
                  <c:v>43.23258869908016</c:v>
                </c:pt>
                <c:pt idx="1">
                  <c:v>43.905224093634025</c:v>
                </c:pt>
                <c:pt idx="2">
                  <c:v>46.4608668537574</c:v>
                </c:pt>
                <c:pt idx="3">
                  <c:v>46.05678233438486</c:v>
                </c:pt>
                <c:pt idx="4">
                  <c:v>45.82195521572911</c:v>
                </c:pt>
                <c:pt idx="5">
                  <c:v>48.09048629819285</c:v>
                </c:pt>
                <c:pt idx="6">
                  <c:v>52.53760672177802</c:v>
                </c:pt>
                <c:pt idx="7">
                  <c:v>42.42515875415785</c:v>
                </c:pt>
                <c:pt idx="8">
                  <c:v>46.6230288604582</c:v>
                </c:pt>
                <c:pt idx="9">
                  <c:v>39.20162381596752</c:v>
                </c:pt>
                <c:pt idx="10">
                  <c:v>37.00898543739457</c:v>
                </c:pt>
                <c:pt idx="11">
                  <c:v>37.35128767378931</c:v>
                </c:pt>
                <c:pt idx="12">
                  <c:v>41.583377120727924</c:v>
                </c:pt>
                <c:pt idx="13">
                  <c:v>38.9243191641696</c:v>
                </c:pt>
                <c:pt idx="14">
                  <c:v>29.90627796354731</c:v>
                </c:pt>
                <c:pt idx="15">
                  <c:v>35.216122111630845</c:v>
                </c:pt>
                <c:pt idx="16">
                  <c:v>39.50177935943061</c:v>
                </c:pt>
                <c:pt idx="17">
                  <c:v>35.44556930383702</c:v>
                </c:pt>
                <c:pt idx="18">
                  <c:v>36.3272983776158</c:v>
                </c:pt>
                <c:pt idx="19">
                  <c:v>37.942122186495176</c:v>
                </c:pt>
                <c:pt idx="20">
                  <c:v>38.66117404737384</c:v>
                </c:pt>
                <c:pt idx="21">
                  <c:v>37.2921528588098</c:v>
                </c:pt>
                <c:pt idx="22">
                  <c:v>40.21413817813936</c:v>
                </c:pt>
                <c:pt idx="23">
                  <c:v>39.38203912270303</c:v>
                </c:pt>
                <c:pt idx="24">
                  <c:v>41.852437796634554</c:v>
                </c:pt>
                <c:pt idx="25">
                  <c:v>42.29596012201473</c:v>
                </c:pt>
                <c:pt idx="26">
                  <c:v>45.415308064911315</c:v>
                </c:pt>
                <c:pt idx="27">
                  <c:v>47.87466289970463</c:v>
                </c:pt>
                <c:pt idx="28">
                  <c:v>37.491440310431415</c:v>
                </c:pt>
                <c:pt idx="29">
                  <c:v>45.31340966427324</c:v>
                </c:pt>
              </c:numCache>
            </c:numRef>
          </c:val>
          <c:shape val="box"/>
        </c:ser>
        <c:shape val="box"/>
        <c:axId val="33511266"/>
        <c:axId val="33165939"/>
      </c:bar3DChart>
      <c:catAx>
        <c:axId val="3351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65939"/>
        <c:crosses val="autoZero"/>
        <c:auto val="1"/>
        <c:lblOffset val="100"/>
        <c:tickLblSkip val="3"/>
        <c:noMultiLvlLbl val="0"/>
      </c:catAx>
      <c:valAx>
        <c:axId val="33165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9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11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9535"/>
          <c:w val="0.791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Production: % Contribution to Total maize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61"/>
          <c:w val="0.9272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'DATA-whiteyellow'!$A$210</c:f>
              <c:strCache>
                <c:ptCount val="1"/>
                <c:pt idx="0">
                  <c:v>WHITE MAIZE AS % OF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'DATA-whiteyellow'!$O$183:$AE$183</c:f>
              <c:strCache>
                <c:ptCount val="17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2012/13*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2017/18*</c:v>
                </c:pt>
              </c:strCache>
            </c:strRef>
          </c:cat>
          <c:val>
            <c:numRef>
              <c:f>'DATA-whiteyellow'!$O$210:$AE$210</c:f>
              <c:numCache>
                <c:ptCount val="17"/>
                <c:pt idx="0">
                  <c:v>56.90070623921708</c:v>
                </c:pt>
                <c:pt idx="1">
                  <c:v>67.78026822269192</c:v>
                </c:pt>
                <c:pt idx="2">
                  <c:v>61.22126133727062</c:v>
                </c:pt>
                <c:pt idx="3">
                  <c:v>57.12401746724891</c:v>
                </c:pt>
                <c:pt idx="4">
                  <c:v>63.272892112420664</c:v>
                </c:pt>
                <c:pt idx="5">
                  <c:v>60.561403508771924</c:v>
                </c:pt>
                <c:pt idx="6">
                  <c:v>58.89763779527559</c:v>
                </c:pt>
                <c:pt idx="7">
                  <c:v>56.22406639004149</c:v>
                </c:pt>
                <c:pt idx="8">
                  <c:v>61.100273117440494</c:v>
                </c:pt>
                <c:pt idx="9">
                  <c:v>58.41698841698842</c:v>
                </c:pt>
                <c:pt idx="10">
                  <c:v>56.95686611002937</c:v>
                </c:pt>
                <c:pt idx="11">
                  <c:v>47.47127507345284</c:v>
                </c:pt>
                <c:pt idx="12">
                  <c:v>54.10526315789473</c:v>
                </c:pt>
                <c:pt idx="13">
                  <c:v>47.56667168901612</c:v>
                </c:pt>
                <c:pt idx="14">
                  <c:v>43.8195024747702</c:v>
                </c:pt>
                <c:pt idx="15">
                  <c:v>59.082357859531776</c:v>
                </c:pt>
                <c:pt idx="16">
                  <c:v>51.91310295996237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'DATA-whiteyellow'!$A$195</c:f>
              <c:strCache>
                <c:ptCount val="1"/>
                <c:pt idx="0">
                  <c:v>YELLOW MAIZE AS % OF TOTAL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'DATA-whiteyellow'!$O$183:$AE$183</c:f>
              <c:strCache>
                <c:ptCount val="17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2005/06</c:v>
                </c:pt>
                <c:pt idx="5">
                  <c:v>2006/07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2012/13*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2017/18*</c:v>
                </c:pt>
              </c:strCache>
            </c:strRef>
          </c:cat>
          <c:val>
            <c:numRef>
              <c:f>'DATA-whiteyellow'!$O$213:$AE$213</c:f>
              <c:numCache>
                <c:ptCount val="17"/>
                <c:pt idx="0">
                  <c:v>43.09929376078292</c:v>
                </c:pt>
                <c:pt idx="1">
                  <c:v>32.219731777308084</c:v>
                </c:pt>
                <c:pt idx="2">
                  <c:v>38.77873866272938</c:v>
                </c:pt>
                <c:pt idx="3">
                  <c:v>42.875982532751095</c:v>
                </c:pt>
                <c:pt idx="4">
                  <c:v>36.72710788757933</c:v>
                </c:pt>
                <c:pt idx="5">
                  <c:v>39.438596491228076</c:v>
                </c:pt>
                <c:pt idx="6">
                  <c:v>41.10236220472441</c:v>
                </c:pt>
                <c:pt idx="7">
                  <c:v>43.77593360995851</c:v>
                </c:pt>
                <c:pt idx="8">
                  <c:v>38.8997268825595</c:v>
                </c:pt>
                <c:pt idx="9">
                  <c:v>41.58301158301158</c:v>
                </c:pt>
                <c:pt idx="10">
                  <c:v>43.04313388997063</c:v>
                </c:pt>
                <c:pt idx="11">
                  <c:v>52.52872492654718</c:v>
                </c:pt>
                <c:pt idx="12">
                  <c:v>45.89473684210526</c:v>
                </c:pt>
                <c:pt idx="13">
                  <c:v>52.433328310983875</c:v>
                </c:pt>
                <c:pt idx="14">
                  <c:v>56.1804975252298</c:v>
                </c:pt>
                <c:pt idx="15">
                  <c:v>40.91764214046823</c:v>
                </c:pt>
                <c:pt idx="16">
                  <c:v>48.08689704003761</c:v>
                </c:pt>
              </c:numCache>
            </c:numRef>
          </c:val>
          <c:shape val="box"/>
        </c:ser>
        <c:shape val="box"/>
        <c:axId val="30057996"/>
        <c:axId val="2086509"/>
      </c:bar3DChart>
      <c:catAx>
        <c:axId val="3005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6509"/>
        <c:crosses val="autoZero"/>
        <c:auto val="1"/>
        <c:lblOffset val="100"/>
        <c:tickLblSkip val="2"/>
        <c:noMultiLvlLbl val="0"/>
      </c:catAx>
      <c:valAx>
        <c:axId val="208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7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57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"/>
          <c:y val="0.9535"/>
          <c:w val="0.79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Geelmielie Produksie:  Bydrae per provinsie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1675"/>
          <c:w val="0.83225"/>
          <c:h val="0.73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'DATA-whiteyellow'!$AI$92:$AI$100</c:f>
              <c:numCache>
                <c:ptCount val="9"/>
              </c:numCache>
            </c:numRef>
          </c:cat>
          <c:val>
            <c:numRef>
              <c:f>'DATA-whiteyellow'!$AJ$92:$AJ$100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Commercial vs non-commercial: Average maize yields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68"/>
          <c:w val="0.93825"/>
          <c:h val="0.8305"/>
        </c:manualLayout>
      </c:layout>
      <c:lineChart>
        <c:grouping val="standard"/>
        <c:varyColors val="0"/>
        <c:ser>
          <c:idx val="0"/>
          <c:order val="0"/>
          <c:tx>
            <c:v>Non commercial maize yield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cat>
            <c:strRef>
              <c:f>'Non commercial'!$A$5:$A$21</c:f>
              <c:strCache>
                <c:ptCount val="17"/>
                <c:pt idx="0">
                  <c:v>1996/97</c:v>
                </c:pt>
                <c:pt idx="1">
                  <c:v>1997/98</c:v>
                </c:pt>
                <c:pt idx="2">
                  <c:v>1998/99</c:v>
                </c:pt>
                <c:pt idx="3">
                  <c:v>1999/00</c:v>
                </c:pt>
                <c:pt idx="4">
                  <c:v>2000/01</c:v>
                </c:pt>
                <c:pt idx="5">
                  <c:v>2001/02</c:v>
                </c:pt>
                <c:pt idx="6">
                  <c:v>2002/03</c:v>
                </c:pt>
                <c:pt idx="7">
                  <c:v>2003/04</c:v>
                </c:pt>
                <c:pt idx="8">
                  <c:v>2004/05</c:v>
                </c:pt>
                <c:pt idx="9">
                  <c:v>2005/06</c:v>
                </c:pt>
                <c:pt idx="10">
                  <c:v>2006/07</c:v>
                </c:pt>
                <c:pt idx="11">
                  <c:v>2007/08</c:v>
                </c:pt>
                <c:pt idx="12">
                  <c:v>2008/09</c:v>
                </c:pt>
                <c:pt idx="13">
                  <c:v>2009/10</c:v>
                </c:pt>
                <c:pt idx="14">
                  <c:v>2010/11</c:v>
                </c:pt>
                <c:pt idx="15">
                  <c:v>2011/12</c:v>
                </c:pt>
                <c:pt idx="16">
                  <c:v>2012/13</c:v>
                </c:pt>
              </c:strCache>
            </c:strRef>
          </c:cat>
          <c:val>
            <c:numRef>
              <c:f>'Non commercial'!$J$5:$J$21</c:f>
              <c:numCache>
                <c:ptCount val="17"/>
                <c:pt idx="0">
                  <c:v>0.7914751572730774</c:v>
                </c:pt>
                <c:pt idx="1">
                  <c:v>0.764703933747412</c:v>
                </c:pt>
                <c:pt idx="2">
                  <c:v>0.6860218234057611</c:v>
                </c:pt>
                <c:pt idx="3">
                  <c:v>0.7231039264453559</c:v>
                </c:pt>
                <c:pt idx="4">
                  <c:v>0.5009101317653452</c:v>
                </c:pt>
                <c:pt idx="5">
                  <c:v>0.6139119089239012</c:v>
                </c:pt>
                <c:pt idx="6">
                  <c:v>0.6139103860037686</c:v>
                </c:pt>
                <c:pt idx="7">
                  <c:v>0.6321055403120756</c:v>
                </c:pt>
                <c:pt idx="8">
                  <c:v>0.6432565789473683</c:v>
                </c:pt>
                <c:pt idx="9">
                  <c:v>0.73350823373727</c:v>
                </c:pt>
                <c:pt idx="10">
                  <c:v>0.6190531358430891</c:v>
                </c:pt>
                <c:pt idx="11">
                  <c:v>0.9319025000371205</c:v>
                </c:pt>
                <c:pt idx="12">
                  <c:v>1.1023084269360857</c:v>
                </c:pt>
                <c:pt idx="13">
                  <c:v>1.163020384304635</c:v>
                </c:pt>
                <c:pt idx="14">
                  <c:v>1.1593697883042602</c:v>
                </c:pt>
                <c:pt idx="15">
                  <c:v>1.4441151924073037</c:v>
                </c:pt>
                <c:pt idx="16">
                  <c:v>1.4775438345432061</c:v>
                </c:pt>
              </c:numCache>
            </c:numRef>
          </c:val>
          <c:smooth val="0"/>
        </c:ser>
        <c:ser>
          <c:idx val="1"/>
          <c:order val="1"/>
          <c:tx>
            <c:v>Commercial maize yield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'Non commercial'!$A$5:$A$21</c:f>
              <c:strCache>
                <c:ptCount val="17"/>
                <c:pt idx="0">
                  <c:v>1996/97</c:v>
                </c:pt>
                <c:pt idx="1">
                  <c:v>1997/98</c:v>
                </c:pt>
                <c:pt idx="2">
                  <c:v>1998/99</c:v>
                </c:pt>
                <c:pt idx="3">
                  <c:v>1999/00</c:v>
                </c:pt>
                <c:pt idx="4">
                  <c:v>2000/01</c:v>
                </c:pt>
                <c:pt idx="5">
                  <c:v>2001/02</c:v>
                </c:pt>
                <c:pt idx="6">
                  <c:v>2002/03</c:v>
                </c:pt>
                <c:pt idx="7">
                  <c:v>2003/04</c:v>
                </c:pt>
                <c:pt idx="8">
                  <c:v>2004/05</c:v>
                </c:pt>
                <c:pt idx="9">
                  <c:v>2005/06</c:v>
                </c:pt>
                <c:pt idx="10">
                  <c:v>2006/07</c:v>
                </c:pt>
                <c:pt idx="11">
                  <c:v>2007/08</c:v>
                </c:pt>
                <c:pt idx="12">
                  <c:v>2008/09</c:v>
                </c:pt>
                <c:pt idx="13">
                  <c:v>2009/10</c:v>
                </c:pt>
                <c:pt idx="14">
                  <c:v>2010/11</c:v>
                </c:pt>
                <c:pt idx="15">
                  <c:v>2011/12</c:v>
                </c:pt>
                <c:pt idx="16">
                  <c:v>2012/13</c:v>
                </c:pt>
              </c:strCache>
            </c:strRef>
          </c:cat>
          <c:val>
            <c:numRef>
              <c:f>'Non commercial'!$K$5:$K$21</c:f>
              <c:numCache>
                <c:ptCount val="17"/>
                <c:pt idx="0">
                  <c:v>2.8509967271645347</c:v>
                </c:pt>
                <c:pt idx="1">
                  <c:v>2.43690798376184</c:v>
                </c:pt>
                <c:pt idx="2">
                  <c:v>2.568595724171171</c:v>
                </c:pt>
                <c:pt idx="3">
                  <c:v>3.207754035644303</c:v>
                </c:pt>
                <c:pt idx="4">
                  <c:v>2.7625663589394533</c:v>
                </c:pt>
                <c:pt idx="5">
                  <c:v>3.2257928721062816</c:v>
                </c:pt>
                <c:pt idx="6">
                  <c:v>2.9486962118714577</c:v>
                </c:pt>
                <c:pt idx="7">
                  <c:v>3.3348573840256037</c:v>
                </c:pt>
                <c:pt idx="8">
                  <c:v>4.074733096085409</c:v>
                </c:pt>
                <c:pt idx="9">
                  <c:v>4.135733033370829</c:v>
                </c:pt>
                <c:pt idx="10">
                  <c:v>2.7921467199623793</c:v>
                </c:pt>
                <c:pt idx="11">
                  <c:v>4.537334762415148</c:v>
                </c:pt>
                <c:pt idx="12">
                  <c:v>4.963954685890834</c:v>
                </c:pt>
                <c:pt idx="13">
                  <c:v>4.672914235705951</c:v>
                </c:pt>
                <c:pt idx="14">
                  <c:v>4.367069932133372</c:v>
                </c:pt>
                <c:pt idx="15">
                  <c:v>4.382780082987552</c:v>
                </c:pt>
                <c:pt idx="16">
                  <c:v>4.214925212138645</c:v>
                </c:pt>
              </c:numCache>
            </c:numRef>
          </c:val>
          <c:smooth val="0"/>
        </c:ser>
        <c:marker val="1"/>
        <c:axId val="18778582"/>
        <c:axId val="34789511"/>
      </c:lineChart>
      <c:catAx>
        <c:axId val="18778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89511"/>
        <c:crosses val="autoZero"/>
        <c:auto val="1"/>
        <c:lblOffset val="100"/>
        <c:tickLblSkip val="1"/>
        <c:noMultiLvlLbl val="0"/>
      </c:catAx>
      <c:valAx>
        <c:axId val="3478951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7858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1"/>
          <c:y val="0.917"/>
          <c:w val="0.797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NOK Totale Witmielies 2013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1105"/>
          <c:w val="0.88675"/>
          <c:h val="0.812"/>
        </c:manualLayout>
      </c:layout>
      <c:lineChart>
        <c:grouping val="stacked"/>
        <c:varyColors val="0"/>
        <c:ser>
          <c:idx val="0"/>
          <c:order val="0"/>
          <c:tx>
            <c:v>WM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2016'!#REF!</c:f>
            </c:strRef>
          </c:cat>
          <c:val>
            <c:numRef>
              <c:f>'Prod skattings 2016'!#REF!</c:f>
            </c:numRef>
          </c:val>
          <c:smooth val="0"/>
        </c:ser>
        <c:marker val="1"/>
        <c:axId val="44670144"/>
        <c:axId val="66486977"/>
      </c:lineChart>
      <c:catAx>
        <c:axId val="4467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486977"/>
        <c:crosses val="autoZero"/>
        <c:auto val="1"/>
        <c:lblOffset val="100"/>
        <c:tickLblSkip val="1"/>
        <c:noMultiLvlLbl val="0"/>
      </c:catAx>
      <c:valAx>
        <c:axId val="66486977"/>
        <c:scaling>
          <c:orientation val="minMax"/>
          <c:min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670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OPPERVLAKTE ONDER MIELIES / TOTAL AREA PLANTED TO MAIZE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895"/>
          <c:w val="0.936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'DATA-whiteyellow'!$W$27:$AD$27</c:f>
              <c:numCache>
                <c:ptCount val="8"/>
                <c:pt idx="0">
                  <c:v>1719.7</c:v>
                </c:pt>
                <c:pt idx="1">
                  <c:v>1418.3</c:v>
                </c:pt>
                <c:pt idx="2">
                  <c:v>1636.2</c:v>
                </c:pt>
                <c:pt idx="3">
                  <c:v>1617.2</c:v>
                </c:pt>
                <c:pt idx="4">
                  <c:v>1551.2</c:v>
                </c:pt>
                <c:pt idx="5">
                  <c:v>1448.0500000000002</c:v>
                </c:pt>
                <c:pt idx="6">
                  <c:v>1014.75</c:v>
                </c:pt>
                <c:pt idx="7">
                  <c:v>1643.1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'DATA-whiteyellow'!$W$46:$AD$46</c:f>
              <c:numCache>
                <c:ptCount val="8"/>
                <c:pt idx="0">
                  <c:v>1022.7</c:v>
                </c:pt>
                <c:pt idx="1">
                  <c:v>954</c:v>
                </c:pt>
                <c:pt idx="2">
                  <c:v>1063</c:v>
                </c:pt>
                <c:pt idx="3">
                  <c:v>1164</c:v>
                </c:pt>
                <c:pt idx="4">
                  <c:v>1137</c:v>
                </c:pt>
                <c:pt idx="5">
                  <c:v>1204.8</c:v>
                </c:pt>
                <c:pt idx="6">
                  <c:v>932</c:v>
                </c:pt>
                <c:pt idx="7">
                  <c:v>985.5</c:v>
                </c:pt>
              </c:numCache>
            </c:numRef>
          </c:val>
        </c:ser>
        <c:axId val="61511882"/>
        <c:axId val="16736027"/>
      </c:barChart>
      <c:catAx>
        <c:axId val="6151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 / YEARS
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6027"/>
        <c:crosses val="autoZero"/>
        <c:auto val="1"/>
        <c:lblOffset val="100"/>
        <c:tickLblSkip val="1"/>
        <c:noMultiLvlLbl val="0"/>
      </c:catAx>
      <c:valAx>
        <c:axId val="16736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HA
THOUSAND HA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18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4725"/>
          <c:w val="0.76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GEMIDDELDE OBRENGS / TOTAL AVERAGE YIELD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325"/>
          <c:w val="0.923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'DATA-whiteyellow'!$G$124:$AD$124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'DATA-whiteyellow'!$G$137:$AD$137</c:f>
              <c:numCache>
                <c:ptCount val="24"/>
                <c:pt idx="0">
                  <c:v>2.8266515964515957</c:v>
                </c:pt>
                <c:pt idx="1">
                  <c:v>1.5132871725319437</c:v>
                </c:pt>
                <c:pt idx="2">
                  <c:v>3.0651260504201683</c:v>
                </c:pt>
                <c:pt idx="3">
                  <c:v>2.9036789297658867</c:v>
                </c:pt>
                <c:pt idx="4">
                  <c:v>2.481359893167149</c:v>
                </c:pt>
                <c:pt idx="5">
                  <c:v>2.5146198830409356</c:v>
                </c:pt>
                <c:pt idx="6">
                  <c:v>3.10951826855946</c:v>
                </c:pt>
                <c:pt idx="7">
                  <c:v>2.7274816661918493</c:v>
                </c:pt>
                <c:pt idx="8">
                  <c:v>3.005286066276634</c:v>
                </c:pt>
                <c:pt idx="9">
                  <c:v>2.851374050930592</c:v>
                </c:pt>
                <c:pt idx="10">
                  <c:v>3.1514657980456025</c:v>
                </c:pt>
                <c:pt idx="11">
                  <c:v>3.847470588235294</c:v>
                </c:pt>
                <c:pt idx="12">
                  <c:v>4.053630203291384</c:v>
                </c:pt>
                <c:pt idx="13">
                  <c:v>2.6557114721811916</c:v>
                </c:pt>
                <c:pt idx="14">
                  <c:v>4.306275187104203</c:v>
                </c:pt>
                <c:pt idx="15">
                  <c:v>4.550033579583613</c:v>
                </c:pt>
                <c:pt idx="16">
                  <c:v>4.5531197301854975</c:v>
                </c:pt>
                <c:pt idx="17">
                  <c:v>4.26708030741028</c:v>
                </c:pt>
                <c:pt idx="18">
                  <c:v>4.2191663610805525</c:v>
                </c:pt>
                <c:pt idx="19">
                  <c:v>3.4667944595597326</c:v>
                </c:pt>
                <c:pt idx="20">
                  <c:v>4.970345538937597</c:v>
                </c:pt>
                <c:pt idx="21">
                  <c:v>3.270260004834087</c:v>
                </c:pt>
                <c:pt idx="22">
                  <c:v>3.3589554077358956</c:v>
                </c:pt>
                <c:pt idx="23">
                  <c:v>6.020783884121478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'DATA-whiteyellow'!$G$124:$AD$124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'DATA-whiteyellow'!$G$158:$AD$158</c:f>
              <c:numCache>
                <c:ptCount val="24"/>
                <c:pt idx="0">
                  <c:v>3.3577284977358755</c:v>
                </c:pt>
                <c:pt idx="1">
                  <c:v>1.4743986586702778</c:v>
                </c:pt>
                <c:pt idx="2">
                  <c:v>2.7498203848895226</c:v>
                </c:pt>
                <c:pt idx="3">
                  <c:v>2.7906828334396936</c:v>
                </c:pt>
                <c:pt idx="4">
                  <c:v>2.3679668622713153</c:v>
                </c:pt>
                <c:pt idx="5">
                  <c:v>2.66046511627907</c:v>
                </c:pt>
                <c:pt idx="6">
                  <c:v>3.372523303199213</c:v>
                </c:pt>
                <c:pt idx="7">
                  <c:v>2.901789729292202</c:v>
                </c:pt>
                <c:pt idx="8">
                  <c:v>3.5717874478412677</c:v>
                </c:pt>
                <c:pt idx="9">
                  <c:v>3.1767979002624673</c:v>
                </c:pt>
                <c:pt idx="10">
                  <c:v>3.6722261060621193</c:v>
                </c:pt>
                <c:pt idx="11">
                  <c:v>4.422792792792793</c:v>
                </c:pt>
                <c:pt idx="12">
                  <c:v>4.285260930888575</c:v>
                </c:pt>
                <c:pt idx="13">
                  <c:v>3.0312837108953614</c:v>
                </c:pt>
                <c:pt idx="14">
                  <c:v>4.915254237288136</c:v>
                </c:pt>
                <c:pt idx="15">
                  <c:v>5.620671283963772</c:v>
                </c:pt>
                <c:pt idx="16">
                  <c:v>4.874352204947687</c:v>
                </c:pt>
                <c:pt idx="17">
                  <c:v>4.515723270440252</c:v>
                </c:pt>
                <c:pt idx="18">
                  <c:v>4.907808090310442</c:v>
                </c:pt>
                <c:pt idx="19">
                  <c:v>5.329725085910653</c:v>
                </c:pt>
                <c:pt idx="20">
                  <c:v>5.75197889182058</c:v>
                </c:pt>
                <c:pt idx="21">
                  <c:v>4.3326693227091635</c:v>
                </c:pt>
                <c:pt idx="22">
                  <c:v>4.6888412017167385</c:v>
                </c:pt>
                <c:pt idx="23">
                  <c:v>6.9520547945205475</c:v>
                </c:pt>
              </c:numCache>
            </c:numRef>
          </c:val>
        </c:ser>
        <c:axId val="16406516"/>
        <c:axId val="13440917"/>
      </c:barChart>
      <c:catAx>
        <c:axId val="16406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 / YEARS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917"/>
        <c:crosses val="autoZero"/>
        <c:auto val="1"/>
        <c:lblOffset val="100"/>
        <c:tickLblSkip val="1"/>
        <c:noMultiLvlLbl val="0"/>
      </c:catAx>
      <c:valAx>
        <c:axId val="13440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6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04225"/>
          <c:y val="0.946"/>
          <c:w val="0.910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GRAFIEK 3: PRODUKSIE VAN WIT- EN GEELMIELIES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GRAPH 3: PRODUCTION OF WHITE AND YELLOW MAIZE</a:t>
            </a:r>
          </a:p>
        </c:rich>
      </c:tx>
      <c:layout>
        <c:manualLayout>
          <c:xMode val="factor"/>
          <c:yMode val="factor"/>
          <c:x val="-0.044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076"/>
          <c:w val="0.871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 as % van total produksie / White maize as % of total production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'DATA-whiteyellow'!$D$210:$AD$210</c:f>
              <c:numCache>
                <c:ptCount val="27"/>
                <c:pt idx="0">
                  <c:v>48.93290734824281</c:v>
                </c:pt>
                <c:pt idx="1">
                  <c:v>42.35453315290933</c:v>
                </c:pt>
                <c:pt idx="2">
                  <c:v>48.65043516580368</c:v>
                </c:pt>
                <c:pt idx="3">
                  <c:v>47.60797342192691</c:v>
                </c:pt>
                <c:pt idx="4">
                  <c:v>48.111959338349465</c:v>
                </c:pt>
                <c:pt idx="5">
                  <c:v>60.202199340251575</c:v>
                </c:pt>
                <c:pt idx="6">
                  <c:v>54.363298616184174</c:v>
                </c:pt>
                <c:pt idx="7">
                  <c:v>61.907406122024014</c:v>
                </c:pt>
                <c:pt idx="8">
                  <c:v>61.6673368181209</c:v>
                </c:pt>
                <c:pt idx="9">
                  <c:v>60.730128717911434</c:v>
                </c:pt>
                <c:pt idx="10">
                  <c:v>56.904381554834885</c:v>
                </c:pt>
                <c:pt idx="11">
                  <c:v>56.90070623921708</c:v>
                </c:pt>
                <c:pt idx="12">
                  <c:v>67.78026822269192</c:v>
                </c:pt>
                <c:pt idx="13">
                  <c:v>61.22126133727062</c:v>
                </c:pt>
                <c:pt idx="14">
                  <c:v>57.12401746724891</c:v>
                </c:pt>
                <c:pt idx="15">
                  <c:v>63.272892112420664</c:v>
                </c:pt>
                <c:pt idx="16">
                  <c:v>60.561403508771924</c:v>
                </c:pt>
                <c:pt idx="17">
                  <c:v>58.89763779527559</c:v>
                </c:pt>
                <c:pt idx="18">
                  <c:v>56.22406639004149</c:v>
                </c:pt>
                <c:pt idx="19">
                  <c:v>61.100273117440494</c:v>
                </c:pt>
                <c:pt idx="20">
                  <c:v>58.41698841698842</c:v>
                </c:pt>
                <c:pt idx="21">
                  <c:v>56.95686611002937</c:v>
                </c:pt>
                <c:pt idx="22">
                  <c:v>47.47127507345284</c:v>
                </c:pt>
                <c:pt idx="23">
                  <c:v>54.10526315789473</c:v>
                </c:pt>
                <c:pt idx="24">
                  <c:v>47.56667168901612</c:v>
                </c:pt>
                <c:pt idx="25">
                  <c:v>43.8195024747702</c:v>
                </c:pt>
                <c:pt idx="26">
                  <c:v>59.082357859531776</c:v>
                </c:pt>
              </c:numCache>
            </c:numRef>
          </c:val>
        </c:ser>
        <c:ser>
          <c:idx val="1"/>
          <c:order val="1"/>
          <c:tx>
            <c:v>Geelmielies as % van totale produksie / Yellow maize as % of total production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'DATA-whiteyellow'!$D$213:$AD$213</c:f>
              <c:numCache>
                <c:ptCount val="27"/>
                <c:pt idx="0">
                  <c:v>51.067092651757186</c:v>
                </c:pt>
                <c:pt idx="1">
                  <c:v>57.64546684709067</c:v>
                </c:pt>
                <c:pt idx="2">
                  <c:v>51.349564834196315</c:v>
                </c:pt>
                <c:pt idx="3">
                  <c:v>52.39202657807309</c:v>
                </c:pt>
                <c:pt idx="4">
                  <c:v>51.88804066165053</c:v>
                </c:pt>
                <c:pt idx="5">
                  <c:v>39.79780065974843</c:v>
                </c:pt>
                <c:pt idx="6">
                  <c:v>45.63670138381582</c:v>
                </c:pt>
                <c:pt idx="7">
                  <c:v>38.092593877975986</c:v>
                </c:pt>
                <c:pt idx="8">
                  <c:v>38.332663181879106</c:v>
                </c:pt>
                <c:pt idx="9">
                  <c:v>39.26987128208857</c:v>
                </c:pt>
                <c:pt idx="10">
                  <c:v>43.095618445165115</c:v>
                </c:pt>
                <c:pt idx="11">
                  <c:v>43.09929376078292</c:v>
                </c:pt>
                <c:pt idx="12">
                  <c:v>32.219731777308084</c:v>
                </c:pt>
                <c:pt idx="13">
                  <c:v>38.77873866272938</c:v>
                </c:pt>
                <c:pt idx="14">
                  <c:v>42.875982532751095</c:v>
                </c:pt>
                <c:pt idx="15">
                  <c:v>36.72710788757933</c:v>
                </c:pt>
                <c:pt idx="16">
                  <c:v>39.438596491228076</c:v>
                </c:pt>
                <c:pt idx="17">
                  <c:v>41.10236220472441</c:v>
                </c:pt>
                <c:pt idx="18">
                  <c:v>43.77593360995851</c:v>
                </c:pt>
                <c:pt idx="19">
                  <c:v>38.8997268825595</c:v>
                </c:pt>
                <c:pt idx="20">
                  <c:v>41.58301158301158</c:v>
                </c:pt>
                <c:pt idx="21">
                  <c:v>43.04313388997063</c:v>
                </c:pt>
                <c:pt idx="22">
                  <c:v>52.52872492654718</c:v>
                </c:pt>
                <c:pt idx="23">
                  <c:v>45.89473684210526</c:v>
                </c:pt>
                <c:pt idx="24">
                  <c:v>52.433328310983875</c:v>
                </c:pt>
                <c:pt idx="25">
                  <c:v>56.1804975252298</c:v>
                </c:pt>
                <c:pt idx="26">
                  <c:v>40.91764214046823</c:v>
                </c:pt>
              </c:numCache>
            </c:numRef>
          </c:val>
        </c:ser>
        <c:axId val="53859390"/>
        <c:axId val="14972463"/>
      </c:barChart>
      <c:lineChart>
        <c:grouping val="standard"/>
        <c:varyColors val="0"/>
        <c:ser>
          <c:idx val="2"/>
          <c:order val="2"/>
          <c:tx>
            <c:v>Witmielie produksie/White maize production (ton)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'DATA-whiteyellow'!$D$82:$AD$82</c:f>
              <c:numCache>
                <c:ptCount val="27"/>
                <c:pt idx="0">
                  <c:v>3829</c:v>
                </c:pt>
                <c:pt idx="1">
                  <c:v>1252</c:v>
                </c:pt>
                <c:pt idx="2">
                  <c:v>4416</c:v>
                </c:pt>
                <c:pt idx="3">
                  <c:v>5732</c:v>
                </c:pt>
                <c:pt idx="4">
                  <c:v>2119.964</c:v>
                </c:pt>
                <c:pt idx="5">
                  <c:v>5836</c:v>
                </c:pt>
                <c:pt idx="6">
                  <c:v>5209.200000000001</c:v>
                </c:pt>
                <c:pt idx="7">
                  <c:v>4459.5</c:v>
                </c:pt>
                <c:pt idx="8">
                  <c:v>4601</c:v>
                </c:pt>
                <c:pt idx="9">
                  <c:v>6680.8</c:v>
                </c:pt>
                <c:pt idx="10">
                  <c:v>4260.34</c:v>
                </c:pt>
                <c:pt idx="11">
                  <c:v>5537.48</c:v>
                </c:pt>
                <c:pt idx="12">
                  <c:v>6365.549999999999</c:v>
                </c:pt>
                <c:pt idx="13">
                  <c:v>5805</c:v>
                </c:pt>
                <c:pt idx="14">
                  <c:v>6540.7</c:v>
                </c:pt>
                <c:pt idx="15">
                  <c:v>4187.4</c:v>
                </c:pt>
                <c:pt idx="16">
                  <c:v>4315</c:v>
                </c:pt>
                <c:pt idx="17">
                  <c:v>7480</c:v>
                </c:pt>
                <c:pt idx="18">
                  <c:v>6775</c:v>
                </c:pt>
                <c:pt idx="19">
                  <c:v>7830</c:v>
                </c:pt>
                <c:pt idx="20">
                  <c:v>6052</c:v>
                </c:pt>
                <c:pt idx="21">
                  <c:v>6903.4</c:v>
                </c:pt>
                <c:pt idx="22">
                  <c:v>5606.5</c:v>
                </c:pt>
                <c:pt idx="23">
                  <c:v>7710</c:v>
                </c:pt>
                <c:pt idx="24">
                  <c:v>4735.5</c:v>
                </c:pt>
                <c:pt idx="25">
                  <c:v>3408.5</c:v>
                </c:pt>
                <c:pt idx="26">
                  <c:v>9892.75</c:v>
                </c:pt>
              </c:numCache>
            </c:numRef>
          </c:val>
          <c:smooth val="0"/>
        </c:ser>
        <c:ser>
          <c:idx val="3"/>
          <c:order val="3"/>
          <c:tx>
            <c:v>Geelmielie produksie / Yellow maize production (ton)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'DATA-whiteyellow'!$D$102:$AD$102</c:f>
              <c:numCache>
                <c:ptCount val="27"/>
                <c:pt idx="0">
                  <c:v>3996</c:v>
                </c:pt>
                <c:pt idx="1">
                  <c:v>1704</c:v>
                </c:pt>
                <c:pt idx="2">
                  <c:v>4661</c:v>
                </c:pt>
                <c:pt idx="3">
                  <c:v>6308</c:v>
                </c:pt>
                <c:pt idx="4">
                  <c:v>2286.35</c:v>
                </c:pt>
                <c:pt idx="5">
                  <c:v>3857.998</c:v>
                </c:pt>
                <c:pt idx="6">
                  <c:v>4373</c:v>
                </c:pt>
                <c:pt idx="7">
                  <c:v>2744</c:v>
                </c:pt>
                <c:pt idx="8">
                  <c:v>2860</c:v>
                </c:pt>
                <c:pt idx="9">
                  <c:v>4320</c:v>
                </c:pt>
                <c:pt idx="10">
                  <c:v>3226.5</c:v>
                </c:pt>
                <c:pt idx="11">
                  <c:v>4194.35</c:v>
                </c:pt>
                <c:pt idx="12">
                  <c:v>3025.9</c:v>
                </c:pt>
                <c:pt idx="13">
                  <c:v>3677</c:v>
                </c:pt>
                <c:pt idx="14">
                  <c:v>4909.3</c:v>
                </c:pt>
                <c:pt idx="15">
                  <c:v>2430.6</c:v>
                </c:pt>
                <c:pt idx="16">
                  <c:v>2810</c:v>
                </c:pt>
                <c:pt idx="17">
                  <c:v>5220</c:v>
                </c:pt>
                <c:pt idx="18">
                  <c:v>5275</c:v>
                </c:pt>
                <c:pt idx="19">
                  <c:v>4985</c:v>
                </c:pt>
                <c:pt idx="20">
                  <c:v>4308</c:v>
                </c:pt>
                <c:pt idx="21">
                  <c:v>5217</c:v>
                </c:pt>
                <c:pt idx="22">
                  <c:v>6203.8</c:v>
                </c:pt>
                <c:pt idx="23">
                  <c:v>6540</c:v>
                </c:pt>
                <c:pt idx="24">
                  <c:v>5220</c:v>
                </c:pt>
                <c:pt idx="25">
                  <c:v>4370</c:v>
                </c:pt>
                <c:pt idx="26">
                  <c:v>6851.25</c:v>
                </c:pt>
              </c:numCache>
            </c:numRef>
          </c:val>
          <c:smooth val="0"/>
        </c:ser>
        <c:axId val="534440"/>
        <c:axId val="4809961"/>
      </c:lineChart>
      <c:catAx>
        <c:axId val="53859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Produksiejare / Production years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972463"/>
        <c:crosses val="autoZero"/>
        <c:auto val="1"/>
        <c:lblOffset val="100"/>
        <c:tickLblSkip val="1"/>
        <c:noMultiLvlLbl val="0"/>
      </c:catAx>
      <c:valAx>
        <c:axId val="1497246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59390"/>
        <c:crossesAt val="1"/>
        <c:crossBetween val="between"/>
        <c:dispUnits/>
      </c:valAx>
      <c:catAx>
        <c:axId val="534440"/>
        <c:scaling>
          <c:orientation val="minMax"/>
        </c:scaling>
        <c:axPos val="b"/>
        <c:delete val="1"/>
        <c:majorTickMark val="out"/>
        <c:minorTickMark val="none"/>
        <c:tickLblPos val="nextTo"/>
        <c:crossAx val="4809961"/>
        <c:crosses val="autoZero"/>
        <c:auto val="1"/>
        <c:lblOffset val="100"/>
        <c:tickLblSkip val="1"/>
        <c:noMultiLvlLbl val="0"/>
      </c:catAx>
      <c:valAx>
        <c:axId val="4809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Duisend Ton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Ton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4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75"/>
          <c:y val="0.87825"/>
          <c:w val="0.9672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under White maize</a:t>
            </a:r>
          </a:p>
        </c:rich>
      </c:tx>
      <c:layout>
        <c:manualLayout>
          <c:xMode val="factor"/>
          <c:yMode val="factor"/>
          <c:x val="0.016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9"/>
          <c:w val="0.92175"/>
          <c:h val="0.8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'DATA-whiteyellow'!$A$17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'DATA-whiteyellow'!$W$17:$AD$17</c:f>
              <c:numCache>
                <c:ptCount val="8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0.3</c:v>
                </c:pt>
                <c:pt idx="4">
                  <c:v>0.5</c:v>
                </c:pt>
                <c:pt idx="5">
                  <c:v>0.45</c:v>
                </c:pt>
                <c:pt idx="6">
                  <c:v>0.5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'DATA-whiteyellow'!$A$18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'DATA-whiteyellow'!$W$18:$AD$18</c:f>
              <c:numCache>
                <c:ptCount val="8"/>
                <c:pt idx="0">
                  <c:v>2</c:v>
                </c:pt>
                <c:pt idx="1">
                  <c:v>2</c:v>
                </c:pt>
                <c:pt idx="2">
                  <c:v>2.2</c:v>
                </c:pt>
                <c:pt idx="3">
                  <c:v>2.2</c:v>
                </c:pt>
                <c:pt idx="4">
                  <c:v>2.2</c:v>
                </c:pt>
                <c:pt idx="5">
                  <c:v>3.5</c:v>
                </c:pt>
                <c:pt idx="6">
                  <c:v>3.75</c:v>
                </c:pt>
                <c:pt idx="7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'DATA-whiteyellow'!$A$19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'DATA-whiteyellow'!$W$19:$AD$19</c:f>
              <c:numCache>
                <c:ptCount val="8"/>
                <c:pt idx="0">
                  <c:v>690</c:v>
                </c:pt>
                <c:pt idx="1">
                  <c:v>595</c:v>
                </c:pt>
                <c:pt idx="2">
                  <c:v>710</c:v>
                </c:pt>
                <c:pt idx="3">
                  <c:v>725</c:v>
                </c:pt>
                <c:pt idx="4">
                  <c:v>730</c:v>
                </c:pt>
                <c:pt idx="5">
                  <c:v>710</c:v>
                </c:pt>
                <c:pt idx="6">
                  <c:v>390</c:v>
                </c:pt>
                <c:pt idx="7">
                  <c:v>805</c:v>
                </c:pt>
              </c:numCache>
            </c:numRef>
          </c:val>
        </c:ser>
        <c:ser>
          <c:idx val="3"/>
          <c:order val="3"/>
          <c:tx>
            <c:strRef>
              <c:f>'DATA-whiteyellow'!$A$20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'DATA-whiteyellow'!$W$20:$AD$20</c:f>
              <c:numCache>
                <c:ptCount val="8"/>
                <c:pt idx="0">
                  <c:v>3.2</c:v>
                </c:pt>
                <c:pt idx="1">
                  <c:v>3</c:v>
                </c:pt>
                <c:pt idx="2">
                  <c:v>3.5</c:v>
                </c:pt>
                <c:pt idx="3">
                  <c:v>3.7</c:v>
                </c:pt>
                <c:pt idx="4">
                  <c:v>2.5</c:v>
                </c:pt>
                <c:pt idx="5">
                  <c:v>2.6</c:v>
                </c:pt>
                <c:pt idx="6">
                  <c:v>2</c:v>
                </c:pt>
                <c:pt idx="7">
                  <c:v>4.4</c:v>
                </c:pt>
              </c:numCache>
            </c:numRef>
          </c:val>
        </c:ser>
        <c:ser>
          <c:idx val="4"/>
          <c:order val="4"/>
          <c:tx>
            <c:v>KwaZulu-Natal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'DATA-whiteyellow'!$W$21:$AD$21</c:f>
              <c:numCache>
                <c:ptCount val="8"/>
                <c:pt idx="0">
                  <c:v>46</c:v>
                </c:pt>
                <c:pt idx="1">
                  <c:v>39</c:v>
                </c:pt>
                <c:pt idx="2">
                  <c:v>44</c:v>
                </c:pt>
                <c:pt idx="3">
                  <c:v>47</c:v>
                </c:pt>
                <c:pt idx="4">
                  <c:v>43</c:v>
                </c:pt>
                <c:pt idx="5">
                  <c:v>40</c:v>
                </c:pt>
                <c:pt idx="6">
                  <c:v>38</c:v>
                </c:pt>
                <c:pt idx="7">
                  <c:v>50</c:v>
                </c:pt>
              </c:numCache>
            </c:numRef>
          </c:val>
        </c:ser>
        <c:ser>
          <c:idx val="5"/>
          <c:order val="5"/>
          <c:tx>
            <c:v>Mpumalanga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'DATA-whiteyellow'!$W$22:$AD$22</c:f>
              <c:numCache>
                <c:ptCount val="8"/>
                <c:pt idx="0">
                  <c:v>232</c:v>
                </c:pt>
                <c:pt idx="1">
                  <c:v>180</c:v>
                </c:pt>
                <c:pt idx="2">
                  <c:v>160</c:v>
                </c:pt>
                <c:pt idx="3">
                  <c:v>170</c:v>
                </c:pt>
                <c:pt idx="4">
                  <c:v>168</c:v>
                </c:pt>
                <c:pt idx="5">
                  <c:v>154</c:v>
                </c:pt>
                <c:pt idx="6">
                  <c:v>160</c:v>
                </c:pt>
                <c:pt idx="7">
                  <c:v>160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'DATA-whiteyellow'!$W$23:$AD$23</c:f>
              <c:numCache>
                <c:ptCount val="8"/>
                <c:pt idx="0">
                  <c:v>26</c:v>
                </c:pt>
                <c:pt idx="1">
                  <c:v>25</c:v>
                </c:pt>
                <c:pt idx="2">
                  <c:v>32</c:v>
                </c:pt>
                <c:pt idx="3">
                  <c:v>30</c:v>
                </c:pt>
                <c:pt idx="4">
                  <c:v>30</c:v>
                </c:pt>
                <c:pt idx="5">
                  <c:v>28.5</c:v>
                </c:pt>
                <c:pt idx="6">
                  <c:v>31.5</c:v>
                </c:pt>
                <c:pt idx="7">
                  <c:v>40</c:v>
                </c:pt>
              </c:numCache>
            </c:numRef>
          </c:val>
        </c:ser>
        <c:ser>
          <c:idx val="7"/>
          <c:order val="7"/>
          <c:tx>
            <c:v>Gauteng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'DATA-whiteyellow'!$W$24:$AD$24</c:f>
              <c:numCache>
                <c:ptCount val="8"/>
                <c:pt idx="0">
                  <c:v>85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65</c:v>
                </c:pt>
                <c:pt idx="5">
                  <c:v>44</c:v>
                </c:pt>
                <c:pt idx="6">
                  <c:v>49</c:v>
                </c:pt>
                <c:pt idx="7">
                  <c:v>60</c:v>
                </c:pt>
              </c:numCache>
            </c:numRef>
          </c:val>
        </c:ser>
        <c:ser>
          <c:idx val="8"/>
          <c:order val="8"/>
          <c:tx>
            <c:strRef>
              <c:f>'DATA-whiteyellow'!$A$25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'DATA-whiteyellow'!$W$25:$AD$25</c:f>
              <c:numCache>
                <c:ptCount val="8"/>
                <c:pt idx="0">
                  <c:v>635</c:v>
                </c:pt>
                <c:pt idx="1">
                  <c:v>500</c:v>
                </c:pt>
                <c:pt idx="2">
                  <c:v>610</c:v>
                </c:pt>
                <c:pt idx="3">
                  <c:v>565</c:v>
                </c:pt>
                <c:pt idx="4">
                  <c:v>510</c:v>
                </c:pt>
                <c:pt idx="5">
                  <c:v>465</c:v>
                </c:pt>
                <c:pt idx="6">
                  <c:v>340</c:v>
                </c:pt>
                <c:pt idx="7">
                  <c:v>520</c:v>
                </c:pt>
              </c:numCache>
            </c:numRef>
          </c:val>
        </c:ser>
        <c:overlap val="100"/>
        <c:axId val="43289650"/>
        <c:axId val="54062531"/>
      </c:barChart>
      <c:catAx>
        <c:axId val="43289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2531"/>
        <c:crosses val="autoZero"/>
        <c:auto val="1"/>
        <c:lblOffset val="100"/>
        <c:tickLblSkip val="1"/>
        <c:noMultiLvlLbl val="0"/>
      </c:catAx>
      <c:valAx>
        <c:axId val="54062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8075"/>
          <c:w val="0.826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NASIONALE GEMIDDELDE MIELIE-OPBRENGS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735"/>
          <c:w val="0.922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'DATA-whiteyellow'!$A$161</c:f>
              <c:strCache>
                <c:ptCount val="1"/>
                <c:pt idx="0">
                  <c:v>TOTALE GEMIDDELDE OPBRENGS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'DATA-whiteyellow'!$D$163:$AE$163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'DATA-whiteyellow'!$D$177:$AE$177</c:f>
              <c:numCache>
                <c:ptCount val="28"/>
                <c:pt idx="0">
                  <c:v>2.4399750545681322</c:v>
                </c:pt>
                <c:pt idx="1">
                  <c:v>0.847720103240608</c:v>
                </c:pt>
                <c:pt idx="2">
                  <c:v>2.4787001638448936</c:v>
                </c:pt>
                <c:pt idx="3">
                  <c:v>3.0820490608965794</c:v>
                </c:pt>
                <c:pt idx="4">
                  <c:v>1.4928560780593576</c:v>
                </c:pt>
                <c:pt idx="5">
                  <c:v>2.9313571212579377</c:v>
                </c:pt>
                <c:pt idx="6">
                  <c:v>2.8509967271645347</c:v>
                </c:pt>
                <c:pt idx="7">
                  <c:v>2.43690798376184</c:v>
                </c:pt>
                <c:pt idx="8">
                  <c:v>2.568595724171171</c:v>
                </c:pt>
                <c:pt idx="9">
                  <c:v>3.207754035644303</c:v>
                </c:pt>
                <c:pt idx="10">
                  <c:v>2.7999648454227057</c:v>
                </c:pt>
                <c:pt idx="11">
                  <c:v>3.2257928721062816</c:v>
                </c:pt>
                <c:pt idx="12">
                  <c:v>2.9486962118714577</c:v>
                </c:pt>
                <c:pt idx="13">
                  <c:v>3.3348573840256037</c:v>
                </c:pt>
                <c:pt idx="14">
                  <c:v>4.074733096085409</c:v>
                </c:pt>
                <c:pt idx="15">
                  <c:v>4.135733033370829</c:v>
                </c:pt>
                <c:pt idx="16">
                  <c:v>2.7921467199623793</c:v>
                </c:pt>
                <c:pt idx="17">
                  <c:v>4.537334762415148</c:v>
                </c:pt>
                <c:pt idx="18">
                  <c:v>4.963954685890834</c:v>
                </c:pt>
                <c:pt idx="19">
                  <c:v>4.672914235705951</c:v>
                </c:pt>
                <c:pt idx="20">
                  <c:v>4.367069932133372</c:v>
                </c:pt>
                <c:pt idx="21">
                  <c:v>4.490367516301126</c:v>
                </c:pt>
                <c:pt idx="22">
                  <c:v>4.246476341147706</c:v>
                </c:pt>
                <c:pt idx="23">
                  <c:v>5.300944870173351</c:v>
                </c:pt>
                <c:pt idx="24">
                  <c:v>3.7527564694573754</c:v>
                </c:pt>
                <c:pt idx="25">
                  <c:v>3.9956337485552846</c:v>
                </c:pt>
                <c:pt idx="26">
                  <c:v>6.3699307616221565</c:v>
                </c:pt>
                <c:pt idx="27">
                  <c:v>5.566815447312246</c:v>
                </c:pt>
              </c:numCache>
            </c:numRef>
          </c:val>
          <c:smooth val="0"/>
        </c:ser>
        <c:marker val="1"/>
        <c:axId val="44875562"/>
        <c:axId val="1226875"/>
      </c:lineChart>
      <c:catAx>
        <c:axId val="4487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6875"/>
        <c:crosses val="autoZero"/>
        <c:auto val="1"/>
        <c:lblOffset val="100"/>
        <c:tickLblSkip val="1"/>
        <c:noMultiLvlLbl val="0"/>
      </c:catAx>
      <c:valAx>
        <c:axId val="122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 PER HEKTAAR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75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25"/>
          <c:y val="0.94425"/>
          <c:w val="0.298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Area under Yellow maize</a:t>
            </a:r>
          </a:p>
        </c:rich>
      </c:tx>
      <c:layout>
        <c:manualLayout>
          <c:xMode val="factor"/>
          <c:yMode val="factor"/>
          <c:x val="0.029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95"/>
          <c:w val="0.92925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'DATA-whiteyellow'!$A$36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'DATA-whiteyellow'!$W$36:$AD$36</c:f>
              <c:numCache>
                <c:ptCount val="8"/>
                <c:pt idx="0">
                  <c:v>2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</c:v>
                </c:pt>
                <c:pt idx="5">
                  <c:v>3.8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'DATA-whiteyellow'!$A$37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'DATA-whiteyellow'!$W$37:$AD$37</c:f>
              <c:numCache>
                <c:ptCount val="8"/>
                <c:pt idx="0">
                  <c:v>51</c:v>
                </c:pt>
                <c:pt idx="1">
                  <c:v>45</c:v>
                </c:pt>
                <c:pt idx="2">
                  <c:v>47</c:v>
                </c:pt>
                <c:pt idx="3">
                  <c:v>51</c:v>
                </c:pt>
                <c:pt idx="4">
                  <c:v>48</c:v>
                </c:pt>
                <c:pt idx="5">
                  <c:v>46</c:v>
                </c:pt>
                <c:pt idx="6">
                  <c:v>50</c:v>
                </c:pt>
                <c:pt idx="7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'DATA-whiteyellow'!$A$38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'DATA-whiteyellow'!$W$38:$AD$38</c:f>
              <c:numCache>
                <c:ptCount val="8"/>
                <c:pt idx="0">
                  <c:v>466</c:v>
                </c:pt>
                <c:pt idx="1">
                  <c:v>395</c:v>
                </c:pt>
                <c:pt idx="2">
                  <c:v>450</c:v>
                </c:pt>
                <c:pt idx="3">
                  <c:v>505</c:v>
                </c:pt>
                <c:pt idx="4">
                  <c:v>465</c:v>
                </c:pt>
                <c:pt idx="5">
                  <c:v>510</c:v>
                </c:pt>
                <c:pt idx="6">
                  <c:v>310</c:v>
                </c:pt>
                <c:pt idx="7">
                  <c:v>355</c:v>
                </c:pt>
              </c:numCache>
            </c:numRef>
          </c:val>
        </c:ser>
        <c:ser>
          <c:idx val="3"/>
          <c:order val="3"/>
          <c:tx>
            <c:strRef>
              <c:f>'DATA-whiteyellow'!$A$39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'DATA-whiteyellow'!$W$39:$AD$39</c:f>
              <c:numCache>
                <c:ptCount val="8"/>
                <c:pt idx="0">
                  <c:v>13.2</c:v>
                </c:pt>
                <c:pt idx="1">
                  <c:v>12</c:v>
                </c:pt>
                <c:pt idx="2">
                  <c:v>13.5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9.5</c:v>
                </c:pt>
              </c:numCache>
            </c:numRef>
          </c:val>
        </c:ser>
        <c:ser>
          <c:idx val="4"/>
          <c:order val="4"/>
          <c:tx>
            <c:strRef>
              <c:f>'DATA-whiteyellow'!$A$40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'DATA-whiteyellow'!$W$40:$AD$40</c:f>
              <c:numCache>
                <c:ptCount val="8"/>
                <c:pt idx="0">
                  <c:v>42</c:v>
                </c:pt>
                <c:pt idx="1">
                  <c:v>42</c:v>
                </c:pt>
                <c:pt idx="2">
                  <c:v>45</c:v>
                </c:pt>
                <c:pt idx="3">
                  <c:v>48</c:v>
                </c:pt>
                <c:pt idx="4">
                  <c:v>45</c:v>
                </c:pt>
                <c:pt idx="5">
                  <c:v>45</c:v>
                </c:pt>
                <c:pt idx="6">
                  <c:v>48</c:v>
                </c:pt>
                <c:pt idx="7">
                  <c:v>50</c:v>
                </c:pt>
              </c:numCache>
            </c:numRef>
          </c:val>
        </c:ser>
        <c:ser>
          <c:idx val="5"/>
          <c:order val="5"/>
          <c:tx>
            <c:strRef>
              <c:f>'DATA-whiteyellow'!$A$41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'DATA-whiteyellow'!$W$41:$AD$41</c:f>
              <c:numCache>
                <c:ptCount val="8"/>
                <c:pt idx="0">
                  <c:v>250</c:v>
                </c:pt>
                <c:pt idx="1">
                  <c:v>260</c:v>
                </c:pt>
                <c:pt idx="2">
                  <c:v>290</c:v>
                </c:pt>
                <c:pt idx="3">
                  <c:v>300</c:v>
                </c:pt>
                <c:pt idx="4">
                  <c:v>332</c:v>
                </c:pt>
                <c:pt idx="5">
                  <c:v>315</c:v>
                </c:pt>
                <c:pt idx="6">
                  <c:v>330</c:v>
                </c:pt>
                <c:pt idx="7">
                  <c:v>330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'DATA-whiteyellow'!$W$42:$AD$42</c:f>
              <c:numCache>
                <c:ptCount val="8"/>
                <c:pt idx="0">
                  <c:v>18.5</c:v>
                </c:pt>
                <c:pt idx="1">
                  <c:v>12</c:v>
                </c:pt>
                <c:pt idx="2">
                  <c:v>18</c:v>
                </c:pt>
                <c:pt idx="3">
                  <c:v>23.5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</c:numCache>
            </c:numRef>
          </c:val>
        </c:ser>
        <c:ser>
          <c:idx val="7"/>
          <c:order val="7"/>
          <c:tx>
            <c:strRef>
              <c:f>'DATA-whiteyellow'!$A$43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'DATA-whiteyellow'!$W$43:$AD$43</c:f>
              <c:numCache>
                <c:ptCount val="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43.5</c:v>
                </c:pt>
                <c:pt idx="4">
                  <c:v>53</c:v>
                </c:pt>
                <c:pt idx="5">
                  <c:v>65</c:v>
                </c:pt>
                <c:pt idx="6">
                  <c:v>56</c:v>
                </c:pt>
                <c:pt idx="7">
                  <c:v>60</c:v>
                </c:pt>
              </c:numCache>
            </c:numRef>
          </c:val>
        </c:ser>
        <c:ser>
          <c:idx val="8"/>
          <c:order val="8"/>
          <c:tx>
            <c:strRef>
              <c:f>'DATA-whiteyellow'!$A$44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'DATA-whiteyellow'!$W$44:$AD$44</c:f>
              <c:numCache>
                <c:ptCount val="8"/>
                <c:pt idx="0">
                  <c:v>140</c:v>
                </c:pt>
                <c:pt idx="1">
                  <c:v>145</c:v>
                </c:pt>
                <c:pt idx="2">
                  <c:v>155</c:v>
                </c:pt>
                <c:pt idx="3">
                  <c:v>175</c:v>
                </c:pt>
                <c:pt idx="4">
                  <c:v>155</c:v>
                </c:pt>
                <c:pt idx="5">
                  <c:v>185</c:v>
                </c:pt>
                <c:pt idx="6">
                  <c:v>100</c:v>
                </c:pt>
                <c:pt idx="7">
                  <c:v>110</c:v>
                </c:pt>
              </c:numCache>
            </c:numRef>
          </c:val>
        </c:ser>
        <c:overlap val="100"/>
        <c:axId val="16800732"/>
        <c:axId val="16988861"/>
      </c:barChart>
      <c:catAx>
        <c:axId val="1680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88861"/>
        <c:crosses val="autoZero"/>
        <c:auto val="1"/>
        <c:lblOffset val="100"/>
        <c:tickLblSkip val="1"/>
        <c:noMultiLvlLbl val="0"/>
      </c:catAx>
      <c:valAx>
        <c:axId val="16988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25"/>
          <c:y val="0.88825"/>
          <c:w val="0.912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White maize in South Africa</a:t>
            </a:r>
          </a:p>
        </c:rich>
      </c:tx>
      <c:layout>
        <c:manualLayout>
          <c:xMode val="factor"/>
          <c:yMode val="factor"/>
          <c:x val="0.04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7575"/>
          <c:w val="0.922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'DATA-whiteyellow'!$A$72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'DATA-whiteyellow'!$W$72:$AD$72</c:f>
              <c:numCache>
                <c:ptCount val="8"/>
                <c:pt idx="0">
                  <c:v>3.5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4.5</c:v>
                </c:pt>
                <c:pt idx="5">
                  <c:v>4.05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'DATA-whiteyellow'!$A$73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'DATA-whiteyellow'!$W$73:$AD$73</c:f>
              <c:numCache>
                <c:ptCount val="8"/>
                <c:pt idx="0">
                  <c:v>23</c:v>
                </c:pt>
                <c:pt idx="1">
                  <c:v>23</c:v>
                </c:pt>
                <c:pt idx="2">
                  <c:v>25.4</c:v>
                </c:pt>
                <c:pt idx="3">
                  <c:v>25.3</c:v>
                </c:pt>
                <c:pt idx="4">
                  <c:v>25.3</c:v>
                </c:pt>
                <c:pt idx="5">
                  <c:v>35</c:v>
                </c:pt>
                <c:pt idx="6">
                  <c:v>35</c:v>
                </c:pt>
                <c:pt idx="7">
                  <c:v>46.2</c:v>
                </c:pt>
              </c:numCache>
            </c:numRef>
          </c:val>
        </c:ser>
        <c:ser>
          <c:idx val="2"/>
          <c:order val="2"/>
          <c:tx>
            <c:strRef>
              <c:f>'DATA-whiteyellow'!$A$74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'DATA-whiteyellow'!$W$74:$AD$74</c:f>
              <c:numCache>
                <c:ptCount val="8"/>
                <c:pt idx="0">
                  <c:v>3174</c:v>
                </c:pt>
                <c:pt idx="1">
                  <c:v>2590</c:v>
                </c:pt>
                <c:pt idx="2">
                  <c:v>3050</c:v>
                </c:pt>
                <c:pt idx="3">
                  <c:v>2574</c:v>
                </c:pt>
                <c:pt idx="4">
                  <c:v>3759.5</c:v>
                </c:pt>
                <c:pt idx="5">
                  <c:v>2236.5</c:v>
                </c:pt>
                <c:pt idx="6">
                  <c:v>1190.5</c:v>
                </c:pt>
                <c:pt idx="7">
                  <c:v>5111.75</c:v>
                </c:pt>
              </c:numCache>
            </c:numRef>
          </c:val>
        </c:ser>
        <c:ser>
          <c:idx val="3"/>
          <c:order val="3"/>
          <c:tx>
            <c:strRef>
              <c:f>'DATA-whiteyellow'!$A$75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'DATA-whiteyellow'!$W$75:$AD$75</c:f>
              <c:numCache>
                <c:ptCount val="8"/>
                <c:pt idx="0">
                  <c:v>14.5</c:v>
                </c:pt>
                <c:pt idx="1">
                  <c:v>10.5</c:v>
                </c:pt>
                <c:pt idx="2">
                  <c:v>17.5</c:v>
                </c:pt>
                <c:pt idx="3">
                  <c:v>18.2</c:v>
                </c:pt>
                <c:pt idx="4">
                  <c:v>13.75</c:v>
                </c:pt>
                <c:pt idx="5">
                  <c:v>15.6</c:v>
                </c:pt>
                <c:pt idx="6">
                  <c:v>10</c:v>
                </c:pt>
                <c:pt idx="7">
                  <c:v>30.8</c:v>
                </c:pt>
              </c:numCache>
            </c:numRef>
          </c:val>
        </c:ser>
        <c:ser>
          <c:idx val="4"/>
          <c:order val="4"/>
          <c:tx>
            <c:strRef>
              <c:f>'DATA-whiteyellow'!$A$76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'DATA-whiteyellow'!$W$76:$AD$76</c:f>
              <c:numCache>
                <c:ptCount val="8"/>
                <c:pt idx="0">
                  <c:v>272</c:v>
                </c:pt>
                <c:pt idx="1">
                  <c:v>214.5</c:v>
                </c:pt>
                <c:pt idx="2">
                  <c:v>242</c:v>
                </c:pt>
                <c:pt idx="3">
                  <c:v>284</c:v>
                </c:pt>
                <c:pt idx="4">
                  <c:v>266.6</c:v>
                </c:pt>
                <c:pt idx="5">
                  <c:v>224</c:v>
                </c:pt>
                <c:pt idx="6">
                  <c:v>215</c:v>
                </c:pt>
                <c:pt idx="7">
                  <c:v>350</c:v>
                </c:pt>
              </c:numCache>
            </c:numRef>
          </c:val>
        </c:ser>
        <c:ser>
          <c:idx val="5"/>
          <c:order val="5"/>
          <c:tx>
            <c:strRef>
              <c:f>'DATA-whiteyellow'!$A$77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'DATA-whiteyellow'!$W$77:$AD$77</c:f>
              <c:numCache>
                <c:ptCount val="8"/>
                <c:pt idx="0">
                  <c:v>1370</c:v>
                </c:pt>
                <c:pt idx="1">
                  <c:v>900</c:v>
                </c:pt>
                <c:pt idx="2">
                  <c:v>904</c:v>
                </c:pt>
                <c:pt idx="3">
                  <c:v>1020</c:v>
                </c:pt>
                <c:pt idx="4">
                  <c:v>907.2</c:v>
                </c:pt>
                <c:pt idx="5">
                  <c:v>824</c:v>
                </c:pt>
                <c:pt idx="6">
                  <c:v>752</c:v>
                </c:pt>
                <c:pt idx="7">
                  <c:v>1088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'DATA-whiteyellow'!$W$78:$AD$78</c:f>
              <c:numCache>
                <c:ptCount val="8"/>
                <c:pt idx="0">
                  <c:v>130</c:v>
                </c:pt>
                <c:pt idx="1">
                  <c:v>125</c:v>
                </c:pt>
                <c:pt idx="2">
                  <c:v>174.5</c:v>
                </c:pt>
                <c:pt idx="3">
                  <c:v>154</c:v>
                </c:pt>
                <c:pt idx="4">
                  <c:v>183</c:v>
                </c:pt>
                <c:pt idx="5">
                  <c:v>156.75</c:v>
                </c:pt>
                <c:pt idx="6">
                  <c:v>178</c:v>
                </c:pt>
                <c:pt idx="7">
                  <c:v>300</c:v>
                </c:pt>
              </c:numCache>
            </c:numRef>
          </c:val>
        </c:ser>
        <c:ser>
          <c:idx val="7"/>
          <c:order val="7"/>
          <c:tx>
            <c:strRef>
              <c:f>'DATA-whiteyellow'!$A$79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'DATA-whiteyellow'!$W$79:$AD$79</c:f>
              <c:numCache>
                <c:ptCount val="8"/>
                <c:pt idx="0">
                  <c:v>493</c:v>
                </c:pt>
                <c:pt idx="1">
                  <c:v>362.5</c:v>
                </c:pt>
                <c:pt idx="2">
                  <c:v>378.5</c:v>
                </c:pt>
                <c:pt idx="3">
                  <c:v>370</c:v>
                </c:pt>
                <c:pt idx="4">
                  <c:v>357.15</c:v>
                </c:pt>
                <c:pt idx="5">
                  <c:v>193.6</c:v>
                </c:pt>
                <c:pt idx="6">
                  <c:v>207</c:v>
                </c:pt>
                <c:pt idx="7">
                  <c:v>390</c:v>
                </c:pt>
              </c:numCache>
            </c:numRef>
          </c:val>
        </c:ser>
        <c:ser>
          <c:idx val="8"/>
          <c:order val="8"/>
          <c:tx>
            <c:strRef>
              <c:f>'DATA-whiteyellow'!$A$80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'DATA-whiteyellow'!$W$80:$AD$80</c:f>
              <c:numCache>
                <c:ptCount val="8"/>
                <c:pt idx="0">
                  <c:v>2350</c:v>
                </c:pt>
                <c:pt idx="1">
                  <c:v>1824.5</c:v>
                </c:pt>
                <c:pt idx="2">
                  <c:v>2106.5</c:v>
                </c:pt>
                <c:pt idx="3">
                  <c:v>1158</c:v>
                </c:pt>
                <c:pt idx="4">
                  <c:v>2193</c:v>
                </c:pt>
                <c:pt idx="5">
                  <c:v>1046</c:v>
                </c:pt>
                <c:pt idx="6">
                  <c:v>816</c:v>
                </c:pt>
                <c:pt idx="7">
                  <c:v>2574</c:v>
                </c:pt>
              </c:numCache>
            </c:numRef>
          </c:val>
        </c:ser>
        <c:overlap val="100"/>
        <c:axId val="18682022"/>
        <c:axId val="33920471"/>
      </c:barChart>
      <c:catAx>
        <c:axId val="18682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36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0471"/>
        <c:crosses val="autoZero"/>
        <c:auto val="1"/>
        <c:lblOffset val="100"/>
        <c:tickLblSkip val="1"/>
        <c:noMultiLvlLbl val="0"/>
      </c:catAx>
      <c:valAx>
        <c:axId val="33920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82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5"/>
          <c:y val="0.906"/>
          <c:w val="0.9007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Yellow maize in South Africa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655"/>
          <c:w val="0.917"/>
          <c:h val="0.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'DATA-whiteyellow'!$A$92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'DATA-whiteyellow'!$D$92:$AA$92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19</c:v>
                </c:pt>
                <c:pt idx="5">
                  <c:v>16</c:v>
                </c:pt>
                <c:pt idx="6">
                  <c:v>16.9</c:v>
                </c:pt>
                <c:pt idx="7">
                  <c:v>5</c:v>
                </c:pt>
                <c:pt idx="8">
                  <c:v>7.5</c:v>
                </c:pt>
                <c:pt idx="9">
                  <c:v>9</c:v>
                </c:pt>
                <c:pt idx="10">
                  <c:v>8</c:v>
                </c:pt>
                <c:pt idx="11">
                  <c:v>14</c:v>
                </c:pt>
                <c:pt idx="12">
                  <c:v>20.4</c:v>
                </c:pt>
                <c:pt idx="13">
                  <c:v>14</c:v>
                </c:pt>
                <c:pt idx="14">
                  <c:v>20</c:v>
                </c:pt>
                <c:pt idx="15">
                  <c:v>27</c:v>
                </c:pt>
                <c:pt idx="16">
                  <c:v>20</c:v>
                </c:pt>
                <c:pt idx="17">
                  <c:v>30</c:v>
                </c:pt>
                <c:pt idx="18">
                  <c:v>35</c:v>
                </c:pt>
                <c:pt idx="19">
                  <c:v>14</c:v>
                </c:pt>
                <c:pt idx="20">
                  <c:v>12.4</c:v>
                </c:pt>
                <c:pt idx="21">
                  <c:v>25</c:v>
                </c:pt>
                <c:pt idx="22">
                  <c:v>30</c:v>
                </c:pt>
                <c:pt idx="23">
                  <c:v>28.5</c:v>
                </c:pt>
              </c:numCache>
            </c:numRef>
          </c:val>
        </c:ser>
        <c:ser>
          <c:idx val="1"/>
          <c:order val="1"/>
          <c:tx>
            <c:strRef>
              <c:f>'DATA-whiteyellow'!$A$93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'DATA-whiteyellow'!$W$93:$AD$93</c:f>
              <c:numCache>
                <c:ptCount val="8"/>
                <c:pt idx="0">
                  <c:v>586</c:v>
                </c:pt>
                <c:pt idx="1">
                  <c:v>515.2</c:v>
                </c:pt>
                <c:pt idx="2">
                  <c:v>592</c:v>
                </c:pt>
                <c:pt idx="3">
                  <c:v>650</c:v>
                </c:pt>
                <c:pt idx="4">
                  <c:v>638.4</c:v>
                </c:pt>
                <c:pt idx="5">
                  <c:v>644</c:v>
                </c:pt>
                <c:pt idx="6">
                  <c:v>675</c:v>
                </c:pt>
                <c:pt idx="7">
                  <c:v>657</c:v>
                </c:pt>
              </c:numCache>
            </c:numRef>
          </c:val>
        </c:ser>
        <c:ser>
          <c:idx val="2"/>
          <c:order val="2"/>
          <c:tx>
            <c:strRef>
              <c:f>'DATA-whiteyellow'!$A$94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'DATA-whiteyellow'!$W$94:$AD$94</c:f>
              <c:numCache>
                <c:ptCount val="8"/>
                <c:pt idx="0">
                  <c:v>1902</c:v>
                </c:pt>
                <c:pt idx="1">
                  <c:v>1461.5</c:v>
                </c:pt>
                <c:pt idx="2">
                  <c:v>1773</c:v>
                </c:pt>
                <c:pt idx="3">
                  <c:v>2310.8</c:v>
                </c:pt>
                <c:pt idx="4">
                  <c:v>2487.75</c:v>
                </c:pt>
                <c:pt idx="5">
                  <c:v>1708.5</c:v>
                </c:pt>
                <c:pt idx="6">
                  <c:v>1023</c:v>
                </c:pt>
                <c:pt idx="7">
                  <c:v>2218.75</c:v>
                </c:pt>
              </c:numCache>
            </c:numRef>
          </c:val>
        </c:ser>
        <c:ser>
          <c:idx val="3"/>
          <c:order val="3"/>
          <c:tx>
            <c:strRef>
              <c:f>'DATA-whiteyellow'!$A$95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'DATA-whiteyellow'!$W$95:$AD$95</c:f>
              <c:numCache>
                <c:ptCount val="8"/>
                <c:pt idx="0">
                  <c:v>66</c:v>
                </c:pt>
                <c:pt idx="1">
                  <c:v>57.6</c:v>
                </c:pt>
                <c:pt idx="2">
                  <c:v>75</c:v>
                </c:pt>
                <c:pt idx="3">
                  <c:v>90</c:v>
                </c:pt>
                <c:pt idx="4">
                  <c:v>97.6</c:v>
                </c:pt>
                <c:pt idx="5">
                  <c:v>84</c:v>
                </c:pt>
                <c:pt idx="6">
                  <c:v>66</c:v>
                </c:pt>
                <c:pt idx="7">
                  <c:v>66.5</c:v>
                </c:pt>
              </c:numCache>
            </c:numRef>
          </c:val>
        </c:ser>
        <c:ser>
          <c:idx val="4"/>
          <c:order val="4"/>
          <c:tx>
            <c:strRef>
              <c:f>'DATA-whiteyellow'!$A$96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'DATA-whiteyellow'!$D$96:$AD$96</c:f>
              <c:numCache>
                <c:ptCount val="27"/>
                <c:pt idx="0">
                  <c:v>234</c:v>
                </c:pt>
                <c:pt idx="1">
                  <c:v>183</c:v>
                </c:pt>
                <c:pt idx="2">
                  <c:v>220</c:v>
                </c:pt>
                <c:pt idx="3">
                  <c:v>163</c:v>
                </c:pt>
                <c:pt idx="4">
                  <c:v>134.993</c:v>
                </c:pt>
                <c:pt idx="5">
                  <c:v>182.99</c:v>
                </c:pt>
                <c:pt idx="6">
                  <c:v>218</c:v>
                </c:pt>
                <c:pt idx="7">
                  <c:v>158</c:v>
                </c:pt>
                <c:pt idx="8">
                  <c:v>141</c:v>
                </c:pt>
                <c:pt idx="9">
                  <c:v>179</c:v>
                </c:pt>
                <c:pt idx="10">
                  <c:v>171.5</c:v>
                </c:pt>
                <c:pt idx="11">
                  <c:v>255</c:v>
                </c:pt>
                <c:pt idx="12">
                  <c:v>177.6</c:v>
                </c:pt>
                <c:pt idx="13">
                  <c:v>215</c:v>
                </c:pt>
                <c:pt idx="14">
                  <c:v>230</c:v>
                </c:pt>
                <c:pt idx="15">
                  <c:v>135</c:v>
                </c:pt>
                <c:pt idx="16">
                  <c:v>169.2</c:v>
                </c:pt>
                <c:pt idx="17">
                  <c:v>252</c:v>
                </c:pt>
                <c:pt idx="18">
                  <c:v>273</c:v>
                </c:pt>
                <c:pt idx="19">
                  <c:v>252</c:v>
                </c:pt>
                <c:pt idx="20">
                  <c:v>235</c:v>
                </c:pt>
                <c:pt idx="21">
                  <c:v>270</c:v>
                </c:pt>
                <c:pt idx="22">
                  <c:v>315</c:v>
                </c:pt>
                <c:pt idx="23">
                  <c:v>292.5</c:v>
                </c:pt>
                <c:pt idx="24">
                  <c:v>283.5</c:v>
                </c:pt>
                <c:pt idx="25">
                  <c:v>307</c:v>
                </c:pt>
                <c:pt idx="26">
                  <c:v>385</c:v>
                </c:pt>
              </c:numCache>
            </c:numRef>
          </c:val>
        </c:ser>
        <c:ser>
          <c:idx val="5"/>
          <c:order val="5"/>
          <c:tx>
            <c:strRef>
              <c:f>'DATA-whiteyellow'!$A$97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'DATA-whiteyellow'!$D$97:$AD$97</c:f>
              <c:numCache>
                <c:ptCount val="27"/>
                <c:pt idx="0">
                  <c:v>1700</c:v>
                </c:pt>
                <c:pt idx="1">
                  <c:v>885</c:v>
                </c:pt>
                <c:pt idx="2">
                  <c:v>1876</c:v>
                </c:pt>
                <c:pt idx="3">
                  <c:v>2116</c:v>
                </c:pt>
                <c:pt idx="4">
                  <c:v>868.172</c:v>
                </c:pt>
                <c:pt idx="5">
                  <c:v>1204.128</c:v>
                </c:pt>
                <c:pt idx="6">
                  <c:v>1200</c:v>
                </c:pt>
                <c:pt idx="7">
                  <c:v>825</c:v>
                </c:pt>
                <c:pt idx="8">
                  <c:v>950</c:v>
                </c:pt>
                <c:pt idx="9">
                  <c:v>1305</c:v>
                </c:pt>
                <c:pt idx="10">
                  <c:v>900</c:v>
                </c:pt>
                <c:pt idx="11">
                  <c:v>1162.5</c:v>
                </c:pt>
                <c:pt idx="12">
                  <c:v>907.5</c:v>
                </c:pt>
                <c:pt idx="13">
                  <c:v>1164</c:v>
                </c:pt>
                <c:pt idx="14">
                  <c:v>1673.2</c:v>
                </c:pt>
                <c:pt idx="15">
                  <c:v>850</c:v>
                </c:pt>
                <c:pt idx="16">
                  <c:v>770</c:v>
                </c:pt>
                <c:pt idx="17">
                  <c:v>1400</c:v>
                </c:pt>
                <c:pt idx="18">
                  <c:v>1580</c:v>
                </c:pt>
                <c:pt idx="19">
                  <c:v>1375</c:v>
                </c:pt>
                <c:pt idx="20">
                  <c:v>1290</c:v>
                </c:pt>
                <c:pt idx="21">
                  <c:v>1625</c:v>
                </c:pt>
                <c:pt idx="22">
                  <c:v>1985</c:v>
                </c:pt>
                <c:pt idx="23">
                  <c:v>1875</c:v>
                </c:pt>
                <c:pt idx="24">
                  <c:v>1605.3</c:v>
                </c:pt>
                <c:pt idx="25">
                  <c:v>1567</c:v>
                </c:pt>
                <c:pt idx="26">
                  <c:v>2343</c:v>
                </c:pt>
              </c:numCache>
            </c:numRef>
          </c:val>
        </c:ser>
        <c:ser>
          <c:idx val="6"/>
          <c:order val="6"/>
          <c:tx>
            <c:v>Limpopo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'DATA-whiteyellow'!$D$98:$AD$98</c:f>
              <c:numCache>
                <c:ptCount val="27"/>
                <c:pt idx="0">
                  <c:v>25</c:v>
                </c:pt>
                <c:pt idx="1">
                  <c:v>27</c:v>
                </c:pt>
                <c:pt idx="2">
                  <c:v>24</c:v>
                </c:pt>
                <c:pt idx="3">
                  <c:v>17</c:v>
                </c:pt>
                <c:pt idx="4">
                  <c:v>7.002</c:v>
                </c:pt>
                <c:pt idx="5">
                  <c:v>12</c:v>
                </c:pt>
                <c:pt idx="6">
                  <c:v>15.8</c:v>
                </c:pt>
                <c:pt idx="7">
                  <c:v>8.1</c:v>
                </c:pt>
                <c:pt idx="8">
                  <c:v>7</c:v>
                </c:pt>
                <c:pt idx="9">
                  <c:v>10</c:v>
                </c:pt>
                <c:pt idx="10">
                  <c:v>21</c:v>
                </c:pt>
                <c:pt idx="11">
                  <c:v>16.5</c:v>
                </c:pt>
                <c:pt idx="12">
                  <c:v>22.1</c:v>
                </c:pt>
                <c:pt idx="13">
                  <c:v>20</c:v>
                </c:pt>
                <c:pt idx="14">
                  <c:v>26</c:v>
                </c:pt>
                <c:pt idx="15">
                  <c:v>15.6</c:v>
                </c:pt>
                <c:pt idx="16">
                  <c:v>35.2</c:v>
                </c:pt>
                <c:pt idx="17">
                  <c:v>60</c:v>
                </c:pt>
                <c:pt idx="18">
                  <c:v>75</c:v>
                </c:pt>
                <c:pt idx="19">
                  <c:v>80</c:v>
                </c:pt>
                <c:pt idx="20">
                  <c:v>48</c:v>
                </c:pt>
                <c:pt idx="21">
                  <c:v>99</c:v>
                </c:pt>
                <c:pt idx="22">
                  <c:v>138</c:v>
                </c:pt>
                <c:pt idx="23">
                  <c:v>124</c:v>
                </c:pt>
                <c:pt idx="24">
                  <c:v>124</c:v>
                </c:pt>
                <c:pt idx="25">
                  <c:v>132</c:v>
                </c:pt>
                <c:pt idx="26">
                  <c:v>192</c:v>
                </c:pt>
              </c:numCache>
            </c:numRef>
          </c:val>
        </c:ser>
        <c:ser>
          <c:idx val="7"/>
          <c:order val="7"/>
          <c:tx>
            <c:strRef>
              <c:f>'DATA-whiteyellow'!$A$99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'DATA-whiteyellow'!$D$99:$AD$99</c:f>
              <c:numCache>
                <c:ptCount val="27"/>
                <c:pt idx="0">
                  <c:v>292</c:v>
                </c:pt>
                <c:pt idx="1">
                  <c:v>99</c:v>
                </c:pt>
                <c:pt idx="2">
                  <c:v>276</c:v>
                </c:pt>
                <c:pt idx="3">
                  <c:v>460</c:v>
                </c:pt>
                <c:pt idx="4">
                  <c:v>178.048</c:v>
                </c:pt>
                <c:pt idx="5">
                  <c:v>273.978</c:v>
                </c:pt>
                <c:pt idx="6">
                  <c:v>210</c:v>
                </c:pt>
                <c:pt idx="7">
                  <c:v>212.5</c:v>
                </c:pt>
                <c:pt idx="8">
                  <c:v>166.5</c:v>
                </c:pt>
                <c:pt idx="9">
                  <c:v>215</c:v>
                </c:pt>
                <c:pt idx="10">
                  <c:v>160</c:v>
                </c:pt>
                <c:pt idx="11">
                  <c:v>247.5</c:v>
                </c:pt>
                <c:pt idx="12">
                  <c:v>153.5</c:v>
                </c:pt>
                <c:pt idx="13">
                  <c:v>185.5</c:v>
                </c:pt>
                <c:pt idx="14">
                  <c:v>232.3</c:v>
                </c:pt>
                <c:pt idx="15">
                  <c:v>80</c:v>
                </c:pt>
                <c:pt idx="16">
                  <c:v>80</c:v>
                </c:pt>
                <c:pt idx="17">
                  <c:v>168</c:v>
                </c:pt>
                <c:pt idx="18">
                  <c:v>175.5</c:v>
                </c:pt>
                <c:pt idx="19">
                  <c:v>192</c:v>
                </c:pt>
                <c:pt idx="20">
                  <c:v>180.3</c:v>
                </c:pt>
                <c:pt idx="21">
                  <c:v>200</c:v>
                </c:pt>
                <c:pt idx="22">
                  <c:v>230</c:v>
                </c:pt>
                <c:pt idx="23">
                  <c:v>291.25</c:v>
                </c:pt>
                <c:pt idx="24">
                  <c:v>292.5</c:v>
                </c:pt>
                <c:pt idx="25">
                  <c:v>235</c:v>
                </c:pt>
                <c:pt idx="26">
                  <c:v>408</c:v>
                </c:pt>
              </c:numCache>
            </c:numRef>
          </c:val>
        </c:ser>
        <c:ser>
          <c:idx val="8"/>
          <c:order val="8"/>
          <c:tx>
            <c:strRef>
              <c:f>'DATA-whiteyellow'!$A$100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'DATA-whiteyellow'!$D$100:$AD$100</c:f>
              <c:numCache>
                <c:ptCount val="27"/>
                <c:pt idx="0">
                  <c:v>681</c:v>
                </c:pt>
                <c:pt idx="1">
                  <c:v>72</c:v>
                </c:pt>
                <c:pt idx="2">
                  <c:v>739</c:v>
                </c:pt>
                <c:pt idx="3">
                  <c:v>1196</c:v>
                </c:pt>
                <c:pt idx="4">
                  <c:v>365.04</c:v>
                </c:pt>
                <c:pt idx="5">
                  <c:v>912.945</c:v>
                </c:pt>
                <c:pt idx="6">
                  <c:v>1150</c:v>
                </c:pt>
                <c:pt idx="7">
                  <c:v>545.4</c:v>
                </c:pt>
                <c:pt idx="8">
                  <c:v>458</c:v>
                </c:pt>
                <c:pt idx="9">
                  <c:v>885</c:v>
                </c:pt>
                <c:pt idx="10">
                  <c:v>665</c:v>
                </c:pt>
                <c:pt idx="11">
                  <c:v>838.75</c:v>
                </c:pt>
                <c:pt idx="12">
                  <c:v>466</c:v>
                </c:pt>
                <c:pt idx="13">
                  <c:v>518.4</c:v>
                </c:pt>
                <c:pt idx="14">
                  <c:v>677.5</c:v>
                </c:pt>
                <c:pt idx="15">
                  <c:v>310</c:v>
                </c:pt>
                <c:pt idx="16">
                  <c:v>240</c:v>
                </c:pt>
                <c:pt idx="17">
                  <c:v>664</c:v>
                </c:pt>
                <c:pt idx="18">
                  <c:v>555</c:v>
                </c:pt>
                <c:pt idx="19">
                  <c:v>518</c:v>
                </c:pt>
                <c:pt idx="20">
                  <c:v>508</c:v>
                </c:pt>
                <c:pt idx="21">
                  <c:v>558</c:v>
                </c:pt>
                <c:pt idx="22">
                  <c:v>455</c:v>
                </c:pt>
                <c:pt idx="23">
                  <c:v>705</c:v>
                </c:pt>
                <c:pt idx="24">
                  <c:v>444</c:v>
                </c:pt>
                <c:pt idx="25">
                  <c:v>325</c:v>
                </c:pt>
                <c:pt idx="26">
                  <c:v>561</c:v>
                </c:pt>
              </c:numCache>
            </c:numRef>
          </c:val>
        </c:ser>
        <c:overlap val="100"/>
        <c:axId val="36848784"/>
        <c:axId val="63203601"/>
      </c:barChart>
      <c:catAx>
        <c:axId val="3684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3601"/>
        <c:crosses val="autoZero"/>
        <c:auto val="1"/>
        <c:lblOffset val="100"/>
        <c:tickLblSkip val="1"/>
        <c:noMultiLvlLbl val="0"/>
      </c:catAx>
      <c:valAx>
        <c:axId val="63203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8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881"/>
          <c:w val="0.898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2008/09 Mielie produksieskattings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325"/>
          <c:w val="0.92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2008-09'!$A$6</c:f>
              <c:strCache>
                <c:ptCount val="1"/>
                <c:pt idx="0">
                  <c:v>OPPERVLAKTE - WITMIELIES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skattings 2008-09'!$B$7:$J$7</c:f>
              <c:strCache>
                <c:ptCount val="9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  <c:pt idx="6">
                  <c:v>6de Skatting</c:v>
                </c:pt>
                <c:pt idx="7">
                  <c:v>7de Skatting</c:v>
                </c:pt>
                <c:pt idx="8">
                  <c:v>Finale Skatting</c:v>
                </c:pt>
              </c:strCache>
            </c:strRef>
          </c:cat>
          <c:val>
            <c:numRef>
              <c:f>'Prod skattings 2008-09'!$B$21:$J$21</c:f>
              <c:numCache>
                <c:ptCount val="9"/>
                <c:pt idx="0">
                  <c:v>1598.5</c:v>
                </c:pt>
                <c:pt idx="1">
                  <c:v>1497.3</c:v>
                </c:pt>
                <c:pt idx="2">
                  <c:v>1488.8</c:v>
                </c:pt>
                <c:pt idx="3">
                  <c:v>1489</c:v>
                </c:pt>
                <c:pt idx="4">
                  <c:v>1489</c:v>
                </c:pt>
                <c:pt idx="5">
                  <c:v>1489</c:v>
                </c:pt>
                <c:pt idx="6">
                  <c:v>1489</c:v>
                </c:pt>
                <c:pt idx="7">
                  <c:v>1489</c:v>
                </c:pt>
                <c:pt idx="8">
                  <c:v>1489</c:v>
                </c:pt>
              </c:numCache>
            </c:numRef>
          </c:val>
        </c:ser>
        <c:ser>
          <c:idx val="1"/>
          <c:order val="1"/>
          <c:tx>
            <c:strRef>
              <c:f>'Prod skattings 2008-09'!$A$25</c:f>
              <c:strCache>
                <c:ptCount val="1"/>
                <c:pt idx="0">
                  <c:v>OPPERVLAKTE - GEELMIELIES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skattings 2008-09'!$B$7:$J$7</c:f>
              <c:strCache>
                <c:ptCount val="9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  <c:pt idx="6">
                  <c:v>6de Skatting</c:v>
                </c:pt>
                <c:pt idx="7">
                  <c:v>7de Skatting</c:v>
                </c:pt>
                <c:pt idx="8">
                  <c:v>Finale Skatting</c:v>
                </c:pt>
              </c:strCache>
            </c:strRef>
          </c:cat>
          <c:val>
            <c:numRef>
              <c:f>'Prod skattings 2008-09'!$B$40:$J$40</c:f>
              <c:numCache>
                <c:ptCount val="9"/>
                <c:pt idx="0">
                  <c:v>997.5</c:v>
                </c:pt>
                <c:pt idx="1">
                  <c:v>952.5</c:v>
                </c:pt>
                <c:pt idx="2">
                  <c:v>932.5</c:v>
                </c:pt>
                <c:pt idx="3">
                  <c:v>933.5</c:v>
                </c:pt>
                <c:pt idx="4">
                  <c:v>938.5</c:v>
                </c:pt>
                <c:pt idx="5">
                  <c:v>938.5</c:v>
                </c:pt>
                <c:pt idx="6">
                  <c:v>938.5</c:v>
                </c:pt>
                <c:pt idx="7">
                  <c:v>938.5</c:v>
                </c:pt>
                <c:pt idx="8">
                  <c:v>938.5</c:v>
                </c:pt>
              </c:numCache>
            </c:numRef>
          </c:val>
        </c:ser>
        <c:gapWidth val="75"/>
        <c:axId val="31961498"/>
        <c:axId val="19218027"/>
      </c:barChart>
      <c:lineChart>
        <c:grouping val="standard"/>
        <c:varyColors val="0"/>
        <c:ser>
          <c:idx val="2"/>
          <c:order val="2"/>
          <c:tx>
            <c:strRef>
              <c:f>'Prod skattings 2008-09'!$A$50</c:f>
              <c:strCache>
                <c:ptCount val="1"/>
                <c:pt idx="0">
                  <c:v>PRODUKSIE VAN WITMIELIES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 skattings 2008-09'!$B$7:$G$7</c:f>
              <c:strCache>
                <c:ptCount val="6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</c:strCache>
            </c:strRef>
          </c:cat>
          <c:val>
            <c:numRef>
              <c:f>'Prod skattings 2008-09'!$B$65:$J$65</c:f>
              <c:numCache>
                <c:ptCount val="9"/>
                <c:pt idx="1">
                  <c:v>6528.4400000000005</c:v>
                </c:pt>
                <c:pt idx="2">
                  <c:v>6537.14</c:v>
                </c:pt>
                <c:pt idx="3">
                  <c:v>6542.2</c:v>
                </c:pt>
                <c:pt idx="4">
                  <c:v>6735.3</c:v>
                </c:pt>
                <c:pt idx="5">
                  <c:v>6799.55</c:v>
                </c:pt>
                <c:pt idx="6">
                  <c:v>6799.55</c:v>
                </c:pt>
                <c:pt idx="7">
                  <c:v>6771.3</c:v>
                </c:pt>
                <c:pt idx="8">
                  <c:v>6671.55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'Prod skattings 2008-09'!$A$70</c:f>
              <c:strCache>
                <c:ptCount val="1"/>
                <c:pt idx="0">
                  <c:v>PRODUKSIE VAN GEELMIELIES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'Prod skattings 2008-09'!$B$7:$G$7</c:f>
              <c:strCache>
                <c:ptCount val="6"/>
                <c:pt idx="0">
                  <c:v>Voorlopige opp</c:v>
                </c:pt>
                <c:pt idx="1">
                  <c:v>Hersiene opp/ 1ste Skatting</c:v>
                </c:pt>
                <c:pt idx="2">
                  <c:v>2de Skatting</c:v>
                </c:pt>
                <c:pt idx="3">
                  <c:v>3de Skatting</c:v>
                </c:pt>
                <c:pt idx="4">
                  <c:v>4de Skatting</c:v>
                </c:pt>
                <c:pt idx="5">
                  <c:v>5de Skatting</c:v>
                </c:pt>
              </c:strCache>
            </c:strRef>
          </c:cat>
          <c:val>
            <c:numRef>
              <c:f>'Prod skattings 2008-09'!$B$85:$J$85</c:f>
              <c:numCache>
                <c:ptCount val="9"/>
                <c:pt idx="1">
                  <c:v>4688.1</c:v>
                </c:pt>
                <c:pt idx="2">
                  <c:v>4653.8</c:v>
                </c:pt>
                <c:pt idx="3">
                  <c:v>4659.3</c:v>
                </c:pt>
                <c:pt idx="4">
                  <c:v>4778.65</c:v>
                </c:pt>
                <c:pt idx="5">
                  <c:v>4803.35</c:v>
                </c:pt>
                <c:pt idx="6">
                  <c:v>4803.85</c:v>
                </c:pt>
                <c:pt idx="7">
                  <c:v>4912.55</c:v>
                </c:pt>
                <c:pt idx="8">
                  <c:v>4969.5</c:v>
                </c:pt>
              </c:numCache>
            </c:numRef>
          </c:val>
          <c:smooth val="0"/>
        </c:ser>
        <c:axId val="38744516"/>
        <c:axId val="13156325"/>
      </c:lineChart>
      <c:catAx>
        <c:axId val="31961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18027"/>
        <c:crosses val="autoZero"/>
        <c:auto val="1"/>
        <c:lblOffset val="100"/>
        <c:tickLblSkip val="1"/>
        <c:noMultiLvlLbl val="0"/>
      </c:catAx>
      <c:valAx>
        <c:axId val="19218027"/>
        <c:scaling>
          <c:orientation val="minMax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Hektaar (duisend)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61498"/>
        <c:crossesAt val="1"/>
        <c:crossBetween val="between"/>
        <c:dispUnits/>
      </c:valAx>
      <c:catAx>
        <c:axId val="38744516"/>
        <c:scaling>
          <c:orientation val="minMax"/>
        </c:scaling>
        <c:axPos val="b"/>
        <c:delete val="1"/>
        <c:majorTickMark val="out"/>
        <c:minorTickMark val="none"/>
        <c:tickLblPos val="nextTo"/>
        <c:crossAx val="13156325"/>
        <c:crosses val="autoZero"/>
        <c:auto val="1"/>
        <c:lblOffset val="100"/>
        <c:tickLblSkip val="1"/>
        <c:noMultiLvlLbl val="0"/>
      </c:catAx>
      <c:valAx>
        <c:axId val="13156325"/>
        <c:scaling>
          <c:orientation val="minMax"/>
          <c:min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 (duisend)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7445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95125"/>
          <c:w val="0.727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 PRODUKSIE VAN MIELIES IN DIE VRYSTAAT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525"/>
          <c:w val="0.934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'DATA-whiteyellow'!$W$74:$AD$74</c:f>
              <c:numCache>
                <c:ptCount val="8"/>
                <c:pt idx="0">
                  <c:v>3174</c:v>
                </c:pt>
                <c:pt idx="1">
                  <c:v>2590</c:v>
                </c:pt>
                <c:pt idx="2">
                  <c:v>3050</c:v>
                </c:pt>
                <c:pt idx="3">
                  <c:v>2574</c:v>
                </c:pt>
                <c:pt idx="4">
                  <c:v>3759.5</c:v>
                </c:pt>
                <c:pt idx="5">
                  <c:v>2236.5</c:v>
                </c:pt>
                <c:pt idx="6">
                  <c:v>1190.5</c:v>
                </c:pt>
                <c:pt idx="7">
                  <c:v>5111.75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'DATA-whiteyellow'!$W$14:$AD$14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'DATA-whiteyellow'!$W$94:$AD$94</c:f>
              <c:numCache>
                <c:ptCount val="8"/>
                <c:pt idx="0">
                  <c:v>1902</c:v>
                </c:pt>
                <c:pt idx="1">
                  <c:v>1461.5</c:v>
                </c:pt>
                <c:pt idx="2">
                  <c:v>1773</c:v>
                </c:pt>
                <c:pt idx="3">
                  <c:v>2310.8</c:v>
                </c:pt>
                <c:pt idx="4">
                  <c:v>2487.75</c:v>
                </c:pt>
                <c:pt idx="5">
                  <c:v>1708.5</c:v>
                </c:pt>
                <c:pt idx="6">
                  <c:v>1023</c:v>
                </c:pt>
                <c:pt idx="7">
                  <c:v>2218.75</c:v>
                </c:pt>
              </c:numCache>
            </c:numRef>
          </c:val>
        </c:ser>
        <c:axId val="51298062"/>
        <c:axId val="59029375"/>
      </c:barChart>
      <c:catAx>
        <c:axId val="51298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9375"/>
        <c:crosses val="autoZero"/>
        <c:auto val="1"/>
        <c:lblOffset val="100"/>
        <c:tickLblSkip val="1"/>
        <c:noMultiLvlLbl val="0"/>
      </c:catAx>
      <c:valAx>
        <c:axId val="59029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980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5"/>
          <c:y val="0.9485"/>
          <c:w val="0.590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PRODUKSIE VAN MIELIES IN KWAZULU-NATAL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'DATA-whiteyellow'!$W$76:$AD$76</c:f>
              <c:numCache>
                <c:ptCount val="8"/>
                <c:pt idx="0">
                  <c:v>272</c:v>
                </c:pt>
                <c:pt idx="1">
                  <c:v>214.5</c:v>
                </c:pt>
                <c:pt idx="2">
                  <c:v>242</c:v>
                </c:pt>
                <c:pt idx="3">
                  <c:v>284</c:v>
                </c:pt>
                <c:pt idx="4">
                  <c:v>266.6</c:v>
                </c:pt>
                <c:pt idx="5">
                  <c:v>224</c:v>
                </c:pt>
                <c:pt idx="6">
                  <c:v>215</c:v>
                </c:pt>
                <c:pt idx="7">
                  <c:v>350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'DATA-whiteyellow'!$W$96:$AD$96</c:f>
              <c:numCache>
                <c:ptCount val="8"/>
                <c:pt idx="0">
                  <c:v>252</c:v>
                </c:pt>
                <c:pt idx="1">
                  <c:v>235</c:v>
                </c:pt>
                <c:pt idx="2">
                  <c:v>270</c:v>
                </c:pt>
                <c:pt idx="3">
                  <c:v>315</c:v>
                </c:pt>
                <c:pt idx="4">
                  <c:v>292.5</c:v>
                </c:pt>
                <c:pt idx="5">
                  <c:v>283.5</c:v>
                </c:pt>
                <c:pt idx="6">
                  <c:v>307</c:v>
                </c:pt>
                <c:pt idx="7">
                  <c:v>385</c:v>
                </c:pt>
              </c:numCache>
            </c:numRef>
          </c:val>
        </c:ser>
        <c:axId val="61502328"/>
        <c:axId val="16650041"/>
      </c:barChart>
      <c:catAx>
        <c:axId val="61502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0041"/>
        <c:crosses val="autoZero"/>
        <c:auto val="1"/>
        <c:lblOffset val="100"/>
        <c:tickLblSkip val="1"/>
        <c:noMultiLvlLbl val="0"/>
      </c:catAx>
      <c:valAx>
        <c:axId val="1665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23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25"/>
          <c:y val="0.94325"/>
          <c:w val="0.590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PRODUKSIE VAN MIELIES IN MPUMALANGA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225"/>
          <c:w val="0.938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'DATA-whiteyellow'!$W$77:$AD$77</c:f>
              <c:numCache>
                <c:ptCount val="8"/>
                <c:pt idx="0">
                  <c:v>1370</c:v>
                </c:pt>
                <c:pt idx="1">
                  <c:v>900</c:v>
                </c:pt>
                <c:pt idx="2">
                  <c:v>904</c:v>
                </c:pt>
                <c:pt idx="3">
                  <c:v>1020</c:v>
                </c:pt>
                <c:pt idx="4">
                  <c:v>907.2</c:v>
                </c:pt>
                <c:pt idx="5">
                  <c:v>824</c:v>
                </c:pt>
                <c:pt idx="6">
                  <c:v>752</c:v>
                </c:pt>
                <c:pt idx="7">
                  <c:v>1088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'DATA-whiteyellow'!$W$69:$AD$69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'DATA-whiteyellow'!$W$97:$AD$97</c:f>
              <c:numCache>
                <c:ptCount val="8"/>
                <c:pt idx="0">
                  <c:v>1375</c:v>
                </c:pt>
                <c:pt idx="1">
                  <c:v>1290</c:v>
                </c:pt>
                <c:pt idx="2">
                  <c:v>1625</c:v>
                </c:pt>
                <c:pt idx="3">
                  <c:v>1985</c:v>
                </c:pt>
                <c:pt idx="4">
                  <c:v>1875</c:v>
                </c:pt>
                <c:pt idx="5">
                  <c:v>1605.3</c:v>
                </c:pt>
                <c:pt idx="6">
                  <c:v>1567</c:v>
                </c:pt>
                <c:pt idx="7">
                  <c:v>2343</c:v>
                </c:pt>
              </c:numCache>
            </c:numRef>
          </c:val>
        </c:ser>
        <c:axId val="15632642"/>
        <c:axId val="6476051"/>
      </c:barChart>
      <c:catAx>
        <c:axId val="15632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051"/>
        <c:crosses val="autoZero"/>
        <c:auto val="1"/>
        <c:lblOffset val="100"/>
        <c:tickLblSkip val="1"/>
        <c:noMultiLvlLbl val="0"/>
      </c:catAx>
      <c:valAx>
        <c:axId val="6476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326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932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VRYSTAAT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'DATA-whiteyellow'!$W$129:$AD$129</c:f>
              <c:numCache>
                <c:ptCount val="8"/>
                <c:pt idx="0">
                  <c:v>4.6</c:v>
                </c:pt>
                <c:pt idx="1">
                  <c:v>4.352941176470588</c:v>
                </c:pt>
                <c:pt idx="2">
                  <c:v>4.295774647887324</c:v>
                </c:pt>
                <c:pt idx="3">
                  <c:v>3.550344827586207</c:v>
                </c:pt>
                <c:pt idx="4">
                  <c:v>5.15</c:v>
                </c:pt>
                <c:pt idx="5">
                  <c:v>3.15</c:v>
                </c:pt>
                <c:pt idx="6">
                  <c:v>3.0525641025641024</c:v>
                </c:pt>
                <c:pt idx="7">
                  <c:v>6.35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'DATA-whiteyellow'!$W$150:$AD$150</c:f>
              <c:numCache>
                <c:ptCount val="8"/>
                <c:pt idx="0">
                  <c:v>4.081545064377682</c:v>
                </c:pt>
                <c:pt idx="1">
                  <c:v>3.7</c:v>
                </c:pt>
                <c:pt idx="2">
                  <c:v>3.94</c:v>
                </c:pt>
                <c:pt idx="3">
                  <c:v>4.575841584158416</c:v>
                </c:pt>
                <c:pt idx="4">
                  <c:v>5.35</c:v>
                </c:pt>
                <c:pt idx="5">
                  <c:v>3.35</c:v>
                </c:pt>
                <c:pt idx="6">
                  <c:v>3.3</c:v>
                </c:pt>
                <c:pt idx="7">
                  <c:v>6.25</c:v>
                </c:pt>
              </c:numCache>
            </c:numRef>
          </c:val>
        </c:ser>
        <c:axId val="58284460"/>
        <c:axId val="54798093"/>
      </c:barChart>
      <c:catAx>
        <c:axId val="58284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93"/>
        <c:crosses val="autoZero"/>
        <c:auto val="1"/>
        <c:lblOffset val="100"/>
        <c:tickLblSkip val="1"/>
        <c:noMultiLvlLbl val="0"/>
      </c:catAx>
      <c:valAx>
        <c:axId val="54798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4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94675"/>
          <c:w val="0.590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KWAZULU-NATAL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525"/>
          <c:w val="0.941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'DATA-whiteyellow'!$W$131:$AD$131</c:f>
              <c:numCache>
                <c:ptCount val="8"/>
                <c:pt idx="0">
                  <c:v>5.913043478260869</c:v>
                </c:pt>
                <c:pt idx="1">
                  <c:v>5.5</c:v>
                </c:pt>
                <c:pt idx="2">
                  <c:v>5.5</c:v>
                </c:pt>
                <c:pt idx="3">
                  <c:v>6.042553191489362</c:v>
                </c:pt>
                <c:pt idx="4">
                  <c:v>6.2</c:v>
                </c:pt>
                <c:pt idx="5">
                  <c:v>5.6</c:v>
                </c:pt>
                <c:pt idx="6">
                  <c:v>5.657894736842105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'DATA-whiteyellow'!$W$152:$AD$152</c:f>
              <c:numCache>
                <c:ptCount val="8"/>
                <c:pt idx="0">
                  <c:v>6</c:v>
                </c:pt>
                <c:pt idx="1">
                  <c:v>5.595238095238095</c:v>
                </c:pt>
                <c:pt idx="2">
                  <c:v>6</c:v>
                </c:pt>
                <c:pt idx="3">
                  <c:v>6.5625</c:v>
                </c:pt>
                <c:pt idx="4">
                  <c:v>6.5</c:v>
                </c:pt>
                <c:pt idx="5">
                  <c:v>6.3</c:v>
                </c:pt>
                <c:pt idx="6">
                  <c:v>6.395833333333333</c:v>
                </c:pt>
                <c:pt idx="7">
                  <c:v>7.7</c:v>
                </c:pt>
              </c:numCache>
            </c:numRef>
          </c:val>
        </c:ser>
        <c:axId val="23420790"/>
        <c:axId val="9460519"/>
      </c:barChart>
      <c:catAx>
        <c:axId val="23420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0519"/>
        <c:crosses val="autoZero"/>
        <c:auto val="1"/>
        <c:lblOffset val="100"/>
        <c:tickLblSkip val="1"/>
        <c:noMultiLvlLbl val="0"/>
      </c:catAx>
      <c:valAx>
        <c:axId val="9460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75"/>
          <c:y val="0.9485"/>
          <c:w val="0.591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MPUMALANGA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'DATA-whiteyellow'!$W$132:$AD$132</c:f>
              <c:numCache>
                <c:ptCount val="8"/>
                <c:pt idx="0">
                  <c:v>5.905172413793103</c:v>
                </c:pt>
                <c:pt idx="1">
                  <c:v>5</c:v>
                </c:pt>
                <c:pt idx="2">
                  <c:v>5.65</c:v>
                </c:pt>
                <c:pt idx="3">
                  <c:v>6</c:v>
                </c:pt>
                <c:pt idx="4">
                  <c:v>5.4</c:v>
                </c:pt>
                <c:pt idx="5">
                  <c:v>5.35064935064935</c:v>
                </c:pt>
                <c:pt idx="6">
                  <c:v>4.7</c:v>
                </c:pt>
                <c:pt idx="7">
                  <c:v>6.8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'DATA-whiteyellow'!$W$153:$AD$153</c:f>
              <c:numCache>
                <c:ptCount val="8"/>
                <c:pt idx="0">
                  <c:v>5.5</c:v>
                </c:pt>
                <c:pt idx="1">
                  <c:v>4.961538461538462</c:v>
                </c:pt>
                <c:pt idx="2">
                  <c:v>5.603448275862069</c:v>
                </c:pt>
                <c:pt idx="3">
                  <c:v>6.616666666666666</c:v>
                </c:pt>
                <c:pt idx="4">
                  <c:v>5.647590361445783</c:v>
                </c:pt>
                <c:pt idx="5">
                  <c:v>5.096190476190476</c:v>
                </c:pt>
                <c:pt idx="6">
                  <c:v>4.748484848484848</c:v>
                </c:pt>
                <c:pt idx="7">
                  <c:v>7.1</c:v>
                </c:pt>
              </c:numCache>
            </c:numRef>
          </c:val>
        </c:ser>
        <c:axId val="18035808"/>
        <c:axId val="28104545"/>
      </c:barChart>
      <c:catAx>
        <c:axId val="180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4545"/>
        <c:crosses val="autoZero"/>
        <c:auto val="1"/>
        <c:lblOffset val="100"/>
        <c:tickLblSkip val="1"/>
        <c:noMultiLvlLbl val="0"/>
      </c:catAx>
      <c:valAx>
        <c:axId val="2810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35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PRODUKSIE VAN MIELIES / TOTAL PRODUCTION OF MAIZE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4"/>
          <c:w val="0.91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'DATA-whiteyellow'!$G$69:$AD$69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'DATA-whiteyellow'!$G$82:$AD$82</c:f>
              <c:numCache>
                <c:ptCount val="24"/>
                <c:pt idx="0">
                  <c:v>5732</c:v>
                </c:pt>
                <c:pt idx="1">
                  <c:v>2119.964</c:v>
                </c:pt>
                <c:pt idx="2">
                  <c:v>5836</c:v>
                </c:pt>
                <c:pt idx="3">
                  <c:v>5209.200000000001</c:v>
                </c:pt>
                <c:pt idx="4">
                  <c:v>4459.5</c:v>
                </c:pt>
                <c:pt idx="5">
                  <c:v>4601</c:v>
                </c:pt>
                <c:pt idx="6">
                  <c:v>6680.8</c:v>
                </c:pt>
                <c:pt idx="7">
                  <c:v>4260.34</c:v>
                </c:pt>
                <c:pt idx="8">
                  <c:v>5537.48</c:v>
                </c:pt>
                <c:pt idx="9">
                  <c:v>6365.549999999999</c:v>
                </c:pt>
                <c:pt idx="10">
                  <c:v>5805</c:v>
                </c:pt>
                <c:pt idx="11">
                  <c:v>6540.7</c:v>
                </c:pt>
                <c:pt idx="12">
                  <c:v>4187.4</c:v>
                </c:pt>
                <c:pt idx="13">
                  <c:v>4315</c:v>
                </c:pt>
                <c:pt idx="14">
                  <c:v>7480</c:v>
                </c:pt>
                <c:pt idx="15">
                  <c:v>6775</c:v>
                </c:pt>
                <c:pt idx="16">
                  <c:v>7830</c:v>
                </c:pt>
                <c:pt idx="17">
                  <c:v>6052</c:v>
                </c:pt>
                <c:pt idx="18">
                  <c:v>6903.4</c:v>
                </c:pt>
                <c:pt idx="19">
                  <c:v>5606.5</c:v>
                </c:pt>
                <c:pt idx="20">
                  <c:v>7710</c:v>
                </c:pt>
                <c:pt idx="21">
                  <c:v>4735.5</c:v>
                </c:pt>
                <c:pt idx="22">
                  <c:v>3408.5</c:v>
                </c:pt>
                <c:pt idx="23">
                  <c:v>9892.75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'DATA-whiteyellow'!$G$69:$AD$69</c:f>
              <c:strCache>
                <c:ptCount val="24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  <c:pt idx="21">
                  <c:v>2014/15</c:v>
                </c:pt>
                <c:pt idx="22">
                  <c:v>2015/16</c:v>
                </c:pt>
                <c:pt idx="23">
                  <c:v>2016/17</c:v>
                </c:pt>
              </c:strCache>
            </c:strRef>
          </c:cat>
          <c:val>
            <c:numRef>
              <c:f>'DATA-whiteyellow'!$G$102:$AD$102</c:f>
              <c:numCache>
                <c:ptCount val="24"/>
                <c:pt idx="0">
                  <c:v>6308</c:v>
                </c:pt>
                <c:pt idx="1">
                  <c:v>2286.35</c:v>
                </c:pt>
                <c:pt idx="2">
                  <c:v>3857.998</c:v>
                </c:pt>
                <c:pt idx="3">
                  <c:v>4373</c:v>
                </c:pt>
                <c:pt idx="4">
                  <c:v>2744</c:v>
                </c:pt>
                <c:pt idx="5">
                  <c:v>2860</c:v>
                </c:pt>
                <c:pt idx="6">
                  <c:v>4320</c:v>
                </c:pt>
                <c:pt idx="7">
                  <c:v>3226.5</c:v>
                </c:pt>
                <c:pt idx="8">
                  <c:v>4194.35</c:v>
                </c:pt>
                <c:pt idx="9">
                  <c:v>3025.9</c:v>
                </c:pt>
                <c:pt idx="10">
                  <c:v>3677</c:v>
                </c:pt>
                <c:pt idx="11">
                  <c:v>4909.3</c:v>
                </c:pt>
                <c:pt idx="12">
                  <c:v>2430.6</c:v>
                </c:pt>
                <c:pt idx="13">
                  <c:v>2810</c:v>
                </c:pt>
                <c:pt idx="14">
                  <c:v>5220</c:v>
                </c:pt>
                <c:pt idx="15">
                  <c:v>5275</c:v>
                </c:pt>
                <c:pt idx="16">
                  <c:v>4985</c:v>
                </c:pt>
                <c:pt idx="17">
                  <c:v>4308</c:v>
                </c:pt>
                <c:pt idx="18">
                  <c:v>5217</c:v>
                </c:pt>
                <c:pt idx="19">
                  <c:v>6203.8</c:v>
                </c:pt>
                <c:pt idx="20">
                  <c:v>6540</c:v>
                </c:pt>
                <c:pt idx="21">
                  <c:v>5220</c:v>
                </c:pt>
                <c:pt idx="22">
                  <c:v>4370</c:v>
                </c:pt>
                <c:pt idx="23">
                  <c:v>6851.25</c:v>
                </c:pt>
              </c:numCache>
            </c:numRef>
          </c:val>
        </c:ser>
        <c:axId val="11041876"/>
        <c:axId val="32268021"/>
      </c:barChart>
      <c:catAx>
        <c:axId val="11041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 / YEARS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8021"/>
        <c:crosses val="autoZero"/>
        <c:auto val="1"/>
        <c:lblOffset val="100"/>
        <c:tickLblSkip val="1"/>
        <c:noMultiLvlLbl val="0"/>
      </c:catAx>
      <c:valAx>
        <c:axId val="32268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 TON / THOUSAND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18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4325"/>
          <c:w val="0.7812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WES-KAAP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'DATA-whiteyellow'!$W$127:$AD$127</c:f>
              <c:numCache>
                <c:ptCount val="8"/>
                <c:pt idx="0">
                  <c:v>7</c:v>
                </c:pt>
                <c:pt idx="1">
                  <c:v>6.666666666666667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'DATA-whiteyellow'!$W$148:$AD$148</c:f>
              <c:numCache>
                <c:ptCount val="8"/>
                <c:pt idx="0">
                  <c:v>7</c:v>
                </c:pt>
                <c:pt idx="1">
                  <c:v>6.2</c:v>
                </c:pt>
                <c:pt idx="2">
                  <c:v>10</c:v>
                </c:pt>
                <c:pt idx="3">
                  <c:v>10</c:v>
                </c:pt>
                <c:pt idx="4">
                  <c:v>9.5</c:v>
                </c:pt>
                <c:pt idx="5">
                  <c:v>9.000000000000002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axId val="51614314"/>
        <c:axId val="61875643"/>
      </c:barChart>
      <c:catAx>
        <c:axId val="5161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643"/>
        <c:crosses val="autoZero"/>
        <c:auto val="1"/>
        <c:lblOffset val="100"/>
        <c:tickLblSkip val="1"/>
        <c:noMultiLvlLbl val="0"/>
      </c:catAx>
      <c:valAx>
        <c:axId val="6187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4675"/>
          <c:w val="0.590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NOORD-KAAP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775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'DATA-whiteyellow'!$W$128:$AD$128</c:f>
              <c:numCache>
                <c:ptCount val="8"/>
                <c:pt idx="0">
                  <c:v>11.5</c:v>
                </c:pt>
                <c:pt idx="1">
                  <c:v>11.5</c:v>
                </c:pt>
                <c:pt idx="2">
                  <c:v>11.545454545454543</c:v>
                </c:pt>
                <c:pt idx="3">
                  <c:v>11.5</c:v>
                </c:pt>
                <c:pt idx="4">
                  <c:v>11.5</c:v>
                </c:pt>
                <c:pt idx="5">
                  <c:v>10</c:v>
                </c:pt>
                <c:pt idx="6">
                  <c:v>9.333333333333334</c:v>
                </c:pt>
                <c:pt idx="7">
                  <c:v>13.200000000000001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'DATA-whiteyellow'!$W$149:$AD$149</c:f>
              <c:numCache>
                <c:ptCount val="8"/>
                <c:pt idx="0">
                  <c:v>11.490196078431373</c:v>
                </c:pt>
                <c:pt idx="1">
                  <c:v>11.44888888888889</c:v>
                </c:pt>
                <c:pt idx="2">
                  <c:v>12.595744680851064</c:v>
                </c:pt>
                <c:pt idx="3">
                  <c:v>12.745098039215685</c:v>
                </c:pt>
                <c:pt idx="4">
                  <c:v>13.299999999999999</c:v>
                </c:pt>
                <c:pt idx="5">
                  <c:v>14</c:v>
                </c:pt>
                <c:pt idx="6">
                  <c:v>13.5</c:v>
                </c:pt>
                <c:pt idx="7">
                  <c:v>14.6</c:v>
                </c:pt>
              </c:numCache>
            </c:numRef>
          </c:val>
        </c:ser>
        <c:axId val="20009876"/>
        <c:axId val="45871157"/>
      </c:barChart>
      <c:catAx>
        <c:axId val="20009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71157"/>
        <c:crosses val="autoZero"/>
        <c:auto val="1"/>
        <c:lblOffset val="100"/>
        <c:tickLblSkip val="1"/>
        <c:noMultiLvlLbl val="0"/>
      </c:catAx>
      <c:valAx>
        <c:axId val="4587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9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38375"/>
          <c:w val="0.1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OOS-KAAP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'DATA-whiteyellow'!$W$130:$AD$130</c:f>
              <c:numCache>
                <c:ptCount val="8"/>
                <c:pt idx="0">
                  <c:v>4.53125</c:v>
                </c:pt>
                <c:pt idx="1">
                  <c:v>3.5</c:v>
                </c:pt>
                <c:pt idx="2">
                  <c:v>5</c:v>
                </c:pt>
                <c:pt idx="3">
                  <c:v>4.918918918918918</c:v>
                </c:pt>
                <c:pt idx="4">
                  <c:v>5.5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'DATA-whiteyellow'!$W$151:$AD$151</c:f>
              <c:numCache>
                <c:ptCount val="8"/>
                <c:pt idx="0">
                  <c:v>5</c:v>
                </c:pt>
                <c:pt idx="1">
                  <c:v>4.8</c:v>
                </c:pt>
                <c:pt idx="2">
                  <c:v>5.555555555555555</c:v>
                </c:pt>
                <c:pt idx="3">
                  <c:v>6</c:v>
                </c:pt>
                <c:pt idx="4">
                  <c:v>6.1</c:v>
                </c:pt>
                <c:pt idx="5">
                  <c:v>6</c:v>
                </c:pt>
                <c:pt idx="6">
                  <c:v>5.5</c:v>
                </c:pt>
                <c:pt idx="7">
                  <c:v>7</c:v>
                </c:pt>
              </c:numCache>
            </c:numRef>
          </c:val>
        </c:ser>
        <c:axId val="10187230"/>
        <c:axId val="24576207"/>
      </c:barChart>
      <c:catAx>
        <c:axId val="1018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6207"/>
        <c:crosses val="autoZero"/>
        <c:auto val="1"/>
        <c:lblOffset val="100"/>
        <c:tickLblSkip val="1"/>
        <c:noMultiLvlLbl val="0"/>
      </c:catAx>
      <c:valAx>
        <c:axId val="24576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DIE NOORDELIKE PROVINSIE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'DATA-whiteyellow'!$W$133:$AD$133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5.453125</c:v>
                </c:pt>
                <c:pt idx="3">
                  <c:v>5.133333333333334</c:v>
                </c:pt>
                <c:pt idx="4">
                  <c:v>6.1</c:v>
                </c:pt>
                <c:pt idx="5">
                  <c:v>5.5</c:v>
                </c:pt>
                <c:pt idx="6">
                  <c:v>5.650793650793651</c:v>
                </c:pt>
                <c:pt idx="7">
                  <c:v>7.5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'DATA-whiteyellow'!$W$154:$AD$154</c:f>
              <c:numCache>
                <c:ptCount val="8"/>
                <c:pt idx="0">
                  <c:v>4.324324324324325</c:v>
                </c:pt>
                <c:pt idx="1">
                  <c:v>4</c:v>
                </c:pt>
                <c:pt idx="2">
                  <c:v>5.5</c:v>
                </c:pt>
                <c:pt idx="3">
                  <c:v>5.872340425531915</c:v>
                </c:pt>
                <c:pt idx="4">
                  <c:v>6.2</c:v>
                </c:pt>
                <c:pt idx="5">
                  <c:v>5.904761904761905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axId val="19859272"/>
        <c:axId val="44515721"/>
      </c:barChart>
      <c:catAx>
        <c:axId val="1985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5721"/>
        <c:crosses val="autoZero"/>
        <c:auto val="1"/>
        <c:lblOffset val="100"/>
        <c:tickLblSkip val="1"/>
        <c:noMultiLvlLbl val="0"/>
      </c:catAx>
      <c:valAx>
        <c:axId val="44515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5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GAUTENG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93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'DATA-whiteyellow'!$W$134:$AD$134</c:f>
              <c:numCache>
                <c:ptCount val="8"/>
                <c:pt idx="0">
                  <c:v>5.8</c:v>
                </c:pt>
                <c:pt idx="1">
                  <c:v>4.898648648648648</c:v>
                </c:pt>
                <c:pt idx="2">
                  <c:v>5.114864864864865</c:v>
                </c:pt>
                <c:pt idx="3">
                  <c:v>5</c:v>
                </c:pt>
                <c:pt idx="4">
                  <c:v>5.4946153846153845</c:v>
                </c:pt>
                <c:pt idx="5">
                  <c:v>4.3999999999999995</c:v>
                </c:pt>
                <c:pt idx="6">
                  <c:v>4.224489795918367</c:v>
                </c:pt>
                <c:pt idx="7">
                  <c:v>6.5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'DATA-whiteyellow'!$W$155:$AD$155</c:f>
              <c:numCache>
                <c:ptCount val="8"/>
                <c:pt idx="0">
                  <c:v>4.8</c:v>
                </c:pt>
                <c:pt idx="1">
                  <c:v>4.397560975609756</c:v>
                </c:pt>
                <c:pt idx="2">
                  <c:v>4.761904761904762</c:v>
                </c:pt>
                <c:pt idx="3">
                  <c:v>5.287356321839081</c:v>
                </c:pt>
                <c:pt idx="4">
                  <c:v>5.495283018867925</c:v>
                </c:pt>
                <c:pt idx="5">
                  <c:v>4.5</c:v>
                </c:pt>
                <c:pt idx="6">
                  <c:v>4.196428571428571</c:v>
                </c:pt>
                <c:pt idx="7">
                  <c:v>6.8</c:v>
                </c:pt>
              </c:numCache>
            </c:numRef>
          </c:val>
        </c:ser>
        <c:axId val="65097170"/>
        <c:axId val="49003619"/>
      </c:barChart>
      <c:catAx>
        <c:axId val="65097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3619"/>
        <c:crosses val="autoZero"/>
        <c:auto val="1"/>
        <c:lblOffset val="100"/>
        <c:tickLblSkip val="1"/>
        <c:noMultiLvlLbl val="0"/>
      </c:catAx>
      <c:valAx>
        <c:axId val="4900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9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94675"/>
          <c:w val="0.5892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OPBRENGS VAN MIELIES IN NOORDWES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525"/>
          <c:w val="0.775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'DATA-whiteyellow'!$W$135:$AD$135</c:f>
              <c:numCache>
                <c:ptCount val="8"/>
                <c:pt idx="0">
                  <c:v>3.7007874015748032</c:v>
                </c:pt>
                <c:pt idx="1">
                  <c:v>3.649</c:v>
                </c:pt>
                <c:pt idx="2">
                  <c:v>3.4532786885245903</c:v>
                </c:pt>
                <c:pt idx="3">
                  <c:v>2.049557522123894</c:v>
                </c:pt>
                <c:pt idx="4">
                  <c:v>4.3</c:v>
                </c:pt>
                <c:pt idx="5">
                  <c:v>2.249462365591398</c:v>
                </c:pt>
                <c:pt idx="6">
                  <c:v>2.4</c:v>
                </c:pt>
                <c:pt idx="7">
                  <c:v>4.95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'DATA-whiteyellow'!$W$156:$AD$156</c:f>
              <c:numCache>
                <c:ptCount val="8"/>
                <c:pt idx="0">
                  <c:v>3.7</c:v>
                </c:pt>
                <c:pt idx="1">
                  <c:v>3.503448275862069</c:v>
                </c:pt>
                <c:pt idx="2">
                  <c:v>3.6</c:v>
                </c:pt>
                <c:pt idx="3">
                  <c:v>2.6</c:v>
                </c:pt>
                <c:pt idx="4">
                  <c:v>4.548387096774194</c:v>
                </c:pt>
                <c:pt idx="5">
                  <c:v>2.4</c:v>
                </c:pt>
                <c:pt idx="6">
                  <c:v>3.25</c:v>
                </c:pt>
                <c:pt idx="7">
                  <c:v>5.1</c:v>
                </c:pt>
              </c:numCache>
            </c:numRef>
          </c:val>
        </c:ser>
        <c:axId val="38379388"/>
        <c:axId val="9870173"/>
      </c:barChart>
      <c:catAx>
        <c:axId val="3837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0173"/>
        <c:crosses val="autoZero"/>
        <c:auto val="1"/>
        <c:lblOffset val="100"/>
        <c:tickLblSkip val="1"/>
        <c:noMultiLvlLbl val="0"/>
      </c:catAx>
      <c:valAx>
        <c:axId val="9870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8"/>
          <c:w val="0.1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Witmielie Obrengs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975"/>
          <c:w val="0.80475"/>
          <c:h val="0.8525"/>
        </c:manualLayout>
      </c:layout>
      <c:lineChart>
        <c:grouping val="standard"/>
        <c:varyColors val="0"/>
        <c:ser>
          <c:idx val="0"/>
          <c:order val="0"/>
          <c:tx>
            <c:v>Witmielies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FFFF99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'DATA-whiteyellow'!$W$124:$AD$124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'DATA-whiteyellow'!$W$137:$AD$137</c:f>
              <c:numCache>
                <c:ptCount val="8"/>
                <c:pt idx="0">
                  <c:v>4.5531197301854975</c:v>
                </c:pt>
                <c:pt idx="1">
                  <c:v>4.26708030741028</c:v>
                </c:pt>
                <c:pt idx="2">
                  <c:v>4.2191663610805525</c:v>
                </c:pt>
                <c:pt idx="3">
                  <c:v>3.4667944595597326</c:v>
                </c:pt>
                <c:pt idx="4">
                  <c:v>4.970345538937597</c:v>
                </c:pt>
                <c:pt idx="5">
                  <c:v>3.270260004834087</c:v>
                </c:pt>
                <c:pt idx="6">
                  <c:v>3.3589554077358956</c:v>
                </c:pt>
                <c:pt idx="7">
                  <c:v>6.020783884121478</c:v>
                </c:pt>
              </c:numCache>
            </c:numRef>
          </c:val>
          <c:smooth val="0"/>
        </c:ser>
        <c:marker val="1"/>
        <c:axId val="21722694"/>
        <c:axId val="61286519"/>
      </c:lineChart>
      <c:catAx>
        <c:axId val="21722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6519"/>
        <c:crosses val="autoZero"/>
        <c:auto val="1"/>
        <c:lblOffset val="100"/>
        <c:tickLblSkip val="1"/>
        <c:noMultiLvlLbl val="0"/>
      </c:catAx>
      <c:valAx>
        <c:axId val="61286519"/>
        <c:scaling>
          <c:orientation val="minMax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2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275"/>
          <c:y val="0.93075"/>
          <c:w val="0.358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Obrengs van Geelmielies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975"/>
          <c:w val="0.802"/>
          <c:h val="0.8525"/>
        </c:manualLayout>
      </c:layout>
      <c:lineChart>
        <c:grouping val="standard"/>
        <c:varyColors val="0"/>
        <c:ser>
          <c:idx val="0"/>
          <c:order val="0"/>
          <c:tx>
            <c:v>Geelmielies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'DATA-whiteyellow'!$W$145:$AD$145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'DATA-whiteyellow'!$W$158:$AD$158</c:f>
              <c:numCache>
                <c:ptCount val="8"/>
                <c:pt idx="0">
                  <c:v>4.874352204947687</c:v>
                </c:pt>
                <c:pt idx="1">
                  <c:v>4.515723270440252</c:v>
                </c:pt>
                <c:pt idx="2">
                  <c:v>4.907808090310442</c:v>
                </c:pt>
                <c:pt idx="3">
                  <c:v>5.329725085910653</c:v>
                </c:pt>
                <c:pt idx="4">
                  <c:v>5.75197889182058</c:v>
                </c:pt>
                <c:pt idx="5">
                  <c:v>4.3326693227091635</c:v>
                </c:pt>
                <c:pt idx="6">
                  <c:v>4.6888412017167385</c:v>
                </c:pt>
                <c:pt idx="7">
                  <c:v>6.9520547945205475</c:v>
                </c:pt>
              </c:numCache>
            </c:numRef>
          </c:val>
          <c:smooth val="0"/>
        </c:ser>
        <c:marker val="1"/>
        <c:axId val="14707760"/>
        <c:axId val="65260977"/>
      </c:lineChart>
      <c:catAx>
        <c:axId val="14707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Jare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977"/>
        <c:crosses val="autoZero"/>
        <c:auto val="1"/>
        <c:lblOffset val="100"/>
        <c:tickLblSkip val="1"/>
        <c:noMultiLvlLbl val="0"/>
      </c:catAx>
      <c:valAx>
        <c:axId val="6526097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07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448"/>
          <c:w val="0.148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DIE VRYSTAAT</a:t>
            </a:r>
          </a:p>
        </c:rich>
      </c:tx>
      <c:layout>
        <c:manualLayout>
          <c:xMode val="factor"/>
          <c:yMode val="factor"/>
          <c:x val="0.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675"/>
          <c:w val="0.951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'DATA-whiteyellow'!$W$19:$AD$19</c:f>
              <c:numCache>
                <c:ptCount val="8"/>
                <c:pt idx="0">
                  <c:v>690</c:v>
                </c:pt>
                <c:pt idx="1">
                  <c:v>595</c:v>
                </c:pt>
                <c:pt idx="2">
                  <c:v>710</c:v>
                </c:pt>
                <c:pt idx="3">
                  <c:v>725</c:v>
                </c:pt>
                <c:pt idx="4">
                  <c:v>730</c:v>
                </c:pt>
                <c:pt idx="5">
                  <c:v>710</c:v>
                </c:pt>
                <c:pt idx="6">
                  <c:v>390</c:v>
                </c:pt>
                <c:pt idx="7">
                  <c:v>805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'DATA-whiteyellow'!$W$38:$AD$38</c:f>
              <c:numCache>
                <c:ptCount val="8"/>
                <c:pt idx="0">
                  <c:v>466</c:v>
                </c:pt>
                <c:pt idx="1">
                  <c:v>395</c:v>
                </c:pt>
                <c:pt idx="2">
                  <c:v>450</c:v>
                </c:pt>
                <c:pt idx="3">
                  <c:v>505</c:v>
                </c:pt>
                <c:pt idx="4">
                  <c:v>465</c:v>
                </c:pt>
                <c:pt idx="5">
                  <c:v>510</c:v>
                </c:pt>
                <c:pt idx="6">
                  <c:v>310</c:v>
                </c:pt>
                <c:pt idx="7">
                  <c:v>355</c:v>
                </c:pt>
              </c:numCache>
            </c:numRef>
          </c:val>
        </c:ser>
        <c:axId val="50477882"/>
        <c:axId val="51647755"/>
      </c:barChart>
      <c:catAx>
        <c:axId val="50477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47755"/>
        <c:crosses val="autoZero"/>
        <c:auto val="1"/>
        <c:lblOffset val="100"/>
        <c:tickLblSkip val="1"/>
        <c:noMultiLvlLbl val="0"/>
      </c:catAx>
      <c:valAx>
        <c:axId val="51647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kehtare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8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90275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KWAZULU-NATAL</a:t>
            </a:r>
          </a:p>
        </c:rich>
      </c:tx>
      <c:layout>
        <c:manualLayout>
          <c:xMode val="factor"/>
          <c:yMode val="factor"/>
          <c:x val="0.008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675"/>
          <c:w val="0.951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'DATA-whiteyellow'!$W$21:$AD$21</c:f>
              <c:numCache>
                <c:ptCount val="8"/>
                <c:pt idx="0">
                  <c:v>46</c:v>
                </c:pt>
                <c:pt idx="1">
                  <c:v>39</c:v>
                </c:pt>
                <c:pt idx="2">
                  <c:v>44</c:v>
                </c:pt>
                <c:pt idx="3">
                  <c:v>47</c:v>
                </c:pt>
                <c:pt idx="4">
                  <c:v>43</c:v>
                </c:pt>
                <c:pt idx="5">
                  <c:v>40</c:v>
                </c:pt>
                <c:pt idx="6">
                  <c:v>38</c:v>
                </c:pt>
                <c:pt idx="7">
                  <c:v>50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'DATA-whiteyellow'!$W$40:$AD$40</c:f>
              <c:numCache>
                <c:ptCount val="8"/>
                <c:pt idx="0">
                  <c:v>42</c:v>
                </c:pt>
                <c:pt idx="1">
                  <c:v>42</c:v>
                </c:pt>
                <c:pt idx="2">
                  <c:v>45</c:v>
                </c:pt>
                <c:pt idx="3">
                  <c:v>48</c:v>
                </c:pt>
                <c:pt idx="4">
                  <c:v>45</c:v>
                </c:pt>
                <c:pt idx="5">
                  <c:v>45</c:v>
                </c:pt>
                <c:pt idx="6">
                  <c:v>48</c:v>
                </c:pt>
                <c:pt idx="7">
                  <c:v>50</c:v>
                </c:pt>
              </c:numCache>
            </c:numRef>
          </c:val>
        </c:ser>
        <c:axId val="62176612"/>
        <c:axId val="22718597"/>
      </c:barChart>
      <c:catAx>
        <c:axId val="62176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8597"/>
        <c:crosses val="autoZero"/>
        <c:auto val="1"/>
        <c:lblOffset val="100"/>
        <c:tickLblSkip val="1"/>
        <c:noMultiLvlLbl val="0"/>
      </c:catAx>
      <c:valAx>
        <c:axId val="2271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66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"/>
          <c:y val="0.9295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GRAFIEK 2: PERSENTASIE AANPLANTINGS VAN WIT- EN GEELMIELIES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GRAPH 2:PERCENTAGE PLANTINGS OF WHITE AND YELLOW MAIZE</a:t>
            </a:r>
          </a:p>
        </c:rich>
      </c:tx>
      <c:layout>
        <c:manualLayout>
          <c:xMode val="factor"/>
          <c:yMode val="factor"/>
          <c:x val="-0.03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8125"/>
          <c:w val="0.929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 as % van totale aanplantings / White maize as % of total plantings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'DATA-whiteyellow'!$D$14:$AE$14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'DATA-whiteyellow'!$D$192:$AE$192</c:f>
              <c:numCache>
                <c:ptCount val="28"/>
                <c:pt idx="0">
                  <c:v>53.53913314624259</c:v>
                </c:pt>
                <c:pt idx="1">
                  <c:v>53.94321766561514</c:v>
                </c:pt>
                <c:pt idx="2">
                  <c:v>54.178044784270895</c:v>
                </c:pt>
                <c:pt idx="3">
                  <c:v>51.90951370180714</c:v>
                </c:pt>
                <c:pt idx="4">
                  <c:v>47.462393278221974</c:v>
                </c:pt>
                <c:pt idx="5">
                  <c:v>57.57484124584216</c:v>
                </c:pt>
                <c:pt idx="6">
                  <c:v>53.37697113954181</c:v>
                </c:pt>
                <c:pt idx="7">
                  <c:v>60.79837618403248</c:v>
                </c:pt>
                <c:pt idx="8">
                  <c:v>62.99101456260544</c:v>
                </c:pt>
                <c:pt idx="9">
                  <c:v>62.648712326210685</c:v>
                </c:pt>
                <c:pt idx="10">
                  <c:v>58.416622879272076</c:v>
                </c:pt>
                <c:pt idx="11">
                  <c:v>61.07568083583039</c:v>
                </c:pt>
                <c:pt idx="12">
                  <c:v>70.09372203645269</c:v>
                </c:pt>
                <c:pt idx="13">
                  <c:v>64.78387788836915</c:v>
                </c:pt>
                <c:pt idx="14">
                  <c:v>60.4982206405694</c:v>
                </c:pt>
                <c:pt idx="15">
                  <c:v>64.55443069616298</c:v>
                </c:pt>
                <c:pt idx="16">
                  <c:v>63.672701622384196</c:v>
                </c:pt>
                <c:pt idx="17">
                  <c:v>62.057877813504824</c:v>
                </c:pt>
                <c:pt idx="18">
                  <c:v>61.338825952626166</c:v>
                </c:pt>
                <c:pt idx="19">
                  <c:v>62.7078471411902</c:v>
                </c:pt>
                <c:pt idx="20">
                  <c:v>59.78586182186063</c:v>
                </c:pt>
                <c:pt idx="21">
                  <c:v>60.61796087729698</c:v>
                </c:pt>
                <c:pt idx="22">
                  <c:v>58.14756220336545</c:v>
                </c:pt>
                <c:pt idx="23">
                  <c:v>57.70403987798527</c:v>
                </c:pt>
                <c:pt idx="24">
                  <c:v>54.58469193508868</c:v>
                </c:pt>
                <c:pt idx="25">
                  <c:v>52.12533710029537</c:v>
                </c:pt>
                <c:pt idx="26">
                  <c:v>62.508559689568585</c:v>
                </c:pt>
                <c:pt idx="27">
                  <c:v>54.68659033572676</c:v>
                </c:pt>
              </c:numCache>
            </c:numRef>
          </c:val>
        </c:ser>
        <c:ser>
          <c:idx val="1"/>
          <c:order val="1"/>
          <c:tx>
            <c:v>Geelmielies as % van totale aanplantings / Yellow maize as % of total plantings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'DATA-whiteyellow'!$D$14:$AE$14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'DATA-whiteyellow'!$D$195:$AE$195</c:f>
              <c:numCache>
                <c:ptCount val="28"/>
                <c:pt idx="0">
                  <c:v>46.4608668537574</c:v>
                </c:pt>
                <c:pt idx="1">
                  <c:v>46.05678233438486</c:v>
                </c:pt>
                <c:pt idx="2">
                  <c:v>45.82195521572911</c:v>
                </c:pt>
                <c:pt idx="3">
                  <c:v>48.09048629819285</c:v>
                </c:pt>
                <c:pt idx="4">
                  <c:v>52.53760672177802</c:v>
                </c:pt>
                <c:pt idx="5">
                  <c:v>42.42515875415785</c:v>
                </c:pt>
                <c:pt idx="6">
                  <c:v>46.6230288604582</c:v>
                </c:pt>
                <c:pt idx="7">
                  <c:v>39.20162381596752</c:v>
                </c:pt>
                <c:pt idx="8">
                  <c:v>37.00898543739457</c:v>
                </c:pt>
                <c:pt idx="9">
                  <c:v>37.35128767378931</c:v>
                </c:pt>
                <c:pt idx="10">
                  <c:v>41.583377120727924</c:v>
                </c:pt>
                <c:pt idx="11">
                  <c:v>38.9243191641696</c:v>
                </c:pt>
                <c:pt idx="12">
                  <c:v>29.90627796354731</c:v>
                </c:pt>
                <c:pt idx="13">
                  <c:v>35.216122111630845</c:v>
                </c:pt>
                <c:pt idx="14">
                  <c:v>39.50177935943061</c:v>
                </c:pt>
                <c:pt idx="15">
                  <c:v>35.44556930383702</c:v>
                </c:pt>
                <c:pt idx="16">
                  <c:v>36.3272983776158</c:v>
                </c:pt>
                <c:pt idx="17">
                  <c:v>37.942122186495176</c:v>
                </c:pt>
                <c:pt idx="18">
                  <c:v>38.66117404737384</c:v>
                </c:pt>
                <c:pt idx="19">
                  <c:v>37.2921528588098</c:v>
                </c:pt>
                <c:pt idx="20">
                  <c:v>40.21413817813936</c:v>
                </c:pt>
                <c:pt idx="21">
                  <c:v>39.38203912270303</c:v>
                </c:pt>
                <c:pt idx="22">
                  <c:v>41.852437796634554</c:v>
                </c:pt>
                <c:pt idx="23">
                  <c:v>42.29596012201473</c:v>
                </c:pt>
                <c:pt idx="24">
                  <c:v>45.415308064911315</c:v>
                </c:pt>
                <c:pt idx="25">
                  <c:v>47.87466289970463</c:v>
                </c:pt>
                <c:pt idx="26">
                  <c:v>37.491440310431415</c:v>
                </c:pt>
                <c:pt idx="27">
                  <c:v>45.31340966427324</c:v>
                </c:pt>
              </c:numCache>
            </c:numRef>
          </c:val>
        </c:ser>
        <c:axId val="21976734"/>
        <c:axId val="63572879"/>
      </c:barChart>
      <c:catAx>
        <c:axId val="21976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Produksiejare / Production years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572879"/>
        <c:crosses val="autoZero"/>
        <c:auto val="1"/>
        <c:lblOffset val="100"/>
        <c:tickLblSkip val="1"/>
        <c:noMultiLvlLbl val="0"/>
      </c:catAx>
      <c:valAx>
        <c:axId val="63572879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76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"/>
          <c:y val="0.90625"/>
          <c:w val="0.716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MPUMALANGA</a:t>
            </a:r>
          </a:p>
        </c:rich>
      </c:tx>
      <c:layout>
        <c:manualLayout>
          <c:xMode val="factor"/>
          <c:yMode val="factor"/>
          <c:x val="0.01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75"/>
          <c:w val="0.951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'DATA-whiteyellow'!$W$22:$AD$22</c:f>
              <c:numCache>
                <c:ptCount val="8"/>
                <c:pt idx="0">
                  <c:v>232</c:v>
                </c:pt>
                <c:pt idx="1">
                  <c:v>180</c:v>
                </c:pt>
                <c:pt idx="2">
                  <c:v>160</c:v>
                </c:pt>
                <c:pt idx="3">
                  <c:v>170</c:v>
                </c:pt>
                <c:pt idx="4">
                  <c:v>168</c:v>
                </c:pt>
                <c:pt idx="5">
                  <c:v>154</c:v>
                </c:pt>
                <c:pt idx="6">
                  <c:v>160</c:v>
                </c:pt>
                <c:pt idx="7">
                  <c:v>160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'DATA-whiteyellow'!$W$41:$AD$41</c:f>
              <c:numCache>
                <c:ptCount val="8"/>
                <c:pt idx="0">
                  <c:v>250</c:v>
                </c:pt>
                <c:pt idx="1">
                  <c:v>260</c:v>
                </c:pt>
                <c:pt idx="2">
                  <c:v>290</c:v>
                </c:pt>
                <c:pt idx="3">
                  <c:v>300</c:v>
                </c:pt>
                <c:pt idx="4">
                  <c:v>332</c:v>
                </c:pt>
                <c:pt idx="5">
                  <c:v>315</c:v>
                </c:pt>
                <c:pt idx="6">
                  <c:v>330</c:v>
                </c:pt>
                <c:pt idx="7">
                  <c:v>330</c:v>
                </c:pt>
              </c:numCache>
            </c:numRef>
          </c:val>
        </c:ser>
        <c:axId val="3140782"/>
        <c:axId val="28267039"/>
      </c:barChart>
      <c:catAx>
        <c:axId val="3140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7039"/>
        <c:crosses val="autoZero"/>
        <c:auto val="1"/>
        <c:lblOffset val="100"/>
        <c:tickLblSkip val="1"/>
        <c:noMultiLvlLbl val="0"/>
      </c:catAx>
      <c:valAx>
        <c:axId val="2826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07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8"/>
          <c:y val="0.938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GAUTENG</a:t>
            </a:r>
          </a:p>
        </c:rich>
      </c:tx>
      <c:layout>
        <c:manualLayout>
          <c:xMode val="factor"/>
          <c:yMode val="factor"/>
          <c:x val="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825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'DATA-whiteyellow'!$W$24:$AD$24</c:f>
              <c:numCache>
                <c:ptCount val="8"/>
                <c:pt idx="0">
                  <c:v>85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65</c:v>
                </c:pt>
                <c:pt idx="5">
                  <c:v>44</c:v>
                </c:pt>
                <c:pt idx="6">
                  <c:v>49</c:v>
                </c:pt>
                <c:pt idx="7">
                  <c:v>60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'DATA-whiteyellow'!$W$43:$AD$43</c:f>
              <c:numCache>
                <c:ptCount val="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43.5</c:v>
                </c:pt>
                <c:pt idx="4">
                  <c:v>53</c:v>
                </c:pt>
                <c:pt idx="5">
                  <c:v>65</c:v>
                </c:pt>
                <c:pt idx="6">
                  <c:v>56</c:v>
                </c:pt>
                <c:pt idx="7">
                  <c:v>60</c:v>
                </c:pt>
              </c:numCache>
            </c:numRef>
          </c:val>
        </c:ser>
        <c:axId val="53076760"/>
        <c:axId val="7928793"/>
      </c:barChart>
      <c:catAx>
        <c:axId val="5307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793"/>
        <c:crosses val="autoZero"/>
        <c:auto val="1"/>
        <c:lblOffset val="100"/>
        <c:tickLblSkip val="1"/>
        <c:noMultiLvlLbl val="0"/>
      </c:catAx>
      <c:valAx>
        <c:axId val="792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7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15"/>
          <c:y val="0.9295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OPPERVLAKTE ONDER MIELIES IN NOORDWES</a:t>
            </a:r>
          </a:p>
        </c:rich>
      </c:tx>
      <c:layout>
        <c:manualLayout>
          <c:xMode val="factor"/>
          <c:yMode val="factor"/>
          <c:x val="0.00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825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'DATA-whiteyellow'!$W$25:$AD$25</c:f>
              <c:numCache>
                <c:ptCount val="8"/>
                <c:pt idx="0">
                  <c:v>635</c:v>
                </c:pt>
                <c:pt idx="1">
                  <c:v>500</c:v>
                </c:pt>
                <c:pt idx="2">
                  <c:v>610</c:v>
                </c:pt>
                <c:pt idx="3">
                  <c:v>565</c:v>
                </c:pt>
                <c:pt idx="4">
                  <c:v>510</c:v>
                </c:pt>
                <c:pt idx="5">
                  <c:v>465</c:v>
                </c:pt>
                <c:pt idx="6">
                  <c:v>340</c:v>
                </c:pt>
                <c:pt idx="7">
                  <c:v>520</c:v>
                </c:pt>
              </c:numCache>
            </c:numRef>
          </c:val>
        </c:ser>
        <c:ser>
          <c:idx val="1"/>
          <c:order val="1"/>
          <c:tx>
            <c:v>Geelmielies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9900"/>
                </a:solidFill>
              </a:ln>
            </c:spPr>
            <c:trendlineType val="log"/>
            <c:dispEq val="0"/>
            <c:dispRSqr val="0"/>
          </c:trendline>
          <c:cat>
            <c:strRef>
              <c:f>'DATA-whiteyellow'!$W$33:$AD$33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'DATA-whiteyellow'!$W$44:$AD$44</c:f>
              <c:numCache>
                <c:ptCount val="8"/>
                <c:pt idx="0">
                  <c:v>140</c:v>
                </c:pt>
                <c:pt idx="1">
                  <c:v>145</c:v>
                </c:pt>
                <c:pt idx="2">
                  <c:v>155</c:v>
                </c:pt>
                <c:pt idx="3">
                  <c:v>175</c:v>
                </c:pt>
                <c:pt idx="4">
                  <c:v>155</c:v>
                </c:pt>
                <c:pt idx="5">
                  <c:v>185</c:v>
                </c:pt>
                <c:pt idx="6">
                  <c:v>100</c:v>
                </c:pt>
                <c:pt idx="7">
                  <c:v>110</c:v>
                </c:pt>
              </c:numCache>
            </c:numRef>
          </c:val>
        </c:ser>
        <c:axId val="4250274"/>
        <c:axId val="38252467"/>
      </c:barChart>
      <c:catAx>
        <c:axId val="425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BEMARKINGSJARE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2467"/>
        <c:crosses val="autoZero"/>
        <c:auto val="1"/>
        <c:lblOffset val="100"/>
        <c:tickLblSkip val="1"/>
        <c:noMultiLvlLbl val="0"/>
      </c:catAx>
      <c:valAx>
        <c:axId val="3825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Duisende hektare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2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9"/>
          <c:y val="0.942"/>
          <c:w val="0.484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Witmielies: Maandelikse produksieskatting (1ste tot finale)</a:t>
            </a:r>
          </a:p>
        </c:rich>
      </c:tx>
      <c:layout>
        <c:manualLayout>
          <c:xMode val="factor"/>
          <c:yMode val="factor"/>
          <c:x val="0.01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5"/>
          <c:w val="0.93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2016'!$B$67:$J$67</c:f>
              <c:numCache>
                <c:ptCount val="9"/>
                <c:pt idx="0">
                  <c:v>3267000</c:v>
                </c:pt>
                <c:pt idx="1">
                  <c:v>3195800</c:v>
                </c:pt>
                <c:pt idx="2">
                  <c:v>3070675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8727884"/>
        <c:axId val="11442093"/>
      </c:barChart>
      <c:catAx>
        <c:axId val="8727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442093"/>
        <c:crosses val="autoZero"/>
        <c:auto val="1"/>
        <c:lblOffset val="100"/>
        <c:tickLblSkip val="1"/>
        <c:noMultiLvlLbl val="0"/>
      </c:catAx>
      <c:valAx>
        <c:axId val="11442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27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Geelmielies: Maandelikse produksieskatting (1ste tot finale)</a:t>
            </a:r>
          </a:p>
        </c:rich>
      </c:tx>
      <c:layout>
        <c:manualLayout>
          <c:xMode val="factor"/>
          <c:yMode val="factor"/>
          <c:x val="-0.032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51"/>
          <c:w val="0.93075"/>
          <c:h val="0.9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2016'!$B$104:$J$104</c:f>
              <c:numCache>
                <c:ptCount val="9"/>
                <c:pt idx="1">
                  <c:v>3.6910848276739157</c:v>
                </c:pt>
                <c:pt idx="2">
                  <c:v>3.629277000128419</c:v>
                </c:pt>
              </c:numCache>
            </c:numRef>
          </c:val>
        </c:ser>
        <c:axId val="35869974"/>
        <c:axId val="54394311"/>
      </c:barChart>
      <c:catAx>
        <c:axId val="3586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9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394311"/>
        <c:crosses val="autoZero"/>
        <c:auto val="1"/>
        <c:lblOffset val="100"/>
        <c:tickLblSkip val="1"/>
        <c:noMultiLvlLbl val="0"/>
      </c:catAx>
      <c:valAx>
        <c:axId val="5439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869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Maize Production: SA vs Mpumalanga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81"/>
          <c:w val="0.974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v>Mpumalanga Production</c:v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'DATA-whiteyellow'!$W$115:$AD$115</c:f>
              <c:numCache>
                <c:ptCount val="8"/>
                <c:pt idx="0">
                  <c:v>2745</c:v>
                </c:pt>
                <c:pt idx="1">
                  <c:v>2190</c:v>
                </c:pt>
                <c:pt idx="2">
                  <c:v>2529</c:v>
                </c:pt>
                <c:pt idx="3">
                  <c:v>3005</c:v>
                </c:pt>
                <c:pt idx="4">
                  <c:v>2782.2</c:v>
                </c:pt>
                <c:pt idx="5">
                  <c:v>2429.3</c:v>
                </c:pt>
                <c:pt idx="6">
                  <c:v>2319</c:v>
                </c:pt>
                <c:pt idx="7">
                  <c:v>3431</c:v>
                </c:pt>
              </c:numCache>
            </c:numRef>
          </c:val>
        </c:ser>
        <c:ser>
          <c:idx val="1"/>
          <c:order val="1"/>
          <c:tx>
            <c:v>SA production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'DATA-whiteyellow'!$W$89:$AD$89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f>'DATA-whiteyellow'!$W$120:$AD$120</c:f>
              <c:numCache>
                <c:ptCount val="8"/>
                <c:pt idx="0">
                  <c:v>12815</c:v>
                </c:pt>
                <c:pt idx="1">
                  <c:v>10360</c:v>
                </c:pt>
                <c:pt idx="2">
                  <c:v>12120.4</c:v>
                </c:pt>
                <c:pt idx="3">
                  <c:v>11810.3</c:v>
                </c:pt>
                <c:pt idx="4">
                  <c:v>14250</c:v>
                </c:pt>
                <c:pt idx="5">
                  <c:v>9955.5</c:v>
                </c:pt>
                <c:pt idx="6">
                  <c:v>7778.5</c:v>
                </c:pt>
                <c:pt idx="7">
                  <c:v>16744</c:v>
                </c:pt>
              </c:numCache>
            </c:numRef>
          </c:val>
        </c:ser>
        <c:axId val="19786752"/>
        <c:axId val="43863041"/>
      </c:barChart>
      <c:lineChart>
        <c:grouping val="standard"/>
        <c:varyColors val="0"/>
        <c:ser>
          <c:idx val="2"/>
          <c:order val="2"/>
          <c:tx>
            <c:v>Mpumalanga % Contribution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'DATA-whiteyellow'!$N$89:$AC$89</c:f>
              <c:strCache>
                <c:ptCount val="8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</c:strCache>
            </c:strRef>
          </c:cat>
          <c:val>
            <c:numRef>
              <c:f>'DATA-whiteyellow'!$W$383:$AD$383</c:f>
              <c:numCache>
                <c:ptCount val="8"/>
                <c:pt idx="0">
                  <c:v>0.21420210690596958</c:v>
                </c:pt>
                <c:pt idx="1">
                  <c:v>0.21138996138996138</c:v>
                </c:pt>
                <c:pt idx="2">
                  <c:v>0.20865647998415895</c:v>
                </c:pt>
                <c:pt idx="3">
                  <c:v>0.254438921957952</c:v>
                </c:pt>
                <c:pt idx="4">
                  <c:v>0.19524210526315788</c:v>
                </c:pt>
                <c:pt idx="5">
                  <c:v>0.24401587062427804</c:v>
                </c:pt>
                <c:pt idx="6">
                  <c:v>0.29812945940734076</c:v>
                </c:pt>
                <c:pt idx="7">
                  <c:v>0.20490922121356903</c:v>
                </c:pt>
              </c:numCache>
            </c:numRef>
          </c:val>
          <c:smooth val="0"/>
        </c:ser>
        <c:axId val="59223050"/>
        <c:axId val="63245403"/>
      </c:lineChart>
      <c:catAx>
        <c:axId val="197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863041"/>
        <c:crosses val="autoZero"/>
        <c:auto val="1"/>
        <c:lblOffset val="100"/>
        <c:tickLblSkip val="1"/>
        <c:noMultiLvlLbl val="0"/>
      </c:catAx>
      <c:valAx>
        <c:axId val="4386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6752"/>
        <c:crossesAt val="1"/>
        <c:crossBetween val="between"/>
        <c:dispUnits/>
      </c:valAx>
      <c:catAx>
        <c:axId val="59223050"/>
        <c:scaling>
          <c:orientation val="minMax"/>
        </c:scaling>
        <c:axPos val="b"/>
        <c:delete val="1"/>
        <c:majorTickMark val="out"/>
        <c:minorTickMark val="none"/>
        <c:tickLblPos val="nextTo"/>
        <c:crossAx val="63245403"/>
        <c:crosses val="autoZero"/>
        <c:auto val="1"/>
        <c:lblOffset val="100"/>
        <c:tickLblSkip val="1"/>
        <c:noMultiLvlLbl val="0"/>
      </c:catAx>
      <c:valAx>
        <c:axId val="63245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30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25"/>
          <c:y val="0.94075"/>
          <c:w val="0.804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GRAFIEK 1: TOTALE OPPERVLAKTE ONDER MIELIES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GRAPH 1: TOTAL AREA PLANTED TO MAIZE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084"/>
          <c:w val="0.875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Witmielies / White maize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'DATA-whiteyellow'!$D$27:$AD$27</c:f>
              <c:numCache>
                <c:ptCount val="27"/>
                <c:pt idx="0">
                  <c:v>1717</c:v>
                </c:pt>
                <c:pt idx="1">
                  <c:v>1881</c:v>
                </c:pt>
                <c:pt idx="2">
                  <c:v>1984</c:v>
                </c:pt>
                <c:pt idx="3">
                  <c:v>2027.841</c:v>
                </c:pt>
                <c:pt idx="4">
                  <c:v>1400.9</c:v>
                </c:pt>
                <c:pt idx="5">
                  <c:v>1904</c:v>
                </c:pt>
                <c:pt idx="6">
                  <c:v>1794</c:v>
                </c:pt>
                <c:pt idx="7">
                  <c:v>1797.2</c:v>
                </c:pt>
                <c:pt idx="8">
                  <c:v>1829.7</c:v>
                </c:pt>
                <c:pt idx="9">
                  <c:v>2148.5</c:v>
                </c:pt>
                <c:pt idx="10">
                  <c:v>1562.005</c:v>
                </c:pt>
                <c:pt idx="11">
                  <c:v>1842.58</c:v>
                </c:pt>
                <c:pt idx="12">
                  <c:v>2232.45</c:v>
                </c:pt>
                <c:pt idx="13">
                  <c:v>1842</c:v>
                </c:pt>
                <c:pt idx="14">
                  <c:v>1700</c:v>
                </c:pt>
                <c:pt idx="15">
                  <c:v>1033</c:v>
                </c:pt>
                <c:pt idx="16">
                  <c:v>1624.8</c:v>
                </c:pt>
                <c:pt idx="17">
                  <c:v>1737</c:v>
                </c:pt>
                <c:pt idx="18">
                  <c:v>1489</c:v>
                </c:pt>
                <c:pt idx="19">
                  <c:v>1719.7</c:v>
                </c:pt>
                <c:pt idx="20">
                  <c:v>1418.3</c:v>
                </c:pt>
                <c:pt idx="21">
                  <c:v>1636.2</c:v>
                </c:pt>
                <c:pt idx="22">
                  <c:v>1617.2</c:v>
                </c:pt>
                <c:pt idx="23">
                  <c:v>1551.2</c:v>
                </c:pt>
                <c:pt idx="24">
                  <c:v>1448.0500000000002</c:v>
                </c:pt>
                <c:pt idx="25">
                  <c:v>1014.75</c:v>
                </c:pt>
                <c:pt idx="26">
                  <c:v>1643.1</c:v>
                </c:pt>
              </c:numCache>
            </c:numRef>
          </c:val>
        </c:ser>
        <c:ser>
          <c:idx val="1"/>
          <c:order val="1"/>
          <c:tx>
            <c:v>Geelmielies / Yellow maize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'DATA-whiteyellow'!$D$14:$AD$14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'DATA-whiteyellow'!$D$46:$AD$46</c:f>
              <c:numCache>
                <c:ptCount val="27"/>
                <c:pt idx="0">
                  <c:v>1490</c:v>
                </c:pt>
                <c:pt idx="1">
                  <c:v>1606</c:v>
                </c:pt>
                <c:pt idx="2">
                  <c:v>1678</c:v>
                </c:pt>
                <c:pt idx="3">
                  <c:v>1878.651</c:v>
                </c:pt>
                <c:pt idx="4">
                  <c:v>1550.7</c:v>
                </c:pt>
                <c:pt idx="5">
                  <c:v>1403</c:v>
                </c:pt>
                <c:pt idx="6">
                  <c:v>1567</c:v>
                </c:pt>
                <c:pt idx="7">
                  <c:v>1158.8</c:v>
                </c:pt>
                <c:pt idx="8">
                  <c:v>1075</c:v>
                </c:pt>
                <c:pt idx="9">
                  <c:v>1280.94</c:v>
                </c:pt>
                <c:pt idx="10">
                  <c:v>1111.9</c:v>
                </c:pt>
                <c:pt idx="11">
                  <c:v>1174.3</c:v>
                </c:pt>
                <c:pt idx="12">
                  <c:v>952.5</c:v>
                </c:pt>
                <c:pt idx="13">
                  <c:v>1001.3</c:v>
                </c:pt>
                <c:pt idx="14">
                  <c:v>1110</c:v>
                </c:pt>
                <c:pt idx="15">
                  <c:v>567.2</c:v>
                </c:pt>
                <c:pt idx="16">
                  <c:v>927</c:v>
                </c:pt>
                <c:pt idx="17">
                  <c:v>1062</c:v>
                </c:pt>
                <c:pt idx="18">
                  <c:v>938.5</c:v>
                </c:pt>
                <c:pt idx="19">
                  <c:v>1022.7</c:v>
                </c:pt>
                <c:pt idx="20">
                  <c:v>954</c:v>
                </c:pt>
                <c:pt idx="21">
                  <c:v>1063</c:v>
                </c:pt>
                <c:pt idx="22">
                  <c:v>1164</c:v>
                </c:pt>
                <c:pt idx="23">
                  <c:v>1137</c:v>
                </c:pt>
                <c:pt idx="24">
                  <c:v>1204.8</c:v>
                </c:pt>
                <c:pt idx="25">
                  <c:v>932</c:v>
                </c:pt>
                <c:pt idx="26">
                  <c:v>985.5</c:v>
                </c:pt>
              </c:numCache>
            </c:numRef>
          </c:val>
        </c:ser>
        <c:axId val="35285000"/>
        <c:axId val="49129545"/>
      </c:barChart>
      <c:catAx>
        <c:axId val="35285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Produksiejare  / Production years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129545"/>
        <c:crosses val="autoZero"/>
        <c:auto val="1"/>
        <c:lblOffset val="100"/>
        <c:tickLblSkip val="1"/>
        <c:noMultiLvlLbl val="0"/>
      </c:catAx>
      <c:valAx>
        <c:axId val="49129545"/>
        <c:scaling>
          <c:orientation val="minMax"/>
          <c:max val="23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ha 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285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93525"/>
          <c:w val="0.684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NOK: WITMIELIES OPPERVLAK- EN PRODUKSIESKATTING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4975"/>
          <c:w val="0.93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2016'!$B$7:$J$7</c:f>
              <c:strCache>
                <c:ptCount val="1"/>
                <c:pt idx="0">
                  <c:v>1st Forecast 2nd Forecast 3nd Forecast 4rd Forecast 4th  Forecast 5th  Forecast 6th  Forecast 7th  Forecast Final  Forecast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2016'!$B$21:$J$21</c:f>
              <c:numCache>
                <c:ptCount val="9"/>
                <c:pt idx="0">
                  <c:v>1032.65</c:v>
                </c:pt>
                <c:pt idx="1">
                  <c:v>1020.75</c:v>
                </c:pt>
                <c:pt idx="2">
                  <c:v>1014.75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2016'!$B$65:$J$65</c:f>
              <c:numCache>
                <c:ptCount val="9"/>
                <c:pt idx="0">
                  <c:v>3267</c:v>
                </c:pt>
                <c:pt idx="1">
                  <c:v>3195.8</c:v>
                </c:pt>
                <c:pt idx="2">
                  <c:v>3070.675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9512722"/>
        <c:axId val="20070179"/>
      </c:barChart>
      <c:lineChart>
        <c:grouping val="standard"/>
        <c:varyColors val="0"/>
        <c:ser>
          <c:idx val="2"/>
          <c:order val="2"/>
          <c:tx>
            <c:strRef>
              <c:f>'Prod skattings 2016'!$A$111</c:f>
              <c:strCache>
                <c:ptCount val="1"/>
                <c:pt idx="0">
                  <c:v>OPBRENGS (t/ha)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2016'!$B$126:$J$126</c:f>
              <c:numCache>
                <c:ptCount val="9"/>
                <c:pt idx="0">
                  <c:v>3.1637050307461383</c:v>
                </c:pt>
                <c:pt idx="1">
                  <c:v>3.1308351702179773</c:v>
                </c:pt>
                <c:pt idx="2">
                  <c:v>3.0260408967726042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6413884"/>
        <c:axId val="15071773"/>
      </c:lineChart>
      <c:catAx>
        <c:axId val="395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070179"/>
        <c:crosses val="autoZero"/>
        <c:auto val="1"/>
        <c:lblOffset val="100"/>
        <c:tickLblSkip val="1"/>
        <c:noMultiLvlLbl val="0"/>
      </c:catAx>
      <c:valAx>
        <c:axId val="2007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722"/>
        <c:crossesAt val="1"/>
        <c:crossBetween val="between"/>
        <c:dispUnits/>
      </c:valAx>
      <c:catAx>
        <c:axId val="4641388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71773"/>
        <c:crosses val="autoZero"/>
        <c:auto val="1"/>
        <c:lblOffset val="100"/>
        <c:tickLblSkip val="1"/>
        <c:noMultiLvlLbl val="0"/>
      </c:catAx>
      <c:valAx>
        <c:axId val="15071773"/>
        <c:scaling>
          <c:orientation val="minMax"/>
          <c:max val="7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38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5"/>
          <c:y val="0.94725"/>
          <c:w val="0.692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NOK: GEELMIELIES OPPERVLAK- EN PRODUKSIESKATTING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5975"/>
          <c:w val="0.943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2016'!$A$6</c:f>
              <c:strCache>
                <c:ptCount val="1"/>
                <c:pt idx="0">
                  <c:v>OPPERVLAKTE (ha)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2016'!$B$40:$J$40</c:f>
              <c:numCache>
                <c:ptCount val="9"/>
                <c:pt idx="0">
                  <c:v>962.5</c:v>
                </c:pt>
                <c:pt idx="1">
                  <c:v>945</c:v>
                </c:pt>
                <c:pt idx="2">
                  <c:v>932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2016'!$B$85:$J$85</c:f>
              <c:numCache>
                <c:ptCount val="9"/>
                <c:pt idx="0">
                  <c:v>4171.25</c:v>
                </c:pt>
                <c:pt idx="1">
                  <c:v>4059.95</c:v>
                </c:pt>
                <c:pt idx="2">
                  <c:v>3994.62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28230"/>
        <c:axId val="12854071"/>
      </c:barChart>
      <c:lineChart>
        <c:grouping val="standard"/>
        <c:varyColors val="0"/>
        <c:ser>
          <c:idx val="2"/>
          <c:order val="2"/>
          <c:tx>
            <c:strRef>
              <c:f>'Prod skattings 2016'!$A$111</c:f>
              <c:strCache>
                <c:ptCount val="1"/>
                <c:pt idx="0">
                  <c:v>OPBRENGS (t/ha)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2016'!$B$147:$J$147</c:f>
              <c:numCache>
                <c:ptCount val="9"/>
                <c:pt idx="0">
                  <c:v>4.333766233766234</c:v>
                </c:pt>
                <c:pt idx="1">
                  <c:v>4.296243386243386</c:v>
                </c:pt>
                <c:pt idx="2">
                  <c:v>4.2860729613733906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8577776"/>
        <c:axId val="34546801"/>
      </c:lineChart>
      <c:catAx>
        <c:axId val="14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98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54071"/>
        <c:crosses val="autoZero"/>
        <c:auto val="1"/>
        <c:lblOffset val="100"/>
        <c:tickLblSkip val="1"/>
        <c:noMultiLvlLbl val="0"/>
      </c:catAx>
      <c:valAx>
        <c:axId val="1285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230"/>
        <c:crossesAt val="1"/>
        <c:crossBetween val="between"/>
        <c:dispUnits/>
      </c:valAx>
      <c:catAx>
        <c:axId val="48577776"/>
        <c:scaling>
          <c:orientation val="minMax"/>
        </c:scaling>
        <c:axPos val="b"/>
        <c:delete val="1"/>
        <c:majorTickMark val="out"/>
        <c:minorTickMark val="none"/>
        <c:tickLblPos val="nextTo"/>
        <c:crossAx val="34546801"/>
        <c:crosses val="autoZero"/>
        <c:auto val="1"/>
        <c:lblOffset val="100"/>
        <c:tickLblSkip val="1"/>
        <c:noMultiLvlLbl val="0"/>
      </c:catAx>
      <c:valAx>
        <c:axId val="34546801"/>
        <c:scaling>
          <c:orientation val="minMax"/>
          <c:max val="6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77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25"/>
          <c:y val="0.9425"/>
          <c:w val="0.47425"/>
          <c:h val="0.0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NOK: TOTAAL MIELIES OPPERVLAK- EN PRODUKSIESKATTING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025"/>
          <c:w val="0.930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skattings 2016'!$A$6</c:f>
              <c:strCache>
                <c:ptCount val="1"/>
                <c:pt idx="0">
                  <c:v>OPPERVLAKTE (ha)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2016'!$B$47:$J$47</c:f>
              <c:numCache>
                <c:ptCount val="9"/>
                <c:pt idx="0">
                  <c:v>1995.15</c:v>
                </c:pt>
                <c:pt idx="1">
                  <c:v>1965.75</c:v>
                </c:pt>
                <c:pt idx="2">
                  <c:v>1946.75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2016'!$B$109:$J$109</c:f>
              <c:numCache>
                <c:ptCount val="9"/>
                <c:pt idx="0">
                  <c:v>7438.25</c:v>
                </c:pt>
                <c:pt idx="1">
                  <c:v>7255.75</c:v>
                </c:pt>
                <c:pt idx="2">
                  <c:v>7065.295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2485754"/>
        <c:axId val="46827467"/>
      </c:barChart>
      <c:lineChart>
        <c:grouping val="standard"/>
        <c:varyColors val="0"/>
        <c:ser>
          <c:idx val="2"/>
          <c:order val="2"/>
          <c:tx>
            <c:strRef>
              <c:f>'Prod skattings 2016'!$A$111</c:f>
              <c:strCache>
                <c:ptCount val="1"/>
                <c:pt idx="0">
                  <c:v>OPBRENGS (t/ha)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skattings 2016'!$B$7:$J$7</c:f>
              <c:strCache>
                <c:ptCount val="9"/>
                <c:pt idx="0">
                  <c:v>1st Forecast</c:v>
                </c:pt>
                <c:pt idx="1">
                  <c:v>2nd Forecast</c:v>
                </c:pt>
                <c:pt idx="2">
                  <c:v>3nd Forecast</c:v>
                </c:pt>
                <c:pt idx="3">
                  <c:v>4rd Forecast</c:v>
                </c:pt>
                <c:pt idx="4">
                  <c:v>4th  Forecast</c:v>
                </c:pt>
                <c:pt idx="5">
                  <c:v>5th  Forecast</c:v>
                </c:pt>
                <c:pt idx="6">
                  <c:v>6th  Forecast</c:v>
                </c:pt>
                <c:pt idx="7">
                  <c:v>7th  Forecast</c:v>
                </c:pt>
                <c:pt idx="8">
                  <c:v>Final  Forecast</c:v>
                </c:pt>
              </c:strCache>
            </c:strRef>
          </c:cat>
          <c:val>
            <c:numRef>
              <c:f>'Prod skattings 2016'!$B$154:$J$154</c:f>
              <c:numCache>
                <c:ptCount val="9"/>
                <c:pt idx="0">
                  <c:v>3.7281658020700195</c:v>
                </c:pt>
                <c:pt idx="1">
                  <c:v>3.6910848276739157</c:v>
                </c:pt>
                <c:pt idx="2">
                  <c:v>3.629277000128419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8794020"/>
        <c:axId val="34928453"/>
      </c:lineChart>
      <c:catAx>
        <c:axId val="42485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27467"/>
        <c:crosses val="autoZero"/>
        <c:auto val="1"/>
        <c:lblOffset val="100"/>
        <c:tickLblSkip val="1"/>
        <c:noMultiLvlLbl val="0"/>
      </c:catAx>
      <c:valAx>
        <c:axId val="46827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ton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85754"/>
        <c:crossesAt val="1"/>
        <c:crossBetween val="between"/>
        <c:dispUnits/>
      </c:valAx>
      <c:catAx>
        <c:axId val="18794020"/>
        <c:scaling>
          <c:orientation val="minMax"/>
        </c:scaling>
        <c:axPos val="b"/>
        <c:delete val="1"/>
        <c:majorTickMark val="out"/>
        <c:minorTickMark val="none"/>
        <c:tickLblPos val="nextTo"/>
        <c:crossAx val="34928453"/>
        <c:crosses val="autoZero"/>
        <c:auto val="1"/>
        <c:lblOffset val="100"/>
        <c:tickLblSkip val="1"/>
        <c:noMultiLvlLbl val="0"/>
      </c:catAx>
      <c:valAx>
        <c:axId val="34928453"/>
        <c:scaling>
          <c:orientation val="minMax"/>
          <c:max val="6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940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175"/>
          <c:y val="0.9315"/>
          <c:w val="0.722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Witmielies: Maandelikse produksieskattings vs Finale  skatting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05925"/>
          <c:w val="0.9405"/>
          <c:h val="0.9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 skattings 2016'!$A$50</c:f>
              <c:strCache>
                <c:ptCount val="1"/>
                <c:pt idx="0">
                  <c:v>PRODUKSIE (ton)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skattings 2016'!$B$5:$J$5</c:f>
              <c:strCache>
                <c:ptCount val="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</c:strCache>
            </c:strRef>
          </c:cat>
          <c:val>
            <c:numRef>
              <c:f>'Prod skattings 2016'!$B$67:$J$67</c:f>
              <c:numCache>
                <c:ptCount val="9"/>
                <c:pt idx="0">
                  <c:v>3267000</c:v>
                </c:pt>
                <c:pt idx="1">
                  <c:v>3195800</c:v>
                </c:pt>
                <c:pt idx="2">
                  <c:v>3070675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920622"/>
        <c:axId val="10632415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'Prod skattings 2016'!$B$68:$J$68</c:f>
              <c:numCache>
                <c:ptCount val="9"/>
                <c:pt idx="0">
                  <c:v>4680118</c:v>
                </c:pt>
                <c:pt idx="1">
                  <c:v>4680119</c:v>
                </c:pt>
                <c:pt idx="2">
                  <c:v>4680118</c:v>
                </c:pt>
                <c:pt idx="3">
                  <c:v>4680118</c:v>
                </c:pt>
                <c:pt idx="4">
                  <c:v>4680118</c:v>
                </c:pt>
                <c:pt idx="5">
                  <c:v>4680118</c:v>
                </c:pt>
                <c:pt idx="6">
                  <c:v>4680118</c:v>
                </c:pt>
                <c:pt idx="7">
                  <c:v>4680118</c:v>
                </c:pt>
                <c:pt idx="8">
                  <c:v>4680118</c:v>
                </c:pt>
              </c:numCache>
            </c:numRef>
          </c:val>
          <c:smooth val="0"/>
        </c:ser>
        <c:axId val="45920622"/>
        <c:axId val="10632415"/>
      </c:lineChart>
      <c:catAx>
        <c:axId val="4592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0632415"/>
        <c:crosses val="autoZero"/>
        <c:auto val="1"/>
        <c:lblOffset val="100"/>
        <c:tickLblSkip val="1"/>
        <c:noMultiLvlLbl val="0"/>
      </c:catAx>
      <c:valAx>
        <c:axId val="10632415"/>
        <c:scaling>
          <c:orientation val="minMax"/>
          <c:max val="4900000"/>
          <c:min val="4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622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300" verticalDpi="300" orientation="landscape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0.19775</cdr:y>
    </cdr:from>
    <cdr:to>
      <cdr:x>0.869</cdr:x>
      <cdr:y>0.57075</cdr:y>
    </cdr:to>
    <cdr:sp>
      <cdr:nvSpPr>
        <cdr:cNvPr id="1" name="Straight Arrow Connector 2"/>
        <cdr:cNvSpPr>
          <a:spLocks/>
        </cdr:cNvSpPr>
      </cdr:nvSpPr>
      <cdr:spPr>
        <a:xfrm flipV="1">
          <a:off x="1333500" y="1257300"/>
          <a:ext cx="6276975" cy="23812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0.0065</cdr:y>
    </cdr:from>
    <cdr:to>
      <cdr:x>0.13625</cdr:x>
      <cdr:y>0.188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38100"/>
          <a:ext cx="93345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'000 ton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43625"/>
    <xdr:graphicFrame>
      <xdr:nvGraphicFramePr>
        <xdr:cNvPr id="1" name="Shape 1025"/>
        <xdr:cNvGraphicFramePr/>
      </xdr:nvGraphicFramePr>
      <xdr:xfrm>
        <a:off x="0" y="0"/>
        <a:ext cx="87630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686425"/>
    <xdr:graphicFrame>
      <xdr:nvGraphicFramePr>
        <xdr:cNvPr id="1" name="Shape 1025"/>
        <xdr:cNvGraphicFramePr/>
      </xdr:nvGraphicFramePr>
      <xdr:xfrm>
        <a:off x="0" y="0"/>
        <a:ext cx="87630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0.13775</cdr:y>
    </cdr:from>
    <cdr:to>
      <cdr:x>0.543</cdr:x>
      <cdr:y>0.59225</cdr:y>
    </cdr:to>
    <cdr:sp>
      <cdr:nvSpPr>
        <cdr:cNvPr id="1" name="Straight Arrow Connector 1"/>
        <cdr:cNvSpPr>
          <a:spLocks/>
        </cdr:cNvSpPr>
      </cdr:nvSpPr>
      <cdr:spPr>
        <a:xfrm flipV="1">
          <a:off x="1466850" y="876300"/>
          <a:ext cx="3286125" cy="29051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0.09825</cdr:y>
    </cdr:from>
    <cdr:to>
      <cdr:x>0.92525</cdr:x>
      <cdr:y>0.10075</cdr:y>
    </cdr:to>
    <cdr:sp>
      <cdr:nvSpPr>
        <cdr:cNvPr id="2" name="Straight Arrow Connector 2"/>
        <cdr:cNvSpPr>
          <a:spLocks/>
        </cdr:cNvSpPr>
      </cdr:nvSpPr>
      <cdr:spPr>
        <a:xfrm flipV="1">
          <a:off x="5029200" y="619125"/>
          <a:ext cx="3067050" cy="190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0.19475</cdr:y>
    </cdr:from>
    <cdr:to>
      <cdr:x>0.747</cdr:x>
      <cdr:y>0.5895</cdr:y>
    </cdr:to>
    <cdr:sp>
      <cdr:nvSpPr>
        <cdr:cNvPr id="1" name="Straight Arrow Connector 2"/>
        <cdr:cNvSpPr>
          <a:spLocks/>
        </cdr:cNvSpPr>
      </cdr:nvSpPr>
      <cdr:spPr>
        <a:xfrm flipV="1">
          <a:off x="762000" y="1238250"/>
          <a:ext cx="5762625" cy="251460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0.16375</cdr:y>
    </cdr:from>
    <cdr:to>
      <cdr:x>0.93925</cdr:x>
      <cdr:y>0.16625</cdr:y>
    </cdr:to>
    <cdr:sp>
      <cdr:nvSpPr>
        <cdr:cNvPr id="2" name="Straight Arrow Connector 4"/>
        <cdr:cNvSpPr>
          <a:spLocks/>
        </cdr:cNvSpPr>
      </cdr:nvSpPr>
      <cdr:spPr>
        <a:xfrm flipV="1">
          <a:off x="6686550" y="1038225"/>
          <a:ext cx="1524000" cy="1905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1"/>
  <sheetViews>
    <sheetView showGridLines="0" tabSelected="1" zoomScale="85" zoomScaleNormal="85" zoomScalePageLayoutView="0" workbookViewId="0" topLeftCell="A1">
      <pane xSplit="1" ySplit="10" topLeftCell="S34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G136" sqref="AG136"/>
    </sheetView>
  </sheetViews>
  <sheetFormatPr defaultColWidth="9.7109375" defaultRowHeight="12.75"/>
  <cols>
    <col min="1" max="1" width="57.421875" style="0" customWidth="1"/>
    <col min="2" max="2" width="7.00390625" style="0" customWidth="1"/>
    <col min="3" max="3" width="8.140625" style="0" customWidth="1"/>
    <col min="4" max="4" width="9.140625" style="0" customWidth="1"/>
    <col min="5" max="5" width="8.140625" style="0" customWidth="1"/>
    <col min="6" max="13" width="9.140625" style="0" customWidth="1"/>
    <col min="14" max="14" width="9.140625" style="35" customWidth="1"/>
    <col min="15" max="18" width="9.140625" style="0" customWidth="1"/>
    <col min="19" max="19" width="9.28125" style="0" customWidth="1"/>
    <col min="20" max="29" width="10.7109375" style="0" customWidth="1"/>
    <col min="30" max="30" width="13.28125" style="0" bestFit="1" customWidth="1"/>
    <col min="31" max="31" width="13.28125" style="0" customWidth="1"/>
    <col min="32" max="32" width="15.28125" style="107" customWidth="1"/>
    <col min="33" max="33" width="2.28125" style="0" customWidth="1"/>
    <col min="34" max="34" width="12.57421875" style="0" customWidth="1"/>
    <col min="35" max="35" width="8.28125" style="0" customWidth="1"/>
    <col min="36" max="36" width="9.7109375" style="0" customWidth="1"/>
    <col min="37" max="37" width="16.28125" style="0" customWidth="1"/>
    <col min="38" max="38" width="18.140625" style="0" customWidth="1"/>
    <col min="39" max="39" width="2.28125" style="0" customWidth="1"/>
    <col min="40" max="40" width="9.7109375" style="0" customWidth="1"/>
    <col min="41" max="41" width="2.28125" style="0" customWidth="1"/>
    <col min="42" max="42" width="9.7109375" style="0" customWidth="1"/>
    <col min="43" max="43" width="2.28125" style="0" customWidth="1"/>
    <col min="44" max="44" width="15.28125" style="0" customWidth="1"/>
    <col min="45" max="45" width="2.28125" style="0" customWidth="1"/>
    <col min="46" max="46" width="11.57421875" style="0" customWidth="1"/>
    <col min="47" max="47" width="3.140625" style="0" customWidth="1"/>
    <col min="48" max="51" width="11.57421875" style="0" customWidth="1"/>
    <col min="52" max="52" width="9.7109375" style="0" customWidth="1"/>
    <col min="53" max="61" width="11.57421875" style="0" customWidth="1"/>
  </cols>
  <sheetData>
    <row r="1" spans="1:6" ht="14.25" customHeight="1">
      <c r="A1" s="84" t="s">
        <v>68</v>
      </c>
      <c r="B1" s="1"/>
      <c r="C1" s="1"/>
      <c r="D1" s="1"/>
      <c r="E1" s="1"/>
      <c r="F1" s="1"/>
    </row>
    <row r="3" spans="1:6" ht="12.75">
      <c r="A3" s="1" t="s">
        <v>28</v>
      </c>
      <c r="B3" s="1"/>
      <c r="C3" s="1"/>
      <c r="D3" s="1"/>
      <c r="E3" s="1"/>
      <c r="F3" s="1"/>
    </row>
    <row r="4" spans="1:6" ht="12.75">
      <c r="A4" s="102" t="s">
        <v>168</v>
      </c>
      <c r="B4" s="37"/>
      <c r="C4" s="37"/>
      <c r="D4" s="37"/>
      <c r="E4" s="37"/>
      <c r="F4" s="37"/>
    </row>
    <row r="6" spans="1:6" ht="12.75">
      <c r="A6" s="3" t="s">
        <v>0</v>
      </c>
      <c r="B6" s="3"/>
      <c r="C6" s="3"/>
      <c r="D6" s="3"/>
      <c r="E6" s="3"/>
      <c r="F6" s="3"/>
    </row>
    <row r="7" ht="12.75">
      <c r="A7" s="86" t="s">
        <v>69</v>
      </c>
    </row>
    <row r="8" ht="12.75" hidden="1">
      <c r="A8" s="85"/>
    </row>
    <row r="9" ht="12.75" hidden="1"/>
    <row r="10" ht="12.75" hidden="1"/>
    <row r="12" spans="1:6" ht="12.75">
      <c r="A12" s="2" t="s">
        <v>65</v>
      </c>
      <c r="B12" s="2"/>
      <c r="C12" s="2"/>
      <c r="D12" s="2"/>
      <c r="E12" s="2"/>
      <c r="F12" s="2"/>
    </row>
    <row r="13" spans="1:32" ht="12.75">
      <c r="A13" s="86" t="s">
        <v>70</v>
      </c>
      <c r="S13" s="38"/>
      <c r="U13" s="76"/>
      <c r="V13" s="99"/>
      <c r="W13" s="101"/>
      <c r="X13" s="101"/>
      <c r="Y13" s="101"/>
      <c r="Z13" s="101"/>
      <c r="AA13" s="101"/>
      <c r="AB13" s="101"/>
      <c r="AC13" s="101"/>
      <c r="AD13" s="101"/>
      <c r="AE13" s="101" t="s">
        <v>167</v>
      </c>
      <c r="AF13" s="112"/>
    </row>
    <row r="14" spans="1:32" ht="12.75">
      <c r="A14" s="8"/>
      <c r="B14" s="73" t="s">
        <v>44</v>
      </c>
      <c r="C14" s="73" t="s">
        <v>45</v>
      </c>
      <c r="D14" s="55" t="s">
        <v>37</v>
      </c>
      <c r="E14" s="55" t="s">
        <v>38</v>
      </c>
      <c r="F14" s="55" t="s">
        <v>39</v>
      </c>
      <c r="G14" s="29" t="s">
        <v>1</v>
      </c>
      <c r="H14" s="30" t="s">
        <v>2</v>
      </c>
      <c r="I14" s="30" t="s">
        <v>3</v>
      </c>
      <c r="J14" s="30" t="s">
        <v>4</v>
      </c>
      <c r="K14" s="30" t="s">
        <v>5</v>
      </c>
      <c r="L14" s="31" t="s">
        <v>24</v>
      </c>
      <c r="M14" s="31" t="s">
        <v>25</v>
      </c>
      <c r="N14" s="31" t="s">
        <v>26</v>
      </c>
      <c r="O14" s="31" t="s">
        <v>27</v>
      </c>
      <c r="P14" s="31" t="s">
        <v>29</v>
      </c>
      <c r="Q14" s="31" t="s">
        <v>30</v>
      </c>
      <c r="R14" s="31" t="s">
        <v>31</v>
      </c>
      <c r="S14" s="31" t="s">
        <v>35</v>
      </c>
      <c r="T14" s="31" t="s">
        <v>42</v>
      </c>
      <c r="U14" s="31" t="s">
        <v>43</v>
      </c>
      <c r="V14" s="31" t="s">
        <v>79</v>
      </c>
      <c r="W14" s="31" t="s">
        <v>104</v>
      </c>
      <c r="X14" s="113" t="s">
        <v>111</v>
      </c>
      <c r="Y14" s="31" t="s">
        <v>110</v>
      </c>
      <c r="Z14" s="31" t="s">
        <v>113</v>
      </c>
      <c r="AA14" s="31" t="s">
        <v>114</v>
      </c>
      <c r="AB14" s="113" t="s">
        <v>137</v>
      </c>
      <c r="AC14" s="113" t="s">
        <v>158</v>
      </c>
      <c r="AD14" s="113" t="s">
        <v>164</v>
      </c>
      <c r="AE14" s="113" t="s">
        <v>163</v>
      </c>
      <c r="AF14" s="108" t="s">
        <v>109</v>
      </c>
    </row>
    <row r="15" spans="1:32" ht="12.75">
      <c r="A15" s="9" t="s">
        <v>6</v>
      </c>
      <c r="B15" s="74" t="s">
        <v>7</v>
      </c>
      <c r="C15" s="74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33" t="s">
        <v>7</v>
      </c>
      <c r="I15" s="33" t="s">
        <v>7</v>
      </c>
      <c r="J15" s="33" t="s">
        <v>7</v>
      </c>
      <c r="K15" s="33" t="s">
        <v>7</v>
      </c>
      <c r="L15" s="33" t="s">
        <v>7</v>
      </c>
      <c r="M15" s="33" t="s">
        <v>7</v>
      </c>
      <c r="N15" s="33" t="s">
        <v>7</v>
      </c>
      <c r="O15" s="33" t="s">
        <v>7</v>
      </c>
      <c r="P15" s="33" t="s">
        <v>7</v>
      </c>
      <c r="Q15" s="33" t="s">
        <v>7</v>
      </c>
      <c r="R15" s="33" t="s">
        <v>7</v>
      </c>
      <c r="S15" s="33" t="s">
        <v>7</v>
      </c>
      <c r="T15" s="33" t="s">
        <v>7</v>
      </c>
      <c r="U15" s="33" t="s">
        <v>7</v>
      </c>
      <c r="V15" s="33" t="s">
        <v>7</v>
      </c>
      <c r="W15" s="33" t="s">
        <v>7</v>
      </c>
      <c r="X15" s="33" t="s">
        <v>7</v>
      </c>
      <c r="Y15" s="33" t="s">
        <v>7</v>
      </c>
      <c r="Z15" s="33" t="s">
        <v>7</v>
      </c>
      <c r="AA15" s="33" t="s">
        <v>7</v>
      </c>
      <c r="AB15" s="33" t="s">
        <v>7</v>
      </c>
      <c r="AC15" s="33" t="s">
        <v>7</v>
      </c>
      <c r="AD15" s="33" t="s">
        <v>7</v>
      </c>
      <c r="AE15" s="33" t="s">
        <v>7</v>
      </c>
      <c r="AF15" s="110"/>
    </row>
    <row r="16" spans="1:32" ht="12.75">
      <c r="A16" s="20"/>
      <c r="B16" s="20"/>
      <c r="C16" s="20"/>
      <c r="D16" s="20"/>
      <c r="E16" s="20"/>
      <c r="F16" s="20"/>
      <c r="G16" s="1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108"/>
    </row>
    <row r="17" spans="1:32" ht="12.75">
      <c r="A17" s="100" t="s">
        <v>97</v>
      </c>
      <c r="B17" s="21">
        <v>1</v>
      </c>
      <c r="C17" s="21">
        <v>1</v>
      </c>
      <c r="D17" s="56">
        <v>1</v>
      </c>
      <c r="E17" s="56">
        <v>1</v>
      </c>
      <c r="F17" s="56">
        <v>1</v>
      </c>
      <c r="G17" s="17">
        <v>1.063</v>
      </c>
      <c r="H17" s="26">
        <v>1</v>
      </c>
      <c r="I17" s="26">
        <v>1</v>
      </c>
      <c r="J17" s="26">
        <v>1</v>
      </c>
      <c r="K17" s="26">
        <v>0</v>
      </c>
      <c r="L17" s="26">
        <v>0</v>
      </c>
      <c r="M17" s="26">
        <v>0</v>
      </c>
      <c r="N17" s="26">
        <v>0.105</v>
      </c>
      <c r="O17" s="26">
        <v>0.08</v>
      </c>
      <c r="P17" s="26">
        <v>0.05</v>
      </c>
      <c r="Q17" s="26">
        <v>0.1</v>
      </c>
      <c r="R17" s="26">
        <v>0</v>
      </c>
      <c r="S17" s="16">
        <v>0</v>
      </c>
      <c r="T17" s="16">
        <v>0.03</v>
      </c>
      <c r="U17" s="16">
        <v>1</v>
      </c>
      <c r="V17" s="16">
        <v>1.5</v>
      </c>
      <c r="W17" s="16">
        <v>0.5</v>
      </c>
      <c r="X17" s="16">
        <v>0.3</v>
      </c>
      <c r="Y17" s="16">
        <v>0.5</v>
      </c>
      <c r="Z17" s="16">
        <v>0.3</v>
      </c>
      <c r="AA17" s="16">
        <v>0.5</v>
      </c>
      <c r="AB17" s="82">
        <v>0.45</v>
      </c>
      <c r="AC17" s="82">
        <v>0.5</v>
      </c>
      <c r="AD17" s="82">
        <v>0.2</v>
      </c>
      <c r="AE17" s="82">
        <v>0</v>
      </c>
      <c r="AF17" s="109">
        <f aca="true" t="shared" si="0" ref="AF17:AF25">(AE17-AD17)/AD17*100</f>
        <v>-100</v>
      </c>
    </row>
    <row r="18" spans="1:32" ht="12.75">
      <c r="A18" s="100" t="s">
        <v>98</v>
      </c>
      <c r="B18" s="21">
        <v>6</v>
      </c>
      <c r="C18" s="21">
        <v>3</v>
      </c>
      <c r="D18" s="56">
        <v>6</v>
      </c>
      <c r="E18" s="56">
        <v>3</v>
      </c>
      <c r="F18" s="56">
        <v>4</v>
      </c>
      <c r="G18" s="17">
        <v>5</v>
      </c>
      <c r="H18" s="26">
        <v>3</v>
      </c>
      <c r="I18" s="26">
        <v>10</v>
      </c>
      <c r="J18" s="26">
        <v>3</v>
      </c>
      <c r="K18" s="26">
        <v>3</v>
      </c>
      <c r="L18" s="26">
        <v>3.7</v>
      </c>
      <c r="M18" s="26">
        <v>4</v>
      </c>
      <c r="N18" s="26">
        <v>3.5</v>
      </c>
      <c r="O18" s="26">
        <v>4</v>
      </c>
      <c r="P18" s="26">
        <v>11.9</v>
      </c>
      <c r="Q18" s="26">
        <v>6.2</v>
      </c>
      <c r="R18" s="26">
        <v>3</v>
      </c>
      <c r="S18" s="16">
        <v>15</v>
      </c>
      <c r="T18" s="16">
        <v>3.77</v>
      </c>
      <c r="U18" s="16">
        <v>3</v>
      </c>
      <c r="V18" s="16">
        <v>2.5</v>
      </c>
      <c r="W18" s="16">
        <v>2</v>
      </c>
      <c r="X18" s="16">
        <v>2</v>
      </c>
      <c r="Y18" s="16">
        <v>2.2</v>
      </c>
      <c r="Z18" s="16">
        <v>2.2</v>
      </c>
      <c r="AA18" s="16">
        <v>2.2</v>
      </c>
      <c r="AB18" s="82">
        <v>3.5</v>
      </c>
      <c r="AC18" s="82">
        <v>3.75</v>
      </c>
      <c r="AD18" s="82">
        <v>3.5</v>
      </c>
      <c r="AE18" s="82">
        <v>3.6</v>
      </c>
      <c r="AF18" s="109">
        <f t="shared" si="0"/>
        <v>2.85714285714286</v>
      </c>
    </row>
    <row r="19" spans="1:32" ht="12.75">
      <c r="A19" s="100" t="s">
        <v>99</v>
      </c>
      <c r="B19" s="21">
        <v>769</v>
      </c>
      <c r="C19" s="21">
        <v>663</v>
      </c>
      <c r="D19" s="56">
        <v>474</v>
      </c>
      <c r="E19" s="56">
        <v>711</v>
      </c>
      <c r="F19" s="56">
        <v>727</v>
      </c>
      <c r="G19" s="17">
        <v>712</v>
      </c>
      <c r="H19" s="26">
        <v>460</v>
      </c>
      <c r="I19" s="26">
        <v>683</v>
      </c>
      <c r="J19" s="26">
        <v>694</v>
      </c>
      <c r="K19" s="26">
        <v>665</v>
      </c>
      <c r="L19" s="26">
        <v>682</v>
      </c>
      <c r="M19" s="26">
        <v>805</v>
      </c>
      <c r="N19" s="26">
        <v>610</v>
      </c>
      <c r="O19" s="26">
        <v>688</v>
      </c>
      <c r="P19" s="26">
        <v>805</v>
      </c>
      <c r="Q19" s="26">
        <v>660</v>
      </c>
      <c r="R19" s="26">
        <v>660</v>
      </c>
      <c r="S19" s="16">
        <v>345</v>
      </c>
      <c r="T19" s="16">
        <v>640</v>
      </c>
      <c r="U19" s="16">
        <v>690</v>
      </c>
      <c r="V19" s="16">
        <v>565</v>
      </c>
      <c r="W19" s="16">
        <v>690</v>
      </c>
      <c r="X19" s="16">
        <v>595</v>
      </c>
      <c r="Y19" s="16">
        <v>710</v>
      </c>
      <c r="Z19" s="16">
        <v>725</v>
      </c>
      <c r="AA19" s="16">
        <v>730</v>
      </c>
      <c r="AB19" s="82">
        <v>710</v>
      </c>
      <c r="AC19" s="82">
        <v>390</v>
      </c>
      <c r="AD19" s="82">
        <v>805</v>
      </c>
      <c r="AE19" s="82">
        <v>644</v>
      </c>
      <c r="AF19" s="109">
        <f t="shared" si="0"/>
        <v>-20</v>
      </c>
    </row>
    <row r="20" spans="1:32" ht="12.75">
      <c r="A20" s="100" t="s">
        <v>100</v>
      </c>
      <c r="B20" s="21">
        <v>15</v>
      </c>
      <c r="C20" s="21">
        <v>22</v>
      </c>
      <c r="D20" s="56">
        <v>22</v>
      </c>
      <c r="E20" s="56">
        <v>12</v>
      </c>
      <c r="F20" s="56">
        <v>12</v>
      </c>
      <c r="G20" s="17">
        <v>12.386</v>
      </c>
      <c r="H20" s="26">
        <v>14.4</v>
      </c>
      <c r="I20" s="26">
        <v>16</v>
      </c>
      <c r="J20" s="26">
        <v>6</v>
      </c>
      <c r="K20" s="26">
        <v>5</v>
      </c>
      <c r="L20" s="26">
        <v>4</v>
      </c>
      <c r="M20" s="26">
        <v>6.5</v>
      </c>
      <c r="N20" s="26">
        <v>4.9</v>
      </c>
      <c r="O20" s="26">
        <v>2.5</v>
      </c>
      <c r="P20" s="26">
        <v>3.5</v>
      </c>
      <c r="Q20" s="26">
        <v>5</v>
      </c>
      <c r="R20" s="26">
        <v>4</v>
      </c>
      <c r="S20" s="16">
        <v>3</v>
      </c>
      <c r="T20" s="16">
        <v>3</v>
      </c>
      <c r="U20" s="16">
        <v>3</v>
      </c>
      <c r="V20" s="16">
        <v>3</v>
      </c>
      <c r="W20" s="16">
        <v>3.2</v>
      </c>
      <c r="X20" s="16">
        <v>3</v>
      </c>
      <c r="Y20" s="16">
        <v>3.5</v>
      </c>
      <c r="Z20" s="16">
        <v>3.7</v>
      </c>
      <c r="AA20" s="16">
        <v>2.5</v>
      </c>
      <c r="AB20" s="82">
        <v>2.6</v>
      </c>
      <c r="AC20" s="82">
        <v>2</v>
      </c>
      <c r="AD20" s="82">
        <v>4.4</v>
      </c>
      <c r="AE20" s="82">
        <v>3.5</v>
      </c>
      <c r="AF20" s="109">
        <f t="shared" si="0"/>
        <v>-20.45454545454546</v>
      </c>
    </row>
    <row r="21" spans="1:32" ht="12.75">
      <c r="A21" s="100" t="s">
        <v>12</v>
      </c>
      <c r="B21" s="21">
        <v>37</v>
      </c>
      <c r="C21" s="21">
        <v>29</v>
      </c>
      <c r="D21" s="56">
        <v>29</v>
      </c>
      <c r="E21" s="56">
        <v>28</v>
      </c>
      <c r="F21" s="56">
        <v>22</v>
      </c>
      <c r="G21" s="17">
        <v>30.53</v>
      </c>
      <c r="H21" s="26">
        <v>29</v>
      </c>
      <c r="I21" s="26">
        <v>35</v>
      </c>
      <c r="J21" s="26">
        <v>33</v>
      </c>
      <c r="K21" s="26">
        <v>36</v>
      </c>
      <c r="L21" s="26">
        <v>37</v>
      </c>
      <c r="M21" s="26">
        <v>32</v>
      </c>
      <c r="N21" s="26">
        <v>25.5</v>
      </c>
      <c r="O21" s="26">
        <v>32.5</v>
      </c>
      <c r="P21" s="26">
        <v>45</v>
      </c>
      <c r="Q21" s="26">
        <v>35.7</v>
      </c>
      <c r="R21" s="26">
        <v>35</v>
      </c>
      <c r="S21" s="16">
        <v>32</v>
      </c>
      <c r="T21" s="16">
        <v>38</v>
      </c>
      <c r="U21" s="16">
        <v>41</v>
      </c>
      <c r="V21" s="16">
        <v>40</v>
      </c>
      <c r="W21" s="16">
        <v>46</v>
      </c>
      <c r="X21" s="16">
        <v>39</v>
      </c>
      <c r="Y21" s="16">
        <v>44</v>
      </c>
      <c r="Z21" s="16">
        <v>47</v>
      </c>
      <c r="AA21" s="16">
        <v>43</v>
      </c>
      <c r="AB21" s="82">
        <v>40</v>
      </c>
      <c r="AC21" s="82">
        <v>38</v>
      </c>
      <c r="AD21" s="82">
        <v>50</v>
      </c>
      <c r="AE21" s="82">
        <v>45</v>
      </c>
      <c r="AF21" s="109">
        <f t="shared" si="0"/>
        <v>-10</v>
      </c>
    </row>
    <row r="22" spans="1:32" ht="12.75">
      <c r="A22" s="100" t="s">
        <v>13</v>
      </c>
      <c r="B22" s="21">
        <v>149</v>
      </c>
      <c r="C22" s="21">
        <v>118</v>
      </c>
      <c r="D22" s="56">
        <v>110</v>
      </c>
      <c r="E22" s="56">
        <v>134</v>
      </c>
      <c r="F22" s="56">
        <v>113</v>
      </c>
      <c r="G22" s="17">
        <v>150.463</v>
      </c>
      <c r="H22" s="26">
        <v>152</v>
      </c>
      <c r="I22" s="26">
        <v>199</v>
      </c>
      <c r="J22" s="26">
        <v>174</v>
      </c>
      <c r="K22" s="26">
        <v>210</v>
      </c>
      <c r="L22" s="26">
        <v>237</v>
      </c>
      <c r="M22" s="26">
        <v>290</v>
      </c>
      <c r="N22" s="26">
        <v>180</v>
      </c>
      <c r="O22" s="26">
        <v>232</v>
      </c>
      <c r="P22" s="26">
        <v>280</v>
      </c>
      <c r="Q22" s="26">
        <v>262</v>
      </c>
      <c r="R22" s="26">
        <v>224</v>
      </c>
      <c r="S22" s="16">
        <v>156</v>
      </c>
      <c r="T22" s="16">
        <v>220</v>
      </c>
      <c r="U22" s="16">
        <v>268</v>
      </c>
      <c r="V22" s="16">
        <v>215</v>
      </c>
      <c r="W22" s="16">
        <v>232</v>
      </c>
      <c r="X22" s="16">
        <v>180</v>
      </c>
      <c r="Y22" s="16">
        <v>160</v>
      </c>
      <c r="Z22" s="16">
        <v>170</v>
      </c>
      <c r="AA22" s="16">
        <v>168</v>
      </c>
      <c r="AB22" s="82">
        <v>154</v>
      </c>
      <c r="AC22" s="82">
        <v>160</v>
      </c>
      <c r="AD22" s="82">
        <v>160</v>
      </c>
      <c r="AE22" s="82">
        <v>140</v>
      </c>
      <c r="AF22" s="109">
        <f t="shared" si="0"/>
        <v>-12.5</v>
      </c>
    </row>
    <row r="23" spans="1:32" ht="12.75">
      <c r="A23" s="100" t="s">
        <v>101</v>
      </c>
      <c r="B23" s="21">
        <v>42</v>
      </c>
      <c r="C23" s="21">
        <v>34</v>
      </c>
      <c r="D23" s="56">
        <v>31</v>
      </c>
      <c r="E23" s="56">
        <v>36</v>
      </c>
      <c r="F23" s="56">
        <v>35</v>
      </c>
      <c r="G23" s="17">
        <v>34.399</v>
      </c>
      <c r="H23" s="26">
        <v>19.5</v>
      </c>
      <c r="I23" s="26">
        <v>16</v>
      </c>
      <c r="J23" s="26">
        <v>22</v>
      </c>
      <c r="K23" s="26">
        <v>16.5</v>
      </c>
      <c r="L23" s="26">
        <v>34</v>
      </c>
      <c r="M23" s="26">
        <v>41</v>
      </c>
      <c r="N23" s="26">
        <v>32</v>
      </c>
      <c r="O23" s="26">
        <v>36</v>
      </c>
      <c r="P23" s="26">
        <v>51.5</v>
      </c>
      <c r="Q23" s="26">
        <v>33</v>
      </c>
      <c r="R23" s="26">
        <v>34</v>
      </c>
      <c r="S23" s="16">
        <v>12</v>
      </c>
      <c r="T23" s="16">
        <v>40</v>
      </c>
      <c r="U23" s="16">
        <v>41</v>
      </c>
      <c r="V23" s="16">
        <v>33</v>
      </c>
      <c r="W23" s="16">
        <v>26</v>
      </c>
      <c r="X23" s="16">
        <v>25</v>
      </c>
      <c r="Y23" s="16">
        <v>32</v>
      </c>
      <c r="Z23" s="16">
        <v>30</v>
      </c>
      <c r="AA23" s="16">
        <v>30</v>
      </c>
      <c r="AB23" s="82">
        <v>28.5</v>
      </c>
      <c r="AC23" s="82">
        <v>31.5</v>
      </c>
      <c r="AD23" s="82">
        <v>40</v>
      </c>
      <c r="AE23" s="82">
        <v>12</v>
      </c>
      <c r="AF23" s="109">
        <f t="shared" si="0"/>
        <v>-70</v>
      </c>
    </row>
    <row r="24" spans="1:32" ht="12.75">
      <c r="A24" s="100" t="s">
        <v>15</v>
      </c>
      <c r="B24" s="21">
        <v>26</v>
      </c>
      <c r="C24" s="21">
        <v>58</v>
      </c>
      <c r="D24" s="56">
        <v>47</v>
      </c>
      <c r="E24" s="56">
        <v>62</v>
      </c>
      <c r="F24" s="56">
        <v>62</v>
      </c>
      <c r="G24" s="17">
        <v>55</v>
      </c>
      <c r="H24" s="26">
        <v>53</v>
      </c>
      <c r="I24" s="26">
        <v>49</v>
      </c>
      <c r="J24" s="26">
        <v>50</v>
      </c>
      <c r="K24" s="26">
        <v>53.7</v>
      </c>
      <c r="L24" s="26">
        <v>60</v>
      </c>
      <c r="M24" s="26">
        <v>70</v>
      </c>
      <c r="N24" s="26">
        <v>56</v>
      </c>
      <c r="O24" s="26">
        <v>60.5</v>
      </c>
      <c r="P24" s="26">
        <v>75.5</v>
      </c>
      <c r="Q24" s="26">
        <v>80</v>
      </c>
      <c r="R24" s="26">
        <v>60</v>
      </c>
      <c r="S24" s="16">
        <v>50</v>
      </c>
      <c r="T24" s="16">
        <v>60</v>
      </c>
      <c r="U24" s="16">
        <v>80</v>
      </c>
      <c r="V24" s="16">
        <v>69</v>
      </c>
      <c r="W24" s="16">
        <v>85</v>
      </c>
      <c r="X24" s="16">
        <v>74</v>
      </c>
      <c r="Y24" s="16">
        <v>74</v>
      </c>
      <c r="Z24" s="16">
        <v>74</v>
      </c>
      <c r="AA24" s="16">
        <v>65</v>
      </c>
      <c r="AB24" s="82">
        <v>44</v>
      </c>
      <c r="AC24" s="82">
        <v>49</v>
      </c>
      <c r="AD24" s="82">
        <v>60</v>
      </c>
      <c r="AE24" s="82">
        <v>50</v>
      </c>
      <c r="AF24" s="109">
        <f t="shared" si="0"/>
        <v>-16.666666666666664</v>
      </c>
    </row>
    <row r="25" spans="1:32" ht="12.75">
      <c r="A25" s="100" t="s">
        <v>102</v>
      </c>
      <c r="B25" s="21">
        <v>1115</v>
      </c>
      <c r="C25" s="21">
        <v>1037</v>
      </c>
      <c r="D25" s="56">
        <v>997</v>
      </c>
      <c r="E25" s="56">
        <v>894</v>
      </c>
      <c r="F25" s="56">
        <v>1008</v>
      </c>
      <c r="G25" s="17">
        <v>1027</v>
      </c>
      <c r="H25" s="26">
        <v>669</v>
      </c>
      <c r="I25" s="26">
        <v>895</v>
      </c>
      <c r="J25" s="26">
        <v>811</v>
      </c>
      <c r="K25" s="26">
        <v>808</v>
      </c>
      <c r="L25" s="26">
        <v>772</v>
      </c>
      <c r="M25" s="26">
        <v>900</v>
      </c>
      <c r="N25" s="26">
        <v>650</v>
      </c>
      <c r="O25" s="26">
        <v>787</v>
      </c>
      <c r="P25" s="26">
        <v>960</v>
      </c>
      <c r="Q25" s="26">
        <v>760</v>
      </c>
      <c r="R25" s="26">
        <v>680</v>
      </c>
      <c r="S25" s="16">
        <v>420</v>
      </c>
      <c r="T25" s="16">
        <v>620</v>
      </c>
      <c r="U25" s="16">
        <v>610</v>
      </c>
      <c r="V25" s="16">
        <v>560</v>
      </c>
      <c r="W25" s="16">
        <v>635</v>
      </c>
      <c r="X25" s="16">
        <v>500</v>
      </c>
      <c r="Y25" s="16">
        <v>610</v>
      </c>
      <c r="Z25" s="16">
        <v>565</v>
      </c>
      <c r="AA25" s="16">
        <v>510</v>
      </c>
      <c r="AB25" s="82">
        <v>465</v>
      </c>
      <c r="AC25" s="82">
        <v>340</v>
      </c>
      <c r="AD25" s="82">
        <v>520</v>
      </c>
      <c r="AE25" s="82">
        <v>370</v>
      </c>
      <c r="AF25" s="109">
        <f t="shared" si="0"/>
        <v>-28.846153846153843</v>
      </c>
    </row>
    <row r="26" spans="1:32" ht="12.75">
      <c r="A26" s="20"/>
      <c r="B26" s="20"/>
      <c r="C26" s="20"/>
      <c r="D26" s="20"/>
      <c r="E26" s="20"/>
      <c r="F26" s="20"/>
      <c r="G26" s="17" t="s">
        <v>17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9"/>
    </row>
    <row r="27" spans="1:256" ht="12.75">
      <c r="A27" s="22" t="s">
        <v>18</v>
      </c>
      <c r="B27" s="18">
        <f>SUM(B17:B25)</f>
        <v>2160</v>
      </c>
      <c r="C27" s="18">
        <f>SUM(C17:C25)</f>
        <v>1965</v>
      </c>
      <c r="D27" s="18">
        <f>SUM(D17:D25)</f>
        <v>1717</v>
      </c>
      <c r="E27" s="18">
        <f>SUM(E17:E25)</f>
        <v>1881</v>
      </c>
      <c r="F27" s="18">
        <f>SUM(F17:F25)</f>
        <v>1984</v>
      </c>
      <c r="G27" s="18">
        <f aca="true" t="shared" si="1" ref="G27:S27">SUM(G17:G25)</f>
        <v>2027.841</v>
      </c>
      <c r="H27" s="18">
        <f t="shared" si="1"/>
        <v>1400.9</v>
      </c>
      <c r="I27" s="27">
        <f t="shared" si="1"/>
        <v>1904</v>
      </c>
      <c r="J27" s="27">
        <f t="shared" si="1"/>
        <v>1794</v>
      </c>
      <c r="K27" s="27">
        <f t="shared" si="1"/>
        <v>1797.2</v>
      </c>
      <c r="L27" s="27">
        <f t="shared" si="1"/>
        <v>1829.7</v>
      </c>
      <c r="M27" s="27">
        <f t="shared" si="1"/>
        <v>2148.5</v>
      </c>
      <c r="N27" s="27">
        <f t="shared" si="1"/>
        <v>1562.005</v>
      </c>
      <c r="O27" s="27">
        <f t="shared" si="1"/>
        <v>1842.58</v>
      </c>
      <c r="P27" s="27">
        <f t="shared" si="1"/>
        <v>2232.45</v>
      </c>
      <c r="Q27" s="27">
        <f t="shared" si="1"/>
        <v>1842</v>
      </c>
      <c r="R27" s="27">
        <f t="shared" si="1"/>
        <v>1700</v>
      </c>
      <c r="S27" s="27">
        <f t="shared" si="1"/>
        <v>1033</v>
      </c>
      <c r="T27" s="67">
        <f aca="true" t="shared" si="2" ref="T27:AA27">SUM(T17:T25)</f>
        <v>1624.8</v>
      </c>
      <c r="U27" s="67">
        <f t="shared" si="2"/>
        <v>1737</v>
      </c>
      <c r="V27" s="67">
        <f t="shared" si="2"/>
        <v>1489</v>
      </c>
      <c r="W27" s="67">
        <f t="shared" si="2"/>
        <v>1719.7</v>
      </c>
      <c r="X27" s="67">
        <f t="shared" si="2"/>
        <v>1418.3</v>
      </c>
      <c r="Y27" s="67">
        <f t="shared" si="2"/>
        <v>1636.2</v>
      </c>
      <c r="Z27" s="67">
        <f t="shared" si="2"/>
        <v>1617.2</v>
      </c>
      <c r="AA27" s="67">
        <f t="shared" si="2"/>
        <v>1551.2</v>
      </c>
      <c r="AB27" s="67">
        <f>SUM(AB17:AB25)</f>
        <v>1448.0500000000002</v>
      </c>
      <c r="AC27" s="67">
        <f>SUM(AC17:AC25)</f>
        <v>1014.75</v>
      </c>
      <c r="AD27" s="67">
        <f>SUM(AD17:AD25)</f>
        <v>1643.1</v>
      </c>
      <c r="AE27" s="67">
        <f>SUM(AE17:AE25)</f>
        <v>1268.1</v>
      </c>
      <c r="AF27" s="109">
        <f>(AE27-AD27)/AD27*100</f>
        <v>-22.822713164140954</v>
      </c>
      <c r="AG27" s="3"/>
      <c r="AH27" s="3"/>
      <c r="AI27" s="3">
        <f>AD27/AC27</f>
        <v>1.6192165558019216</v>
      </c>
      <c r="AJ27" s="3">
        <f>AI27-1</f>
        <v>0.6192165558019216</v>
      </c>
      <c r="AK27" s="3">
        <f>AJ27*100</f>
        <v>61.92165558019216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32" ht="12.75">
      <c r="A28" s="23"/>
      <c r="B28" s="23"/>
      <c r="C28" s="23"/>
      <c r="D28" s="23"/>
      <c r="E28" s="23"/>
      <c r="F28" s="23"/>
      <c r="G28" s="1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10"/>
    </row>
    <row r="29" spans="15:32" ht="12.75">
      <c r="O29" s="35"/>
      <c r="P29" s="35"/>
      <c r="Q29" s="35"/>
      <c r="R29" s="35"/>
      <c r="AF29" s="166"/>
    </row>
    <row r="30" spans="15:32" ht="12.75">
      <c r="O30" s="35"/>
      <c r="P30" s="35"/>
      <c r="Q30" s="35"/>
      <c r="R30" s="35"/>
      <c r="AF30" s="166"/>
    </row>
    <row r="31" spans="1:32" ht="12.75">
      <c r="A31" s="2" t="s">
        <v>66</v>
      </c>
      <c r="B31" s="2"/>
      <c r="C31" s="2"/>
      <c r="D31" s="2"/>
      <c r="E31" s="2"/>
      <c r="F31" s="2"/>
      <c r="O31" s="35"/>
      <c r="P31" s="35"/>
      <c r="Q31" s="35"/>
      <c r="R31" s="35"/>
      <c r="AF31" s="166"/>
    </row>
    <row r="32" spans="1:32" ht="12.75">
      <c r="A32" s="86" t="s">
        <v>71</v>
      </c>
      <c r="O32" s="35"/>
      <c r="P32" s="35"/>
      <c r="Q32" s="35"/>
      <c r="R32" s="35"/>
      <c r="AB32" s="101"/>
      <c r="AC32" s="101"/>
      <c r="AD32" s="101"/>
      <c r="AE32" s="101"/>
      <c r="AF32" s="166"/>
    </row>
    <row r="33" spans="1:32" ht="12.75">
      <c r="A33" s="8"/>
      <c r="B33" s="73" t="s">
        <v>44</v>
      </c>
      <c r="C33" s="73" t="s">
        <v>45</v>
      </c>
      <c r="D33" s="55" t="s">
        <v>37</v>
      </c>
      <c r="E33" s="55" t="s">
        <v>38</v>
      </c>
      <c r="F33" s="55" t="s">
        <v>39</v>
      </c>
      <c r="G33" s="29" t="s">
        <v>1</v>
      </c>
      <c r="H33" s="30" t="s">
        <v>2</v>
      </c>
      <c r="I33" s="30" t="s">
        <v>3</v>
      </c>
      <c r="J33" s="30" t="s">
        <v>4</v>
      </c>
      <c r="K33" s="30" t="str">
        <f aca="true" t="shared" si="3" ref="K33:S33">K14</f>
        <v>1997/98</v>
      </c>
      <c r="L33" s="30" t="str">
        <f t="shared" si="3"/>
        <v>1998/99</v>
      </c>
      <c r="M33" s="30" t="str">
        <f t="shared" si="3"/>
        <v>1999/2000</v>
      </c>
      <c r="N33" s="30" t="str">
        <f t="shared" si="3"/>
        <v>2000/01</v>
      </c>
      <c r="O33" s="30" t="str">
        <f t="shared" si="3"/>
        <v>2001/02</v>
      </c>
      <c r="P33" s="30" t="str">
        <f t="shared" si="3"/>
        <v>2002/03</v>
      </c>
      <c r="Q33" s="30" t="str">
        <f t="shared" si="3"/>
        <v>2003/04</v>
      </c>
      <c r="R33" s="30" t="str">
        <f t="shared" si="3"/>
        <v>2004/05</v>
      </c>
      <c r="S33" s="30" t="str">
        <f t="shared" si="3"/>
        <v>2005/06</v>
      </c>
      <c r="T33" s="30" t="str">
        <f aca="true" t="shared" si="4" ref="T33:Z33">T14</f>
        <v>2006/07</v>
      </c>
      <c r="U33" s="30" t="str">
        <f t="shared" si="4"/>
        <v>2007/08</v>
      </c>
      <c r="V33" s="30" t="str">
        <f t="shared" si="4"/>
        <v>2008/09</v>
      </c>
      <c r="W33" s="30" t="str">
        <f t="shared" si="4"/>
        <v>2009/10</v>
      </c>
      <c r="X33" s="30" t="str">
        <f t="shared" si="4"/>
        <v>2010/11</v>
      </c>
      <c r="Y33" s="30" t="str">
        <f t="shared" si="4"/>
        <v>2011/12</v>
      </c>
      <c r="Z33" s="30" t="str">
        <f t="shared" si="4"/>
        <v>2012/13</v>
      </c>
      <c r="AA33" s="30" t="str">
        <f>AA14</f>
        <v>2013/14</v>
      </c>
      <c r="AB33" s="113" t="s">
        <v>137</v>
      </c>
      <c r="AC33" s="113" t="s">
        <v>158</v>
      </c>
      <c r="AD33" s="113" t="s">
        <v>164</v>
      </c>
      <c r="AE33" s="113" t="s">
        <v>163</v>
      </c>
      <c r="AF33" s="108" t="s">
        <v>109</v>
      </c>
    </row>
    <row r="34" spans="1:32" ht="12.75">
      <c r="A34" s="9" t="s">
        <v>6</v>
      </c>
      <c r="B34" s="74" t="s">
        <v>7</v>
      </c>
      <c r="C34" s="74" t="s">
        <v>7</v>
      </c>
      <c r="D34" s="32" t="s">
        <v>7</v>
      </c>
      <c r="E34" s="32" t="s">
        <v>7</v>
      </c>
      <c r="F34" s="32" t="s">
        <v>7</v>
      </c>
      <c r="G34" s="32" t="s">
        <v>7</v>
      </c>
      <c r="H34" s="33" t="s">
        <v>7</v>
      </c>
      <c r="I34" s="33" t="s">
        <v>7</v>
      </c>
      <c r="J34" s="33" t="s">
        <v>7</v>
      </c>
      <c r="K34" s="33" t="s">
        <v>7</v>
      </c>
      <c r="L34" s="33" t="s">
        <v>7</v>
      </c>
      <c r="M34" s="33" t="s">
        <v>7</v>
      </c>
      <c r="N34" s="33" t="s">
        <v>7</v>
      </c>
      <c r="O34" s="33" t="s">
        <v>7</v>
      </c>
      <c r="P34" s="33" t="s">
        <v>7</v>
      </c>
      <c r="Q34" s="33" t="s">
        <v>7</v>
      </c>
      <c r="R34" s="33" t="s">
        <v>7</v>
      </c>
      <c r="S34" s="33" t="s">
        <v>7</v>
      </c>
      <c r="T34" s="33" t="s">
        <v>7</v>
      </c>
      <c r="U34" s="33" t="s">
        <v>7</v>
      </c>
      <c r="V34" s="33" t="s">
        <v>7</v>
      </c>
      <c r="W34" s="33" t="s">
        <v>7</v>
      </c>
      <c r="X34" s="33" t="s">
        <v>7</v>
      </c>
      <c r="Y34" s="33" t="s">
        <v>7</v>
      </c>
      <c r="Z34" s="33" t="s">
        <v>7</v>
      </c>
      <c r="AA34" s="33" t="s">
        <v>7</v>
      </c>
      <c r="AB34" s="33" t="s">
        <v>7</v>
      </c>
      <c r="AC34" s="33" t="s">
        <v>7</v>
      </c>
      <c r="AD34" s="33" t="s">
        <v>7</v>
      </c>
      <c r="AE34" s="33" t="s">
        <v>7</v>
      </c>
      <c r="AF34" s="110"/>
    </row>
    <row r="35" spans="1:32" ht="12.75">
      <c r="A35" s="20"/>
      <c r="B35" s="20"/>
      <c r="C35" s="20"/>
      <c r="D35" s="16"/>
      <c r="E35" s="16"/>
      <c r="F35" s="16"/>
      <c r="G35" s="1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109"/>
    </row>
    <row r="36" spans="1:32" ht="12.75">
      <c r="A36" s="100" t="s">
        <v>97</v>
      </c>
      <c r="B36" s="21">
        <v>1</v>
      </c>
      <c r="C36" s="21">
        <v>1</v>
      </c>
      <c r="D36" s="56">
        <v>1</v>
      </c>
      <c r="E36" s="56">
        <v>1</v>
      </c>
      <c r="F36" s="56">
        <v>1</v>
      </c>
      <c r="G36" s="17">
        <v>1.628</v>
      </c>
      <c r="H36" s="26">
        <v>1.7</v>
      </c>
      <c r="I36" s="26">
        <v>3</v>
      </c>
      <c r="J36" s="26">
        <v>3</v>
      </c>
      <c r="K36" s="26">
        <v>1</v>
      </c>
      <c r="L36" s="26">
        <v>1</v>
      </c>
      <c r="M36" s="26">
        <v>1.44</v>
      </c>
      <c r="N36" s="26">
        <v>1.3</v>
      </c>
      <c r="O36" s="26">
        <v>2</v>
      </c>
      <c r="P36" s="26">
        <v>3</v>
      </c>
      <c r="Q36" s="26">
        <v>2</v>
      </c>
      <c r="R36" s="26">
        <v>2</v>
      </c>
      <c r="S36" s="16">
        <v>2.7</v>
      </c>
      <c r="T36" s="16">
        <v>2</v>
      </c>
      <c r="U36" s="16">
        <v>3</v>
      </c>
      <c r="V36" s="16">
        <v>3.5</v>
      </c>
      <c r="W36" s="16">
        <v>2</v>
      </c>
      <c r="X36" s="16">
        <v>2</v>
      </c>
      <c r="Y36" s="16">
        <v>2.5</v>
      </c>
      <c r="Z36" s="16">
        <v>3</v>
      </c>
      <c r="AA36" s="16">
        <v>3</v>
      </c>
      <c r="AB36" s="16">
        <v>3.8</v>
      </c>
      <c r="AC36" s="16">
        <v>4</v>
      </c>
      <c r="AD36" s="16">
        <v>2</v>
      </c>
      <c r="AE36" s="16">
        <v>3.75</v>
      </c>
      <c r="AF36" s="109">
        <f aca="true" t="shared" si="5" ref="AF36:AF44">(AE36-AD36)/AD36*100</f>
        <v>87.5</v>
      </c>
    </row>
    <row r="37" spans="1:32" ht="12.75">
      <c r="A37" s="100" t="s">
        <v>98</v>
      </c>
      <c r="B37" s="21">
        <v>23</v>
      </c>
      <c r="C37" s="21">
        <v>15</v>
      </c>
      <c r="D37" s="56">
        <v>13</v>
      </c>
      <c r="E37" s="56">
        <v>19</v>
      </c>
      <c r="F37" s="56">
        <v>22</v>
      </c>
      <c r="G37" s="17">
        <v>24</v>
      </c>
      <c r="H37" s="26">
        <v>19</v>
      </c>
      <c r="I37" s="26">
        <v>17</v>
      </c>
      <c r="J37" s="26">
        <v>22</v>
      </c>
      <c r="K37" s="26">
        <v>17</v>
      </c>
      <c r="L37" s="26">
        <v>19</v>
      </c>
      <c r="M37" s="26">
        <v>20.5</v>
      </c>
      <c r="N37" s="26">
        <v>29</v>
      </c>
      <c r="O37" s="26">
        <v>48.3</v>
      </c>
      <c r="P37" s="26">
        <v>43</v>
      </c>
      <c r="Q37" s="26">
        <v>42.5</v>
      </c>
      <c r="R37" s="26">
        <v>47</v>
      </c>
      <c r="S37" s="16">
        <v>25</v>
      </c>
      <c r="T37" s="16">
        <v>45</v>
      </c>
      <c r="U37" s="16">
        <v>52</v>
      </c>
      <c r="V37" s="16">
        <v>48</v>
      </c>
      <c r="W37" s="16">
        <v>51</v>
      </c>
      <c r="X37" s="16">
        <v>45</v>
      </c>
      <c r="Y37" s="16">
        <v>47</v>
      </c>
      <c r="Z37" s="16">
        <v>51</v>
      </c>
      <c r="AA37" s="16">
        <v>48</v>
      </c>
      <c r="AB37" s="16">
        <v>46</v>
      </c>
      <c r="AC37" s="16">
        <v>50</v>
      </c>
      <c r="AD37" s="16">
        <v>45</v>
      </c>
      <c r="AE37" s="16">
        <v>43</v>
      </c>
      <c r="AF37" s="109">
        <f t="shared" si="5"/>
        <v>-4.444444444444445</v>
      </c>
    </row>
    <row r="38" spans="1:32" ht="12.75">
      <c r="A38" s="100" t="s">
        <v>99</v>
      </c>
      <c r="B38" s="21">
        <v>483</v>
      </c>
      <c r="C38" s="21">
        <v>498</v>
      </c>
      <c r="D38" s="56">
        <v>455</v>
      </c>
      <c r="E38" s="56">
        <v>423</v>
      </c>
      <c r="F38" s="56">
        <v>529</v>
      </c>
      <c r="G38" s="17">
        <v>608</v>
      </c>
      <c r="H38" s="26">
        <v>470</v>
      </c>
      <c r="I38" s="26">
        <v>425</v>
      </c>
      <c r="J38" s="26">
        <v>485</v>
      </c>
      <c r="K38" s="26">
        <v>360</v>
      </c>
      <c r="L38" s="26">
        <v>360</v>
      </c>
      <c r="M38" s="26">
        <v>473</v>
      </c>
      <c r="N38" s="26">
        <v>365</v>
      </c>
      <c r="O38" s="26">
        <v>378</v>
      </c>
      <c r="P38" s="26">
        <v>310</v>
      </c>
      <c r="Q38" s="26">
        <v>350</v>
      </c>
      <c r="R38" s="26">
        <v>385</v>
      </c>
      <c r="S38" s="16">
        <v>190</v>
      </c>
      <c r="T38" s="16">
        <v>380</v>
      </c>
      <c r="U38" s="16">
        <v>480</v>
      </c>
      <c r="V38" s="16">
        <v>390</v>
      </c>
      <c r="W38" s="16">
        <v>466</v>
      </c>
      <c r="X38" s="16">
        <v>395</v>
      </c>
      <c r="Y38" s="16">
        <v>450</v>
      </c>
      <c r="Z38" s="16">
        <v>505</v>
      </c>
      <c r="AA38" s="16">
        <v>465</v>
      </c>
      <c r="AB38" s="16">
        <v>510</v>
      </c>
      <c r="AC38" s="16">
        <v>310</v>
      </c>
      <c r="AD38" s="16">
        <v>355</v>
      </c>
      <c r="AE38" s="16">
        <v>410</v>
      </c>
      <c r="AF38" s="109">
        <f t="shared" si="5"/>
        <v>15.492957746478872</v>
      </c>
    </row>
    <row r="39" spans="1:32" ht="12.75">
      <c r="A39" s="100" t="s">
        <v>100</v>
      </c>
      <c r="B39" s="21">
        <v>24</v>
      </c>
      <c r="C39" s="21">
        <v>13</v>
      </c>
      <c r="D39" s="63">
        <v>11</v>
      </c>
      <c r="E39" s="63">
        <v>19</v>
      </c>
      <c r="F39" s="63">
        <v>17</v>
      </c>
      <c r="G39" s="17">
        <v>19</v>
      </c>
      <c r="H39" s="26">
        <v>18</v>
      </c>
      <c r="I39" s="26">
        <v>24</v>
      </c>
      <c r="J39" s="26">
        <v>9</v>
      </c>
      <c r="K39" s="26">
        <v>5</v>
      </c>
      <c r="L39" s="26">
        <v>5</v>
      </c>
      <c r="M39" s="26">
        <v>7</v>
      </c>
      <c r="N39" s="26">
        <v>6</v>
      </c>
      <c r="O39" s="26">
        <v>7</v>
      </c>
      <c r="P39" s="26">
        <v>7</v>
      </c>
      <c r="Q39" s="26">
        <v>15</v>
      </c>
      <c r="R39" s="26">
        <v>13</v>
      </c>
      <c r="S39" s="16">
        <v>10</v>
      </c>
      <c r="T39" s="16">
        <v>13</v>
      </c>
      <c r="U39" s="16">
        <v>13</v>
      </c>
      <c r="V39" s="16">
        <v>13</v>
      </c>
      <c r="W39" s="16">
        <v>13.2</v>
      </c>
      <c r="X39" s="16">
        <v>12</v>
      </c>
      <c r="Y39" s="16">
        <v>13.5</v>
      </c>
      <c r="Z39" s="16">
        <v>15</v>
      </c>
      <c r="AA39" s="16">
        <v>16</v>
      </c>
      <c r="AB39" s="16">
        <v>14</v>
      </c>
      <c r="AC39" s="16">
        <v>12</v>
      </c>
      <c r="AD39" s="16">
        <v>9.5</v>
      </c>
      <c r="AE39" s="16">
        <v>11</v>
      </c>
      <c r="AF39" s="109">
        <f t="shared" si="5"/>
        <v>15.789473684210526</v>
      </c>
    </row>
    <row r="40" spans="1:32" ht="12.75">
      <c r="A40" s="100" t="s">
        <v>12</v>
      </c>
      <c r="B40" s="21">
        <v>62</v>
      </c>
      <c r="C40" s="21">
        <v>63</v>
      </c>
      <c r="D40" s="63">
        <v>53</v>
      </c>
      <c r="E40" s="63">
        <v>58</v>
      </c>
      <c r="F40" s="63">
        <v>61</v>
      </c>
      <c r="G40" s="17">
        <v>62</v>
      </c>
      <c r="H40" s="26">
        <v>61</v>
      </c>
      <c r="I40" s="26">
        <v>58</v>
      </c>
      <c r="J40" s="26">
        <v>64</v>
      </c>
      <c r="K40" s="26">
        <v>54</v>
      </c>
      <c r="L40" s="26">
        <v>51</v>
      </c>
      <c r="M40" s="26">
        <v>50</v>
      </c>
      <c r="N40" s="26">
        <v>46</v>
      </c>
      <c r="O40" s="26">
        <v>50</v>
      </c>
      <c r="P40" s="26">
        <v>40</v>
      </c>
      <c r="Q40" s="26">
        <v>43</v>
      </c>
      <c r="R40" s="26">
        <v>46</v>
      </c>
      <c r="S40" s="16">
        <v>27</v>
      </c>
      <c r="T40" s="16">
        <v>36</v>
      </c>
      <c r="U40" s="16">
        <v>42</v>
      </c>
      <c r="V40" s="16">
        <v>42</v>
      </c>
      <c r="W40" s="16">
        <v>42</v>
      </c>
      <c r="X40" s="16">
        <v>42</v>
      </c>
      <c r="Y40" s="16">
        <v>45</v>
      </c>
      <c r="Z40" s="16">
        <v>48</v>
      </c>
      <c r="AA40" s="16">
        <v>45</v>
      </c>
      <c r="AB40" s="16">
        <v>45</v>
      </c>
      <c r="AC40" s="16">
        <v>48</v>
      </c>
      <c r="AD40" s="16">
        <v>50</v>
      </c>
      <c r="AE40" s="16">
        <v>50</v>
      </c>
      <c r="AF40" s="109">
        <f t="shared" si="5"/>
        <v>0</v>
      </c>
    </row>
    <row r="41" spans="1:32" ht="12.75">
      <c r="A41" s="100" t="s">
        <v>13</v>
      </c>
      <c r="B41" s="21">
        <v>476</v>
      </c>
      <c r="C41" s="21">
        <v>475</v>
      </c>
      <c r="D41" s="56">
        <v>481</v>
      </c>
      <c r="E41" s="56">
        <v>495</v>
      </c>
      <c r="F41" s="56">
        <v>539</v>
      </c>
      <c r="G41" s="17">
        <v>594.023</v>
      </c>
      <c r="H41" s="26">
        <v>508</v>
      </c>
      <c r="I41" s="26">
        <v>447</v>
      </c>
      <c r="J41" s="26">
        <v>441</v>
      </c>
      <c r="K41" s="26">
        <v>345</v>
      </c>
      <c r="L41" s="26">
        <v>313</v>
      </c>
      <c r="M41" s="26">
        <v>350</v>
      </c>
      <c r="N41" s="26">
        <v>310</v>
      </c>
      <c r="O41" s="26">
        <v>310</v>
      </c>
      <c r="P41" s="26">
        <v>280</v>
      </c>
      <c r="Q41" s="26">
        <v>295</v>
      </c>
      <c r="R41" s="26">
        <v>336</v>
      </c>
      <c r="S41" s="16">
        <v>180</v>
      </c>
      <c r="T41" s="16">
        <v>250</v>
      </c>
      <c r="U41" s="16">
        <v>250</v>
      </c>
      <c r="V41" s="16">
        <v>262</v>
      </c>
      <c r="W41" s="16">
        <v>250</v>
      </c>
      <c r="X41" s="16">
        <v>260</v>
      </c>
      <c r="Y41" s="16">
        <v>290</v>
      </c>
      <c r="Z41" s="16">
        <v>300</v>
      </c>
      <c r="AA41" s="16">
        <v>332</v>
      </c>
      <c r="AB41" s="16">
        <v>315</v>
      </c>
      <c r="AC41" s="16">
        <v>330</v>
      </c>
      <c r="AD41" s="16">
        <v>330</v>
      </c>
      <c r="AE41" s="16">
        <v>340</v>
      </c>
      <c r="AF41" s="109">
        <f t="shared" si="5"/>
        <v>3.0303030303030303</v>
      </c>
    </row>
    <row r="42" spans="1:32" ht="12.75">
      <c r="A42" s="100" t="s">
        <v>101</v>
      </c>
      <c r="B42" s="21">
        <v>22</v>
      </c>
      <c r="C42" s="21">
        <v>12</v>
      </c>
      <c r="D42" s="63">
        <v>12</v>
      </c>
      <c r="E42" s="63">
        <v>8</v>
      </c>
      <c r="F42" s="63">
        <v>12</v>
      </c>
      <c r="G42" s="17">
        <v>10</v>
      </c>
      <c r="H42" s="26">
        <v>6</v>
      </c>
      <c r="I42" s="26">
        <v>4</v>
      </c>
      <c r="J42" s="26">
        <v>5</v>
      </c>
      <c r="K42" s="26">
        <v>3.5</v>
      </c>
      <c r="L42" s="26">
        <v>3</v>
      </c>
      <c r="M42" s="26">
        <v>4</v>
      </c>
      <c r="N42" s="26">
        <v>9.6</v>
      </c>
      <c r="O42" s="26">
        <v>8</v>
      </c>
      <c r="P42" s="26">
        <v>8.5</v>
      </c>
      <c r="Q42" s="26">
        <v>7.3</v>
      </c>
      <c r="R42" s="26">
        <v>10</v>
      </c>
      <c r="S42" s="16">
        <v>5.5</v>
      </c>
      <c r="T42" s="16">
        <v>16</v>
      </c>
      <c r="U42" s="16">
        <v>16</v>
      </c>
      <c r="V42" s="16">
        <v>15</v>
      </c>
      <c r="W42" s="16">
        <v>18.5</v>
      </c>
      <c r="X42" s="16">
        <v>12</v>
      </c>
      <c r="Y42" s="16">
        <v>18</v>
      </c>
      <c r="Z42" s="16">
        <v>23.5</v>
      </c>
      <c r="AA42" s="16">
        <v>20</v>
      </c>
      <c r="AB42" s="16">
        <v>21</v>
      </c>
      <c r="AC42" s="16">
        <v>22</v>
      </c>
      <c r="AD42" s="16">
        <v>24</v>
      </c>
      <c r="AE42" s="16">
        <v>21</v>
      </c>
      <c r="AF42" s="109">
        <f t="shared" si="5"/>
        <v>-12.5</v>
      </c>
    </row>
    <row r="43" spans="1:32" ht="12.75">
      <c r="A43" s="100" t="s">
        <v>15</v>
      </c>
      <c r="B43" s="21">
        <v>134</v>
      </c>
      <c r="C43" s="21">
        <v>84</v>
      </c>
      <c r="D43" s="63">
        <v>87</v>
      </c>
      <c r="E43" s="63">
        <v>89</v>
      </c>
      <c r="F43" s="63">
        <v>95</v>
      </c>
      <c r="G43" s="17">
        <v>100</v>
      </c>
      <c r="H43" s="26">
        <v>107</v>
      </c>
      <c r="I43" s="26">
        <v>62</v>
      </c>
      <c r="J43" s="26">
        <v>78</v>
      </c>
      <c r="K43" s="26">
        <v>78.3</v>
      </c>
      <c r="L43" s="26">
        <v>60</v>
      </c>
      <c r="M43" s="26">
        <v>55</v>
      </c>
      <c r="N43" s="26">
        <v>55</v>
      </c>
      <c r="O43" s="26">
        <v>66</v>
      </c>
      <c r="P43" s="26">
        <v>51</v>
      </c>
      <c r="Q43" s="26">
        <v>54.5</v>
      </c>
      <c r="R43" s="26">
        <v>56</v>
      </c>
      <c r="S43" s="16">
        <v>20</v>
      </c>
      <c r="T43" s="16">
        <v>35</v>
      </c>
      <c r="U43" s="16">
        <v>36</v>
      </c>
      <c r="V43" s="16">
        <v>30</v>
      </c>
      <c r="W43" s="16">
        <v>40</v>
      </c>
      <c r="X43" s="16">
        <v>41</v>
      </c>
      <c r="Y43" s="16">
        <v>42</v>
      </c>
      <c r="Z43" s="16">
        <v>43.5</v>
      </c>
      <c r="AA43" s="16">
        <v>53</v>
      </c>
      <c r="AB43" s="16">
        <v>65</v>
      </c>
      <c r="AC43" s="16">
        <v>56</v>
      </c>
      <c r="AD43" s="16">
        <v>60</v>
      </c>
      <c r="AE43" s="16">
        <v>62</v>
      </c>
      <c r="AF43" s="109">
        <f t="shared" si="5"/>
        <v>3.3333333333333335</v>
      </c>
    </row>
    <row r="44" spans="1:32" ht="12.75">
      <c r="A44" s="100" t="s">
        <v>102</v>
      </c>
      <c r="B44" s="21">
        <v>420</v>
      </c>
      <c r="C44" s="21">
        <v>377</v>
      </c>
      <c r="D44" s="56">
        <v>377</v>
      </c>
      <c r="E44" s="56">
        <v>494</v>
      </c>
      <c r="F44" s="56">
        <v>402</v>
      </c>
      <c r="G44" s="17">
        <v>460</v>
      </c>
      <c r="H44" s="26">
        <v>360</v>
      </c>
      <c r="I44" s="26">
        <v>363</v>
      </c>
      <c r="J44" s="26">
        <v>460</v>
      </c>
      <c r="K44" s="26">
        <v>295</v>
      </c>
      <c r="L44" s="26">
        <v>263</v>
      </c>
      <c r="M44" s="26">
        <v>320</v>
      </c>
      <c r="N44" s="26">
        <v>290</v>
      </c>
      <c r="O44" s="26">
        <v>305</v>
      </c>
      <c r="P44" s="26">
        <v>210</v>
      </c>
      <c r="Q44" s="26">
        <v>192</v>
      </c>
      <c r="R44" s="26">
        <v>215</v>
      </c>
      <c r="S44" s="16">
        <v>107</v>
      </c>
      <c r="T44" s="16">
        <v>150</v>
      </c>
      <c r="U44" s="16">
        <v>170</v>
      </c>
      <c r="V44" s="16">
        <v>135</v>
      </c>
      <c r="W44" s="16">
        <v>140</v>
      </c>
      <c r="X44" s="16">
        <v>145</v>
      </c>
      <c r="Y44" s="16">
        <v>155</v>
      </c>
      <c r="Z44" s="16">
        <v>175</v>
      </c>
      <c r="AA44" s="16">
        <v>155</v>
      </c>
      <c r="AB44" s="16">
        <v>185</v>
      </c>
      <c r="AC44" s="16">
        <v>100</v>
      </c>
      <c r="AD44" s="16">
        <v>110</v>
      </c>
      <c r="AE44" s="16">
        <v>110</v>
      </c>
      <c r="AF44" s="109">
        <f t="shared" si="5"/>
        <v>0</v>
      </c>
    </row>
    <row r="45" spans="1:32" ht="12.75">
      <c r="A45" s="20"/>
      <c r="B45" s="20"/>
      <c r="C45" s="20"/>
      <c r="D45" s="16"/>
      <c r="E45" s="16"/>
      <c r="F45" s="16"/>
      <c r="G45" s="17" t="s">
        <v>17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09"/>
    </row>
    <row r="46" spans="1:256" ht="12.75">
      <c r="A46" s="22" t="s">
        <v>18</v>
      </c>
      <c r="B46" s="18">
        <f>SUM(B36:B44)</f>
        <v>1645</v>
      </c>
      <c r="C46" s="18">
        <f>SUM(C36:C44)</f>
        <v>1538</v>
      </c>
      <c r="D46" s="18">
        <f>SUM(D36:D44)</f>
        <v>1490</v>
      </c>
      <c r="E46" s="18">
        <f>SUM(E36:E44)</f>
        <v>1606</v>
      </c>
      <c r="F46" s="18">
        <f>SUM(F36:F44)</f>
        <v>1678</v>
      </c>
      <c r="G46" s="18">
        <f aca="true" t="shared" si="6" ref="G46:S46">SUM(G36:G44)</f>
        <v>1878.651</v>
      </c>
      <c r="H46" s="18">
        <f t="shared" si="6"/>
        <v>1550.7</v>
      </c>
      <c r="I46" s="18">
        <f t="shared" si="6"/>
        <v>1403</v>
      </c>
      <c r="J46" s="18">
        <f t="shared" si="6"/>
        <v>1567</v>
      </c>
      <c r="K46" s="18">
        <f t="shared" si="6"/>
        <v>1158.8</v>
      </c>
      <c r="L46" s="18">
        <f t="shared" si="6"/>
        <v>1075</v>
      </c>
      <c r="M46" s="18">
        <f t="shared" si="6"/>
        <v>1280.94</v>
      </c>
      <c r="N46" s="18">
        <f t="shared" si="6"/>
        <v>1111.9</v>
      </c>
      <c r="O46" s="18">
        <f t="shared" si="6"/>
        <v>1174.3</v>
      </c>
      <c r="P46" s="18">
        <f t="shared" si="6"/>
        <v>952.5</v>
      </c>
      <c r="Q46" s="18">
        <f t="shared" si="6"/>
        <v>1001.3</v>
      </c>
      <c r="R46" s="18">
        <f t="shared" si="6"/>
        <v>1110</v>
      </c>
      <c r="S46" s="18">
        <f t="shared" si="6"/>
        <v>567.2</v>
      </c>
      <c r="T46" s="67">
        <f aca="true" t="shared" si="7" ref="T46:AC46">SUM(T36:T44)</f>
        <v>927</v>
      </c>
      <c r="U46" s="75">
        <f t="shared" si="7"/>
        <v>1062</v>
      </c>
      <c r="V46" s="75">
        <f t="shared" si="7"/>
        <v>938.5</v>
      </c>
      <c r="W46" s="75">
        <f t="shared" si="7"/>
        <v>1022.7</v>
      </c>
      <c r="X46" s="75">
        <f t="shared" si="7"/>
        <v>954</v>
      </c>
      <c r="Y46" s="75">
        <f t="shared" si="7"/>
        <v>1063</v>
      </c>
      <c r="Z46" s="75">
        <f t="shared" si="7"/>
        <v>1164</v>
      </c>
      <c r="AA46" s="75">
        <f t="shared" si="7"/>
        <v>1137</v>
      </c>
      <c r="AB46" s="75">
        <f t="shared" si="7"/>
        <v>1204.8</v>
      </c>
      <c r="AC46" s="75">
        <f t="shared" si="7"/>
        <v>932</v>
      </c>
      <c r="AD46" s="75">
        <f>SUM(AD36:AD44)</f>
        <v>985.5</v>
      </c>
      <c r="AE46" s="75">
        <f>SUM(AE36:AE44)</f>
        <v>1050.75</v>
      </c>
      <c r="AF46" s="109">
        <f>(AE46-AD46)/AD46*100</f>
        <v>6.621004566210045</v>
      </c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32" ht="12.75">
      <c r="A47" s="23"/>
      <c r="B47" s="23"/>
      <c r="C47" s="23"/>
      <c r="D47" s="62"/>
      <c r="E47" s="62"/>
      <c r="F47" s="62"/>
      <c r="G47" s="1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10"/>
    </row>
    <row r="48" spans="15:33" ht="12.75">
      <c r="O48" s="35"/>
      <c r="P48" s="35"/>
      <c r="Q48" s="35"/>
      <c r="R48" s="35"/>
      <c r="AF48" s="112"/>
      <c r="AG48" s="76"/>
    </row>
    <row r="49" spans="1:33" ht="12.75">
      <c r="A49" s="38" t="s">
        <v>32</v>
      </c>
      <c r="B49" s="38"/>
      <c r="C49" s="38"/>
      <c r="D49" s="38"/>
      <c r="E49" s="38"/>
      <c r="F49" s="38"/>
      <c r="G49" s="38"/>
      <c r="H49" s="38"/>
      <c r="I49" s="38"/>
      <c r="O49" s="35"/>
      <c r="P49" s="35"/>
      <c r="Q49" s="35"/>
      <c r="R49" s="35"/>
      <c r="AF49" s="112"/>
      <c r="AG49" s="76"/>
    </row>
    <row r="50" spans="1:33" ht="12.75">
      <c r="A50" s="86" t="s">
        <v>73</v>
      </c>
      <c r="B50" s="38"/>
      <c r="C50" s="38"/>
      <c r="D50" s="38"/>
      <c r="E50" s="38"/>
      <c r="F50" s="38"/>
      <c r="G50" s="38"/>
      <c r="H50" s="38"/>
      <c r="I50" s="38"/>
      <c r="O50" s="35"/>
      <c r="P50" s="35"/>
      <c r="Q50" s="35"/>
      <c r="R50" s="35"/>
      <c r="AB50" s="101"/>
      <c r="AC50" s="101"/>
      <c r="AD50" s="101"/>
      <c r="AE50" s="101"/>
      <c r="AF50" s="112"/>
      <c r="AG50" s="76"/>
    </row>
    <row r="51" spans="1:32" ht="12.75">
      <c r="A51" s="40"/>
      <c r="B51" s="8"/>
      <c r="C51" s="8"/>
      <c r="D51" s="55" t="s">
        <v>37</v>
      </c>
      <c r="E51" s="55" t="s">
        <v>40</v>
      </c>
      <c r="F51" s="55" t="s">
        <v>41</v>
      </c>
      <c r="G51" s="29" t="s">
        <v>1</v>
      </c>
      <c r="H51" s="30" t="s">
        <v>2</v>
      </c>
      <c r="I51" s="30" t="s">
        <v>3</v>
      </c>
      <c r="J51" s="30" t="s">
        <v>4</v>
      </c>
      <c r="K51" s="46" t="s">
        <v>5</v>
      </c>
      <c r="L51" s="46" t="s">
        <v>24</v>
      </c>
      <c r="M51" s="46" t="s">
        <v>25</v>
      </c>
      <c r="N51" s="46" t="s">
        <v>26</v>
      </c>
      <c r="O51" s="46" t="s">
        <v>27</v>
      </c>
      <c r="P51" s="46" t="s">
        <v>29</v>
      </c>
      <c r="Q51" s="46" t="s">
        <v>30</v>
      </c>
      <c r="R51" s="46" t="s">
        <v>31</v>
      </c>
      <c r="S51" s="46" t="s">
        <v>35</v>
      </c>
      <c r="T51" s="46" t="s">
        <v>42</v>
      </c>
      <c r="U51" s="46" t="s">
        <v>43</v>
      </c>
      <c r="V51" s="46" t="str">
        <f aca="true" t="shared" si="8" ref="V51:AB51">V33</f>
        <v>2008/09</v>
      </c>
      <c r="W51" s="46" t="str">
        <f t="shared" si="8"/>
        <v>2009/10</v>
      </c>
      <c r="X51" s="46" t="str">
        <f t="shared" si="8"/>
        <v>2010/11</v>
      </c>
      <c r="Y51" s="46" t="str">
        <f t="shared" si="8"/>
        <v>2011/12</v>
      </c>
      <c r="Z51" s="46" t="str">
        <f t="shared" si="8"/>
        <v>2012/13</v>
      </c>
      <c r="AA51" s="46" t="str">
        <f t="shared" si="8"/>
        <v>2013/14</v>
      </c>
      <c r="AB51" s="46" t="str">
        <f t="shared" si="8"/>
        <v>2014/15</v>
      </c>
      <c r="AC51" s="113" t="s">
        <v>158</v>
      </c>
      <c r="AD51" s="113" t="s">
        <v>164</v>
      </c>
      <c r="AE51" s="113" t="s">
        <v>163</v>
      </c>
      <c r="AF51" s="111" t="str">
        <f>AF33</f>
        <v>% Verandering</v>
      </c>
    </row>
    <row r="52" spans="1:32" ht="12.75">
      <c r="A52" s="19"/>
      <c r="B52" s="28"/>
      <c r="C52" s="28"/>
      <c r="D52" s="33" t="s">
        <v>7</v>
      </c>
      <c r="E52" s="33" t="s">
        <v>7</v>
      </c>
      <c r="F52" s="33" t="s">
        <v>7</v>
      </c>
      <c r="G52" s="33" t="s">
        <v>7</v>
      </c>
      <c r="H52" s="33" t="s">
        <v>7</v>
      </c>
      <c r="I52" s="33" t="s">
        <v>7</v>
      </c>
      <c r="J52" s="33" t="s">
        <v>7</v>
      </c>
      <c r="K52" s="33" t="s">
        <v>7</v>
      </c>
      <c r="L52" s="33" t="s">
        <v>7</v>
      </c>
      <c r="M52" s="33" t="s">
        <v>7</v>
      </c>
      <c r="N52" s="33" t="s">
        <v>7</v>
      </c>
      <c r="O52" s="33" t="s">
        <v>7</v>
      </c>
      <c r="P52" s="33" t="s">
        <v>7</v>
      </c>
      <c r="Q52" s="33" t="s">
        <v>7</v>
      </c>
      <c r="R52" s="33" t="s">
        <v>7</v>
      </c>
      <c r="S52" s="33" t="s">
        <v>7</v>
      </c>
      <c r="T52" s="33" t="s">
        <v>7</v>
      </c>
      <c r="U52" s="33" t="s">
        <v>7</v>
      </c>
      <c r="V52" s="33" t="s">
        <v>7</v>
      </c>
      <c r="W52" s="33" t="s">
        <v>7</v>
      </c>
      <c r="X52" s="33" t="s">
        <v>7</v>
      </c>
      <c r="Y52" s="33" t="s">
        <v>7</v>
      </c>
      <c r="Z52" s="33" t="s">
        <v>7</v>
      </c>
      <c r="AA52" s="33" t="s">
        <v>7</v>
      </c>
      <c r="AB52" s="33" t="s">
        <v>7</v>
      </c>
      <c r="AC52" s="33" t="s">
        <v>7</v>
      </c>
      <c r="AD52" s="33" t="s">
        <v>7</v>
      </c>
      <c r="AE52" s="33" t="s">
        <v>7</v>
      </c>
      <c r="AF52" s="116"/>
    </row>
    <row r="53" spans="1:32" ht="12.75">
      <c r="A53" s="20"/>
      <c r="B53" s="20"/>
      <c r="C53" s="20"/>
      <c r="D53" s="16"/>
      <c r="E53" s="16"/>
      <c r="F53" s="16"/>
      <c r="G53" s="1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108"/>
    </row>
    <row r="54" spans="1:32" ht="12.75">
      <c r="A54" s="100" t="s">
        <v>97</v>
      </c>
      <c r="B54" s="16">
        <f aca="true" t="shared" si="9" ref="B54:AA54">B17+B36</f>
        <v>2</v>
      </c>
      <c r="C54" s="16">
        <f t="shared" si="9"/>
        <v>2</v>
      </c>
      <c r="D54" s="16">
        <f t="shared" si="9"/>
        <v>2</v>
      </c>
      <c r="E54" s="16">
        <f t="shared" si="9"/>
        <v>2</v>
      </c>
      <c r="F54" s="16">
        <f t="shared" si="9"/>
        <v>2</v>
      </c>
      <c r="G54" s="16">
        <f t="shared" si="9"/>
        <v>2.691</v>
      </c>
      <c r="H54" s="16">
        <f t="shared" si="9"/>
        <v>2.7</v>
      </c>
      <c r="I54" s="16">
        <f t="shared" si="9"/>
        <v>4</v>
      </c>
      <c r="J54" s="16">
        <f t="shared" si="9"/>
        <v>4</v>
      </c>
      <c r="K54" s="16">
        <f t="shared" si="9"/>
        <v>1</v>
      </c>
      <c r="L54" s="16">
        <f t="shared" si="9"/>
        <v>1</v>
      </c>
      <c r="M54" s="16">
        <f t="shared" si="9"/>
        <v>1.44</v>
      </c>
      <c r="N54" s="16">
        <f t="shared" si="9"/>
        <v>1.405</v>
      </c>
      <c r="O54" s="16">
        <f t="shared" si="9"/>
        <v>2.08</v>
      </c>
      <c r="P54" s="16">
        <f t="shared" si="9"/>
        <v>3.05</v>
      </c>
      <c r="Q54" s="16">
        <f t="shared" si="9"/>
        <v>2.1</v>
      </c>
      <c r="R54" s="16">
        <f t="shared" si="9"/>
        <v>2</v>
      </c>
      <c r="S54" s="16">
        <f t="shared" si="9"/>
        <v>2.7</v>
      </c>
      <c r="T54" s="16">
        <f t="shared" si="9"/>
        <v>2.03</v>
      </c>
      <c r="U54" s="16">
        <f t="shared" si="9"/>
        <v>4</v>
      </c>
      <c r="V54" s="16">
        <f t="shared" si="9"/>
        <v>5</v>
      </c>
      <c r="W54" s="16">
        <f t="shared" si="9"/>
        <v>2.5</v>
      </c>
      <c r="X54" s="16">
        <f t="shared" si="9"/>
        <v>2.3</v>
      </c>
      <c r="Y54" s="16">
        <f t="shared" si="9"/>
        <v>3</v>
      </c>
      <c r="Z54" s="16">
        <f t="shared" si="9"/>
        <v>3.3</v>
      </c>
      <c r="AA54" s="16">
        <f t="shared" si="9"/>
        <v>3.5</v>
      </c>
      <c r="AB54" s="16">
        <f>AB17+AB36</f>
        <v>4.25</v>
      </c>
      <c r="AC54" s="16">
        <f>AC17+AC36</f>
        <v>4.5</v>
      </c>
      <c r="AD54" s="16">
        <f>AD17+AD36</f>
        <v>2.2</v>
      </c>
      <c r="AE54" s="16">
        <f>AE17+AE36</f>
        <v>3.75</v>
      </c>
      <c r="AF54" s="109">
        <f aca="true" t="shared" si="10" ref="AF54:AF62">(AD54-AC54)/AC54*100</f>
        <v>-51.11111111111111</v>
      </c>
    </row>
    <row r="55" spans="1:32" ht="12.75">
      <c r="A55" s="100" t="s">
        <v>98</v>
      </c>
      <c r="B55" s="16">
        <f aca="true" t="shared" si="11" ref="B55:AA55">B18+B37</f>
        <v>29</v>
      </c>
      <c r="C55" s="16">
        <f t="shared" si="11"/>
        <v>18</v>
      </c>
      <c r="D55" s="16">
        <f t="shared" si="11"/>
        <v>19</v>
      </c>
      <c r="E55" s="16">
        <f t="shared" si="11"/>
        <v>22</v>
      </c>
      <c r="F55" s="16">
        <f t="shared" si="11"/>
        <v>26</v>
      </c>
      <c r="G55" s="16">
        <f t="shared" si="11"/>
        <v>29</v>
      </c>
      <c r="H55" s="16">
        <f t="shared" si="11"/>
        <v>22</v>
      </c>
      <c r="I55" s="16">
        <f t="shared" si="11"/>
        <v>27</v>
      </c>
      <c r="J55" s="16">
        <f t="shared" si="11"/>
        <v>25</v>
      </c>
      <c r="K55" s="16">
        <f t="shared" si="11"/>
        <v>20</v>
      </c>
      <c r="L55" s="16">
        <f t="shared" si="11"/>
        <v>22.7</v>
      </c>
      <c r="M55" s="16">
        <f t="shared" si="11"/>
        <v>24.5</v>
      </c>
      <c r="N55" s="16">
        <f t="shared" si="11"/>
        <v>32.5</v>
      </c>
      <c r="O55" s="16">
        <f t="shared" si="11"/>
        <v>52.3</v>
      </c>
      <c r="P55" s="16">
        <f t="shared" si="11"/>
        <v>54.9</v>
      </c>
      <c r="Q55" s="16">
        <f t="shared" si="11"/>
        <v>48.7</v>
      </c>
      <c r="R55" s="16">
        <f t="shared" si="11"/>
        <v>50</v>
      </c>
      <c r="S55" s="16">
        <f t="shared" si="11"/>
        <v>40</v>
      </c>
      <c r="T55" s="16">
        <f t="shared" si="11"/>
        <v>48.77</v>
      </c>
      <c r="U55" s="16">
        <f t="shared" si="11"/>
        <v>55</v>
      </c>
      <c r="V55" s="16">
        <f t="shared" si="11"/>
        <v>50.5</v>
      </c>
      <c r="W55" s="16">
        <f t="shared" si="11"/>
        <v>53</v>
      </c>
      <c r="X55" s="16">
        <f t="shared" si="11"/>
        <v>47</v>
      </c>
      <c r="Y55" s="16">
        <f t="shared" si="11"/>
        <v>49.2</v>
      </c>
      <c r="Z55" s="16">
        <f t="shared" si="11"/>
        <v>53.2</v>
      </c>
      <c r="AA55" s="16">
        <f t="shared" si="11"/>
        <v>50.2</v>
      </c>
      <c r="AB55" s="16">
        <f aca="true" t="shared" si="12" ref="AB55:AC62">AB18+AB37</f>
        <v>49.5</v>
      </c>
      <c r="AC55" s="16">
        <f t="shared" si="12"/>
        <v>53.75</v>
      </c>
      <c r="AD55" s="16">
        <f aca="true" t="shared" si="13" ref="AD55:AD62">AD18+AD37</f>
        <v>48.5</v>
      </c>
      <c r="AE55" s="16">
        <f aca="true" t="shared" si="14" ref="AE55:AE62">AE18+AE37</f>
        <v>46.6</v>
      </c>
      <c r="AF55" s="109">
        <f t="shared" si="10"/>
        <v>-9.767441860465116</v>
      </c>
    </row>
    <row r="56" spans="1:32" ht="12.75">
      <c r="A56" s="100" t="s">
        <v>99</v>
      </c>
      <c r="B56" s="16">
        <f aca="true" t="shared" si="15" ref="B56:AA56">B19+B38</f>
        <v>1252</v>
      </c>
      <c r="C56" s="16">
        <f t="shared" si="15"/>
        <v>1161</v>
      </c>
      <c r="D56" s="16">
        <f t="shared" si="15"/>
        <v>929</v>
      </c>
      <c r="E56" s="16">
        <f t="shared" si="15"/>
        <v>1134</v>
      </c>
      <c r="F56" s="16">
        <f t="shared" si="15"/>
        <v>1256</v>
      </c>
      <c r="G56" s="16">
        <f t="shared" si="15"/>
        <v>1320</v>
      </c>
      <c r="H56" s="16">
        <f t="shared" si="15"/>
        <v>930</v>
      </c>
      <c r="I56" s="16">
        <f t="shared" si="15"/>
        <v>1108</v>
      </c>
      <c r="J56" s="16">
        <f t="shared" si="15"/>
        <v>1179</v>
      </c>
      <c r="K56" s="16">
        <f t="shared" si="15"/>
        <v>1025</v>
      </c>
      <c r="L56" s="16">
        <f t="shared" si="15"/>
        <v>1042</v>
      </c>
      <c r="M56" s="16">
        <f t="shared" si="15"/>
        <v>1278</v>
      </c>
      <c r="N56" s="16">
        <f t="shared" si="15"/>
        <v>975</v>
      </c>
      <c r="O56" s="16">
        <f t="shared" si="15"/>
        <v>1066</v>
      </c>
      <c r="P56" s="16">
        <f t="shared" si="15"/>
        <v>1115</v>
      </c>
      <c r="Q56" s="16">
        <f t="shared" si="15"/>
        <v>1010</v>
      </c>
      <c r="R56" s="16">
        <f t="shared" si="15"/>
        <v>1045</v>
      </c>
      <c r="S56" s="16">
        <f t="shared" si="15"/>
        <v>535</v>
      </c>
      <c r="T56" s="16">
        <f t="shared" si="15"/>
        <v>1020</v>
      </c>
      <c r="U56" s="16">
        <f t="shared" si="15"/>
        <v>1170</v>
      </c>
      <c r="V56" s="16">
        <f t="shared" si="15"/>
        <v>955</v>
      </c>
      <c r="W56" s="16">
        <f t="shared" si="15"/>
        <v>1156</v>
      </c>
      <c r="X56" s="16">
        <f t="shared" si="15"/>
        <v>990</v>
      </c>
      <c r="Y56" s="16">
        <f t="shared" si="15"/>
        <v>1160</v>
      </c>
      <c r="Z56" s="16">
        <f t="shared" si="15"/>
        <v>1230</v>
      </c>
      <c r="AA56" s="16">
        <f t="shared" si="15"/>
        <v>1195</v>
      </c>
      <c r="AB56" s="16">
        <f t="shared" si="12"/>
        <v>1220</v>
      </c>
      <c r="AC56" s="16">
        <f t="shared" si="12"/>
        <v>700</v>
      </c>
      <c r="AD56" s="16">
        <f t="shared" si="13"/>
        <v>1160</v>
      </c>
      <c r="AE56" s="16">
        <f t="shared" si="14"/>
        <v>1054</v>
      </c>
      <c r="AF56" s="109">
        <f t="shared" si="10"/>
        <v>65.71428571428571</v>
      </c>
    </row>
    <row r="57" spans="1:32" ht="12.75">
      <c r="A57" s="100" t="s">
        <v>100</v>
      </c>
      <c r="B57" s="16">
        <f aca="true" t="shared" si="16" ref="B57:AA57">B20+B39</f>
        <v>39</v>
      </c>
      <c r="C57" s="16">
        <f t="shared" si="16"/>
        <v>35</v>
      </c>
      <c r="D57" s="16">
        <f t="shared" si="16"/>
        <v>33</v>
      </c>
      <c r="E57" s="16">
        <f t="shared" si="16"/>
        <v>31</v>
      </c>
      <c r="F57" s="16">
        <f t="shared" si="16"/>
        <v>29</v>
      </c>
      <c r="G57" s="16">
        <f t="shared" si="16"/>
        <v>31.386</v>
      </c>
      <c r="H57" s="16">
        <f t="shared" si="16"/>
        <v>32.4</v>
      </c>
      <c r="I57" s="16">
        <f t="shared" si="16"/>
        <v>40</v>
      </c>
      <c r="J57" s="16">
        <f t="shared" si="16"/>
        <v>15</v>
      </c>
      <c r="K57" s="16">
        <f t="shared" si="16"/>
        <v>10</v>
      </c>
      <c r="L57" s="16">
        <f t="shared" si="16"/>
        <v>9</v>
      </c>
      <c r="M57" s="16">
        <f t="shared" si="16"/>
        <v>13.5</v>
      </c>
      <c r="N57" s="16">
        <f t="shared" si="16"/>
        <v>10.9</v>
      </c>
      <c r="O57" s="16">
        <f t="shared" si="16"/>
        <v>9.5</v>
      </c>
      <c r="P57" s="16">
        <f t="shared" si="16"/>
        <v>10.5</v>
      </c>
      <c r="Q57" s="16">
        <f t="shared" si="16"/>
        <v>20</v>
      </c>
      <c r="R57" s="16">
        <f t="shared" si="16"/>
        <v>17</v>
      </c>
      <c r="S57" s="16">
        <f t="shared" si="16"/>
        <v>13</v>
      </c>
      <c r="T57" s="16">
        <f t="shared" si="16"/>
        <v>16</v>
      </c>
      <c r="U57" s="16">
        <f t="shared" si="16"/>
        <v>16</v>
      </c>
      <c r="V57" s="16">
        <f t="shared" si="16"/>
        <v>16</v>
      </c>
      <c r="W57" s="16">
        <f t="shared" si="16"/>
        <v>16.4</v>
      </c>
      <c r="X57" s="16">
        <f t="shared" si="16"/>
        <v>15</v>
      </c>
      <c r="Y57" s="16">
        <f t="shared" si="16"/>
        <v>17</v>
      </c>
      <c r="Z57" s="16">
        <f t="shared" si="16"/>
        <v>18.7</v>
      </c>
      <c r="AA57" s="16">
        <f t="shared" si="16"/>
        <v>18.5</v>
      </c>
      <c r="AB57" s="16">
        <f t="shared" si="12"/>
        <v>16.6</v>
      </c>
      <c r="AC57" s="16">
        <f t="shared" si="12"/>
        <v>14</v>
      </c>
      <c r="AD57" s="16">
        <f t="shared" si="13"/>
        <v>13.9</v>
      </c>
      <c r="AE57" s="16">
        <f t="shared" si="14"/>
        <v>14.5</v>
      </c>
      <c r="AF57" s="109">
        <f t="shared" si="10"/>
        <v>-0.7142857142857117</v>
      </c>
    </row>
    <row r="58" spans="1:32" ht="12.75">
      <c r="A58" s="100" t="s">
        <v>12</v>
      </c>
      <c r="B58" s="16">
        <f aca="true" t="shared" si="17" ref="B58:AA58">B21+B40</f>
        <v>99</v>
      </c>
      <c r="C58" s="16">
        <f t="shared" si="17"/>
        <v>92</v>
      </c>
      <c r="D58" s="16">
        <f t="shared" si="17"/>
        <v>82</v>
      </c>
      <c r="E58" s="16">
        <f t="shared" si="17"/>
        <v>86</v>
      </c>
      <c r="F58" s="16">
        <f t="shared" si="17"/>
        <v>83</v>
      </c>
      <c r="G58" s="16">
        <f t="shared" si="17"/>
        <v>92.53</v>
      </c>
      <c r="H58" s="16">
        <f t="shared" si="17"/>
        <v>90</v>
      </c>
      <c r="I58" s="16">
        <f t="shared" si="17"/>
        <v>93</v>
      </c>
      <c r="J58" s="16">
        <f t="shared" si="17"/>
        <v>97</v>
      </c>
      <c r="K58" s="16">
        <f t="shared" si="17"/>
        <v>90</v>
      </c>
      <c r="L58" s="16">
        <f t="shared" si="17"/>
        <v>88</v>
      </c>
      <c r="M58" s="16">
        <f t="shared" si="17"/>
        <v>82</v>
      </c>
      <c r="N58" s="16">
        <f t="shared" si="17"/>
        <v>71.5</v>
      </c>
      <c r="O58" s="16">
        <f t="shared" si="17"/>
        <v>82.5</v>
      </c>
      <c r="P58" s="16">
        <f t="shared" si="17"/>
        <v>85</v>
      </c>
      <c r="Q58" s="16">
        <f t="shared" si="17"/>
        <v>78.7</v>
      </c>
      <c r="R58" s="16">
        <f t="shared" si="17"/>
        <v>81</v>
      </c>
      <c r="S58" s="16">
        <f t="shared" si="17"/>
        <v>59</v>
      </c>
      <c r="T58" s="16">
        <f t="shared" si="17"/>
        <v>74</v>
      </c>
      <c r="U58" s="16">
        <f t="shared" si="17"/>
        <v>83</v>
      </c>
      <c r="V58" s="16">
        <f t="shared" si="17"/>
        <v>82</v>
      </c>
      <c r="W58" s="16">
        <f t="shared" si="17"/>
        <v>88</v>
      </c>
      <c r="X58" s="16">
        <f t="shared" si="17"/>
        <v>81</v>
      </c>
      <c r="Y58" s="16">
        <f t="shared" si="17"/>
        <v>89</v>
      </c>
      <c r="Z58" s="16">
        <f t="shared" si="17"/>
        <v>95</v>
      </c>
      <c r="AA58" s="16">
        <f t="shared" si="17"/>
        <v>88</v>
      </c>
      <c r="AB58" s="16">
        <f t="shared" si="12"/>
        <v>85</v>
      </c>
      <c r="AC58" s="16">
        <f t="shared" si="12"/>
        <v>86</v>
      </c>
      <c r="AD58" s="16">
        <f t="shared" si="13"/>
        <v>100</v>
      </c>
      <c r="AE58" s="16">
        <f t="shared" si="14"/>
        <v>95</v>
      </c>
      <c r="AF58" s="109">
        <f t="shared" si="10"/>
        <v>16.27906976744186</v>
      </c>
    </row>
    <row r="59" spans="1:32" ht="12.75">
      <c r="A59" s="100" t="s">
        <v>13</v>
      </c>
      <c r="B59" s="16">
        <f aca="true" t="shared" si="18" ref="B59:AA59">B22+B41</f>
        <v>625</v>
      </c>
      <c r="C59" s="16">
        <f t="shared" si="18"/>
        <v>593</v>
      </c>
      <c r="D59" s="16">
        <f t="shared" si="18"/>
        <v>591</v>
      </c>
      <c r="E59" s="16">
        <f t="shared" si="18"/>
        <v>629</v>
      </c>
      <c r="F59" s="16">
        <f t="shared" si="18"/>
        <v>652</v>
      </c>
      <c r="G59" s="16">
        <f t="shared" si="18"/>
        <v>744.486</v>
      </c>
      <c r="H59" s="16">
        <f t="shared" si="18"/>
        <v>660</v>
      </c>
      <c r="I59" s="16">
        <f t="shared" si="18"/>
        <v>646</v>
      </c>
      <c r="J59" s="16">
        <f t="shared" si="18"/>
        <v>615</v>
      </c>
      <c r="K59" s="16">
        <f t="shared" si="18"/>
        <v>555</v>
      </c>
      <c r="L59" s="16">
        <f t="shared" si="18"/>
        <v>550</v>
      </c>
      <c r="M59" s="16">
        <f t="shared" si="18"/>
        <v>640</v>
      </c>
      <c r="N59" s="16">
        <f t="shared" si="18"/>
        <v>490</v>
      </c>
      <c r="O59" s="16">
        <f t="shared" si="18"/>
        <v>542</v>
      </c>
      <c r="P59" s="16">
        <f t="shared" si="18"/>
        <v>560</v>
      </c>
      <c r="Q59" s="16">
        <f t="shared" si="18"/>
        <v>557</v>
      </c>
      <c r="R59" s="16">
        <f t="shared" si="18"/>
        <v>560</v>
      </c>
      <c r="S59" s="16">
        <f t="shared" si="18"/>
        <v>336</v>
      </c>
      <c r="T59" s="16">
        <f t="shared" si="18"/>
        <v>470</v>
      </c>
      <c r="U59" s="16">
        <f t="shared" si="18"/>
        <v>518</v>
      </c>
      <c r="V59" s="16">
        <f t="shared" si="18"/>
        <v>477</v>
      </c>
      <c r="W59" s="16">
        <f t="shared" si="18"/>
        <v>482</v>
      </c>
      <c r="X59" s="16">
        <f t="shared" si="18"/>
        <v>440</v>
      </c>
      <c r="Y59" s="16">
        <f t="shared" si="18"/>
        <v>450</v>
      </c>
      <c r="Z59" s="16">
        <f t="shared" si="18"/>
        <v>470</v>
      </c>
      <c r="AA59" s="16">
        <f t="shared" si="18"/>
        <v>500</v>
      </c>
      <c r="AB59" s="16">
        <f t="shared" si="12"/>
        <v>469</v>
      </c>
      <c r="AC59" s="16">
        <f t="shared" si="12"/>
        <v>490</v>
      </c>
      <c r="AD59" s="16">
        <f t="shared" si="13"/>
        <v>490</v>
      </c>
      <c r="AE59" s="16">
        <f t="shared" si="14"/>
        <v>480</v>
      </c>
      <c r="AF59" s="109">
        <f t="shared" si="10"/>
        <v>0</v>
      </c>
    </row>
    <row r="60" spans="1:32" ht="12.75">
      <c r="A60" s="100" t="s">
        <v>101</v>
      </c>
      <c r="B60" s="16">
        <f aca="true" t="shared" si="19" ref="B60:AA60">B23+B42</f>
        <v>64</v>
      </c>
      <c r="C60" s="16">
        <f t="shared" si="19"/>
        <v>46</v>
      </c>
      <c r="D60" s="16">
        <f t="shared" si="19"/>
        <v>43</v>
      </c>
      <c r="E60" s="16">
        <f t="shared" si="19"/>
        <v>44</v>
      </c>
      <c r="F60" s="16">
        <f t="shared" si="19"/>
        <v>47</v>
      </c>
      <c r="G60" s="16">
        <f t="shared" si="19"/>
        <v>44.399</v>
      </c>
      <c r="H60" s="16">
        <f t="shared" si="19"/>
        <v>25.5</v>
      </c>
      <c r="I60" s="16">
        <f t="shared" si="19"/>
        <v>20</v>
      </c>
      <c r="J60" s="16">
        <f t="shared" si="19"/>
        <v>27</v>
      </c>
      <c r="K60" s="16">
        <f t="shared" si="19"/>
        <v>20</v>
      </c>
      <c r="L60" s="16">
        <f t="shared" si="19"/>
        <v>37</v>
      </c>
      <c r="M60" s="16">
        <f t="shared" si="19"/>
        <v>45</v>
      </c>
      <c r="N60" s="16">
        <f t="shared" si="19"/>
        <v>41.6</v>
      </c>
      <c r="O60" s="16">
        <f t="shared" si="19"/>
        <v>44</v>
      </c>
      <c r="P60" s="16">
        <f t="shared" si="19"/>
        <v>60</v>
      </c>
      <c r="Q60" s="16">
        <f t="shared" si="19"/>
        <v>40.3</v>
      </c>
      <c r="R60" s="16">
        <f t="shared" si="19"/>
        <v>44</v>
      </c>
      <c r="S60" s="16">
        <f t="shared" si="19"/>
        <v>17.5</v>
      </c>
      <c r="T60" s="16">
        <f t="shared" si="19"/>
        <v>56</v>
      </c>
      <c r="U60" s="16">
        <f t="shared" si="19"/>
        <v>57</v>
      </c>
      <c r="V60" s="16">
        <f t="shared" si="19"/>
        <v>48</v>
      </c>
      <c r="W60" s="16">
        <f t="shared" si="19"/>
        <v>44.5</v>
      </c>
      <c r="X60" s="16">
        <f t="shared" si="19"/>
        <v>37</v>
      </c>
      <c r="Y60" s="16">
        <f t="shared" si="19"/>
        <v>50</v>
      </c>
      <c r="Z60" s="16">
        <f t="shared" si="19"/>
        <v>53.5</v>
      </c>
      <c r="AA60" s="16">
        <f t="shared" si="19"/>
        <v>50</v>
      </c>
      <c r="AB60" s="16">
        <f t="shared" si="12"/>
        <v>49.5</v>
      </c>
      <c r="AC60" s="16">
        <f t="shared" si="12"/>
        <v>53.5</v>
      </c>
      <c r="AD60" s="16">
        <f t="shared" si="13"/>
        <v>64</v>
      </c>
      <c r="AE60" s="16">
        <f t="shared" si="14"/>
        <v>33</v>
      </c>
      <c r="AF60" s="109">
        <f t="shared" si="10"/>
        <v>19.626168224299064</v>
      </c>
    </row>
    <row r="61" spans="1:32" ht="12.75">
      <c r="A61" s="100" t="s">
        <v>15</v>
      </c>
      <c r="B61" s="16">
        <f aca="true" t="shared" si="20" ref="B61:AA61">B24+B43</f>
        <v>160</v>
      </c>
      <c r="C61" s="16">
        <f t="shared" si="20"/>
        <v>142</v>
      </c>
      <c r="D61" s="16">
        <f t="shared" si="20"/>
        <v>134</v>
      </c>
      <c r="E61" s="16">
        <f t="shared" si="20"/>
        <v>151</v>
      </c>
      <c r="F61" s="16">
        <f t="shared" si="20"/>
        <v>157</v>
      </c>
      <c r="G61" s="16">
        <f t="shared" si="20"/>
        <v>155</v>
      </c>
      <c r="H61" s="16">
        <f t="shared" si="20"/>
        <v>160</v>
      </c>
      <c r="I61" s="16">
        <f t="shared" si="20"/>
        <v>111</v>
      </c>
      <c r="J61" s="16">
        <f t="shared" si="20"/>
        <v>128</v>
      </c>
      <c r="K61" s="16">
        <f t="shared" si="20"/>
        <v>132</v>
      </c>
      <c r="L61" s="16">
        <f t="shared" si="20"/>
        <v>120</v>
      </c>
      <c r="M61" s="16">
        <f t="shared" si="20"/>
        <v>125</v>
      </c>
      <c r="N61" s="16">
        <f t="shared" si="20"/>
        <v>111</v>
      </c>
      <c r="O61" s="16">
        <f t="shared" si="20"/>
        <v>126.5</v>
      </c>
      <c r="P61" s="16">
        <f t="shared" si="20"/>
        <v>126.5</v>
      </c>
      <c r="Q61" s="16">
        <f t="shared" si="20"/>
        <v>134.5</v>
      </c>
      <c r="R61" s="16">
        <f t="shared" si="20"/>
        <v>116</v>
      </c>
      <c r="S61" s="16">
        <f t="shared" si="20"/>
        <v>70</v>
      </c>
      <c r="T61" s="16">
        <f t="shared" si="20"/>
        <v>95</v>
      </c>
      <c r="U61" s="16">
        <f t="shared" si="20"/>
        <v>116</v>
      </c>
      <c r="V61" s="16">
        <f t="shared" si="20"/>
        <v>99</v>
      </c>
      <c r="W61" s="16">
        <f t="shared" si="20"/>
        <v>125</v>
      </c>
      <c r="X61" s="16">
        <f t="shared" si="20"/>
        <v>115</v>
      </c>
      <c r="Y61" s="16">
        <f t="shared" si="20"/>
        <v>116</v>
      </c>
      <c r="Z61" s="16">
        <f t="shared" si="20"/>
        <v>117.5</v>
      </c>
      <c r="AA61" s="16">
        <f t="shared" si="20"/>
        <v>118</v>
      </c>
      <c r="AB61" s="16">
        <f t="shared" si="12"/>
        <v>109</v>
      </c>
      <c r="AC61" s="16">
        <f t="shared" si="12"/>
        <v>105</v>
      </c>
      <c r="AD61" s="16">
        <f t="shared" si="13"/>
        <v>120</v>
      </c>
      <c r="AE61" s="16">
        <f t="shared" si="14"/>
        <v>112</v>
      </c>
      <c r="AF61" s="109">
        <f t="shared" si="10"/>
        <v>14.285714285714285</v>
      </c>
    </row>
    <row r="62" spans="1:32" ht="12.75">
      <c r="A62" s="100" t="s">
        <v>102</v>
      </c>
      <c r="B62" s="16">
        <f aca="true" t="shared" si="21" ref="B62:AA62">B25+B44</f>
        <v>1535</v>
      </c>
      <c r="C62" s="16">
        <f t="shared" si="21"/>
        <v>1414</v>
      </c>
      <c r="D62" s="16">
        <f t="shared" si="21"/>
        <v>1374</v>
      </c>
      <c r="E62" s="16">
        <f t="shared" si="21"/>
        <v>1388</v>
      </c>
      <c r="F62" s="16">
        <f t="shared" si="21"/>
        <v>1410</v>
      </c>
      <c r="G62" s="16">
        <f t="shared" si="21"/>
        <v>1487</v>
      </c>
      <c r="H62" s="16">
        <f t="shared" si="21"/>
        <v>1029</v>
      </c>
      <c r="I62" s="16">
        <f t="shared" si="21"/>
        <v>1258</v>
      </c>
      <c r="J62" s="16">
        <f t="shared" si="21"/>
        <v>1271</v>
      </c>
      <c r="K62" s="16">
        <f t="shared" si="21"/>
        <v>1103</v>
      </c>
      <c r="L62" s="16">
        <f t="shared" si="21"/>
        <v>1035</v>
      </c>
      <c r="M62" s="16">
        <f t="shared" si="21"/>
        <v>1220</v>
      </c>
      <c r="N62" s="16">
        <f t="shared" si="21"/>
        <v>940</v>
      </c>
      <c r="O62" s="16">
        <f t="shared" si="21"/>
        <v>1092</v>
      </c>
      <c r="P62" s="16">
        <f t="shared" si="21"/>
        <v>1170</v>
      </c>
      <c r="Q62" s="16">
        <f t="shared" si="21"/>
        <v>952</v>
      </c>
      <c r="R62" s="16">
        <f t="shared" si="21"/>
        <v>895</v>
      </c>
      <c r="S62" s="16">
        <f t="shared" si="21"/>
        <v>527</v>
      </c>
      <c r="T62" s="16">
        <f t="shared" si="21"/>
        <v>770</v>
      </c>
      <c r="U62" s="16">
        <f t="shared" si="21"/>
        <v>780</v>
      </c>
      <c r="V62" s="16">
        <f t="shared" si="21"/>
        <v>695</v>
      </c>
      <c r="W62" s="16">
        <f t="shared" si="21"/>
        <v>775</v>
      </c>
      <c r="X62" s="16">
        <f t="shared" si="21"/>
        <v>645</v>
      </c>
      <c r="Y62" s="16">
        <f t="shared" si="21"/>
        <v>765</v>
      </c>
      <c r="Z62" s="16">
        <f t="shared" si="21"/>
        <v>740</v>
      </c>
      <c r="AA62" s="16">
        <f t="shared" si="21"/>
        <v>665</v>
      </c>
      <c r="AB62" s="16">
        <f t="shared" si="12"/>
        <v>650</v>
      </c>
      <c r="AC62" s="16">
        <f t="shared" si="12"/>
        <v>440</v>
      </c>
      <c r="AD62" s="16">
        <f t="shared" si="13"/>
        <v>630</v>
      </c>
      <c r="AE62" s="16">
        <f t="shared" si="14"/>
        <v>480</v>
      </c>
      <c r="AF62" s="109">
        <f t="shared" si="10"/>
        <v>43.18181818181818</v>
      </c>
    </row>
    <row r="63" spans="1:32" ht="12.75">
      <c r="A63" s="20"/>
      <c r="B63" s="20"/>
      <c r="C63" s="20"/>
      <c r="D63" s="16"/>
      <c r="E63" s="16"/>
      <c r="F63" s="16"/>
      <c r="G63" s="17" t="s">
        <v>17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09"/>
    </row>
    <row r="64" spans="1:32" ht="12.75">
      <c r="A64" s="141" t="s">
        <v>18</v>
      </c>
      <c r="B64" s="43">
        <f>B27+B46</f>
        <v>3805</v>
      </c>
      <c r="C64" s="43">
        <f aca="true" t="shared" si="22" ref="C64:V64">C27+C46</f>
        <v>3503</v>
      </c>
      <c r="D64" s="43">
        <f t="shared" si="22"/>
        <v>3207</v>
      </c>
      <c r="E64" s="43">
        <f t="shared" si="22"/>
        <v>3487</v>
      </c>
      <c r="F64" s="43">
        <f t="shared" si="22"/>
        <v>3662</v>
      </c>
      <c r="G64" s="43">
        <f t="shared" si="22"/>
        <v>3906.492</v>
      </c>
      <c r="H64" s="44">
        <f t="shared" si="22"/>
        <v>2951.6000000000004</v>
      </c>
      <c r="I64" s="44">
        <f t="shared" si="22"/>
        <v>3307</v>
      </c>
      <c r="J64" s="44">
        <f t="shared" si="22"/>
        <v>3361</v>
      </c>
      <c r="K64" s="44">
        <f t="shared" si="22"/>
        <v>2956</v>
      </c>
      <c r="L64" s="44">
        <f t="shared" si="22"/>
        <v>2904.7</v>
      </c>
      <c r="M64" s="44">
        <f t="shared" si="22"/>
        <v>3429.44</v>
      </c>
      <c r="N64" s="44">
        <f t="shared" si="22"/>
        <v>2673.905</v>
      </c>
      <c r="O64" s="44">
        <f t="shared" si="22"/>
        <v>3016.88</v>
      </c>
      <c r="P64" s="44">
        <f t="shared" si="22"/>
        <v>3184.95</v>
      </c>
      <c r="Q64" s="44">
        <f t="shared" si="22"/>
        <v>2843.3</v>
      </c>
      <c r="R64" s="45">
        <f t="shared" si="22"/>
        <v>2810</v>
      </c>
      <c r="S64" s="45">
        <f t="shared" si="22"/>
        <v>1600.2</v>
      </c>
      <c r="T64" s="45">
        <f t="shared" si="22"/>
        <v>2551.8</v>
      </c>
      <c r="U64" s="45">
        <f t="shared" si="22"/>
        <v>2799</v>
      </c>
      <c r="V64" s="45">
        <f t="shared" si="22"/>
        <v>2427.5</v>
      </c>
      <c r="W64" s="45">
        <f aca="true" t="shared" si="23" ref="W64:AD64">W27+W46</f>
        <v>2742.4</v>
      </c>
      <c r="X64" s="45">
        <f t="shared" si="23"/>
        <v>2372.3</v>
      </c>
      <c r="Y64" s="45">
        <f t="shared" si="23"/>
        <v>2699.2</v>
      </c>
      <c r="Z64" s="45">
        <f t="shared" si="23"/>
        <v>2781.2</v>
      </c>
      <c r="AA64" s="45">
        <f t="shared" si="23"/>
        <v>2688.2</v>
      </c>
      <c r="AB64" s="45">
        <f t="shared" si="23"/>
        <v>2652.8500000000004</v>
      </c>
      <c r="AC64" s="45">
        <f t="shared" si="23"/>
        <v>1946.75</v>
      </c>
      <c r="AD64" s="45">
        <f t="shared" si="23"/>
        <v>2628.6</v>
      </c>
      <c r="AE64" s="45">
        <f>AE27+AE46</f>
        <v>2318.85</v>
      </c>
      <c r="AF64" s="117">
        <f>(AD64-AC64)/AC64*100</f>
        <v>35.02504173622704</v>
      </c>
    </row>
    <row r="65" spans="1:32" ht="12.75">
      <c r="A65" s="39"/>
      <c r="B65" s="39"/>
      <c r="C65" s="39"/>
      <c r="D65" s="39"/>
      <c r="E65" s="39"/>
      <c r="F65" s="39"/>
      <c r="O65" s="35"/>
      <c r="P65" s="35"/>
      <c r="Q65" s="35"/>
      <c r="R65" s="35"/>
      <c r="U65">
        <f>(V64-U64)/U64*100</f>
        <v>-13.272597356198643</v>
      </c>
      <c r="AF65" s="112"/>
    </row>
    <row r="66" spans="1:32" ht="12.75">
      <c r="A66" s="39"/>
      <c r="B66" s="39"/>
      <c r="C66" s="39"/>
      <c r="D66" s="39"/>
      <c r="E66" s="39"/>
      <c r="F66" s="39"/>
      <c r="O66" s="35"/>
      <c r="P66" s="35"/>
      <c r="Q66" s="35"/>
      <c r="R66" s="35"/>
      <c r="AF66" s="112"/>
    </row>
    <row r="67" spans="1:32" ht="12.75">
      <c r="A67" s="2" t="s">
        <v>57</v>
      </c>
      <c r="B67" s="2"/>
      <c r="C67" s="2"/>
      <c r="D67" s="2"/>
      <c r="E67" s="2"/>
      <c r="F67" s="2"/>
      <c r="O67" s="35"/>
      <c r="P67" s="35"/>
      <c r="Q67" s="35"/>
      <c r="R67" s="35"/>
      <c r="AF67" s="112"/>
    </row>
    <row r="68" spans="1:32" ht="12.75">
      <c r="A68" s="86" t="s">
        <v>72</v>
      </c>
      <c r="O68" s="35"/>
      <c r="P68" s="35"/>
      <c r="Q68" s="173"/>
      <c r="R68" s="173"/>
      <c r="Z68" s="119"/>
      <c r="AF68" s="112"/>
    </row>
    <row r="69" spans="1:32" ht="12.75">
      <c r="A69" s="8"/>
      <c r="B69" s="8"/>
      <c r="C69" s="8"/>
      <c r="D69" s="55" t="s">
        <v>37</v>
      </c>
      <c r="E69" s="55" t="s">
        <v>38</v>
      </c>
      <c r="F69" s="55" t="s">
        <v>39</v>
      </c>
      <c r="G69" s="14" t="s">
        <v>1</v>
      </c>
      <c r="H69" s="12" t="s">
        <v>2</v>
      </c>
      <c r="I69" s="12" t="s">
        <v>3</v>
      </c>
      <c r="J69" s="12" t="s">
        <v>4</v>
      </c>
      <c r="K69" s="12" t="str">
        <f aca="true" t="shared" si="24" ref="K69:R69">K14</f>
        <v>1997/98</v>
      </c>
      <c r="L69" s="12" t="str">
        <f t="shared" si="24"/>
        <v>1998/99</v>
      </c>
      <c r="M69" s="12" t="str">
        <f t="shared" si="24"/>
        <v>1999/2000</v>
      </c>
      <c r="N69" s="12" t="str">
        <f t="shared" si="24"/>
        <v>2000/01</v>
      </c>
      <c r="O69" s="12" t="str">
        <f t="shared" si="24"/>
        <v>2001/02</v>
      </c>
      <c r="P69" s="12" t="str">
        <f t="shared" si="24"/>
        <v>2002/03</v>
      </c>
      <c r="Q69" s="12" t="str">
        <f t="shared" si="24"/>
        <v>2003/04</v>
      </c>
      <c r="R69" s="12" t="str">
        <f t="shared" si="24"/>
        <v>2004/05</v>
      </c>
      <c r="S69" s="12" t="str">
        <f aca="true" t="shared" si="25" ref="S69:X69">S14</f>
        <v>2005/06</v>
      </c>
      <c r="T69" s="12" t="str">
        <f t="shared" si="25"/>
        <v>2006/07</v>
      </c>
      <c r="U69" s="12" t="str">
        <f t="shared" si="25"/>
        <v>2007/08</v>
      </c>
      <c r="V69" s="12" t="str">
        <f t="shared" si="25"/>
        <v>2008/09</v>
      </c>
      <c r="W69" s="12" t="str">
        <f t="shared" si="25"/>
        <v>2009/10</v>
      </c>
      <c r="X69" s="12" t="str">
        <f t="shared" si="25"/>
        <v>2010/11</v>
      </c>
      <c r="Y69" s="12" t="str">
        <f>Y14</f>
        <v>2011/12</v>
      </c>
      <c r="Z69" s="12" t="str">
        <f>Z14</f>
        <v>2012/13</v>
      </c>
      <c r="AA69" s="12" t="str">
        <f>AA14</f>
        <v>2013/14</v>
      </c>
      <c r="AB69" s="113" t="s">
        <v>137</v>
      </c>
      <c r="AC69" s="113" t="s">
        <v>158</v>
      </c>
      <c r="AD69" s="113" t="s">
        <v>164</v>
      </c>
      <c r="AE69" s="113" t="s">
        <v>163</v>
      </c>
      <c r="AF69" s="105" t="str">
        <f>AF51</f>
        <v>% Verandering</v>
      </c>
    </row>
    <row r="70" spans="1:32" ht="12.75">
      <c r="A70" s="9" t="s">
        <v>6</v>
      </c>
      <c r="B70" s="9"/>
      <c r="C70" s="9"/>
      <c r="D70" s="15" t="s">
        <v>19</v>
      </c>
      <c r="E70" s="13" t="s">
        <v>19</v>
      </c>
      <c r="F70" s="13" t="s">
        <v>19</v>
      </c>
      <c r="G70" s="15" t="s">
        <v>19</v>
      </c>
      <c r="H70" s="13" t="s">
        <v>19</v>
      </c>
      <c r="I70" s="13" t="s">
        <v>19</v>
      </c>
      <c r="J70" s="13" t="s">
        <v>19</v>
      </c>
      <c r="K70" s="13" t="s">
        <v>19</v>
      </c>
      <c r="L70" s="13" t="s">
        <v>19</v>
      </c>
      <c r="M70" s="13" t="s">
        <v>19</v>
      </c>
      <c r="N70" s="13" t="s">
        <v>19</v>
      </c>
      <c r="O70" s="13" t="s">
        <v>19</v>
      </c>
      <c r="P70" s="13" t="s">
        <v>19</v>
      </c>
      <c r="Q70" s="13" t="s">
        <v>19</v>
      </c>
      <c r="R70" s="13" t="s">
        <v>19</v>
      </c>
      <c r="S70" s="13" t="s">
        <v>19</v>
      </c>
      <c r="T70" s="13" t="s">
        <v>19</v>
      </c>
      <c r="U70" s="13" t="s">
        <v>19</v>
      </c>
      <c r="V70" s="13" t="s">
        <v>19</v>
      </c>
      <c r="W70" s="13" t="s">
        <v>19</v>
      </c>
      <c r="X70" s="13" t="s">
        <v>19</v>
      </c>
      <c r="Y70" s="13" t="s">
        <v>19</v>
      </c>
      <c r="Z70" s="13" t="s">
        <v>19</v>
      </c>
      <c r="AA70" s="13" t="s">
        <v>19</v>
      </c>
      <c r="AB70" s="33" t="s">
        <v>19</v>
      </c>
      <c r="AC70" s="33" t="s">
        <v>19</v>
      </c>
      <c r="AD70" s="33" t="s">
        <v>19</v>
      </c>
      <c r="AE70" s="33" t="s">
        <v>19</v>
      </c>
      <c r="AF70" s="104"/>
    </row>
    <row r="71" spans="1:32" ht="12.75">
      <c r="A71" s="20"/>
      <c r="B71" s="20"/>
      <c r="C71" s="20"/>
      <c r="D71" s="40"/>
      <c r="E71" s="53"/>
      <c r="F71" s="20"/>
      <c r="G71" s="1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108"/>
    </row>
    <row r="72" spans="1:32" ht="12.75">
      <c r="A72" s="100" t="s">
        <v>97</v>
      </c>
      <c r="B72" s="21"/>
      <c r="C72" s="21"/>
      <c r="D72" s="59">
        <v>2</v>
      </c>
      <c r="E72" s="60">
        <v>0</v>
      </c>
      <c r="F72" s="59">
        <v>2</v>
      </c>
      <c r="G72" s="17">
        <v>2</v>
      </c>
      <c r="H72" s="26">
        <v>1</v>
      </c>
      <c r="I72" s="26">
        <v>9</v>
      </c>
      <c r="J72" s="26">
        <v>7.9</v>
      </c>
      <c r="K72" s="26">
        <v>0</v>
      </c>
      <c r="L72" s="26">
        <v>0</v>
      </c>
      <c r="M72" s="26">
        <v>0</v>
      </c>
      <c r="N72" s="26">
        <v>0.84</v>
      </c>
      <c r="O72" s="26">
        <v>0.48</v>
      </c>
      <c r="P72" s="26">
        <v>0.3</v>
      </c>
      <c r="Q72" s="26">
        <v>0.6</v>
      </c>
      <c r="R72" s="26">
        <v>0</v>
      </c>
      <c r="S72" s="26">
        <v>0</v>
      </c>
      <c r="T72" s="68">
        <v>0.3</v>
      </c>
      <c r="U72" s="68">
        <v>10</v>
      </c>
      <c r="V72" s="81">
        <v>15</v>
      </c>
      <c r="W72" s="81">
        <v>3.5</v>
      </c>
      <c r="X72" s="81">
        <v>2</v>
      </c>
      <c r="Y72" s="81">
        <v>5</v>
      </c>
      <c r="Z72" s="81">
        <v>3</v>
      </c>
      <c r="AA72" s="81">
        <v>4.5</v>
      </c>
      <c r="AB72" s="81">
        <v>4.05</v>
      </c>
      <c r="AC72" s="81">
        <v>5</v>
      </c>
      <c r="AD72" s="81">
        <v>2</v>
      </c>
      <c r="AE72" s="81">
        <v>0</v>
      </c>
      <c r="AF72" s="109">
        <f aca="true" t="shared" si="26" ref="AF72:AF80">(AE72-AD72)/AD72*100</f>
        <v>-100</v>
      </c>
    </row>
    <row r="73" spans="1:32" ht="12.75">
      <c r="A73" s="100" t="s">
        <v>98</v>
      </c>
      <c r="B73" s="21"/>
      <c r="C73" s="21"/>
      <c r="D73" s="59">
        <v>19</v>
      </c>
      <c r="E73" s="60">
        <v>16</v>
      </c>
      <c r="F73" s="59">
        <v>22</v>
      </c>
      <c r="G73" s="17">
        <v>22</v>
      </c>
      <c r="H73" s="26">
        <v>22.964</v>
      </c>
      <c r="I73" s="26">
        <v>53</v>
      </c>
      <c r="J73" s="26">
        <v>19</v>
      </c>
      <c r="K73" s="26">
        <v>21</v>
      </c>
      <c r="L73" s="26">
        <v>31</v>
      </c>
      <c r="M73" s="26">
        <v>32.8</v>
      </c>
      <c r="N73" s="26">
        <v>30</v>
      </c>
      <c r="O73" s="26">
        <v>37</v>
      </c>
      <c r="P73" s="26">
        <v>113.05</v>
      </c>
      <c r="Q73" s="26">
        <v>62.4</v>
      </c>
      <c r="R73" s="26">
        <v>30.5</v>
      </c>
      <c r="S73" s="26">
        <v>165</v>
      </c>
      <c r="T73" s="68">
        <v>42.7</v>
      </c>
      <c r="U73" s="68">
        <v>36</v>
      </c>
      <c r="V73" s="81">
        <v>28.75</v>
      </c>
      <c r="W73" s="81">
        <v>23</v>
      </c>
      <c r="X73" s="81">
        <v>23</v>
      </c>
      <c r="Y73" s="81">
        <v>25.4</v>
      </c>
      <c r="Z73" s="81">
        <v>25.3</v>
      </c>
      <c r="AA73" s="81">
        <v>25.3</v>
      </c>
      <c r="AB73" s="81">
        <v>35</v>
      </c>
      <c r="AC73" s="81">
        <v>35</v>
      </c>
      <c r="AD73" s="81">
        <v>46.2</v>
      </c>
      <c r="AE73" s="81">
        <v>41.76</v>
      </c>
      <c r="AF73" s="109">
        <f t="shared" si="26"/>
        <v>-9.610389610389621</v>
      </c>
    </row>
    <row r="74" spans="1:32" ht="12.75">
      <c r="A74" s="100" t="s">
        <v>99</v>
      </c>
      <c r="B74" s="21"/>
      <c r="C74" s="21"/>
      <c r="D74" s="59">
        <v>1170</v>
      </c>
      <c r="E74" s="60">
        <v>555</v>
      </c>
      <c r="F74" s="59">
        <v>1967</v>
      </c>
      <c r="G74" s="17">
        <v>2186</v>
      </c>
      <c r="H74" s="26">
        <v>710</v>
      </c>
      <c r="I74" s="26">
        <v>2232</v>
      </c>
      <c r="J74" s="26">
        <v>2050</v>
      </c>
      <c r="K74" s="26">
        <v>1725</v>
      </c>
      <c r="L74" s="26">
        <v>1820</v>
      </c>
      <c r="M74" s="26">
        <v>2727.5</v>
      </c>
      <c r="N74" s="26">
        <v>1710</v>
      </c>
      <c r="O74" s="26">
        <v>2064</v>
      </c>
      <c r="P74" s="26">
        <v>2515</v>
      </c>
      <c r="Q74" s="26">
        <v>2050</v>
      </c>
      <c r="R74" s="26">
        <v>2658</v>
      </c>
      <c r="S74" s="26">
        <v>1400</v>
      </c>
      <c r="T74" s="68">
        <v>1925</v>
      </c>
      <c r="U74" s="68">
        <v>2978</v>
      </c>
      <c r="V74" s="81">
        <v>2627.25</v>
      </c>
      <c r="W74" s="81">
        <v>3174</v>
      </c>
      <c r="X74" s="81">
        <v>2590</v>
      </c>
      <c r="Y74" s="81">
        <v>3050</v>
      </c>
      <c r="Z74" s="81">
        <v>2574</v>
      </c>
      <c r="AA74" s="81">
        <v>3759.5</v>
      </c>
      <c r="AB74" s="81">
        <v>2236.5</v>
      </c>
      <c r="AC74" s="81">
        <v>1190.5</v>
      </c>
      <c r="AD74" s="81">
        <v>5111.75</v>
      </c>
      <c r="AE74" s="81">
        <v>3445.4</v>
      </c>
      <c r="AF74" s="109">
        <f t="shared" si="26"/>
        <v>-32.59842519685039</v>
      </c>
    </row>
    <row r="75" spans="1:32" ht="12.75">
      <c r="A75" s="100" t="s">
        <v>100</v>
      </c>
      <c r="B75" s="21"/>
      <c r="C75" s="21"/>
      <c r="D75" s="59">
        <v>41</v>
      </c>
      <c r="E75" s="59">
        <v>2</v>
      </c>
      <c r="F75" s="60">
        <v>26</v>
      </c>
      <c r="G75" s="17">
        <v>30</v>
      </c>
      <c r="H75" s="26">
        <v>60</v>
      </c>
      <c r="I75" s="26">
        <v>48</v>
      </c>
      <c r="J75" s="26">
        <v>15.8</v>
      </c>
      <c r="K75" s="26">
        <v>14</v>
      </c>
      <c r="L75" s="26">
        <v>11</v>
      </c>
      <c r="M75" s="26">
        <v>21</v>
      </c>
      <c r="N75" s="26">
        <v>20</v>
      </c>
      <c r="O75" s="26">
        <v>11</v>
      </c>
      <c r="P75" s="26">
        <v>14.7</v>
      </c>
      <c r="Q75" s="26">
        <v>20</v>
      </c>
      <c r="R75" s="26">
        <v>19</v>
      </c>
      <c r="S75" s="26">
        <v>15.4</v>
      </c>
      <c r="T75" s="68">
        <v>15</v>
      </c>
      <c r="U75" s="68">
        <v>15</v>
      </c>
      <c r="V75" s="81">
        <v>15.9</v>
      </c>
      <c r="W75" s="81">
        <v>14.5</v>
      </c>
      <c r="X75" s="81">
        <v>10.5</v>
      </c>
      <c r="Y75" s="81">
        <v>17.5</v>
      </c>
      <c r="Z75" s="81">
        <v>18.2</v>
      </c>
      <c r="AA75" s="81">
        <v>13.75</v>
      </c>
      <c r="AB75" s="81">
        <v>15.6</v>
      </c>
      <c r="AC75" s="81">
        <v>10</v>
      </c>
      <c r="AD75" s="81">
        <v>30.8</v>
      </c>
      <c r="AE75" s="81">
        <v>21.7</v>
      </c>
      <c r="AF75" s="109">
        <f t="shared" si="26"/>
        <v>-29.545454545454547</v>
      </c>
    </row>
    <row r="76" spans="1:32" ht="12.75">
      <c r="A76" s="100" t="s">
        <v>12</v>
      </c>
      <c r="B76" s="21"/>
      <c r="C76" s="21"/>
      <c r="D76" s="59">
        <v>106</v>
      </c>
      <c r="E76" s="60">
        <v>54</v>
      </c>
      <c r="F76" s="59">
        <v>75</v>
      </c>
      <c r="G76" s="17">
        <v>169</v>
      </c>
      <c r="H76" s="26">
        <v>131</v>
      </c>
      <c r="I76" s="26">
        <v>145</v>
      </c>
      <c r="J76" s="26">
        <v>121</v>
      </c>
      <c r="K76" s="26">
        <v>111</v>
      </c>
      <c r="L76" s="26">
        <v>105.5</v>
      </c>
      <c r="M76" s="26">
        <v>110</v>
      </c>
      <c r="N76" s="26">
        <v>84.5</v>
      </c>
      <c r="O76" s="26">
        <v>147.5</v>
      </c>
      <c r="P76" s="26">
        <v>207.5</v>
      </c>
      <c r="Q76" s="26">
        <v>175</v>
      </c>
      <c r="R76" s="26">
        <v>170</v>
      </c>
      <c r="S76" s="26">
        <v>175</v>
      </c>
      <c r="T76" s="68">
        <v>190</v>
      </c>
      <c r="U76" s="68">
        <v>237</v>
      </c>
      <c r="V76" s="81">
        <v>248</v>
      </c>
      <c r="W76" s="81">
        <v>272</v>
      </c>
      <c r="X76" s="81">
        <v>214.5</v>
      </c>
      <c r="Y76" s="81">
        <v>242</v>
      </c>
      <c r="Z76" s="81">
        <v>284</v>
      </c>
      <c r="AA76" s="81">
        <v>266.6</v>
      </c>
      <c r="AB76" s="81">
        <v>224</v>
      </c>
      <c r="AC76" s="81">
        <v>215</v>
      </c>
      <c r="AD76" s="81">
        <v>350</v>
      </c>
      <c r="AE76" s="81">
        <v>292.5</v>
      </c>
      <c r="AF76" s="109">
        <f t="shared" si="26"/>
        <v>-16.428571428571427</v>
      </c>
    </row>
    <row r="77" spans="1:32" ht="12.75">
      <c r="A77" s="100" t="s">
        <v>13</v>
      </c>
      <c r="B77" s="21"/>
      <c r="C77" s="21"/>
      <c r="D77" s="59">
        <v>374</v>
      </c>
      <c r="E77" s="60">
        <v>207</v>
      </c>
      <c r="F77" s="59">
        <v>378</v>
      </c>
      <c r="G77" s="17">
        <v>556</v>
      </c>
      <c r="H77" s="26">
        <v>267</v>
      </c>
      <c r="I77" s="26">
        <v>744</v>
      </c>
      <c r="J77" s="26">
        <v>532</v>
      </c>
      <c r="K77" s="26">
        <v>661</v>
      </c>
      <c r="L77" s="26">
        <v>920</v>
      </c>
      <c r="M77" s="26">
        <v>1055</v>
      </c>
      <c r="N77" s="26">
        <v>620</v>
      </c>
      <c r="O77" s="26">
        <v>905</v>
      </c>
      <c r="P77" s="26">
        <v>975</v>
      </c>
      <c r="Q77" s="26">
        <v>1055</v>
      </c>
      <c r="R77" s="26">
        <v>1133.5</v>
      </c>
      <c r="S77" s="26">
        <v>765</v>
      </c>
      <c r="T77" s="68">
        <v>720</v>
      </c>
      <c r="U77" s="68">
        <v>1475</v>
      </c>
      <c r="V77" s="81">
        <v>1290</v>
      </c>
      <c r="W77" s="81">
        <v>1370</v>
      </c>
      <c r="X77" s="81">
        <v>900</v>
      </c>
      <c r="Y77" s="81">
        <v>904</v>
      </c>
      <c r="Z77" s="81">
        <v>1020</v>
      </c>
      <c r="AA77" s="81">
        <v>907.2</v>
      </c>
      <c r="AB77" s="81">
        <v>824</v>
      </c>
      <c r="AC77" s="81">
        <v>752</v>
      </c>
      <c r="AD77" s="81">
        <v>1088</v>
      </c>
      <c r="AE77" s="81">
        <v>840</v>
      </c>
      <c r="AF77" s="109">
        <f t="shared" si="26"/>
        <v>-22.794117647058822</v>
      </c>
    </row>
    <row r="78" spans="1:32" ht="12.75">
      <c r="A78" s="100" t="s">
        <v>101</v>
      </c>
      <c r="B78" s="21"/>
      <c r="C78" s="21"/>
      <c r="D78" s="59">
        <v>82</v>
      </c>
      <c r="E78" s="60">
        <v>22</v>
      </c>
      <c r="F78" s="59">
        <v>45</v>
      </c>
      <c r="G78" s="17">
        <v>72</v>
      </c>
      <c r="H78" s="26">
        <v>23</v>
      </c>
      <c r="I78" s="26">
        <v>52</v>
      </c>
      <c r="J78" s="26">
        <v>49.5</v>
      </c>
      <c r="K78" s="26">
        <v>40.5</v>
      </c>
      <c r="L78" s="26">
        <v>50</v>
      </c>
      <c r="M78" s="26">
        <v>123.5</v>
      </c>
      <c r="N78" s="26">
        <v>71</v>
      </c>
      <c r="O78" s="26">
        <v>90</v>
      </c>
      <c r="P78" s="26">
        <v>140</v>
      </c>
      <c r="Q78" s="26">
        <v>95</v>
      </c>
      <c r="R78" s="26">
        <v>94</v>
      </c>
      <c r="S78" s="26">
        <v>42</v>
      </c>
      <c r="T78" s="68">
        <v>96</v>
      </c>
      <c r="U78" s="68">
        <v>164</v>
      </c>
      <c r="V78" s="81">
        <v>171.55</v>
      </c>
      <c r="W78" s="81">
        <v>130</v>
      </c>
      <c r="X78" s="81">
        <v>125</v>
      </c>
      <c r="Y78" s="81">
        <v>174.5</v>
      </c>
      <c r="Z78" s="81">
        <v>154</v>
      </c>
      <c r="AA78" s="81">
        <v>183</v>
      </c>
      <c r="AB78" s="81">
        <v>156.75</v>
      </c>
      <c r="AC78" s="81">
        <v>178</v>
      </c>
      <c r="AD78" s="81">
        <v>300</v>
      </c>
      <c r="AE78" s="81">
        <v>86.4</v>
      </c>
      <c r="AF78" s="109">
        <f t="shared" si="26"/>
        <v>-71.2</v>
      </c>
    </row>
    <row r="79" spans="1:32" ht="12.75">
      <c r="A79" s="100" t="s">
        <v>15</v>
      </c>
      <c r="B79" s="21"/>
      <c r="C79" s="21"/>
      <c r="D79" s="59">
        <v>143</v>
      </c>
      <c r="E79" s="60">
        <v>64</v>
      </c>
      <c r="F79" s="59">
        <v>174</v>
      </c>
      <c r="G79" s="17">
        <v>256</v>
      </c>
      <c r="H79" s="26">
        <v>103</v>
      </c>
      <c r="I79" s="26">
        <v>191</v>
      </c>
      <c r="J79" s="26">
        <v>179</v>
      </c>
      <c r="K79" s="26">
        <v>157.5</v>
      </c>
      <c r="L79" s="26">
        <v>199</v>
      </c>
      <c r="M79" s="26">
        <v>240</v>
      </c>
      <c r="N79" s="26">
        <v>174</v>
      </c>
      <c r="O79" s="26">
        <v>236</v>
      </c>
      <c r="P79" s="26">
        <v>265</v>
      </c>
      <c r="Q79" s="26">
        <v>297</v>
      </c>
      <c r="R79" s="26">
        <v>250.7</v>
      </c>
      <c r="S79" s="26">
        <v>245</v>
      </c>
      <c r="T79" s="68">
        <v>174</v>
      </c>
      <c r="U79" s="68">
        <v>400</v>
      </c>
      <c r="V79" s="81">
        <v>358.8</v>
      </c>
      <c r="W79" s="81">
        <v>493</v>
      </c>
      <c r="X79" s="81">
        <v>362.5</v>
      </c>
      <c r="Y79" s="81">
        <v>378.5</v>
      </c>
      <c r="Z79" s="81">
        <v>370</v>
      </c>
      <c r="AA79" s="81">
        <v>357.15</v>
      </c>
      <c r="AB79" s="81">
        <v>193.6</v>
      </c>
      <c r="AC79" s="81">
        <v>207</v>
      </c>
      <c r="AD79" s="81">
        <v>390</v>
      </c>
      <c r="AE79" s="81">
        <v>290</v>
      </c>
      <c r="AF79" s="109">
        <f t="shared" si="26"/>
        <v>-25.64102564102564</v>
      </c>
    </row>
    <row r="80" spans="1:32" ht="12.75">
      <c r="A80" s="100" t="s">
        <v>102</v>
      </c>
      <c r="B80" s="21"/>
      <c r="C80" s="21"/>
      <c r="D80" s="59">
        <v>1892</v>
      </c>
      <c r="E80" s="60">
        <v>332</v>
      </c>
      <c r="F80" s="59">
        <v>1727</v>
      </c>
      <c r="G80" s="17">
        <v>2439</v>
      </c>
      <c r="H80" s="26">
        <v>802</v>
      </c>
      <c r="I80" s="26">
        <v>2362</v>
      </c>
      <c r="J80" s="26">
        <v>2235</v>
      </c>
      <c r="K80" s="26">
        <v>1729.5</v>
      </c>
      <c r="L80" s="26">
        <v>1464.5</v>
      </c>
      <c r="M80" s="26">
        <v>2371</v>
      </c>
      <c r="N80" s="26">
        <v>1550</v>
      </c>
      <c r="O80" s="26">
        <v>2046.5</v>
      </c>
      <c r="P80" s="26">
        <v>2135</v>
      </c>
      <c r="Q80" s="26">
        <v>2050</v>
      </c>
      <c r="R80" s="26">
        <v>2185</v>
      </c>
      <c r="S80" s="26">
        <v>1380</v>
      </c>
      <c r="T80" s="68">
        <v>1152</v>
      </c>
      <c r="U80" s="68">
        <v>2165</v>
      </c>
      <c r="V80" s="81">
        <v>2019.75</v>
      </c>
      <c r="W80" s="81">
        <v>2350</v>
      </c>
      <c r="X80" s="81">
        <v>1824.5</v>
      </c>
      <c r="Y80" s="81">
        <v>2106.5</v>
      </c>
      <c r="Z80" s="81">
        <v>1158</v>
      </c>
      <c r="AA80" s="81">
        <v>2193</v>
      </c>
      <c r="AB80" s="81">
        <v>1046</v>
      </c>
      <c r="AC80" s="81">
        <v>816</v>
      </c>
      <c r="AD80" s="81">
        <v>2574</v>
      </c>
      <c r="AE80" s="81">
        <v>1683.5</v>
      </c>
      <c r="AF80" s="109">
        <f t="shared" si="26"/>
        <v>-34.5959595959596</v>
      </c>
    </row>
    <row r="81" spans="1:32" ht="12.75">
      <c r="A81" s="20"/>
      <c r="B81" s="20"/>
      <c r="C81" s="20"/>
      <c r="D81" s="61"/>
      <c r="E81" s="61"/>
      <c r="F81" s="61"/>
      <c r="G81" s="17" t="s">
        <v>17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6"/>
      <c r="U81" s="16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109"/>
    </row>
    <row r="82" spans="1:255" ht="12.75">
      <c r="A82" s="22" t="s">
        <v>18</v>
      </c>
      <c r="B82" s="22"/>
      <c r="C82" s="22"/>
      <c r="D82" s="18">
        <f>SUM(D72:D80)</f>
        <v>3829</v>
      </c>
      <c r="E82" s="18">
        <f>SUM(E72:E80)</f>
        <v>1252</v>
      </c>
      <c r="F82" s="18">
        <f>SUM(F72:F80)</f>
        <v>4416</v>
      </c>
      <c r="G82" s="18">
        <f>SUM(G72:G80)</f>
        <v>5732</v>
      </c>
      <c r="H82" s="27">
        <f aca="true" t="shared" si="27" ref="H82:Q82">SUM(H72:H80)</f>
        <v>2119.964</v>
      </c>
      <c r="I82" s="27">
        <f>SUM(I72:I80)</f>
        <v>5836</v>
      </c>
      <c r="J82" s="27">
        <f t="shared" si="27"/>
        <v>5209.200000000001</v>
      </c>
      <c r="K82" s="27">
        <f t="shared" si="27"/>
        <v>4459.5</v>
      </c>
      <c r="L82" s="27">
        <f t="shared" si="27"/>
        <v>4601</v>
      </c>
      <c r="M82" s="27">
        <f t="shared" si="27"/>
        <v>6680.8</v>
      </c>
      <c r="N82" s="27">
        <f t="shared" si="27"/>
        <v>4260.34</v>
      </c>
      <c r="O82" s="27">
        <f t="shared" si="27"/>
        <v>5537.48</v>
      </c>
      <c r="P82" s="27">
        <f t="shared" si="27"/>
        <v>6365.549999999999</v>
      </c>
      <c r="Q82" s="27">
        <f t="shared" si="27"/>
        <v>5805</v>
      </c>
      <c r="R82" s="27">
        <f aca="true" t="shared" si="28" ref="R82:W82">SUM(R72:R80)</f>
        <v>6540.7</v>
      </c>
      <c r="S82" s="27">
        <f t="shared" si="28"/>
        <v>4187.4</v>
      </c>
      <c r="T82" s="67">
        <f t="shared" si="28"/>
        <v>4315</v>
      </c>
      <c r="U82" s="67">
        <f t="shared" si="28"/>
        <v>7480</v>
      </c>
      <c r="V82" s="83">
        <f t="shared" si="28"/>
        <v>6775</v>
      </c>
      <c r="W82" s="83">
        <f t="shared" si="28"/>
        <v>7830</v>
      </c>
      <c r="X82" s="83">
        <f aca="true" t="shared" si="29" ref="X82:AD82">SUM(X72:X80)</f>
        <v>6052</v>
      </c>
      <c r="Y82" s="83">
        <f t="shared" si="29"/>
        <v>6903.4</v>
      </c>
      <c r="Z82" s="83">
        <f t="shared" si="29"/>
        <v>5606.5</v>
      </c>
      <c r="AA82" s="158">
        <f t="shared" si="29"/>
        <v>7710</v>
      </c>
      <c r="AB82" s="83">
        <f t="shared" si="29"/>
        <v>4735.5</v>
      </c>
      <c r="AC82" s="83">
        <f t="shared" si="29"/>
        <v>3408.5</v>
      </c>
      <c r="AD82" s="158">
        <f t="shared" si="29"/>
        <v>9892.75</v>
      </c>
      <c r="AE82" s="167">
        <f>SUM(AE72:AE80)</f>
        <v>6701.26</v>
      </c>
      <c r="AF82" s="109">
        <f>(AD82-AC82)/AC82*100</f>
        <v>190.2376411911398</v>
      </c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32" ht="12.75">
      <c r="A83" s="23"/>
      <c r="B83" s="23"/>
      <c r="C83" s="23"/>
      <c r="D83" s="23"/>
      <c r="E83" s="23"/>
      <c r="F83" s="23"/>
      <c r="G83" s="1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19"/>
      <c r="U83" s="19"/>
      <c r="V83" s="19"/>
      <c r="W83" s="19"/>
      <c r="X83" s="19"/>
      <c r="Y83" s="19"/>
      <c r="Z83" s="19"/>
      <c r="AA83" s="160" t="s">
        <v>160</v>
      </c>
      <c r="AB83" s="19"/>
      <c r="AC83" s="19"/>
      <c r="AD83" s="160" t="s">
        <v>159</v>
      </c>
      <c r="AE83" s="160"/>
      <c r="AF83" s="110"/>
    </row>
    <row r="84" spans="14:32" ht="12.75">
      <c r="N84"/>
      <c r="AE84" s="118"/>
      <c r="AF84"/>
    </row>
    <row r="85" spans="14:32" ht="12.75">
      <c r="N85"/>
      <c r="T85" s="145"/>
      <c r="U85" s="145"/>
      <c r="V85" s="145"/>
      <c r="W85" s="145"/>
      <c r="X85" s="145"/>
      <c r="Y85" s="145"/>
      <c r="Z85" s="145"/>
      <c r="AA85" s="145"/>
      <c r="AB85" s="145"/>
      <c r="AE85" s="118"/>
      <c r="AF85"/>
    </row>
    <row r="86" spans="14:32" ht="12.75">
      <c r="N86"/>
      <c r="T86" s="144"/>
      <c r="U86" s="144"/>
      <c r="V86" s="144"/>
      <c r="W86" s="144"/>
      <c r="X86" s="144"/>
      <c r="Y86" s="144"/>
      <c r="Z86" s="144"/>
      <c r="AA86" s="144"/>
      <c r="AB86" s="144"/>
      <c r="AE86" s="118"/>
      <c r="AF86"/>
    </row>
    <row r="87" spans="1:32" ht="12.75">
      <c r="A87" s="2" t="s">
        <v>58</v>
      </c>
      <c r="B87" s="2"/>
      <c r="C87" s="2"/>
      <c r="D87" s="2"/>
      <c r="E87" s="2"/>
      <c r="F87" s="2"/>
      <c r="N87"/>
      <c r="AE87" s="118"/>
      <c r="AF87"/>
    </row>
    <row r="88" spans="1:32" ht="12.75">
      <c r="A88" s="86" t="s">
        <v>74</v>
      </c>
      <c r="N88"/>
      <c r="Z88" s="119"/>
      <c r="AE88" s="118"/>
      <c r="AF88"/>
    </row>
    <row r="89" spans="1:32" ht="12.75">
      <c r="A89" s="8"/>
      <c r="B89" s="8"/>
      <c r="C89" s="8"/>
      <c r="D89" s="55" t="s">
        <v>37</v>
      </c>
      <c r="E89" s="55" t="s">
        <v>38</v>
      </c>
      <c r="F89" s="55" t="s">
        <v>39</v>
      </c>
      <c r="G89" s="14" t="s">
        <v>1</v>
      </c>
      <c r="H89" s="12" t="s">
        <v>2</v>
      </c>
      <c r="I89" s="12" t="s">
        <v>3</v>
      </c>
      <c r="J89" s="12" t="s">
        <v>4</v>
      </c>
      <c r="K89" s="12" t="str">
        <f aca="true" t="shared" si="30" ref="K89:R89">K14</f>
        <v>1997/98</v>
      </c>
      <c r="L89" s="12" t="str">
        <f t="shared" si="30"/>
        <v>1998/99</v>
      </c>
      <c r="M89" s="12" t="str">
        <f t="shared" si="30"/>
        <v>1999/2000</v>
      </c>
      <c r="N89" s="12" t="str">
        <f t="shared" si="30"/>
        <v>2000/01</v>
      </c>
      <c r="O89" s="12" t="str">
        <f t="shared" si="30"/>
        <v>2001/02</v>
      </c>
      <c r="P89" s="12" t="str">
        <f t="shared" si="30"/>
        <v>2002/03</v>
      </c>
      <c r="Q89" s="12" t="str">
        <f t="shared" si="30"/>
        <v>2003/04</v>
      </c>
      <c r="R89" s="12" t="str">
        <f t="shared" si="30"/>
        <v>2004/05</v>
      </c>
      <c r="S89" s="12" t="str">
        <f>S14</f>
        <v>2005/06</v>
      </c>
      <c r="T89" s="49" t="s">
        <v>42</v>
      </c>
      <c r="U89" s="49" t="s">
        <v>43</v>
      </c>
      <c r="V89" s="49" t="str">
        <f aca="true" t="shared" si="31" ref="V89:AA89">V69</f>
        <v>2008/09</v>
      </c>
      <c r="W89" s="49" t="str">
        <f t="shared" si="31"/>
        <v>2009/10</v>
      </c>
      <c r="X89" s="49" t="str">
        <f t="shared" si="31"/>
        <v>2010/11</v>
      </c>
      <c r="Y89" s="49" t="str">
        <f t="shared" si="31"/>
        <v>2011/12</v>
      </c>
      <c r="Z89" s="49" t="str">
        <f t="shared" si="31"/>
        <v>2012/13</v>
      </c>
      <c r="AA89" s="49" t="str">
        <f t="shared" si="31"/>
        <v>2013/14</v>
      </c>
      <c r="AB89" s="113" t="s">
        <v>137</v>
      </c>
      <c r="AC89" s="113" t="s">
        <v>158</v>
      </c>
      <c r="AD89" s="113" t="s">
        <v>164</v>
      </c>
      <c r="AE89" s="113" t="s">
        <v>163</v>
      </c>
      <c r="AF89" s="106" t="str">
        <f>AF69</f>
        <v>% Verandering</v>
      </c>
    </row>
    <row r="90" spans="1:32" ht="12.75">
      <c r="A90" s="9" t="s">
        <v>6</v>
      </c>
      <c r="B90" s="9"/>
      <c r="C90" s="9"/>
      <c r="D90" s="15" t="s">
        <v>19</v>
      </c>
      <c r="E90" s="13" t="s">
        <v>19</v>
      </c>
      <c r="F90" s="13" t="s">
        <v>19</v>
      </c>
      <c r="G90" s="15" t="s">
        <v>19</v>
      </c>
      <c r="H90" s="13" t="s">
        <v>19</v>
      </c>
      <c r="I90" s="13" t="s">
        <v>19</v>
      </c>
      <c r="J90" s="13" t="s">
        <v>19</v>
      </c>
      <c r="K90" s="13" t="s">
        <v>19</v>
      </c>
      <c r="L90" s="13" t="s">
        <v>19</v>
      </c>
      <c r="M90" s="13" t="s">
        <v>19</v>
      </c>
      <c r="N90" s="13" t="s">
        <v>19</v>
      </c>
      <c r="O90" s="13" t="s">
        <v>19</v>
      </c>
      <c r="P90" s="13" t="s">
        <v>19</v>
      </c>
      <c r="Q90" s="13" t="s">
        <v>19</v>
      </c>
      <c r="R90" s="13" t="s">
        <v>19</v>
      </c>
      <c r="S90" s="13" t="s">
        <v>19</v>
      </c>
      <c r="T90" s="13" t="s">
        <v>19</v>
      </c>
      <c r="U90" s="13" t="s">
        <v>19</v>
      </c>
      <c r="V90" s="13" t="s">
        <v>19</v>
      </c>
      <c r="W90" s="13" t="s">
        <v>19</v>
      </c>
      <c r="X90" s="13" t="s">
        <v>19</v>
      </c>
      <c r="Y90" s="13" t="s">
        <v>19</v>
      </c>
      <c r="Z90" s="13" t="s">
        <v>19</v>
      </c>
      <c r="AA90" s="13" t="s">
        <v>19</v>
      </c>
      <c r="AB90" s="33" t="s">
        <v>19</v>
      </c>
      <c r="AC90" s="33" t="s">
        <v>19</v>
      </c>
      <c r="AD90" s="33" t="s">
        <v>19</v>
      </c>
      <c r="AE90" s="33" t="s">
        <v>19</v>
      </c>
      <c r="AF90" s="104"/>
    </row>
    <row r="91" spans="1:32" ht="12.75">
      <c r="A91" s="20"/>
      <c r="B91" s="20"/>
      <c r="C91" s="20"/>
      <c r="D91" s="20"/>
      <c r="E91" s="20"/>
      <c r="F91" s="20"/>
      <c r="G91" s="1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108"/>
    </row>
    <row r="92" spans="1:36" ht="12.75">
      <c r="A92" s="100" t="s">
        <v>97</v>
      </c>
      <c r="B92" s="21"/>
      <c r="C92" s="21"/>
      <c r="D92" s="59">
        <v>1</v>
      </c>
      <c r="E92" s="59">
        <v>2</v>
      </c>
      <c r="F92" s="60">
        <v>3</v>
      </c>
      <c r="G92" s="17">
        <v>4</v>
      </c>
      <c r="H92" s="26">
        <v>19</v>
      </c>
      <c r="I92" s="26">
        <v>16</v>
      </c>
      <c r="J92" s="26">
        <v>16.9</v>
      </c>
      <c r="K92" s="26">
        <v>5</v>
      </c>
      <c r="L92" s="26">
        <v>7.5</v>
      </c>
      <c r="M92" s="26">
        <v>9</v>
      </c>
      <c r="N92" s="26">
        <v>8</v>
      </c>
      <c r="O92" s="26">
        <v>14</v>
      </c>
      <c r="P92" s="26">
        <v>20.4</v>
      </c>
      <c r="Q92" s="26">
        <v>14</v>
      </c>
      <c r="R92" s="26">
        <v>20</v>
      </c>
      <c r="S92" s="26">
        <v>27</v>
      </c>
      <c r="T92" s="68">
        <v>20</v>
      </c>
      <c r="U92" s="68">
        <v>30</v>
      </c>
      <c r="V92" s="68">
        <v>35</v>
      </c>
      <c r="W92" s="68">
        <v>14</v>
      </c>
      <c r="X92" s="68">
        <v>12.4</v>
      </c>
      <c r="Y92" s="68">
        <v>25</v>
      </c>
      <c r="Z92" s="68">
        <v>30</v>
      </c>
      <c r="AA92" s="68">
        <v>28.5</v>
      </c>
      <c r="AB92" s="68">
        <v>34.2</v>
      </c>
      <c r="AC92" s="68">
        <v>40</v>
      </c>
      <c r="AD92" s="68">
        <v>20</v>
      </c>
      <c r="AE92" s="68">
        <v>33.75</v>
      </c>
      <c r="AF92" s="109">
        <f aca="true" t="shared" si="32" ref="AF92:AF100">(AE92-AD92)/AD92*100</f>
        <v>68.75</v>
      </c>
      <c r="AH92" s="53"/>
      <c r="AI92" s="129"/>
      <c r="AJ92" s="120"/>
    </row>
    <row r="93" spans="1:36" ht="12.75">
      <c r="A93" s="100" t="s">
        <v>98</v>
      </c>
      <c r="B93" s="21"/>
      <c r="C93" s="21"/>
      <c r="D93" s="59">
        <v>91</v>
      </c>
      <c r="E93" s="60">
        <v>109</v>
      </c>
      <c r="F93" s="59">
        <v>135</v>
      </c>
      <c r="G93" s="17">
        <v>156</v>
      </c>
      <c r="H93" s="26">
        <v>137.009</v>
      </c>
      <c r="I93" s="26">
        <v>127.007</v>
      </c>
      <c r="J93" s="26">
        <v>173.3</v>
      </c>
      <c r="K93" s="26">
        <v>155</v>
      </c>
      <c r="L93" s="26">
        <v>170</v>
      </c>
      <c r="M93" s="26">
        <v>225</v>
      </c>
      <c r="N93" s="26">
        <v>290</v>
      </c>
      <c r="O93" s="26">
        <v>473.5</v>
      </c>
      <c r="P93" s="26">
        <v>421.5</v>
      </c>
      <c r="Q93" s="26">
        <v>448.5</v>
      </c>
      <c r="R93" s="26">
        <v>526.4</v>
      </c>
      <c r="S93" s="26">
        <v>278</v>
      </c>
      <c r="T93" s="68">
        <v>498</v>
      </c>
      <c r="U93" s="68">
        <v>626</v>
      </c>
      <c r="V93" s="68">
        <v>605</v>
      </c>
      <c r="W93" s="68">
        <v>586</v>
      </c>
      <c r="X93" s="68">
        <v>515.2</v>
      </c>
      <c r="Y93" s="68">
        <v>592</v>
      </c>
      <c r="Z93" s="68">
        <v>650</v>
      </c>
      <c r="AA93" s="68">
        <v>638.4</v>
      </c>
      <c r="AB93" s="68">
        <v>644</v>
      </c>
      <c r="AC93" s="68">
        <v>675</v>
      </c>
      <c r="AD93" s="68">
        <v>657</v>
      </c>
      <c r="AE93" s="68">
        <v>636.4</v>
      </c>
      <c r="AF93" s="109">
        <f t="shared" si="32"/>
        <v>-3.1354642313546455</v>
      </c>
      <c r="AH93" s="53"/>
      <c r="AI93" s="129"/>
      <c r="AJ93" s="120"/>
    </row>
    <row r="94" spans="1:36" ht="12.75">
      <c r="A94" s="100" t="s">
        <v>99</v>
      </c>
      <c r="B94" s="21"/>
      <c r="C94" s="21"/>
      <c r="D94" s="59">
        <v>951</v>
      </c>
      <c r="E94" s="59">
        <v>295</v>
      </c>
      <c r="F94" s="60">
        <v>1349</v>
      </c>
      <c r="G94" s="17">
        <v>2150</v>
      </c>
      <c r="H94" s="26">
        <v>547.08</v>
      </c>
      <c r="I94" s="26">
        <v>1059.95</v>
      </c>
      <c r="J94" s="26">
        <v>1360</v>
      </c>
      <c r="K94" s="26">
        <v>815</v>
      </c>
      <c r="L94" s="26">
        <v>940</v>
      </c>
      <c r="M94" s="26">
        <v>1466</v>
      </c>
      <c r="N94" s="26">
        <v>985</v>
      </c>
      <c r="O94" s="26">
        <v>1153</v>
      </c>
      <c r="P94" s="26">
        <v>821.5</v>
      </c>
      <c r="Q94" s="26">
        <v>1050</v>
      </c>
      <c r="R94" s="26">
        <v>1455</v>
      </c>
      <c r="S94" s="26">
        <v>680</v>
      </c>
      <c r="T94" s="68">
        <v>930</v>
      </c>
      <c r="U94" s="68">
        <v>1950</v>
      </c>
      <c r="V94" s="68">
        <v>1900</v>
      </c>
      <c r="W94" s="68">
        <v>1902</v>
      </c>
      <c r="X94" s="68">
        <v>1461.5</v>
      </c>
      <c r="Y94" s="68">
        <v>1773</v>
      </c>
      <c r="Z94" s="68">
        <v>2310.8</v>
      </c>
      <c r="AA94" s="68">
        <v>2487.75</v>
      </c>
      <c r="AB94" s="68">
        <v>1708.5</v>
      </c>
      <c r="AC94" s="68">
        <v>1023</v>
      </c>
      <c r="AD94" s="68">
        <v>2218.75</v>
      </c>
      <c r="AE94" s="68">
        <v>2070.5</v>
      </c>
      <c r="AF94" s="109">
        <f t="shared" si="32"/>
        <v>-6.68169014084507</v>
      </c>
      <c r="AH94" s="53"/>
      <c r="AI94" s="129"/>
      <c r="AJ94" s="120"/>
    </row>
    <row r="95" spans="1:36" ht="12.75">
      <c r="A95" s="100" t="s">
        <v>100</v>
      </c>
      <c r="B95" s="21"/>
      <c r="C95" s="21"/>
      <c r="D95" s="65">
        <v>21</v>
      </c>
      <c r="E95" s="64">
        <v>32</v>
      </c>
      <c r="F95" s="65">
        <v>39</v>
      </c>
      <c r="G95" s="17">
        <v>46</v>
      </c>
      <c r="H95" s="26">
        <v>30.006</v>
      </c>
      <c r="I95" s="26">
        <v>69</v>
      </c>
      <c r="J95" s="26">
        <v>29</v>
      </c>
      <c r="K95" s="26">
        <v>20</v>
      </c>
      <c r="L95" s="26">
        <v>20</v>
      </c>
      <c r="M95" s="26">
        <v>26</v>
      </c>
      <c r="N95" s="26">
        <v>26</v>
      </c>
      <c r="O95" s="26">
        <v>33.6</v>
      </c>
      <c r="P95" s="26">
        <v>35.8</v>
      </c>
      <c r="Q95" s="26">
        <v>61.6</v>
      </c>
      <c r="R95" s="26">
        <v>68.9</v>
      </c>
      <c r="S95" s="26">
        <v>55</v>
      </c>
      <c r="T95" s="68">
        <v>67.6</v>
      </c>
      <c r="U95" s="68">
        <v>70</v>
      </c>
      <c r="V95" s="68">
        <v>76.5</v>
      </c>
      <c r="W95" s="68">
        <v>66</v>
      </c>
      <c r="X95" s="68">
        <v>57.6</v>
      </c>
      <c r="Y95" s="68">
        <v>75</v>
      </c>
      <c r="Z95" s="68">
        <v>90</v>
      </c>
      <c r="AA95" s="68">
        <v>97.6</v>
      </c>
      <c r="AB95" s="68">
        <v>84</v>
      </c>
      <c r="AC95" s="68">
        <v>66</v>
      </c>
      <c r="AD95" s="68">
        <v>66.5</v>
      </c>
      <c r="AE95" s="68">
        <v>71.5</v>
      </c>
      <c r="AF95" s="109">
        <f t="shared" si="32"/>
        <v>7.518796992481203</v>
      </c>
      <c r="AH95" s="53"/>
      <c r="AI95" s="129"/>
      <c r="AJ95" s="120"/>
    </row>
    <row r="96" spans="1:36" ht="12.75">
      <c r="A96" s="100" t="s">
        <v>12</v>
      </c>
      <c r="B96" s="21"/>
      <c r="C96" s="21"/>
      <c r="D96" s="65">
        <v>234</v>
      </c>
      <c r="E96" s="65">
        <v>183</v>
      </c>
      <c r="F96" s="64">
        <v>220</v>
      </c>
      <c r="G96" s="17">
        <v>163</v>
      </c>
      <c r="H96" s="26">
        <v>134.993</v>
      </c>
      <c r="I96" s="26">
        <v>182.99</v>
      </c>
      <c r="J96" s="26">
        <v>218</v>
      </c>
      <c r="K96" s="26">
        <v>158</v>
      </c>
      <c r="L96" s="26">
        <v>141</v>
      </c>
      <c r="M96" s="26">
        <v>179</v>
      </c>
      <c r="N96" s="26">
        <v>171.5</v>
      </c>
      <c r="O96" s="26">
        <v>255</v>
      </c>
      <c r="P96" s="26">
        <v>177.6</v>
      </c>
      <c r="Q96" s="26">
        <v>215</v>
      </c>
      <c r="R96" s="26">
        <v>230</v>
      </c>
      <c r="S96" s="26">
        <v>135</v>
      </c>
      <c r="T96" s="68">
        <v>169.2</v>
      </c>
      <c r="U96" s="68">
        <v>252</v>
      </c>
      <c r="V96" s="68">
        <v>273</v>
      </c>
      <c r="W96" s="68">
        <v>252</v>
      </c>
      <c r="X96" s="68">
        <v>235</v>
      </c>
      <c r="Y96" s="68">
        <v>270</v>
      </c>
      <c r="Z96" s="68">
        <v>315</v>
      </c>
      <c r="AA96" s="68">
        <v>292.5</v>
      </c>
      <c r="AB96" s="68">
        <v>283.5</v>
      </c>
      <c r="AC96" s="68">
        <v>307</v>
      </c>
      <c r="AD96" s="68">
        <v>385</v>
      </c>
      <c r="AE96" s="68">
        <v>390</v>
      </c>
      <c r="AF96" s="109">
        <f t="shared" si="32"/>
        <v>1.2987012987012987</v>
      </c>
      <c r="AH96" s="53"/>
      <c r="AI96" s="129"/>
      <c r="AJ96" s="120"/>
    </row>
    <row r="97" spans="1:36" ht="12.75">
      <c r="A97" s="100" t="s">
        <v>13</v>
      </c>
      <c r="B97" s="21"/>
      <c r="C97" s="21"/>
      <c r="D97" s="59">
        <v>1700</v>
      </c>
      <c r="E97" s="60">
        <v>885</v>
      </c>
      <c r="F97" s="59">
        <v>1876</v>
      </c>
      <c r="G97" s="17">
        <v>2116</v>
      </c>
      <c r="H97" s="26">
        <v>868.172</v>
      </c>
      <c r="I97" s="26">
        <v>1204.128</v>
      </c>
      <c r="J97" s="26">
        <v>1200</v>
      </c>
      <c r="K97" s="26">
        <v>825</v>
      </c>
      <c r="L97" s="26">
        <v>950</v>
      </c>
      <c r="M97" s="26">
        <v>1305</v>
      </c>
      <c r="N97" s="26">
        <v>900</v>
      </c>
      <c r="O97" s="26">
        <v>1162.5</v>
      </c>
      <c r="P97" s="26">
        <v>907.5</v>
      </c>
      <c r="Q97" s="26">
        <v>1164</v>
      </c>
      <c r="R97" s="26">
        <v>1673.2</v>
      </c>
      <c r="S97" s="26">
        <v>850</v>
      </c>
      <c r="T97" s="68">
        <v>770</v>
      </c>
      <c r="U97" s="68">
        <v>1400</v>
      </c>
      <c r="V97" s="68">
        <v>1580</v>
      </c>
      <c r="W97" s="68">
        <v>1375</v>
      </c>
      <c r="X97" s="68">
        <v>1290</v>
      </c>
      <c r="Y97" s="68">
        <v>1625</v>
      </c>
      <c r="Z97" s="68">
        <v>1985</v>
      </c>
      <c r="AA97" s="68">
        <v>1875</v>
      </c>
      <c r="AB97" s="68">
        <v>1605.3</v>
      </c>
      <c r="AC97" s="68">
        <v>1567</v>
      </c>
      <c r="AD97" s="68">
        <v>2343</v>
      </c>
      <c r="AE97" s="68">
        <v>2040</v>
      </c>
      <c r="AF97" s="109">
        <f t="shared" si="32"/>
        <v>-12.93213828425096</v>
      </c>
      <c r="AH97" s="53"/>
      <c r="AI97" s="129"/>
      <c r="AJ97" s="120"/>
    </row>
    <row r="98" spans="1:36" ht="12.75">
      <c r="A98" s="100" t="s">
        <v>101</v>
      </c>
      <c r="B98" s="21"/>
      <c r="C98" s="21"/>
      <c r="D98" s="65">
        <v>25</v>
      </c>
      <c r="E98" s="64">
        <v>27</v>
      </c>
      <c r="F98" s="65">
        <v>24</v>
      </c>
      <c r="G98" s="17">
        <v>17</v>
      </c>
      <c r="H98" s="26">
        <v>7.002</v>
      </c>
      <c r="I98" s="26">
        <v>12</v>
      </c>
      <c r="J98" s="26">
        <v>15.8</v>
      </c>
      <c r="K98" s="26">
        <v>8.1</v>
      </c>
      <c r="L98" s="26">
        <v>7</v>
      </c>
      <c r="M98" s="26">
        <v>10</v>
      </c>
      <c r="N98" s="26">
        <v>21</v>
      </c>
      <c r="O98" s="26">
        <v>16.5</v>
      </c>
      <c r="P98" s="26">
        <v>22.1</v>
      </c>
      <c r="Q98" s="26">
        <v>20</v>
      </c>
      <c r="R98" s="26">
        <v>26</v>
      </c>
      <c r="S98" s="26">
        <v>15.6</v>
      </c>
      <c r="T98" s="68">
        <v>35.2</v>
      </c>
      <c r="U98" s="68">
        <v>60</v>
      </c>
      <c r="V98" s="68">
        <v>75</v>
      </c>
      <c r="W98" s="68">
        <v>80</v>
      </c>
      <c r="X98" s="68">
        <v>48</v>
      </c>
      <c r="Y98" s="68">
        <v>99</v>
      </c>
      <c r="Z98" s="68">
        <v>138</v>
      </c>
      <c r="AA98" s="68">
        <v>124</v>
      </c>
      <c r="AB98" s="68">
        <v>124</v>
      </c>
      <c r="AC98" s="68">
        <v>132</v>
      </c>
      <c r="AD98" s="68">
        <v>192</v>
      </c>
      <c r="AE98" s="68">
        <v>147</v>
      </c>
      <c r="AF98" s="109">
        <f t="shared" si="32"/>
        <v>-23.4375</v>
      </c>
      <c r="AH98" s="53"/>
      <c r="AI98" s="129"/>
      <c r="AJ98" s="120"/>
    </row>
    <row r="99" spans="1:36" ht="12.75">
      <c r="A99" s="100" t="s">
        <v>15</v>
      </c>
      <c r="B99" s="21"/>
      <c r="C99" s="21"/>
      <c r="D99" s="65">
        <v>292</v>
      </c>
      <c r="E99" s="64">
        <v>99</v>
      </c>
      <c r="F99" s="65">
        <v>276</v>
      </c>
      <c r="G99" s="17">
        <v>460</v>
      </c>
      <c r="H99" s="26">
        <v>178.048</v>
      </c>
      <c r="I99" s="26">
        <v>273.978</v>
      </c>
      <c r="J99" s="26">
        <v>210</v>
      </c>
      <c r="K99" s="26">
        <v>212.5</v>
      </c>
      <c r="L99" s="26">
        <v>166.5</v>
      </c>
      <c r="M99" s="26">
        <v>215</v>
      </c>
      <c r="N99" s="26">
        <v>160</v>
      </c>
      <c r="O99" s="26">
        <v>247.5</v>
      </c>
      <c r="P99" s="26">
        <v>153.5</v>
      </c>
      <c r="Q99" s="26">
        <v>185.5</v>
      </c>
      <c r="R99" s="26">
        <v>232.3</v>
      </c>
      <c r="S99" s="26">
        <v>80</v>
      </c>
      <c r="T99" s="68">
        <v>80</v>
      </c>
      <c r="U99" s="68">
        <v>168</v>
      </c>
      <c r="V99" s="68">
        <v>175.5</v>
      </c>
      <c r="W99" s="68">
        <v>192</v>
      </c>
      <c r="X99" s="68">
        <v>180.3</v>
      </c>
      <c r="Y99" s="68">
        <v>200</v>
      </c>
      <c r="Z99" s="68">
        <v>230</v>
      </c>
      <c r="AA99" s="68">
        <v>291.25</v>
      </c>
      <c r="AB99" s="68">
        <v>292.5</v>
      </c>
      <c r="AC99" s="68">
        <v>235</v>
      </c>
      <c r="AD99" s="68">
        <v>408</v>
      </c>
      <c r="AE99" s="68">
        <v>378.2</v>
      </c>
      <c r="AF99" s="109">
        <f t="shared" si="32"/>
        <v>-7.303921568627454</v>
      </c>
      <c r="AH99" s="53"/>
      <c r="AI99" s="129"/>
      <c r="AJ99" s="120"/>
    </row>
    <row r="100" spans="1:36" ht="12.75">
      <c r="A100" s="100" t="s">
        <v>102</v>
      </c>
      <c r="B100" s="21"/>
      <c r="C100" s="21"/>
      <c r="D100" s="58">
        <v>681</v>
      </c>
      <c r="E100" s="58">
        <v>72</v>
      </c>
      <c r="F100" s="57">
        <v>739</v>
      </c>
      <c r="G100" s="17">
        <v>1196</v>
      </c>
      <c r="H100" s="26">
        <v>365.04</v>
      </c>
      <c r="I100" s="26">
        <v>912.945</v>
      </c>
      <c r="J100" s="26">
        <v>1150</v>
      </c>
      <c r="K100" s="26">
        <v>545.4</v>
      </c>
      <c r="L100" s="26">
        <v>458</v>
      </c>
      <c r="M100" s="26">
        <v>885</v>
      </c>
      <c r="N100" s="26">
        <v>665</v>
      </c>
      <c r="O100" s="26">
        <v>838.75</v>
      </c>
      <c r="P100" s="26">
        <v>466</v>
      </c>
      <c r="Q100" s="26">
        <v>518.4</v>
      </c>
      <c r="R100" s="26">
        <v>677.5</v>
      </c>
      <c r="S100" s="26">
        <v>310</v>
      </c>
      <c r="T100" s="68">
        <v>240</v>
      </c>
      <c r="U100" s="68">
        <v>664</v>
      </c>
      <c r="V100" s="68">
        <v>555</v>
      </c>
      <c r="W100" s="68">
        <v>518</v>
      </c>
      <c r="X100" s="68">
        <v>508</v>
      </c>
      <c r="Y100" s="68">
        <v>558</v>
      </c>
      <c r="Z100" s="68">
        <v>455</v>
      </c>
      <c r="AA100" s="68">
        <v>705</v>
      </c>
      <c r="AB100" s="68">
        <v>444</v>
      </c>
      <c r="AC100" s="68">
        <v>325</v>
      </c>
      <c r="AD100" s="68">
        <v>561</v>
      </c>
      <c r="AE100" s="68">
        <v>440</v>
      </c>
      <c r="AF100" s="109">
        <f t="shared" si="32"/>
        <v>-21.568627450980394</v>
      </c>
      <c r="AH100" s="53"/>
      <c r="AI100" s="129"/>
      <c r="AJ100" s="120"/>
    </row>
    <row r="101" spans="1:34" ht="12.75">
      <c r="A101" s="20"/>
      <c r="B101" s="20"/>
      <c r="C101" s="20"/>
      <c r="D101" s="20"/>
      <c r="E101" s="20"/>
      <c r="F101" s="20"/>
      <c r="G101" s="17" t="s">
        <v>17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09"/>
      <c r="AH101" s="53"/>
    </row>
    <row r="102" spans="1:255" ht="12.75">
      <c r="A102" s="22" t="s">
        <v>18</v>
      </c>
      <c r="B102" s="22"/>
      <c r="C102" s="22"/>
      <c r="D102" s="18">
        <f>SUM(D92:D100)</f>
        <v>3996</v>
      </c>
      <c r="E102" s="18">
        <f>SUM(E92:E100)</f>
        <v>1704</v>
      </c>
      <c r="F102" s="18">
        <f>SUM(F92:F100)</f>
        <v>4661</v>
      </c>
      <c r="G102" s="18">
        <f>SUM(G92:G100)</f>
        <v>6308</v>
      </c>
      <c r="H102" s="27">
        <f>SUM(H92:H100)</f>
        <v>2286.35</v>
      </c>
      <c r="I102" s="27">
        <f aca="true" t="shared" si="33" ref="I102:Q102">SUM(I92:I100)</f>
        <v>3857.998</v>
      </c>
      <c r="J102" s="27">
        <f t="shared" si="33"/>
        <v>4373</v>
      </c>
      <c r="K102" s="27">
        <f t="shared" si="33"/>
        <v>2744</v>
      </c>
      <c r="L102" s="27">
        <f t="shared" si="33"/>
        <v>2860</v>
      </c>
      <c r="M102" s="27">
        <f t="shared" si="33"/>
        <v>4320</v>
      </c>
      <c r="N102" s="27">
        <f t="shared" si="33"/>
        <v>3226.5</v>
      </c>
      <c r="O102" s="27">
        <f t="shared" si="33"/>
        <v>4194.35</v>
      </c>
      <c r="P102" s="27">
        <f t="shared" si="33"/>
        <v>3025.9</v>
      </c>
      <c r="Q102" s="27">
        <f t="shared" si="33"/>
        <v>3677</v>
      </c>
      <c r="R102" s="27">
        <f aca="true" t="shared" si="34" ref="R102:W102">SUM(R92:R100)</f>
        <v>4909.3</v>
      </c>
      <c r="S102" s="27">
        <f t="shared" si="34"/>
        <v>2430.6</v>
      </c>
      <c r="T102" s="67">
        <f t="shared" si="34"/>
        <v>2810</v>
      </c>
      <c r="U102" s="67">
        <f t="shared" si="34"/>
        <v>5220</v>
      </c>
      <c r="V102" s="83">
        <f t="shared" si="34"/>
        <v>5275</v>
      </c>
      <c r="W102" s="83">
        <f t="shared" si="34"/>
        <v>4985</v>
      </c>
      <c r="X102" s="83">
        <f aca="true" t="shared" si="35" ref="X102:AD102">SUM(X92:X100)</f>
        <v>4308</v>
      </c>
      <c r="Y102" s="83">
        <f t="shared" si="35"/>
        <v>5217</v>
      </c>
      <c r="Z102" s="83">
        <f t="shared" si="35"/>
        <v>6203.8</v>
      </c>
      <c r="AA102" s="83">
        <f t="shared" si="35"/>
        <v>6540</v>
      </c>
      <c r="AB102" s="83">
        <f t="shared" si="35"/>
        <v>5220</v>
      </c>
      <c r="AC102" s="83">
        <f t="shared" si="35"/>
        <v>4370</v>
      </c>
      <c r="AD102" s="83">
        <f t="shared" si="35"/>
        <v>6851.25</v>
      </c>
      <c r="AE102" s="83">
        <f>SUM(AE92:AE100)</f>
        <v>6207.349999999999</v>
      </c>
      <c r="AF102" s="109">
        <f>(AD102-AC102)/AC102*100</f>
        <v>56.77917620137299</v>
      </c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32" ht="12.75">
      <c r="A103" s="23"/>
      <c r="B103" s="23"/>
      <c r="C103" s="23"/>
      <c r="D103" s="23"/>
      <c r="E103" s="23"/>
      <c r="F103" s="23"/>
      <c r="G103" s="1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10"/>
    </row>
    <row r="104" spans="14:32" ht="12.75">
      <c r="N104"/>
      <c r="T104" s="144"/>
      <c r="U104" s="144"/>
      <c r="V104" s="144"/>
      <c r="W104" s="144"/>
      <c r="X104" s="144"/>
      <c r="Y104" s="144"/>
      <c r="Z104" s="144"/>
      <c r="AA104" s="144"/>
      <c r="AB104" s="144"/>
      <c r="AE104" s="112"/>
      <c r="AF104"/>
    </row>
    <row r="105" spans="1:32" ht="12.75">
      <c r="A105" s="38" t="s">
        <v>33</v>
      </c>
      <c r="B105" s="38"/>
      <c r="C105" s="38"/>
      <c r="D105" s="38"/>
      <c r="E105" s="38"/>
      <c r="F105" s="38"/>
      <c r="G105" s="38"/>
      <c r="H105" s="38"/>
      <c r="N105"/>
      <c r="T105" s="145"/>
      <c r="U105" s="145"/>
      <c r="V105" s="145"/>
      <c r="W105" s="145"/>
      <c r="X105" s="145"/>
      <c r="Y105" s="145"/>
      <c r="Z105" s="145"/>
      <c r="AA105" s="145"/>
      <c r="AB105" s="145"/>
      <c r="AE105" s="112"/>
      <c r="AF105"/>
    </row>
    <row r="106" spans="1:32" ht="12.75">
      <c r="A106" s="86" t="s">
        <v>75</v>
      </c>
      <c r="B106" s="38"/>
      <c r="C106" s="38"/>
      <c r="D106" s="38"/>
      <c r="E106" s="38"/>
      <c r="F106" s="38"/>
      <c r="G106" s="38"/>
      <c r="H106" s="38"/>
      <c r="N106"/>
      <c r="T106" s="144"/>
      <c r="U106" s="144"/>
      <c r="V106" s="144"/>
      <c r="W106" s="144"/>
      <c r="X106" s="144"/>
      <c r="Y106" s="144"/>
      <c r="Z106" s="144"/>
      <c r="AA106" s="144"/>
      <c r="AB106" s="144"/>
      <c r="AE106" s="112"/>
      <c r="AF106"/>
    </row>
    <row r="107" spans="1:32" ht="12.75">
      <c r="A107" s="40"/>
      <c r="B107" s="8"/>
      <c r="C107" s="8"/>
      <c r="D107" s="55" t="s">
        <v>37</v>
      </c>
      <c r="E107" s="55" t="s">
        <v>38</v>
      </c>
      <c r="F107" s="66" t="s">
        <v>39</v>
      </c>
      <c r="G107" s="12" t="s">
        <v>1</v>
      </c>
      <c r="H107" s="12" t="s">
        <v>2</v>
      </c>
      <c r="I107" s="12" t="s">
        <v>3</v>
      </c>
      <c r="J107" s="12" t="s">
        <v>4</v>
      </c>
      <c r="K107" s="49" t="s">
        <v>5</v>
      </c>
      <c r="L107" s="49" t="s">
        <v>24</v>
      </c>
      <c r="M107" s="49" t="s">
        <v>25</v>
      </c>
      <c r="N107" s="49" t="s">
        <v>26</v>
      </c>
      <c r="O107" s="49" t="s">
        <v>27</v>
      </c>
      <c r="P107" s="49" t="s">
        <v>29</v>
      </c>
      <c r="Q107" s="49" t="s">
        <v>30</v>
      </c>
      <c r="R107" s="49" t="s">
        <v>31</v>
      </c>
      <c r="S107" s="49" t="s">
        <v>35</v>
      </c>
      <c r="T107" s="69" t="s">
        <v>42</v>
      </c>
      <c r="U107" s="69" t="s">
        <v>43</v>
      </c>
      <c r="V107" s="69" t="str">
        <f aca="true" t="shared" si="36" ref="V107:AA107">V89</f>
        <v>2008/09</v>
      </c>
      <c r="W107" s="69" t="str">
        <f t="shared" si="36"/>
        <v>2009/10</v>
      </c>
      <c r="X107" s="69" t="str">
        <f t="shared" si="36"/>
        <v>2010/11</v>
      </c>
      <c r="Y107" s="69" t="str">
        <f t="shared" si="36"/>
        <v>2011/12</v>
      </c>
      <c r="Z107" s="69" t="str">
        <f t="shared" si="36"/>
        <v>2012/13</v>
      </c>
      <c r="AA107" s="69" t="str">
        <f t="shared" si="36"/>
        <v>2013/14</v>
      </c>
      <c r="AB107" s="113" t="s">
        <v>137</v>
      </c>
      <c r="AC107" s="113" t="s">
        <v>158</v>
      </c>
      <c r="AD107" s="113" t="s">
        <v>164</v>
      </c>
      <c r="AE107" s="113" t="s">
        <v>163</v>
      </c>
      <c r="AF107" s="111" t="str">
        <f>AF89</f>
        <v>% Verandering</v>
      </c>
    </row>
    <row r="108" spans="1:32" ht="12.75">
      <c r="A108" s="19"/>
      <c r="B108" s="25"/>
      <c r="C108" s="25"/>
      <c r="D108" s="13" t="s">
        <v>19</v>
      </c>
      <c r="E108" s="13" t="s">
        <v>19</v>
      </c>
      <c r="F108" s="13" t="s">
        <v>19</v>
      </c>
      <c r="G108" s="13" t="s">
        <v>19</v>
      </c>
      <c r="H108" s="13" t="s">
        <v>19</v>
      </c>
      <c r="I108" s="13" t="s">
        <v>19</v>
      </c>
      <c r="J108" s="13" t="s">
        <v>19</v>
      </c>
      <c r="K108" s="13" t="s">
        <v>19</v>
      </c>
      <c r="L108" s="13" t="s">
        <v>19</v>
      </c>
      <c r="M108" s="13" t="s">
        <v>19</v>
      </c>
      <c r="N108" s="13" t="s">
        <v>19</v>
      </c>
      <c r="O108" s="13" t="s">
        <v>19</v>
      </c>
      <c r="P108" s="13" t="s">
        <v>19</v>
      </c>
      <c r="Q108" s="13" t="s">
        <v>19</v>
      </c>
      <c r="R108" s="13" t="s">
        <v>19</v>
      </c>
      <c r="S108" s="13" t="s">
        <v>19</v>
      </c>
      <c r="T108" s="13" t="s">
        <v>19</v>
      </c>
      <c r="U108" s="13" t="s">
        <v>19</v>
      </c>
      <c r="V108" s="13" t="s">
        <v>19</v>
      </c>
      <c r="W108" s="13" t="s">
        <v>19</v>
      </c>
      <c r="X108" s="13" t="s">
        <v>19</v>
      </c>
      <c r="Y108" s="13" t="s">
        <v>19</v>
      </c>
      <c r="Z108" s="13"/>
      <c r="AA108" s="33" t="s">
        <v>19</v>
      </c>
      <c r="AB108" s="33" t="s">
        <v>19</v>
      </c>
      <c r="AC108" s="33" t="s">
        <v>19</v>
      </c>
      <c r="AD108" s="164" t="s">
        <v>162</v>
      </c>
      <c r="AE108" s="164" t="s">
        <v>162</v>
      </c>
      <c r="AF108" s="104"/>
    </row>
    <row r="109" spans="1:32" ht="12.75">
      <c r="A109" s="20"/>
      <c r="B109" s="53"/>
      <c r="C109" s="53"/>
      <c r="D109" s="26"/>
      <c r="E109" s="26"/>
      <c r="F109" s="54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139"/>
      <c r="AB109" s="139"/>
      <c r="AC109" s="139"/>
      <c r="AD109" s="139"/>
      <c r="AE109" s="139"/>
      <c r="AF109" s="140"/>
    </row>
    <row r="110" spans="1:36" ht="12.75">
      <c r="A110" s="100" t="s">
        <v>97</v>
      </c>
      <c r="B110" s="21"/>
      <c r="C110" s="21"/>
      <c r="D110" s="68">
        <f aca="true" t="shared" si="37" ref="D110:W110">D72+D92</f>
        <v>3</v>
      </c>
      <c r="E110" s="68">
        <f t="shared" si="37"/>
        <v>2</v>
      </c>
      <c r="F110" s="68">
        <f t="shared" si="37"/>
        <v>5</v>
      </c>
      <c r="G110" s="68">
        <f t="shared" si="37"/>
        <v>6</v>
      </c>
      <c r="H110" s="68">
        <f t="shared" si="37"/>
        <v>20</v>
      </c>
      <c r="I110" s="68">
        <f t="shared" si="37"/>
        <v>25</v>
      </c>
      <c r="J110" s="68">
        <f t="shared" si="37"/>
        <v>24.799999999999997</v>
      </c>
      <c r="K110" s="68">
        <f t="shared" si="37"/>
        <v>5</v>
      </c>
      <c r="L110" s="68">
        <f t="shared" si="37"/>
        <v>7.5</v>
      </c>
      <c r="M110" s="68">
        <f t="shared" si="37"/>
        <v>9</v>
      </c>
      <c r="N110" s="68">
        <f t="shared" si="37"/>
        <v>8.84</v>
      </c>
      <c r="O110" s="68">
        <f t="shared" si="37"/>
        <v>14.48</v>
      </c>
      <c r="P110" s="68">
        <f t="shared" si="37"/>
        <v>20.7</v>
      </c>
      <c r="Q110" s="68">
        <f t="shared" si="37"/>
        <v>14.6</v>
      </c>
      <c r="R110" s="68">
        <f t="shared" si="37"/>
        <v>20</v>
      </c>
      <c r="S110" s="68">
        <f t="shared" si="37"/>
        <v>27</v>
      </c>
      <c r="T110" s="68">
        <f t="shared" si="37"/>
        <v>20.3</v>
      </c>
      <c r="U110" s="68">
        <f t="shared" si="37"/>
        <v>40</v>
      </c>
      <c r="V110" s="68">
        <f t="shared" si="37"/>
        <v>50</v>
      </c>
      <c r="W110" s="68">
        <f t="shared" si="37"/>
        <v>17.5</v>
      </c>
      <c r="X110" s="68">
        <f aca="true" t="shared" si="38" ref="X110:AA118">X72+X92</f>
        <v>14.4</v>
      </c>
      <c r="Y110" s="68">
        <f t="shared" si="38"/>
        <v>30</v>
      </c>
      <c r="Z110" s="68">
        <f t="shared" si="38"/>
        <v>33</v>
      </c>
      <c r="AA110" s="68">
        <f t="shared" si="38"/>
        <v>33</v>
      </c>
      <c r="AB110" s="68">
        <f>AB72+AB92</f>
        <v>38.25</v>
      </c>
      <c r="AC110" s="68">
        <f>AC72+AC92</f>
        <v>45</v>
      </c>
      <c r="AD110" s="68">
        <f>AD72+AD92</f>
        <v>22</v>
      </c>
      <c r="AE110" s="68">
        <f>AE72+AE92</f>
        <v>33.75</v>
      </c>
      <c r="AF110" s="109">
        <f aca="true" t="shared" si="39" ref="AF110:AF118">(AE110-AD110)/AD110*100</f>
        <v>53.40909090909091</v>
      </c>
      <c r="AH110" s="53"/>
      <c r="AI110" s="129"/>
      <c r="AJ110" s="120"/>
    </row>
    <row r="111" spans="1:36" ht="12.75">
      <c r="A111" s="100" t="s">
        <v>98</v>
      </c>
      <c r="B111" s="21"/>
      <c r="C111" s="21"/>
      <c r="D111" s="68">
        <f aca="true" t="shared" si="40" ref="D111:W111">D73+D93</f>
        <v>110</v>
      </c>
      <c r="E111" s="68">
        <f t="shared" si="40"/>
        <v>125</v>
      </c>
      <c r="F111" s="68">
        <f t="shared" si="40"/>
        <v>157</v>
      </c>
      <c r="G111" s="68">
        <f t="shared" si="40"/>
        <v>178</v>
      </c>
      <c r="H111" s="68">
        <f t="shared" si="40"/>
        <v>159.97299999999998</v>
      </c>
      <c r="I111" s="68">
        <f t="shared" si="40"/>
        <v>180.007</v>
      </c>
      <c r="J111" s="68">
        <f t="shared" si="40"/>
        <v>192.3</v>
      </c>
      <c r="K111" s="68">
        <f t="shared" si="40"/>
        <v>176</v>
      </c>
      <c r="L111" s="68">
        <f t="shared" si="40"/>
        <v>201</v>
      </c>
      <c r="M111" s="68">
        <f t="shared" si="40"/>
        <v>257.8</v>
      </c>
      <c r="N111" s="68">
        <f t="shared" si="40"/>
        <v>320</v>
      </c>
      <c r="O111" s="68">
        <f t="shared" si="40"/>
        <v>510.5</v>
      </c>
      <c r="P111" s="68">
        <f t="shared" si="40"/>
        <v>534.55</v>
      </c>
      <c r="Q111" s="68">
        <f t="shared" si="40"/>
        <v>510.9</v>
      </c>
      <c r="R111" s="68">
        <f t="shared" si="40"/>
        <v>556.9</v>
      </c>
      <c r="S111" s="68">
        <f t="shared" si="40"/>
        <v>443</v>
      </c>
      <c r="T111" s="68">
        <f t="shared" si="40"/>
        <v>540.7</v>
      </c>
      <c r="U111" s="68">
        <f t="shared" si="40"/>
        <v>662</v>
      </c>
      <c r="V111" s="68">
        <f t="shared" si="40"/>
        <v>633.75</v>
      </c>
      <c r="W111" s="68">
        <f t="shared" si="40"/>
        <v>609</v>
      </c>
      <c r="X111" s="68">
        <f t="shared" si="38"/>
        <v>538.2</v>
      </c>
      <c r="Y111" s="68">
        <f t="shared" si="38"/>
        <v>617.4</v>
      </c>
      <c r="Z111" s="68">
        <f t="shared" si="38"/>
        <v>675.3</v>
      </c>
      <c r="AA111" s="68">
        <f t="shared" si="38"/>
        <v>663.6999999999999</v>
      </c>
      <c r="AB111" s="68">
        <f aca="true" t="shared" si="41" ref="AB111:AC118">AB73+AB93</f>
        <v>679</v>
      </c>
      <c r="AC111" s="68">
        <f t="shared" si="41"/>
        <v>710</v>
      </c>
      <c r="AD111" s="68">
        <f aca="true" t="shared" si="42" ref="AD111:AD118">AD73+AD93</f>
        <v>703.2</v>
      </c>
      <c r="AE111" s="68">
        <f aca="true" t="shared" si="43" ref="AE111:AE118">AE73+AE93</f>
        <v>678.16</v>
      </c>
      <c r="AF111" s="109">
        <f t="shared" si="39"/>
        <v>-3.5608646188851076</v>
      </c>
      <c r="AH111" s="53"/>
      <c r="AI111" s="129"/>
      <c r="AJ111" s="120"/>
    </row>
    <row r="112" spans="1:36" ht="12.75">
      <c r="A112" s="100" t="s">
        <v>99</v>
      </c>
      <c r="B112" s="21"/>
      <c r="C112" s="21"/>
      <c r="D112" s="68">
        <f aca="true" t="shared" si="44" ref="D112:W112">D74+D94</f>
        <v>2121</v>
      </c>
      <c r="E112" s="68">
        <f t="shared" si="44"/>
        <v>850</v>
      </c>
      <c r="F112" s="68">
        <f t="shared" si="44"/>
        <v>3316</v>
      </c>
      <c r="G112" s="68">
        <f t="shared" si="44"/>
        <v>4336</v>
      </c>
      <c r="H112" s="68">
        <f t="shared" si="44"/>
        <v>1257.08</v>
      </c>
      <c r="I112" s="68">
        <f t="shared" si="44"/>
        <v>3291.95</v>
      </c>
      <c r="J112" s="68">
        <f t="shared" si="44"/>
        <v>3410</v>
      </c>
      <c r="K112" s="68">
        <f t="shared" si="44"/>
        <v>2540</v>
      </c>
      <c r="L112" s="68">
        <f t="shared" si="44"/>
        <v>2760</v>
      </c>
      <c r="M112" s="68">
        <f t="shared" si="44"/>
        <v>4193.5</v>
      </c>
      <c r="N112" s="68">
        <f t="shared" si="44"/>
        <v>2695</v>
      </c>
      <c r="O112" s="68">
        <f t="shared" si="44"/>
        <v>3217</v>
      </c>
      <c r="P112" s="68">
        <f t="shared" si="44"/>
        <v>3336.5</v>
      </c>
      <c r="Q112" s="68">
        <f t="shared" si="44"/>
        <v>3100</v>
      </c>
      <c r="R112" s="68">
        <f t="shared" si="44"/>
        <v>4113</v>
      </c>
      <c r="S112" s="68">
        <f t="shared" si="44"/>
        <v>2080</v>
      </c>
      <c r="T112" s="68">
        <f t="shared" si="44"/>
        <v>2855</v>
      </c>
      <c r="U112" s="68">
        <f t="shared" si="44"/>
        <v>4928</v>
      </c>
      <c r="V112" s="68">
        <f t="shared" si="44"/>
        <v>4527.25</v>
      </c>
      <c r="W112" s="68">
        <f t="shared" si="44"/>
        <v>5076</v>
      </c>
      <c r="X112" s="68">
        <f t="shared" si="38"/>
        <v>4051.5</v>
      </c>
      <c r="Y112" s="68">
        <f t="shared" si="38"/>
        <v>4823</v>
      </c>
      <c r="Z112" s="68">
        <f t="shared" si="38"/>
        <v>4884.8</v>
      </c>
      <c r="AA112" s="68">
        <f t="shared" si="38"/>
        <v>6247.25</v>
      </c>
      <c r="AB112" s="68">
        <f t="shared" si="41"/>
        <v>3945</v>
      </c>
      <c r="AC112" s="68">
        <f t="shared" si="41"/>
        <v>2213.5</v>
      </c>
      <c r="AD112" s="68">
        <f t="shared" si="42"/>
        <v>7330.5</v>
      </c>
      <c r="AE112" s="68">
        <f t="shared" si="43"/>
        <v>5515.9</v>
      </c>
      <c r="AF112" s="109">
        <f t="shared" si="39"/>
        <v>-24.754109542323175</v>
      </c>
      <c r="AH112" s="53"/>
      <c r="AI112" s="129"/>
      <c r="AJ112" s="120"/>
    </row>
    <row r="113" spans="1:36" ht="12.75">
      <c r="A113" s="100" t="s">
        <v>100</v>
      </c>
      <c r="B113" s="21"/>
      <c r="C113" s="21"/>
      <c r="D113" s="68">
        <f aca="true" t="shared" si="45" ref="D113:W113">D75+D95</f>
        <v>62</v>
      </c>
      <c r="E113" s="68">
        <f t="shared" si="45"/>
        <v>34</v>
      </c>
      <c r="F113" s="68">
        <f t="shared" si="45"/>
        <v>65</v>
      </c>
      <c r="G113" s="68">
        <f t="shared" si="45"/>
        <v>76</v>
      </c>
      <c r="H113" s="68">
        <f t="shared" si="45"/>
        <v>90.006</v>
      </c>
      <c r="I113" s="68">
        <f t="shared" si="45"/>
        <v>117</v>
      </c>
      <c r="J113" s="68">
        <f t="shared" si="45"/>
        <v>44.8</v>
      </c>
      <c r="K113" s="68">
        <f t="shared" si="45"/>
        <v>34</v>
      </c>
      <c r="L113" s="68">
        <f t="shared" si="45"/>
        <v>31</v>
      </c>
      <c r="M113" s="68">
        <f t="shared" si="45"/>
        <v>47</v>
      </c>
      <c r="N113" s="68">
        <f t="shared" si="45"/>
        <v>46</v>
      </c>
      <c r="O113" s="68">
        <f t="shared" si="45"/>
        <v>44.6</v>
      </c>
      <c r="P113" s="68">
        <f t="shared" si="45"/>
        <v>50.5</v>
      </c>
      <c r="Q113" s="68">
        <f t="shared" si="45"/>
        <v>81.6</v>
      </c>
      <c r="R113" s="68">
        <f t="shared" si="45"/>
        <v>87.9</v>
      </c>
      <c r="S113" s="68">
        <f t="shared" si="45"/>
        <v>70.4</v>
      </c>
      <c r="T113" s="68">
        <f t="shared" si="45"/>
        <v>82.6</v>
      </c>
      <c r="U113" s="68">
        <f t="shared" si="45"/>
        <v>85</v>
      </c>
      <c r="V113" s="68">
        <f t="shared" si="45"/>
        <v>92.4</v>
      </c>
      <c r="W113" s="68">
        <f t="shared" si="45"/>
        <v>80.5</v>
      </c>
      <c r="X113" s="68">
        <f t="shared" si="38"/>
        <v>68.1</v>
      </c>
      <c r="Y113" s="68">
        <f t="shared" si="38"/>
        <v>92.5</v>
      </c>
      <c r="Z113" s="68">
        <f t="shared" si="38"/>
        <v>108.2</v>
      </c>
      <c r="AA113" s="68">
        <f t="shared" si="38"/>
        <v>111.35</v>
      </c>
      <c r="AB113" s="68">
        <f t="shared" si="41"/>
        <v>99.6</v>
      </c>
      <c r="AC113" s="68">
        <f t="shared" si="41"/>
        <v>76</v>
      </c>
      <c r="AD113" s="68">
        <f t="shared" si="42"/>
        <v>97.3</v>
      </c>
      <c r="AE113" s="68">
        <f t="shared" si="43"/>
        <v>93.2</v>
      </c>
      <c r="AF113" s="109">
        <f t="shared" si="39"/>
        <v>-4.213771839671114</v>
      </c>
      <c r="AH113" s="53"/>
      <c r="AI113" s="129"/>
      <c r="AJ113" s="120"/>
    </row>
    <row r="114" spans="1:36" ht="12.75">
      <c r="A114" s="100" t="s">
        <v>12</v>
      </c>
      <c r="B114" s="21"/>
      <c r="C114" s="21"/>
      <c r="D114" s="68">
        <f aca="true" t="shared" si="46" ref="D114:W114">D76+D96</f>
        <v>340</v>
      </c>
      <c r="E114" s="68">
        <f t="shared" si="46"/>
        <v>237</v>
      </c>
      <c r="F114" s="68">
        <f t="shared" si="46"/>
        <v>295</v>
      </c>
      <c r="G114" s="68">
        <f t="shared" si="46"/>
        <v>332</v>
      </c>
      <c r="H114" s="68">
        <f t="shared" si="46"/>
        <v>265.993</v>
      </c>
      <c r="I114" s="68">
        <f t="shared" si="46"/>
        <v>327.99</v>
      </c>
      <c r="J114" s="68">
        <f t="shared" si="46"/>
        <v>339</v>
      </c>
      <c r="K114" s="68">
        <f t="shared" si="46"/>
        <v>269</v>
      </c>
      <c r="L114" s="68">
        <f t="shared" si="46"/>
        <v>246.5</v>
      </c>
      <c r="M114" s="68">
        <f t="shared" si="46"/>
        <v>289</v>
      </c>
      <c r="N114" s="68">
        <f t="shared" si="46"/>
        <v>256</v>
      </c>
      <c r="O114" s="68">
        <f t="shared" si="46"/>
        <v>402.5</v>
      </c>
      <c r="P114" s="68">
        <f t="shared" si="46"/>
        <v>385.1</v>
      </c>
      <c r="Q114" s="68">
        <f t="shared" si="46"/>
        <v>390</v>
      </c>
      <c r="R114" s="68">
        <f t="shared" si="46"/>
        <v>400</v>
      </c>
      <c r="S114" s="68">
        <f t="shared" si="46"/>
        <v>310</v>
      </c>
      <c r="T114" s="68">
        <f t="shared" si="46"/>
        <v>359.2</v>
      </c>
      <c r="U114" s="68">
        <f t="shared" si="46"/>
        <v>489</v>
      </c>
      <c r="V114" s="68">
        <f t="shared" si="46"/>
        <v>521</v>
      </c>
      <c r="W114" s="68">
        <f t="shared" si="46"/>
        <v>524</v>
      </c>
      <c r="X114" s="68">
        <f t="shared" si="38"/>
        <v>449.5</v>
      </c>
      <c r="Y114" s="68">
        <f t="shared" si="38"/>
        <v>512</v>
      </c>
      <c r="Z114" s="68">
        <f t="shared" si="38"/>
        <v>599</v>
      </c>
      <c r="AA114" s="68">
        <f t="shared" si="38"/>
        <v>559.1</v>
      </c>
      <c r="AB114" s="68">
        <f t="shared" si="41"/>
        <v>507.5</v>
      </c>
      <c r="AC114" s="68">
        <f t="shared" si="41"/>
        <v>522</v>
      </c>
      <c r="AD114" s="68">
        <f t="shared" si="42"/>
        <v>735</v>
      </c>
      <c r="AE114" s="68">
        <f t="shared" si="43"/>
        <v>682.5</v>
      </c>
      <c r="AF114" s="109">
        <f t="shared" si="39"/>
        <v>-7.142857142857142</v>
      </c>
      <c r="AH114" s="53"/>
      <c r="AI114" s="129"/>
      <c r="AJ114" s="120"/>
    </row>
    <row r="115" spans="1:36" ht="12.75">
      <c r="A115" s="100" t="s">
        <v>13</v>
      </c>
      <c r="B115" s="21"/>
      <c r="C115" s="21"/>
      <c r="D115" s="68">
        <f aca="true" t="shared" si="47" ref="D115:W115">D77+D97</f>
        <v>2074</v>
      </c>
      <c r="E115" s="68">
        <f t="shared" si="47"/>
        <v>1092</v>
      </c>
      <c r="F115" s="68">
        <f t="shared" si="47"/>
        <v>2254</v>
      </c>
      <c r="G115" s="68">
        <f t="shared" si="47"/>
        <v>2672</v>
      </c>
      <c r="H115" s="68">
        <f t="shared" si="47"/>
        <v>1135.172</v>
      </c>
      <c r="I115" s="68">
        <f t="shared" si="47"/>
        <v>1948.128</v>
      </c>
      <c r="J115" s="68">
        <f t="shared" si="47"/>
        <v>1732</v>
      </c>
      <c r="K115" s="68">
        <f t="shared" si="47"/>
        <v>1486</v>
      </c>
      <c r="L115" s="68">
        <f t="shared" si="47"/>
        <v>1870</v>
      </c>
      <c r="M115" s="68">
        <f t="shared" si="47"/>
        <v>2360</v>
      </c>
      <c r="N115" s="68">
        <f t="shared" si="47"/>
        <v>1520</v>
      </c>
      <c r="O115" s="68">
        <f t="shared" si="47"/>
        <v>2067.5</v>
      </c>
      <c r="P115" s="68">
        <f t="shared" si="47"/>
        <v>1882.5</v>
      </c>
      <c r="Q115" s="68">
        <f t="shared" si="47"/>
        <v>2219</v>
      </c>
      <c r="R115" s="68">
        <f t="shared" si="47"/>
        <v>2806.7</v>
      </c>
      <c r="S115" s="68">
        <f t="shared" si="47"/>
        <v>1615</v>
      </c>
      <c r="T115" s="68">
        <f t="shared" si="47"/>
        <v>1490</v>
      </c>
      <c r="U115" s="68">
        <f t="shared" si="47"/>
        <v>2875</v>
      </c>
      <c r="V115" s="68">
        <f t="shared" si="47"/>
        <v>2870</v>
      </c>
      <c r="W115" s="68">
        <f t="shared" si="47"/>
        <v>2745</v>
      </c>
      <c r="X115" s="68">
        <f t="shared" si="38"/>
        <v>2190</v>
      </c>
      <c r="Y115" s="68">
        <f t="shared" si="38"/>
        <v>2529</v>
      </c>
      <c r="Z115" s="68">
        <f t="shared" si="38"/>
        <v>3005</v>
      </c>
      <c r="AA115" s="68">
        <f t="shared" si="38"/>
        <v>2782.2</v>
      </c>
      <c r="AB115" s="68">
        <f t="shared" si="41"/>
        <v>2429.3</v>
      </c>
      <c r="AC115" s="68">
        <f t="shared" si="41"/>
        <v>2319</v>
      </c>
      <c r="AD115" s="68">
        <f t="shared" si="42"/>
        <v>3431</v>
      </c>
      <c r="AE115" s="68">
        <f t="shared" si="43"/>
        <v>2880</v>
      </c>
      <c r="AF115" s="109">
        <f t="shared" si="39"/>
        <v>-16.059457883998835</v>
      </c>
      <c r="AH115" s="53"/>
      <c r="AI115" s="129"/>
      <c r="AJ115" s="120"/>
    </row>
    <row r="116" spans="1:36" ht="12.75">
      <c r="A116" s="100" t="s">
        <v>101</v>
      </c>
      <c r="B116" s="21"/>
      <c r="C116" s="21"/>
      <c r="D116" s="68">
        <f aca="true" t="shared" si="48" ref="D116:W116">D78+D98</f>
        <v>107</v>
      </c>
      <c r="E116" s="68">
        <f t="shared" si="48"/>
        <v>49</v>
      </c>
      <c r="F116" s="68">
        <f t="shared" si="48"/>
        <v>69</v>
      </c>
      <c r="G116" s="68">
        <f t="shared" si="48"/>
        <v>89</v>
      </c>
      <c r="H116" s="68">
        <f t="shared" si="48"/>
        <v>30.002</v>
      </c>
      <c r="I116" s="68">
        <f t="shared" si="48"/>
        <v>64</v>
      </c>
      <c r="J116" s="68">
        <f t="shared" si="48"/>
        <v>65.3</v>
      </c>
      <c r="K116" s="68">
        <f t="shared" si="48"/>
        <v>48.6</v>
      </c>
      <c r="L116" s="68">
        <f t="shared" si="48"/>
        <v>57</v>
      </c>
      <c r="M116" s="68">
        <f t="shared" si="48"/>
        <v>133.5</v>
      </c>
      <c r="N116" s="68">
        <f t="shared" si="48"/>
        <v>92</v>
      </c>
      <c r="O116" s="68">
        <f t="shared" si="48"/>
        <v>106.5</v>
      </c>
      <c r="P116" s="68">
        <f t="shared" si="48"/>
        <v>162.1</v>
      </c>
      <c r="Q116" s="68">
        <f t="shared" si="48"/>
        <v>115</v>
      </c>
      <c r="R116" s="68">
        <f t="shared" si="48"/>
        <v>120</v>
      </c>
      <c r="S116" s="68">
        <f t="shared" si="48"/>
        <v>57.6</v>
      </c>
      <c r="T116" s="68">
        <f t="shared" si="48"/>
        <v>131.2</v>
      </c>
      <c r="U116" s="68">
        <f t="shared" si="48"/>
        <v>224</v>
      </c>
      <c r="V116" s="68">
        <f t="shared" si="48"/>
        <v>246.55</v>
      </c>
      <c r="W116" s="68">
        <f t="shared" si="48"/>
        <v>210</v>
      </c>
      <c r="X116" s="68">
        <f t="shared" si="38"/>
        <v>173</v>
      </c>
      <c r="Y116" s="68">
        <f t="shared" si="38"/>
        <v>273.5</v>
      </c>
      <c r="Z116" s="68">
        <f t="shared" si="38"/>
        <v>292</v>
      </c>
      <c r="AA116" s="68">
        <f t="shared" si="38"/>
        <v>307</v>
      </c>
      <c r="AB116" s="68">
        <f t="shared" si="41"/>
        <v>280.75</v>
      </c>
      <c r="AC116" s="68">
        <f t="shared" si="41"/>
        <v>310</v>
      </c>
      <c r="AD116" s="68">
        <f t="shared" si="42"/>
        <v>492</v>
      </c>
      <c r="AE116" s="68">
        <f t="shared" si="43"/>
        <v>233.4</v>
      </c>
      <c r="AF116" s="109">
        <f t="shared" si="39"/>
        <v>-52.5609756097561</v>
      </c>
      <c r="AH116" s="53"/>
      <c r="AI116" s="129"/>
      <c r="AJ116" s="120"/>
    </row>
    <row r="117" spans="1:36" ht="12.75">
      <c r="A117" s="100" t="s">
        <v>15</v>
      </c>
      <c r="B117" s="21"/>
      <c r="C117" s="21"/>
      <c r="D117" s="68">
        <f aca="true" t="shared" si="49" ref="D117:W117">D79+D99</f>
        <v>435</v>
      </c>
      <c r="E117" s="68">
        <f t="shared" si="49"/>
        <v>163</v>
      </c>
      <c r="F117" s="68">
        <f t="shared" si="49"/>
        <v>450</v>
      </c>
      <c r="G117" s="68">
        <f t="shared" si="49"/>
        <v>716</v>
      </c>
      <c r="H117" s="68">
        <f t="shared" si="49"/>
        <v>281.048</v>
      </c>
      <c r="I117" s="68">
        <f t="shared" si="49"/>
        <v>464.978</v>
      </c>
      <c r="J117" s="68">
        <f t="shared" si="49"/>
        <v>389</v>
      </c>
      <c r="K117" s="68">
        <f t="shared" si="49"/>
        <v>370</v>
      </c>
      <c r="L117" s="68">
        <f t="shared" si="49"/>
        <v>365.5</v>
      </c>
      <c r="M117" s="68">
        <f t="shared" si="49"/>
        <v>455</v>
      </c>
      <c r="N117" s="68">
        <f t="shared" si="49"/>
        <v>334</v>
      </c>
      <c r="O117" s="68">
        <f t="shared" si="49"/>
        <v>483.5</v>
      </c>
      <c r="P117" s="68">
        <f t="shared" si="49"/>
        <v>418.5</v>
      </c>
      <c r="Q117" s="68">
        <f t="shared" si="49"/>
        <v>482.5</v>
      </c>
      <c r="R117" s="68">
        <f t="shared" si="49"/>
        <v>483</v>
      </c>
      <c r="S117" s="68">
        <f t="shared" si="49"/>
        <v>325</v>
      </c>
      <c r="T117" s="68">
        <f t="shared" si="49"/>
        <v>254</v>
      </c>
      <c r="U117" s="68">
        <f t="shared" si="49"/>
        <v>568</v>
      </c>
      <c r="V117" s="68">
        <f t="shared" si="49"/>
        <v>534.3</v>
      </c>
      <c r="W117" s="68">
        <f t="shared" si="49"/>
        <v>685</v>
      </c>
      <c r="X117" s="68">
        <f t="shared" si="38"/>
        <v>542.8</v>
      </c>
      <c r="Y117" s="68">
        <f t="shared" si="38"/>
        <v>578.5</v>
      </c>
      <c r="Z117" s="68">
        <f t="shared" si="38"/>
        <v>600</v>
      </c>
      <c r="AA117" s="68">
        <f t="shared" si="38"/>
        <v>648.4</v>
      </c>
      <c r="AB117" s="68">
        <f t="shared" si="41"/>
        <v>486.1</v>
      </c>
      <c r="AC117" s="68">
        <f t="shared" si="41"/>
        <v>442</v>
      </c>
      <c r="AD117" s="68">
        <f t="shared" si="42"/>
        <v>798</v>
      </c>
      <c r="AE117" s="68">
        <f t="shared" si="43"/>
        <v>668.2</v>
      </c>
      <c r="AF117" s="109">
        <f t="shared" si="39"/>
        <v>-16.265664160401</v>
      </c>
      <c r="AH117" s="53"/>
      <c r="AI117" s="129"/>
      <c r="AJ117" s="120"/>
    </row>
    <row r="118" spans="1:36" ht="12.75">
      <c r="A118" s="100" t="s">
        <v>102</v>
      </c>
      <c r="B118" s="21"/>
      <c r="C118" s="21"/>
      <c r="D118" s="68">
        <f aca="true" t="shared" si="50" ref="D118:W118">D80+D100</f>
        <v>2573</v>
      </c>
      <c r="E118" s="68">
        <f t="shared" si="50"/>
        <v>404</v>
      </c>
      <c r="F118" s="68">
        <f t="shared" si="50"/>
        <v>2466</v>
      </c>
      <c r="G118" s="68">
        <f t="shared" si="50"/>
        <v>3635</v>
      </c>
      <c r="H118" s="68">
        <f t="shared" si="50"/>
        <v>1167.04</v>
      </c>
      <c r="I118" s="68">
        <f t="shared" si="50"/>
        <v>3274.945</v>
      </c>
      <c r="J118" s="68">
        <f t="shared" si="50"/>
        <v>3385</v>
      </c>
      <c r="K118" s="68">
        <f t="shared" si="50"/>
        <v>2274.9</v>
      </c>
      <c r="L118" s="68">
        <f t="shared" si="50"/>
        <v>1922.5</v>
      </c>
      <c r="M118" s="68">
        <f t="shared" si="50"/>
        <v>3256</v>
      </c>
      <c r="N118" s="68">
        <f t="shared" si="50"/>
        <v>2215</v>
      </c>
      <c r="O118" s="68">
        <f t="shared" si="50"/>
        <v>2885.25</v>
      </c>
      <c r="P118" s="68">
        <f t="shared" si="50"/>
        <v>2601</v>
      </c>
      <c r="Q118" s="68">
        <f t="shared" si="50"/>
        <v>2568.4</v>
      </c>
      <c r="R118" s="68">
        <f t="shared" si="50"/>
        <v>2862.5</v>
      </c>
      <c r="S118" s="68">
        <f t="shared" si="50"/>
        <v>1690</v>
      </c>
      <c r="T118" s="68">
        <f t="shared" si="50"/>
        <v>1392</v>
      </c>
      <c r="U118" s="68">
        <f t="shared" si="50"/>
        <v>2829</v>
      </c>
      <c r="V118" s="68">
        <f t="shared" si="50"/>
        <v>2574.75</v>
      </c>
      <c r="W118" s="68">
        <f t="shared" si="50"/>
        <v>2868</v>
      </c>
      <c r="X118" s="68">
        <f>X80+X100</f>
        <v>2332.5</v>
      </c>
      <c r="Y118" s="68">
        <f t="shared" si="38"/>
        <v>2664.5</v>
      </c>
      <c r="Z118" s="68">
        <f t="shared" si="38"/>
        <v>1613</v>
      </c>
      <c r="AA118" s="68">
        <f t="shared" si="38"/>
        <v>2898</v>
      </c>
      <c r="AB118" s="68">
        <f t="shared" si="41"/>
        <v>1490</v>
      </c>
      <c r="AC118" s="68">
        <f t="shared" si="41"/>
        <v>1141</v>
      </c>
      <c r="AD118" s="68">
        <f t="shared" si="42"/>
        <v>3135</v>
      </c>
      <c r="AE118" s="68">
        <f t="shared" si="43"/>
        <v>2123.5</v>
      </c>
      <c r="AF118" s="109">
        <f t="shared" si="39"/>
        <v>-32.26475279106858</v>
      </c>
      <c r="AH118" s="53"/>
      <c r="AI118" s="129"/>
      <c r="AJ118" s="120"/>
    </row>
    <row r="119" spans="1:32" ht="12.75">
      <c r="A119" s="16"/>
      <c r="B119" s="53"/>
      <c r="C119" s="53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3"/>
      <c r="S119" s="13"/>
      <c r="T119" s="13"/>
      <c r="U119" s="13"/>
      <c r="V119" s="13"/>
      <c r="W119" s="13"/>
      <c r="X119" s="13"/>
      <c r="Y119" s="13"/>
      <c r="Z119" s="13"/>
      <c r="AA119" s="33"/>
      <c r="AB119" s="33"/>
      <c r="AC119" s="33"/>
      <c r="AD119" s="33"/>
      <c r="AE119" s="33"/>
      <c r="AF119" s="109"/>
    </row>
    <row r="120" spans="1:32" ht="12.75">
      <c r="A120" s="47" t="s">
        <v>18</v>
      </c>
      <c r="B120" s="71"/>
      <c r="C120" s="71"/>
      <c r="D120" s="48">
        <f>D82+D102</f>
        <v>7825</v>
      </c>
      <c r="E120" s="48">
        <f>E82+E102</f>
        <v>2956</v>
      </c>
      <c r="F120" s="48">
        <f>F82+F102</f>
        <v>9077</v>
      </c>
      <c r="G120" s="48">
        <f>G82+G102</f>
        <v>12040</v>
      </c>
      <c r="H120" s="48">
        <f aca="true" t="shared" si="51" ref="H120:Q120">H82+H102</f>
        <v>4406.314</v>
      </c>
      <c r="I120" s="48">
        <f>I82+I102</f>
        <v>9693.998</v>
      </c>
      <c r="J120" s="48">
        <f t="shared" si="51"/>
        <v>9582.2</v>
      </c>
      <c r="K120" s="48">
        <f t="shared" si="51"/>
        <v>7203.5</v>
      </c>
      <c r="L120" s="48">
        <f t="shared" si="51"/>
        <v>7461</v>
      </c>
      <c r="M120" s="48">
        <f t="shared" si="51"/>
        <v>11000.8</v>
      </c>
      <c r="N120" s="48">
        <f t="shared" si="51"/>
        <v>7486.84</v>
      </c>
      <c r="O120" s="48">
        <f t="shared" si="51"/>
        <v>9731.83</v>
      </c>
      <c r="P120" s="48">
        <f t="shared" si="51"/>
        <v>9391.449999999999</v>
      </c>
      <c r="Q120" s="48">
        <f t="shared" si="51"/>
        <v>9482</v>
      </c>
      <c r="R120" s="51">
        <f aca="true" t="shared" si="52" ref="R120:W120">R82+R102</f>
        <v>11450</v>
      </c>
      <c r="S120" s="51">
        <f t="shared" si="52"/>
        <v>6618</v>
      </c>
      <c r="T120" s="51">
        <f t="shared" si="52"/>
        <v>7125</v>
      </c>
      <c r="U120" s="51">
        <f t="shared" si="52"/>
        <v>12700</v>
      </c>
      <c r="V120" s="51">
        <f t="shared" si="52"/>
        <v>12050</v>
      </c>
      <c r="W120" s="51">
        <f t="shared" si="52"/>
        <v>12815</v>
      </c>
      <c r="X120" s="51">
        <f aca="true" t="shared" si="53" ref="X120:AD120">X82+X102</f>
        <v>10360</v>
      </c>
      <c r="Y120" s="51">
        <f t="shared" si="53"/>
        <v>12120.4</v>
      </c>
      <c r="Z120" s="51">
        <f t="shared" si="53"/>
        <v>11810.3</v>
      </c>
      <c r="AA120" s="170">
        <f t="shared" si="53"/>
        <v>14250</v>
      </c>
      <c r="AB120" s="134">
        <f t="shared" si="53"/>
        <v>9955.5</v>
      </c>
      <c r="AC120" s="134">
        <f t="shared" si="53"/>
        <v>7778.5</v>
      </c>
      <c r="AD120" s="170">
        <f t="shared" si="53"/>
        <v>16744</v>
      </c>
      <c r="AE120" s="134">
        <f>AE82+AE102</f>
        <v>12908.61</v>
      </c>
      <c r="AF120" s="117">
        <f>(AD120-AC120)/AC120*100</f>
        <v>115.26001157035417</v>
      </c>
    </row>
    <row r="121" spans="4:32" ht="12.75">
      <c r="D121">
        <f>(D118/D120)*100</f>
        <v>32.88178913738019</v>
      </c>
      <c r="E121">
        <f aca="true" t="shared" si="54" ref="E121:M121">(E118/E120)*100</f>
        <v>13.667117726657645</v>
      </c>
      <c r="F121">
        <f t="shared" si="54"/>
        <v>27.16756637655613</v>
      </c>
      <c r="G121">
        <f t="shared" si="54"/>
        <v>30.19102990033223</v>
      </c>
      <c r="H121">
        <f t="shared" si="54"/>
        <v>26.485629485324917</v>
      </c>
      <c r="I121">
        <f t="shared" si="54"/>
        <v>33.78322339245376</v>
      </c>
      <c r="J121">
        <f t="shared" si="54"/>
        <v>35.32591680407422</v>
      </c>
      <c r="K121">
        <f t="shared" si="54"/>
        <v>31.580481710279727</v>
      </c>
      <c r="L121">
        <f t="shared" si="54"/>
        <v>25.76732341509181</v>
      </c>
      <c r="M121">
        <f t="shared" si="54"/>
        <v>29.597847429277873</v>
      </c>
      <c r="N121"/>
      <c r="AD121" s="115" t="s">
        <v>159</v>
      </c>
      <c r="AE121" s="112"/>
      <c r="AF121"/>
    </row>
    <row r="122" spans="1:32" ht="12.75">
      <c r="A122" s="2" t="s">
        <v>59</v>
      </c>
      <c r="B122" s="2"/>
      <c r="C122" s="2"/>
      <c r="D122" s="157">
        <f>(D115/D120)*100</f>
        <v>26.504792332268373</v>
      </c>
      <c r="E122" s="157">
        <f aca="true" t="shared" si="55" ref="E122:M122">(E115/E120)*100</f>
        <v>36.94181326116374</v>
      </c>
      <c r="F122" s="157">
        <f t="shared" si="55"/>
        <v>24.831992949212296</v>
      </c>
      <c r="G122" s="157">
        <f t="shared" si="55"/>
        <v>22.19269102990033</v>
      </c>
      <c r="H122" s="157">
        <f t="shared" si="55"/>
        <v>25.762394600112476</v>
      </c>
      <c r="I122" s="157">
        <f t="shared" si="55"/>
        <v>20.096228614860454</v>
      </c>
      <c r="J122" s="157">
        <f t="shared" si="55"/>
        <v>18.07518106489115</v>
      </c>
      <c r="K122" s="157">
        <f t="shared" si="55"/>
        <v>20.62886097036163</v>
      </c>
      <c r="L122" s="157">
        <f t="shared" si="55"/>
        <v>25.063664388151725</v>
      </c>
      <c r="M122" s="157">
        <f t="shared" si="55"/>
        <v>21.45298523743728</v>
      </c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12"/>
      <c r="AF122"/>
    </row>
    <row r="123" spans="1:32" ht="12.75">
      <c r="A123" s="86" t="s">
        <v>76</v>
      </c>
      <c r="N123"/>
      <c r="Z123" s="119"/>
      <c r="AE123" s="112"/>
      <c r="AF123"/>
    </row>
    <row r="124" spans="1:32" ht="12.75">
      <c r="A124" s="8"/>
      <c r="B124" s="8"/>
      <c r="C124" s="8"/>
      <c r="D124" s="55" t="s">
        <v>37</v>
      </c>
      <c r="E124" s="55" t="s">
        <v>38</v>
      </c>
      <c r="F124" s="66" t="s">
        <v>39</v>
      </c>
      <c r="G124" s="29" t="s">
        <v>1</v>
      </c>
      <c r="H124" s="30" t="s">
        <v>2</v>
      </c>
      <c r="I124" s="30" t="s">
        <v>3</v>
      </c>
      <c r="J124" s="30" t="s">
        <v>4</v>
      </c>
      <c r="K124" s="30" t="str">
        <f aca="true" t="shared" si="56" ref="K124:R124">K14</f>
        <v>1997/98</v>
      </c>
      <c r="L124" s="30" t="str">
        <f t="shared" si="56"/>
        <v>1998/99</v>
      </c>
      <c r="M124" s="30" t="str">
        <f t="shared" si="56"/>
        <v>1999/2000</v>
      </c>
      <c r="N124" s="30" t="str">
        <f t="shared" si="56"/>
        <v>2000/01</v>
      </c>
      <c r="O124" s="30" t="str">
        <f t="shared" si="56"/>
        <v>2001/02</v>
      </c>
      <c r="P124" s="30" t="str">
        <f t="shared" si="56"/>
        <v>2002/03</v>
      </c>
      <c r="Q124" s="30" t="str">
        <f t="shared" si="56"/>
        <v>2003/04</v>
      </c>
      <c r="R124" s="30" t="str">
        <f t="shared" si="56"/>
        <v>2004/05</v>
      </c>
      <c r="S124" s="30" t="str">
        <f aca="true" t="shared" si="57" ref="S124:X124">S14</f>
        <v>2005/06</v>
      </c>
      <c r="T124" s="30" t="str">
        <f t="shared" si="57"/>
        <v>2006/07</v>
      </c>
      <c r="U124" s="30" t="str">
        <f t="shared" si="57"/>
        <v>2007/08</v>
      </c>
      <c r="V124" s="30" t="str">
        <f t="shared" si="57"/>
        <v>2008/09</v>
      </c>
      <c r="W124" s="30" t="str">
        <f t="shared" si="57"/>
        <v>2009/10</v>
      </c>
      <c r="X124" s="30" t="str">
        <f t="shared" si="57"/>
        <v>2010/11</v>
      </c>
      <c r="Y124" s="30" t="str">
        <f>Y14</f>
        <v>2011/12</v>
      </c>
      <c r="Z124" s="163" t="s">
        <v>113</v>
      </c>
      <c r="AA124" s="163" t="s">
        <v>114</v>
      </c>
      <c r="AB124" s="113" t="s">
        <v>137</v>
      </c>
      <c r="AC124" s="113" t="s">
        <v>158</v>
      </c>
      <c r="AD124" s="113" t="s">
        <v>164</v>
      </c>
      <c r="AE124" s="113" t="s">
        <v>163</v>
      </c>
      <c r="AF124" s="105" t="str">
        <f>AF107</f>
        <v>% Verandering</v>
      </c>
    </row>
    <row r="125" spans="1:32" ht="12.75">
      <c r="A125" s="9" t="s">
        <v>6</v>
      </c>
      <c r="B125" s="9"/>
      <c r="C125" s="9"/>
      <c r="D125" s="32" t="s">
        <v>20</v>
      </c>
      <c r="E125" s="32" t="s">
        <v>20</v>
      </c>
      <c r="F125" s="32" t="s">
        <v>20</v>
      </c>
      <c r="G125" s="32" t="s">
        <v>20</v>
      </c>
      <c r="H125" s="33" t="s">
        <v>20</v>
      </c>
      <c r="I125" s="33" t="s">
        <v>20</v>
      </c>
      <c r="J125" s="33" t="s">
        <v>20</v>
      </c>
      <c r="K125" s="33" t="s">
        <v>20</v>
      </c>
      <c r="L125" s="33" t="s">
        <v>20</v>
      </c>
      <c r="M125" s="33" t="s">
        <v>20</v>
      </c>
      <c r="N125" s="33" t="s">
        <v>20</v>
      </c>
      <c r="O125" s="33" t="s">
        <v>20</v>
      </c>
      <c r="P125" s="33" t="s">
        <v>20</v>
      </c>
      <c r="Q125" s="33" t="s">
        <v>20</v>
      </c>
      <c r="R125" s="33" t="s">
        <v>20</v>
      </c>
      <c r="S125" s="33" t="s">
        <v>20</v>
      </c>
      <c r="T125" s="33" t="s">
        <v>20</v>
      </c>
      <c r="U125" s="33" t="s">
        <v>20</v>
      </c>
      <c r="V125" s="33" t="s">
        <v>20</v>
      </c>
      <c r="W125" s="33" t="s">
        <v>20</v>
      </c>
      <c r="X125" s="33" t="s">
        <v>20</v>
      </c>
      <c r="Y125" s="33" t="s">
        <v>20</v>
      </c>
      <c r="Z125" s="33" t="s">
        <v>20</v>
      </c>
      <c r="AA125" s="33" t="s">
        <v>20</v>
      </c>
      <c r="AB125" s="33" t="s">
        <v>20</v>
      </c>
      <c r="AC125" s="33" t="s">
        <v>20</v>
      </c>
      <c r="AD125" s="33" t="s">
        <v>20</v>
      </c>
      <c r="AE125" s="33" t="s">
        <v>20</v>
      </c>
      <c r="AF125" s="104"/>
    </row>
    <row r="126" spans="1:32" ht="12.75">
      <c r="A126" s="20"/>
      <c r="B126" s="20"/>
      <c r="C126" s="20"/>
      <c r="D126" s="20"/>
      <c r="E126" s="20"/>
      <c r="F126" s="20"/>
      <c r="G126" s="16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108"/>
    </row>
    <row r="127" spans="1:32" ht="12.75">
      <c r="A127" s="100" t="s">
        <v>97</v>
      </c>
      <c r="B127" s="21"/>
      <c r="C127" s="21"/>
      <c r="D127" s="4">
        <f aca="true" t="shared" si="58" ref="D127:F135">+D72/D17</f>
        <v>2</v>
      </c>
      <c r="E127" s="6">
        <f t="shared" si="58"/>
        <v>0</v>
      </c>
      <c r="F127" s="6">
        <f t="shared" si="58"/>
        <v>2</v>
      </c>
      <c r="G127" s="4">
        <v>1.88</v>
      </c>
      <c r="H127" s="6">
        <v>1</v>
      </c>
      <c r="I127" s="6">
        <v>9</v>
      </c>
      <c r="J127" s="6">
        <v>7.9</v>
      </c>
      <c r="K127" s="34" t="s">
        <v>21</v>
      </c>
      <c r="L127" s="34" t="s">
        <v>21</v>
      </c>
      <c r="M127" s="34" t="s">
        <v>21</v>
      </c>
      <c r="N127" s="6">
        <f>+N72/N17</f>
        <v>8</v>
      </c>
      <c r="O127" s="6">
        <v>6</v>
      </c>
      <c r="P127" s="6">
        <v>6</v>
      </c>
      <c r="Q127" s="6">
        <f>+Q72/Q17</f>
        <v>5.999999999999999</v>
      </c>
      <c r="R127" s="34" t="s">
        <v>21</v>
      </c>
      <c r="S127" s="34" t="s">
        <v>21</v>
      </c>
      <c r="T127" s="16">
        <f aca="true" t="shared" si="59" ref="T127:AB127">T72/T17</f>
        <v>10</v>
      </c>
      <c r="U127" s="16">
        <f t="shared" si="59"/>
        <v>10</v>
      </c>
      <c r="V127" s="16">
        <f t="shared" si="59"/>
        <v>10</v>
      </c>
      <c r="W127" s="16">
        <f t="shared" si="59"/>
        <v>7</v>
      </c>
      <c r="X127" s="16">
        <f t="shared" si="59"/>
        <v>6.666666666666667</v>
      </c>
      <c r="Y127" s="16">
        <f t="shared" si="59"/>
        <v>10</v>
      </c>
      <c r="Z127" s="16">
        <f t="shared" si="59"/>
        <v>10</v>
      </c>
      <c r="AA127" s="16">
        <f t="shared" si="59"/>
        <v>9</v>
      </c>
      <c r="AB127" s="16">
        <f t="shared" si="59"/>
        <v>9</v>
      </c>
      <c r="AC127" s="16">
        <f aca="true" t="shared" si="60" ref="AC127:AD135">AC72/AC17</f>
        <v>10</v>
      </c>
      <c r="AD127" s="16">
        <f>AD72/AD17</f>
        <v>10</v>
      </c>
      <c r="AE127" s="172" t="s">
        <v>21</v>
      </c>
      <c r="AF127" s="109" t="s">
        <v>21</v>
      </c>
    </row>
    <row r="128" spans="1:32" ht="12.75">
      <c r="A128" s="100" t="s">
        <v>98</v>
      </c>
      <c r="B128" s="21"/>
      <c r="C128" s="21"/>
      <c r="D128" s="4">
        <f t="shared" si="58"/>
        <v>3.1666666666666665</v>
      </c>
      <c r="E128" s="6">
        <f t="shared" si="58"/>
        <v>5.333333333333333</v>
      </c>
      <c r="F128" s="6">
        <f t="shared" si="58"/>
        <v>5.5</v>
      </c>
      <c r="G128" s="4">
        <f>G73/G18</f>
        <v>4.4</v>
      </c>
      <c r="H128" s="6">
        <v>7.67</v>
      </c>
      <c r="I128" s="6">
        <v>5.3</v>
      </c>
      <c r="J128" s="6">
        <v>6.33</v>
      </c>
      <c r="K128" s="6">
        <v>7</v>
      </c>
      <c r="L128" s="6">
        <v>8.38</v>
      </c>
      <c r="M128" s="6">
        <v>8.2</v>
      </c>
      <c r="N128" s="6">
        <v>8.57</v>
      </c>
      <c r="O128" s="6">
        <v>9.25</v>
      </c>
      <c r="P128" s="6">
        <v>9.5</v>
      </c>
      <c r="Q128" s="6">
        <f>+Q73/Q18</f>
        <v>10.064516129032258</v>
      </c>
      <c r="R128" s="6">
        <f aca="true" t="shared" si="61" ref="R128:S135">+R73/R18</f>
        <v>10.166666666666666</v>
      </c>
      <c r="S128" s="6">
        <f t="shared" si="61"/>
        <v>11</v>
      </c>
      <c r="T128" s="16">
        <f aca="true" t="shared" si="62" ref="T128:AB128">T73/T18</f>
        <v>11.326259946949603</v>
      </c>
      <c r="U128" s="16">
        <f t="shared" si="62"/>
        <v>12</v>
      </c>
      <c r="V128" s="16">
        <f t="shared" si="62"/>
        <v>11.5</v>
      </c>
      <c r="W128" s="16">
        <f t="shared" si="62"/>
        <v>11.5</v>
      </c>
      <c r="X128" s="16">
        <f t="shared" si="62"/>
        <v>11.5</v>
      </c>
      <c r="Y128" s="16">
        <f t="shared" si="62"/>
        <v>11.545454545454543</v>
      </c>
      <c r="Z128" s="16">
        <f t="shared" si="62"/>
        <v>11.5</v>
      </c>
      <c r="AA128" s="16">
        <f t="shared" si="62"/>
        <v>11.5</v>
      </c>
      <c r="AB128" s="16">
        <f t="shared" si="62"/>
        <v>10</v>
      </c>
      <c r="AC128" s="16">
        <f t="shared" si="60"/>
        <v>9.333333333333334</v>
      </c>
      <c r="AD128" s="16">
        <f t="shared" si="60"/>
        <v>13.200000000000001</v>
      </c>
      <c r="AE128" s="16">
        <f aca="true" t="shared" si="63" ref="AE128:AE135">AE73/AE18</f>
        <v>11.6</v>
      </c>
      <c r="AF128" s="109">
        <f aca="true" t="shared" si="64" ref="AF128:AF135">(AE128-AD128)/AD128*100</f>
        <v>-12.121212121212132</v>
      </c>
    </row>
    <row r="129" spans="1:32" ht="12.75">
      <c r="A129" s="100" t="s">
        <v>99</v>
      </c>
      <c r="B129" s="21"/>
      <c r="C129" s="21"/>
      <c r="D129" s="4">
        <f t="shared" si="58"/>
        <v>2.4683544303797467</v>
      </c>
      <c r="E129" s="6">
        <f t="shared" si="58"/>
        <v>0.7805907172995781</v>
      </c>
      <c r="F129" s="6">
        <f t="shared" si="58"/>
        <v>2.705639614855571</v>
      </c>
      <c r="G129" s="4">
        <v>3.07</v>
      </c>
      <c r="H129" s="6">
        <v>1.54</v>
      </c>
      <c r="I129" s="6">
        <v>3.27</v>
      </c>
      <c r="J129" s="6">
        <v>2.95</v>
      </c>
      <c r="K129" s="6">
        <v>2.59</v>
      </c>
      <c r="L129" s="6">
        <v>2.67</v>
      </c>
      <c r="M129" s="6">
        <v>3.39</v>
      </c>
      <c r="N129" s="6">
        <v>2.8</v>
      </c>
      <c r="O129" s="6">
        <v>3</v>
      </c>
      <c r="P129" s="6">
        <v>3.12</v>
      </c>
      <c r="Q129" s="6">
        <f>+Q74/Q19</f>
        <v>3.106060606060606</v>
      </c>
      <c r="R129" s="6">
        <f t="shared" si="61"/>
        <v>4.027272727272727</v>
      </c>
      <c r="S129" s="6">
        <f t="shared" si="61"/>
        <v>4.057971014492754</v>
      </c>
      <c r="T129" s="16">
        <f aca="true" t="shared" si="65" ref="T129:AB129">T74/T19</f>
        <v>3.0078125</v>
      </c>
      <c r="U129" s="16">
        <f t="shared" si="65"/>
        <v>4.315942028985507</v>
      </c>
      <c r="V129" s="16">
        <f t="shared" si="65"/>
        <v>4.65</v>
      </c>
      <c r="W129" s="16">
        <f t="shared" si="65"/>
        <v>4.6</v>
      </c>
      <c r="X129" s="16">
        <f t="shared" si="65"/>
        <v>4.352941176470588</v>
      </c>
      <c r="Y129" s="16">
        <f t="shared" si="65"/>
        <v>4.295774647887324</v>
      </c>
      <c r="Z129" s="16">
        <f t="shared" si="65"/>
        <v>3.550344827586207</v>
      </c>
      <c r="AA129" s="16">
        <f t="shared" si="65"/>
        <v>5.15</v>
      </c>
      <c r="AB129" s="16">
        <f t="shared" si="65"/>
        <v>3.15</v>
      </c>
      <c r="AC129" s="16">
        <f t="shared" si="60"/>
        <v>3.0525641025641024</v>
      </c>
      <c r="AD129" s="16">
        <f t="shared" si="60"/>
        <v>6.35</v>
      </c>
      <c r="AE129" s="16">
        <f t="shared" si="63"/>
        <v>5.3500000000000005</v>
      </c>
      <c r="AF129" s="109">
        <f t="shared" si="64"/>
        <v>-15.748031496062978</v>
      </c>
    </row>
    <row r="130" spans="1:32" ht="12.75">
      <c r="A130" s="100" t="s">
        <v>100</v>
      </c>
      <c r="B130" s="21"/>
      <c r="C130" s="21"/>
      <c r="D130" s="4">
        <f t="shared" si="58"/>
        <v>1.8636363636363635</v>
      </c>
      <c r="E130" s="6">
        <f t="shared" si="58"/>
        <v>0.16666666666666666</v>
      </c>
      <c r="F130" s="6">
        <f t="shared" si="58"/>
        <v>2.1666666666666665</v>
      </c>
      <c r="G130" s="4">
        <v>2.42</v>
      </c>
      <c r="H130" s="6">
        <v>4.17</v>
      </c>
      <c r="I130" s="6">
        <v>3</v>
      </c>
      <c r="J130" s="6">
        <v>2.63</v>
      </c>
      <c r="K130" s="6">
        <v>2.8</v>
      </c>
      <c r="L130" s="6">
        <v>2.75</v>
      </c>
      <c r="M130" s="6">
        <v>3.23</v>
      </c>
      <c r="N130" s="6">
        <v>4.08</v>
      </c>
      <c r="O130" s="6">
        <v>4.4</v>
      </c>
      <c r="P130" s="6">
        <v>4.2</v>
      </c>
      <c r="Q130" s="6">
        <f>+Q75/Q20</f>
        <v>4</v>
      </c>
      <c r="R130" s="6">
        <f t="shared" si="61"/>
        <v>4.75</v>
      </c>
      <c r="S130" s="6">
        <f t="shared" si="61"/>
        <v>5.133333333333334</v>
      </c>
      <c r="T130" s="16">
        <f aca="true" t="shared" si="66" ref="T130:AB130">T75/T20</f>
        <v>5</v>
      </c>
      <c r="U130" s="16">
        <f t="shared" si="66"/>
        <v>5</v>
      </c>
      <c r="V130" s="16">
        <f t="shared" si="66"/>
        <v>5.3</v>
      </c>
      <c r="W130" s="16">
        <f t="shared" si="66"/>
        <v>4.53125</v>
      </c>
      <c r="X130" s="16">
        <f t="shared" si="66"/>
        <v>3.5</v>
      </c>
      <c r="Y130" s="16">
        <f t="shared" si="66"/>
        <v>5</v>
      </c>
      <c r="Z130" s="16">
        <f t="shared" si="66"/>
        <v>4.918918918918918</v>
      </c>
      <c r="AA130" s="16">
        <f t="shared" si="66"/>
        <v>5.5</v>
      </c>
      <c r="AB130" s="16">
        <f t="shared" si="66"/>
        <v>6</v>
      </c>
      <c r="AC130" s="16">
        <f t="shared" si="60"/>
        <v>5</v>
      </c>
      <c r="AD130" s="16">
        <f t="shared" si="60"/>
        <v>7</v>
      </c>
      <c r="AE130" s="16">
        <f t="shared" si="63"/>
        <v>6.2</v>
      </c>
      <c r="AF130" s="109">
        <f t="shared" si="64"/>
        <v>-11.428571428571425</v>
      </c>
    </row>
    <row r="131" spans="1:32" ht="12.75">
      <c r="A131" s="100" t="s">
        <v>12</v>
      </c>
      <c r="B131" s="21"/>
      <c r="C131" s="21"/>
      <c r="D131" s="4">
        <f t="shared" si="58"/>
        <v>3.6551724137931036</v>
      </c>
      <c r="E131" s="6">
        <f t="shared" si="58"/>
        <v>1.9285714285714286</v>
      </c>
      <c r="F131" s="6">
        <f t="shared" si="58"/>
        <v>3.409090909090909</v>
      </c>
      <c r="G131" s="4">
        <v>6.42</v>
      </c>
      <c r="H131" s="6">
        <v>4.52</v>
      </c>
      <c r="I131" s="6">
        <v>4.14</v>
      </c>
      <c r="J131" s="6">
        <v>3.67</v>
      </c>
      <c r="K131" s="6">
        <v>3.08</v>
      </c>
      <c r="L131" s="6">
        <v>2.85</v>
      </c>
      <c r="M131" s="6">
        <v>3.44</v>
      </c>
      <c r="N131" s="6">
        <v>3.31</v>
      </c>
      <c r="O131" s="6">
        <v>4.54</v>
      </c>
      <c r="P131" s="6">
        <v>4.61</v>
      </c>
      <c r="Q131" s="6">
        <f>+Q76/Q21</f>
        <v>4.901960784313725</v>
      </c>
      <c r="R131" s="6">
        <f t="shared" si="61"/>
        <v>4.857142857142857</v>
      </c>
      <c r="S131" s="6">
        <f t="shared" si="61"/>
        <v>5.46875</v>
      </c>
      <c r="T131" s="16">
        <f aca="true" t="shared" si="67" ref="T131:AB131">T76/T21</f>
        <v>5</v>
      </c>
      <c r="U131" s="16">
        <f t="shared" si="67"/>
        <v>5.780487804878049</v>
      </c>
      <c r="V131" s="16">
        <f t="shared" si="67"/>
        <v>6.2</v>
      </c>
      <c r="W131" s="16">
        <f t="shared" si="67"/>
        <v>5.913043478260869</v>
      </c>
      <c r="X131" s="16">
        <f t="shared" si="67"/>
        <v>5.5</v>
      </c>
      <c r="Y131" s="16">
        <f t="shared" si="67"/>
        <v>5.5</v>
      </c>
      <c r="Z131" s="16">
        <f t="shared" si="67"/>
        <v>6.042553191489362</v>
      </c>
      <c r="AA131" s="16">
        <f t="shared" si="67"/>
        <v>6.2</v>
      </c>
      <c r="AB131" s="16">
        <f t="shared" si="67"/>
        <v>5.6</v>
      </c>
      <c r="AC131" s="16">
        <f t="shared" si="60"/>
        <v>5.657894736842105</v>
      </c>
      <c r="AD131" s="16">
        <f t="shared" si="60"/>
        <v>7</v>
      </c>
      <c r="AE131" s="16">
        <f t="shared" si="63"/>
        <v>6.5</v>
      </c>
      <c r="AF131" s="109">
        <f t="shared" si="64"/>
        <v>-7.142857142857142</v>
      </c>
    </row>
    <row r="132" spans="1:32" ht="12.75">
      <c r="A132" s="100" t="s">
        <v>13</v>
      </c>
      <c r="B132" s="21"/>
      <c r="C132" s="21"/>
      <c r="D132" s="4">
        <f t="shared" si="58"/>
        <v>3.4</v>
      </c>
      <c r="E132" s="6">
        <f t="shared" si="58"/>
        <v>1.544776119402985</v>
      </c>
      <c r="F132" s="6">
        <f t="shared" si="58"/>
        <v>3.3451327433628317</v>
      </c>
      <c r="G132" s="4">
        <v>3.71</v>
      </c>
      <c r="H132" s="6">
        <v>1.76</v>
      </c>
      <c r="I132" s="6">
        <v>3.74</v>
      </c>
      <c r="J132" s="6">
        <v>3.06</v>
      </c>
      <c r="K132" s="6">
        <v>3.15</v>
      </c>
      <c r="L132" s="6">
        <v>3.88</v>
      </c>
      <c r="M132" s="6">
        <v>3.64</v>
      </c>
      <c r="N132" s="6">
        <v>3.44</v>
      </c>
      <c r="O132" s="6">
        <v>3.9</v>
      </c>
      <c r="P132" s="6">
        <v>3.48</v>
      </c>
      <c r="Q132" s="6">
        <v>4.03</v>
      </c>
      <c r="R132" s="6">
        <f t="shared" si="61"/>
        <v>5.060267857142857</v>
      </c>
      <c r="S132" s="6">
        <f t="shared" si="61"/>
        <v>4.903846153846154</v>
      </c>
      <c r="T132" s="16">
        <f aca="true" t="shared" si="68" ref="T132:AB132">T77/T22</f>
        <v>3.272727272727273</v>
      </c>
      <c r="U132" s="16">
        <f t="shared" si="68"/>
        <v>5.503731343283582</v>
      </c>
      <c r="V132" s="16">
        <f t="shared" si="68"/>
        <v>6</v>
      </c>
      <c r="W132" s="16">
        <f t="shared" si="68"/>
        <v>5.905172413793103</v>
      </c>
      <c r="X132" s="16">
        <f t="shared" si="68"/>
        <v>5</v>
      </c>
      <c r="Y132" s="16">
        <f t="shared" si="68"/>
        <v>5.65</v>
      </c>
      <c r="Z132" s="16">
        <f t="shared" si="68"/>
        <v>6</v>
      </c>
      <c r="AA132" s="16">
        <f t="shared" si="68"/>
        <v>5.4</v>
      </c>
      <c r="AB132" s="16">
        <f t="shared" si="68"/>
        <v>5.35064935064935</v>
      </c>
      <c r="AC132" s="16">
        <f t="shared" si="60"/>
        <v>4.7</v>
      </c>
      <c r="AD132" s="16">
        <f t="shared" si="60"/>
        <v>6.8</v>
      </c>
      <c r="AE132" s="16">
        <f t="shared" si="63"/>
        <v>6</v>
      </c>
      <c r="AF132" s="109">
        <f t="shared" si="64"/>
        <v>-11.764705882352938</v>
      </c>
    </row>
    <row r="133" spans="1:32" ht="12.75">
      <c r="A133" s="100" t="s">
        <v>101</v>
      </c>
      <c r="B133" s="21"/>
      <c r="C133" s="21"/>
      <c r="D133" s="4">
        <f t="shared" si="58"/>
        <v>2.6451612903225805</v>
      </c>
      <c r="E133" s="6">
        <f t="shared" si="58"/>
        <v>0.6111111111111112</v>
      </c>
      <c r="F133" s="6">
        <f t="shared" si="58"/>
        <v>1.2857142857142858</v>
      </c>
      <c r="G133" s="4">
        <v>2.09</v>
      </c>
      <c r="H133" s="6">
        <f>+H78/H23</f>
        <v>1.1794871794871795</v>
      </c>
      <c r="I133" s="6">
        <v>3.25</v>
      </c>
      <c r="J133" s="6">
        <v>2.25</v>
      </c>
      <c r="K133" s="6">
        <v>2.45</v>
      </c>
      <c r="L133" s="6">
        <v>1.47</v>
      </c>
      <c r="M133" s="6">
        <v>3.01</v>
      </c>
      <c r="N133" s="6">
        <v>2.22</v>
      </c>
      <c r="O133" s="6">
        <v>2.5</v>
      </c>
      <c r="P133" s="6">
        <v>2.72</v>
      </c>
      <c r="Q133" s="6">
        <f>+Q78/Q23</f>
        <v>2.878787878787879</v>
      </c>
      <c r="R133" s="6">
        <f t="shared" si="61"/>
        <v>2.764705882352941</v>
      </c>
      <c r="S133" s="6">
        <f t="shared" si="61"/>
        <v>3.5</v>
      </c>
      <c r="T133" s="16">
        <f aca="true" t="shared" si="69" ref="T133:AB133">T78/T23</f>
        <v>2.4</v>
      </c>
      <c r="U133" s="16">
        <f t="shared" si="69"/>
        <v>4</v>
      </c>
      <c r="V133" s="16">
        <f t="shared" si="69"/>
        <v>5.198484848484849</v>
      </c>
      <c r="W133" s="16">
        <f t="shared" si="69"/>
        <v>5</v>
      </c>
      <c r="X133" s="16">
        <f t="shared" si="69"/>
        <v>5</v>
      </c>
      <c r="Y133" s="16">
        <f t="shared" si="69"/>
        <v>5.453125</v>
      </c>
      <c r="Z133" s="16">
        <f t="shared" si="69"/>
        <v>5.133333333333334</v>
      </c>
      <c r="AA133" s="16">
        <f t="shared" si="69"/>
        <v>6.1</v>
      </c>
      <c r="AB133" s="16">
        <f t="shared" si="69"/>
        <v>5.5</v>
      </c>
      <c r="AC133" s="16">
        <f t="shared" si="60"/>
        <v>5.650793650793651</v>
      </c>
      <c r="AD133" s="16">
        <f t="shared" si="60"/>
        <v>7.5</v>
      </c>
      <c r="AE133" s="16">
        <f t="shared" si="63"/>
        <v>7.2</v>
      </c>
      <c r="AF133" s="109">
        <f t="shared" si="64"/>
        <v>-3.9999999999999973</v>
      </c>
    </row>
    <row r="134" spans="1:32" ht="12.75">
      <c r="A134" s="100" t="s">
        <v>15</v>
      </c>
      <c r="B134" s="21"/>
      <c r="C134" s="21"/>
      <c r="D134" s="4">
        <f t="shared" si="58"/>
        <v>3.0425531914893615</v>
      </c>
      <c r="E134" s="6">
        <f t="shared" si="58"/>
        <v>1.032258064516129</v>
      </c>
      <c r="F134" s="6">
        <f t="shared" si="58"/>
        <v>2.806451612903226</v>
      </c>
      <c r="G134" s="4">
        <v>4.65</v>
      </c>
      <c r="H134" s="6">
        <v>1.94</v>
      </c>
      <c r="I134" s="6">
        <v>3.9</v>
      </c>
      <c r="J134" s="6">
        <v>3.58</v>
      </c>
      <c r="K134" s="6">
        <v>2.93</v>
      </c>
      <c r="L134" s="6">
        <v>3.32</v>
      </c>
      <c r="M134" s="6">
        <v>3.43</v>
      </c>
      <c r="N134" s="6">
        <v>3.11</v>
      </c>
      <c r="O134" s="6">
        <v>3.9</v>
      </c>
      <c r="P134" s="6">
        <f>+P79/P24</f>
        <v>3.5099337748344372</v>
      </c>
      <c r="Q134" s="6">
        <f>+Q79/Q24</f>
        <v>3.7125</v>
      </c>
      <c r="R134" s="6">
        <f t="shared" si="61"/>
        <v>4.178333333333333</v>
      </c>
      <c r="S134" s="6">
        <f t="shared" si="61"/>
        <v>4.9</v>
      </c>
      <c r="T134" s="16">
        <f aca="true" t="shared" si="70" ref="T134:AB134">T79/T24</f>
        <v>2.9</v>
      </c>
      <c r="U134" s="16">
        <f t="shared" si="70"/>
        <v>5</v>
      </c>
      <c r="V134" s="16">
        <f t="shared" si="70"/>
        <v>5.2</v>
      </c>
      <c r="W134" s="16">
        <f t="shared" si="70"/>
        <v>5.8</v>
      </c>
      <c r="X134" s="16">
        <f t="shared" si="70"/>
        <v>4.898648648648648</v>
      </c>
      <c r="Y134" s="16">
        <f t="shared" si="70"/>
        <v>5.114864864864865</v>
      </c>
      <c r="Z134" s="16">
        <f t="shared" si="70"/>
        <v>5</v>
      </c>
      <c r="AA134" s="16">
        <f t="shared" si="70"/>
        <v>5.4946153846153845</v>
      </c>
      <c r="AB134" s="16">
        <f t="shared" si="70"/>
        <v>4.3999999999999995</v>
      </c>
      <c r="AC134" s="16">
        <f t="shared" si="60"/>
        <v>4.224489795918367</v>
      </c>
      <c r="AD134" s="16">
        <f t="shared" si="60"/>
        <v>6.5</v>
      </c>
      <c r="AE134" s="16">
        <f t="shared" si="63"/>
        <v>5.8</v>
      </c>
      <c r="AF134" s="109">
        <f t="shared" si="64"/>
        <v>-10.769230769230772</v>
      </c>
    </row>
    <row r="135" spans="1:32" ht="12.75">
      <c r="A135" s="100" t="s">
        <v>102</v>
      </c>
      <c r="B135" s="21"/>
      <c r="C135" s="21"/>
      <c r="D135" s="4">
        <f t="shared" si="58"/>
        <v>1.8976930792377131</v>
      </c>
      <c r="E135" s="6">
        <f t="shared" si="58"/>
        <v>0.3713646532438479</v>
      </c>
      <c r="F135" s="6">
        <f t="shared" si="58"/>
        <v>1.7132936507936507</v>
      </c>
      <c r="G135" s="4">
        <v>2.37</v>
      </c>
      <c r="H135" s="6">
        <v>1.2</v>
      </c>
      <c r="I135" s="6">
        <v>2.64</v>
      </c>
      <c r="J135" s="6">
        <v>2.76</v>
      </c>
      <c r="K135" s="6">
        <v>2.14</v>
      </c>
      <c r="L135" s="6">
        <v>1.9</v>
      </c>
      <c r="M135" s="6">
        <v>2.63</v>
      </c>
      <c r="N135" s="6">
        <v>2.38</v>
      </c>
      <c r="O135" s="6">
        <v>2.6</v>
      </c>
      <c r="P135" s="6">
        <f>+P80/P25</f>
        <v>2.2239583333333335</v>
      </c>
      <c r="Q135" s="6">
        <f>+Q80/Q25</f>
        <v>2.6973684210526314</v>
      </c>
      <c r="R135" s="6">
        <f t="shared" si="61"/>
        <v>3.213235294117647</v>
      </c>
      <c r="S135" s="6">
        <f t="shared" si="61"/>
        <v>3.2857142857142856</v>
      </c>
      <c r="T135" s="16">
        <f aca="true" t="shared" si="71" ref="T135:AB135">T80/T25</f>
        <v>1.8580645161290323</v>
      </c>
      <c r="U135" s="16">
        <f t="shared" si="71"/>
        <v>3.5491803278688523</v>
      </c>
      <c r="V135" s="16">
        <f t="shared" si="71"/>
        <v>3.6066964285714285</v>
      </c>
      <c r="W135" s="16">
        <f t="shared" si="71"/>
        <v>3.7007874015748032</v>
      </c>
      <c r="X135" s="16">
        <f t="shared" si="71"/>
        <v>3.649</v>
      </c>
      <c r="Y135" s="16">
        <f t="shared" si="71"/>
        <v>3.4532786885245903</v>
      </c>
      <c r="Z135" s="16">
        <f t="shared" si="71"/>
        <v>2.049557522123894</v>
      </c>
      <c r="AA135" s="16">
        <f t="shared" si="71"/>
        <v>4.3</v>
      </c>
      <c r="AB135" s="16">
        <f t="shared" si="71"/>
        <v>2.249462365591398</v>
      </c>
      <c r="AC135" s="16">
        <f t="shared" si="60"/>
        <v>2.4</v>
      </c>
      <c r="AD135" s="16">
        <f t="shared" si="60"/>
        <v>4.95</v>
      </c>
      <c r="AE135" s="16">
        <f t="shared" si="63"/>
        <v>4.55</v>
      </c>
      <c r="AF135" s="109">
        <f t="shared" si="64"/>
        <v>-8.080808080808087</v>
      </c>
    </row>
    <row r="136" spans="1:32" ht="12.75">
      <c r="A136" s="20"/>
      <c r="B136" s="20"/>
      <c r="C136" s="20"/>
      <c r="D136" s="20"/>
      <c r="E136" s="20"/>
      <c r="F136" s="20"/>
      <c r="G136" s="4" t="s">
        <v>17</v>
      </c>
      <c r="H136" s="6" t="s">
        <v>17</v>
      </c>
      <c r="I136" s="6" t="s">
        <v>17</v>
      </c>
      <c r="J136" s="6" t="s">
        <v>17</v>
      </c>
      <c r="K136" s="6" t="s">
        <v>17</v>
      </c>
      <c r="L136" s="6" t="s">
        <v>17</v>
      </c>
      <c r="M136" s="6" t="s">
        <v>17</v>
      </c>
      <c r="N136" s="6" t="s">
        <v>17</v>
      </c>
      <c r="O136" s="6" t="s">
        <v>17</v>
      </c>
      <c r="P136" s="6" t="s">
        <v>17</v>
      </c>
      <c r="Q136" s="6" t="s">
        <v>17</v>
      </c>
      <c r="R136" s="6"/>
      <c r="S136" s="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09"/>
    </row>
    <row r="137" spans="1:255" ht="12.75">
      <c r="A137" s="22" t="s">
        <v>18</v>
      </c>
      <c r="B137" s="22"/>
      <c r="C137" s="22"/>
      <c r="D137" s="5">
        <f aca="true" t="shared" si="72" ref="D137:V137">D82/D27</f>
        <v>2.2300524170064064</v>
      </c>
      <c r="E137" s="5">
        <f t="shared" si="72"/>
        <v>0.6656034024455078</v>
      </c>
      <c r="F137" s="5">
        <f t="shared" si="72"/>
        <v>2.225806451612903</v>
      </c>
      <c r="G137" s="5">
        <f>G82/G27</f>
        <v>2.8266515964515957</v>
      </c>
      <c r="H137" s="5">
        <f t="shared" si="72"/>
        <v>1.5132871725319437</v>
      </c>
      <c r="I137" s="5">
        <f t="shared" si="72"/>
        <v>3.0651260504201683</v>
      </c>
      <c r="J137" s="5">
        <f t="shared" si="72"/>
        <v>2.9036789297658867</v>
      </c>
      <c r="K137" s="5">
        <f t="shared" si="72"/>
        <v>2.481359893167149</v>
      </c>
      <c r="L137" s="5">
        <f t="shared" si="72"/>
        <v>2.5146198830409356</v>
      </c>
      <c r="M137" s="5">
        <f t="shared" si="72"/>
        <v>3.10951826855946</v>
      </c>
      <c r="N137" s="5">
        <f t="shared" si="72"/>
        <v>2.7274816661918493</v>
      </c>
      <c r="O137" s="5">
        <f t="shared" si="72"/>
        <v>3.005286066276634</v>
      </c>
      <c r="P137" s="5">
        <f t="shared" si="72"/>
        <v>2.851374050930592</v>
      </c>
      <c r="Q137" s="5">
        <f t="shared" si="72"/>
        <v>3.1514657980456025</v>
      </c>
      <c r="R137" s="5">
        <f t="shared" si="72"/>
        <v>3.847470588235294</v>
      </c>
      <c r="S137" s="5">
        <f t="shared" si="72"/>
        <v>4.053630203291384</v>
      </c>
      <c r="T137" s="70">
        <f t="shared" si="72"/>
        <v>2.6557114721811916</v>
      </c>
      <c r="U137" s="70">
        <f t="shared" si="72"/>
        <v>4.306275187104203</v>
      </c>
      <c r="V137" s="70">
        <f t="shared" si="72"/>
        <v>4.550033579583613</v>
      </c>
      <c r="W137" s="70">
        <f aca="true" t="shared" si="73" ref="W137:AB137">W82/W27</f>
        <v>4.5531197301854975</v>
      </c>
      <c r="X137" s="70">
        <f t="shared" si="73"/>
        <v>4.26708030741028</v>
      </c>
      <c r="Y137" s="70">
        <f t="shared" si="73"/>
        <v>4.2191663610805525</v>
      </c>
      <c r="Z137" s="70">
        <f t="shared" si="73"/>
        <v>3.4667944595597326</v>
      </c>
      <c r="AA137" s="103">
        <f t="shared" si="73"/>
        <v>4.970345538937597</v>
      </c>
      <c r="AB137" s="103">
        <f t="shared" si="73"/>
        <v>3.270260004834087</v>
      </c>
      <c r="AC137" s="103">
        <f>AC82/AC27</f>
        <v>3.3589554077358956</v>
      </c>
      <c r="AD137" s="159">
        <f>AD82/AD27</f>
        <v>6.020783884121478</v>
      </c>
      <c r="AE137" s="159">
        <f>AE82/AE27</f>
        <v>5.2844886049996065</v>
      </c>
      <c r="AF137" s="109">
        <f>(AD137-AC137)/AC137*100</f>
        <v>79.24572235330115</v>
      </c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32" ht="12.75">
      <c r="A138" s="23"/>
      <c r="B138" s="23"/>
      <c r="C138" s="23"/>
      <c r="D138" s="23"/>
      <c r="E138" s="23"/>
      <c r="F138" s="23"/>
      <c r="G138" s="1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60" t="s">
        <v>159</v>
      </c>
      <c r="AE138" s="160" t="s">
        <v>165</v>
      </c>
      <c r="AF138" s="110"/>
    </row>
    <row r="139" spans="14:32" ht="12.75">
      <c r="N139"/>
      <c r="AF139" s="112"/>
    </row>
    <row r="140" spans="14:32" ht="12.75">
      <c r="N140"/>
      <c r="AF140" s="112"/>
    </row>
    <row r="141" spans="14:32" ht="12.75">
      <c r="N141"/>
      <c r="AF141" s="112"/>
    </row>
    <row r="142" spans="14:32" ht="12.75">
      <c r="N142"/>
      <c r="AF142" s="112"/>
    </row>
    <row r="143" spans="1:32" ht="12.75">
      <c r="A143" s="2" t="s">
        <v>60</v>
      </c>
      <c r="B143" s="2"/>
      <c r="C143" s="2"/>
      <c r="D143" s="2"/>
      <c r="E143" s="2"/>
      <c r="F143" s="2"/>
      <c r="N143"/>
      <c r="AF143" s="112"/>
    </row>
    <row r="144" spans="1:32" ht="12.75">
      <c r="A144" s="86" t="s">
        <v>77</v>
      </c>
      <c r="N144"/>
      <c r="Z144" s="119"/>
      <c r="AF144" s="112"/>
    </row>
    <row r="145" spans="1:32" ht="12.75">
      <c r="A145" s="8"/>
      <c r="B145" s="8"/>
      <c r="C145" s="8"/>
      <c r="D145" s="55" t="s">
        <v>37</v>
      </c>
      <c r="E145" s="55" t="s">
        <v>38</v>
      </c>
      <c r="F145" s="66" t="s">
        <v>39</v>
      </c>
      <c r="G145" s="14" t="s">
        <v>1</v>
      </c>
      <c r="H145" s="12" t="s">
        <v>2</v>
      </c>
      <c r="I145" s="12" t="s">
        <v>3</v>
      </c>
      <c r="J145" s="12" t="s">
        <v>4</v>
      </c>
      <c r="K145" s="12" t="str">
        <f aca="true" t="shared" si="74" ref="K145:R145">K14</f>
        <v>1997/98</v>
      </c>
      <c r="L145" s="12" t="str">
        <f t="shared" si="74"/>
        <v>1998/99</v>
      </c>
      <c r="M145" s="12" t="str">
        <f t="shared" si="74"/>
        <v>1999/2000</v>
      </c>
      <c r="N145" s="12" t="str">
        <f t="shared" si="74"/>
        <v>2000/01</v>
      </c>
      <c r="O145" s="12" t="str">
        <f t="shared" si="74"/>
        <v>2001/02</v>
      </c>
      <c r="P145" s="12" t="str">
        <f t="shared" si="74"/>
        <v>2002/03</v>
      </c>
      <c r="Q145" s="12" t="str">
        <f t="shared" si="74"/>
        <v>2003/04</v>
      </c>
      <c r="R145" s="12" t="str">
        <f t="shared" si="74"/>
        <v>2004/05</v>
      </c>
      <c r="S145" s="12" t="str">
        <f aca="true" t="shared" si="75" ref="S145:X145">S14</f>
        <v>2005/06</v>
      </c>
      <c r="T145" s="12" t="str">
        <f t="shared" si="75"/>
        <v>2006/07</v>
      </c>
      <c r="U145" s="12" t="str">
        <f t="shared" si="75"/>
        <v>2007/08</v>
      </c>
      <c r="V145" s="12" t="str">
        <f t="shared" si="75"/>
        <v>2008/09</v>
      </c>
      <c r="W145" s="12" t="str">
        <f t="shared" si="75"/>
        <v>2009/10</v>
      </c>
      <c r="X145" s="12" t="str">
        <f t="shared" si="75"/>
        <v>2010/11</v>
      </c>
      <c r="Y145" s="12" t="str">
        <f>Y14</f>
        <v>2011/12</v>
      </c>
      <c r="Z145" s="12" t="str">
        <f>Z14</f>
        <v>2012/13</v>
      </c>
      <c r="AA145" s="12" t="str">
        <f>AA14</f>
        <v>2013/14</v>
      </c>
      <c r="AB145" s="113" t="s">
        <v>137</v>
      </c>
      <c r="AC145" s="113" t="s">
        <v>158</v>
      </c>
      <c r="AD145" s="113" t="s">
        <v>164</v>
      </c>
      <c r="AE145" s="113" t="s">
        <v>163</v>
      </c>
      <c r="AF145" s="105" t="str">
        <f>AF124</f>
        <v>% Verandering</v>
      </c>
    </row>
    <row r="146" spans="1:32" ht="12.75">
      <c r="A146" s="9" t="s">
        <v>6</v>
      </c>
      <c r="B146" s="9"/>
      <c r="C146" s="9"/>
      <c r="D146" s="32" t="s">
        <v>20</v>
      </c>
      <c r="E146" s="32" t="s">
        <v>20</v>
      </c>
      <c r="F146" s="32" t="s">
        <v>20</v>
      </c>
      <c r="G146" s="15" t="s">
        <v>20</v>
      </c>
      <c r="H146" s="13" t="s">
        <v>20</v>
      </c>
      <c r="I146" s="13" t="s">
        <v>20</v>
      </c>
      <c r="J146" s="13" t="s">
        <v>20</v>
      </c>
      <c r="K146" s="13" t="s">
        <v>20</v>
      </c>
      <c r="L146" s="13" t="s">
        <v>20</v>
      </c>
      <c r="M146" s="13" t="s">
        <v>20</v>
      </c>
      <c r="N146" s="13" t="s">
        <v>20</v>
      </c>
      <c r="O146" s="13" t="s">
        <v>20</v>
      </c>
      <c r="P146" s="13" t="s">
        <v>20</v>
      </c>
      <c r="Q146" s="13" t="s">
        <v>20</v>
      </c>
      <c r="R146" s="13" t="s">
        <v>20</v>
      </c>
      <c r="S146" s="13" t="s">
        <v>20</v>
      </c>
      <c r="T146" s="13" t="s">
        <v>20</v>
      </c>
      <c r="U146" s="13" t="s">
        <v>20</v>
      </c>
      <c r="V146" s="13" t="s">
        <v>20</v>
      </c>
      <c r="W146" s="13" t="s">
        <v>20</v>
      </c>
      <c r="X146" s="13" t="s">
        <v>20</v>
      </c>
      <c r="Y146" s="13" t="s">
        <v>20</v>
      </c>
      <c r="Z146" s="13" t="s">
        <v>20</v>
      </c>
      <c r="AA146" s="13"/>
      <c r="AB146" s="33" t="s">
        <v>20</v>
      </c>
      <c r="AC146" s="33" t="s">
        <v>20</v>
      </c>
      <c r="AD146" s="33" t="s">
        <v>20</v>
      </c>
      <c r="AE146" s="33" t="s">
        <v>20</v>
      </c>
      <c r="AF146" s="104"/>
    </row>
    <row r="147" spans="1:32" ht="12.75">
      <c r="A147" s="20"/>
      <c r="B147" s="20"/>
      <c r="C147" s="20"/>
      <c r="D147" s="20"/>
      <c r="E147" s="20"/>
      <c r="F147" s="20"/>
      <c r="G147" s="16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108"/>
    </row>
    <row r="148" spans="1:32" ht="12.75">
      <c r="A148" s="100" t="s">
        <v>97</v>
      </c>
      <c r="B148" s="21"/>
      <c r="C148" s="21"/>
      <c r="D148" s="4">
        <f aca="true" t="shared" si="76" ref="D148:F156">+D92/D36</f>
        <v>1</v>
      </c>
      <c r="E148" s="4">
        <f t="shared" si="76"/>
        <v>2</v>
      </c>
      <c r="F148" s="4">
        <f t="shared" si="76"/>
        <v>3</v>
      </c>
      <c r="G148" s="4">
        <f aca="true" t="shared" si="77" ref="G148:Q148">+G92/G36</f>
        <v>2.4570024570024573</v>
      </c>
      <c r="H148" s="6">
        <f t="shared" si="77"/>
        <v>11.176470588235295</v>
      </c>
      <c r="I148" s="6">
        <f t="shared" si="77"/>
        <v>5.333333333333333</v>
      </c>
      <c r="J148" s="6">
        <f t="shared" si="77"/>
        <v>5.633333333333333</v>
      </c>
      <c r="K148" s="6">
        <f t="shared" si="77"/>
        <v>5</v>
      </c>
      <c r="L148" s="6">
        <f t="shared" si="77"/>
        <v>7.5</v>
      </c>
      <c r="M148" s="6">
        <f t="shared" si="77"/>
        <v>6.25</v>
      </c>
      <c r="N148" s="6">
        <f t="shared" si="77"/>
        <v>6.153846153846153</v>
      </c>
      <c r="O148" s="6">
        <f t="shared" si="77"/>
        <v>7</v>
      </c>
      <c r="P148" s="6">
        <f t="shared" si="77"/>
        <v>6.8</v>
      </c>
      <c r="Q148" s="6">
        <f t="shared" si="77"/>
        <v>7</v>
      </c>
      <c r="R148" s="6">
        <f aca="true" t="shared" si="78" ref="R148:S156">+R92/R36</f>
        <v>10</v>
      </c>
      <c r="S148" s="6">
        <f t="shared" si="78"/>
        <v>10</v>
      </c>
      <c r="T148" s="16">
        <f aca="true" t="shared" si="79" ref="T148:AB148">T92/T36</f>
        <v>10</v>
      </c>
      <c r="U148" s="16">
        <f t="shared" si="79"/>
        <v>10</v>
      </c>
      <c r="V148" s="16">
        <f t="shared" si="79"/>
        <v>10</v>
      </c>
      <c r="W148" s="16">
        <f t="shared" si="79"/>
        <v>7</v>
      </c>
      <c r="X148" s="16">
        <f t="shared" si="79"/>
        <v>6.2</v>
      </c>
      <c r="Y148" s="16">
        <f t="shared" si="79"/>
        <v>10</v>
      </c>
      <c r="Z148" s="16">
        <f t="shared" si="79"/>
        <v>10</v>
      </c>
      <c r="AA148" s="16">
        <f t="shared" si="79"/>
        <v>9.5</v>
      </c>
      <c r="AB148" s="16">
        <f t="shared" si="79"/>
        <v>9.000000000000002</v>
      </c>
      <c r="AC148" s="16">
        <f aca="true" t="shared" si="80" ref="AC148:AD156">AC92/AC36</f>
        <v>10</v>
      </c>
      <c r="AD148" s="16">
        <f t="shared" si="80"/>
        <v>10</v>
      </c>
      <c r="AE148" s="16">
        <f aca="true" t="shared" si="81" ref="AE148:AE156">AE92/AE36</f>
        <v>9</v>
      </c>
      <c r="AF148" s="109">
        <f aca="true" t="shared" si="82" ref="AF148:AF156">(AE148-AD148)/AD148*100</f>
        <v>-10</v>
      </c>
    </row>
    <row r="149" spans="1:32" ht="12.75">
      <c r="A149" s="100" t="s">
        <v>98</v>
      </c>
      <c r="B149" s="21"/>
      <c r="C149" s="21"/>
      <c r="D149" s="4">
        <f t="shared" si="76"/>
        <v>7</v>
      </c>
      <c r="E149" s="4">
        <f t="shared" si="76"/>
        <v>5.7368421052631575</v>
      </c>
      <c r="F149" s="4">
        <f t="shared" si="76"/>
        <v>6.136363636363637</v>
      </c>
      <c r="G149" s="4">
        <f aca="true" t="shared" si="83" ref="G149:Q149">+G93/G37</f>
        <v>6.5</v>
      </c>
      <c r="H149" s="6">
        <f t="shared" si="83"/>
        <v>7.210999999999999</v>
      </c>
      <c r="I149" s="6">
        <f t="shared" si="83"/>
        <v>7.471</v>
      </c>
      <c r="J149" s="6">
        <f t="shared" si="83"/>
        <v>7.877272727272728</v>
      </c>
      <c r="K149" s="6">
        <f t="shared" si="83"/>
        <v>9.117647058823529</v>
      </c>
      <c r="L149" s="6">
        <f t="shared" si="83"/>
        <v>8.947368421052632</v>
      </c>
      <c r="M149" s="6">
        <f t="shared" si="83"/>
        <v>10.975609756097562</v>
      </c>
      <c r="N149" s="6">
        <f t="shared" si="83"/>
        <v>10</v>
      </c>
      <c r="O149" s="6">
        <f t="shared" si="83"/>
        <v>9.803312629399587</v>
      </c>
      <c r="P149" s="6">
        <f t="shared" si="83"/>
        <v>9.80232558139535</v>
      </c>
      <c r="Q149" s="6">
        <f t="shared" si="83"/>
        <v>10.552941176470588</v>
      </c>
      <c r="R149" s="6">
        <f t="shared" si="78"/>
        <v>11.2</v>
      </c>
      <c r="S149" s="6">
        <f t="shared" si="78"/>
        <v>11.12</v>
      </c>
      <c r="T149" s="16">
        <f aca="true" t="shared" si="84" ref="T149:AB149">T93/T37</f>
        <v>11.066666666666666</v>
      </c>
      <c r="U149" s="16">
        <f t="shared" si="84"/>
        <v>12.038461538461538</v>
      </c>
      <c r="V149" s="16">
        <f t="shared" si="84"/>
        <v>12.604166666666666</v>
      </c>
      <c r="W149" s="16">
        <f t="shared" si="84"/>
        <v>11.490196078431373</v>
      </c>
      <c r="X149" s="16">
        <f t="shared" si="84"/>
        <v>11.44888888888889</v>
      </c>
      <c r="Y149" s="16">
        <f t="shared" si="84"/>
        <v>12.595744680851064</v>
      </c>
      <c r="Z149" s="16">
        <f t="shared" si="84"/>
        <v>12.745098039215685</v>
      </c>
      <c r="AA149" s="16">
        <f t="shared" si="84"/>
        <v>13.299999999999999</v>
      </c>
      <c r="AB149" s="16">
        <f t="shared" si="84"/>
        <v>14</v>
      </c>
      <c r="AC149" s="16">
        <f t="shared" si="80"/>
        <v>13.5</v>
      </c>
      <c r="AD149" s="16">
        <f t="shared" si="80"/>
        <v>14.6</v>
      </c>
      <c r="AE149" s="16">
        <f t="shared" si="81"/>
        <v>14.799999999999999</v>
      </c>
      <c r="AF149" s="109">
        <f t="shared" si="82"/>
        <v>1.3698630136986254</v>
      </c>
    </row>
    <row r="150" spans="1:32" ht="12.75">
      <c r="A150" s="100" t="s">
        <v>99</v>
      </c>
      <c r="B150" s="21"/>
      <c r="C150" s="21"/>
      <c r="D150" s="4">
        <f t="shared" si="76"/>
        <v>2.0901098901098902</v>
      </c>
      <c r="E150" s="4">
        <f t="shared" si="76"/>
        <v>0.6973995271867612</v>
      </c>
      <c r="F150" s="4">
        <f t="shared" si="76"/>
        <v>2.5500945179584122</v>
      </c>
      <c r="G150" s="4">
        <f aca="true" t="shared" si="85" ref="G150:Q150">+G94/G38</f>
        <v>3.536184210526316</v>
      </c>
      <c r="H150" s="6">
        <f t="shared" si="85"/>
        <v>1.1640000000000001</v>
      </c>
      <c r="I150" s="6">
        <f t="shared" si="85"/>
        <v>2.494</v>
      </c>
      <c r="J150" s="6">
        <f t="shared" si="85"/>
        <v>2.804123711340206</v>
      </c>
      <c r="K150" s="6">
        <f t="shared" si="85"/>
        <v>2.263888888888889</v>
      </c>
      <c r="L150" s="6">
        <f t="shared" si="85"/>
        <v>2.611111111111111</v>
      </c>
      <c r="M150" s="6">
        <f t="shared" si="85"/>
        <v>3.0993657505285412</v>
      </c>
      <c r="N150" s="6">
        <f t="shared" si="85"/>
        <v>2.6986301369863015</v>
      </c>
      <c r="O150" s="6">
        <f t="shared" si="85"/>
        <v>3.0502645502645502</v>
      </c>
      <c r="P150" s="6">
        <f t="shared" si="85"/>
        <v>2.65</v>
      </c>
      <c r="Q150" s="6">
        <f t="shared" si="85"/>
        <v>3</v>
      </c>
      <c r="R150" s="6">
        <f t="shared" si="78"/>
        <v>3.779220779220779</v>
      </c>
      <c r="S150" s="6">
        <f t="shared" si="78"/>
        <v>3.5789473684210527</v>
      </c>
      <c r="T150" s="16">
        <f aca="true" t="shared" si="86" ref="T150:AB150">T94/T38</f>
        <v>2.4473684210526314</v>
      </c>
      <c r="U150" s="16">
        <f t="shared" si="86"/>
        <v>4.0625</v>
      </c>
      <c r="V150" s="16">
        <f t="shared" si="86"/>
        <v>4.871794871794871</v>
      </c>
      <c r="W150" s="16">
        <f t="shared" si="86"/>
        <v>4.081545064377682</v>
      </c>
      <c r="X150" s="16">
        <f t="shared" si="86"/>
        <v>3.7</v>
      </c>
      <c r="Y150" s="16">
        <f t="shared" si="86"/>
        <v>3.94</v>
      </c>
      <c r="Z150" s="16">
        <f t="shared" si="86"/>
        <v>4.575841584158416</v>
      </c>
      <c r="AA150" s="16">
        <f t="shared" si="86"/>
        <v>5.35</v>
      </c>
      <c r="AB150" s="16">
        <f t="shared" si="86"/>
        <v>3.35</v>
      </c>
      <c r="AC150" s="16">
        <f t="shared" si="80"/>
        <v>3.3</v>
      </c>
      <c r="AD150" s="16">
        <f t="shared" si="80"/>
        <v>6.25</v>
      </c>
      <c r="AE150" s="16">
        <f t="shared" si="81"/>
        <v>5.05</v>
      </c>
      <c r="AF150" s="109">
        <f t="shared" si="82"/>
        <v>-19.200000000000003</v>
      </c>
    </row>
    <row r="151" spans="1:32" ht="12.75">
      <c r="A151" s="100" t="s">
        <v>100</v>
      </c>
      <c r="B151" s="21"/>
      <c r="C151" s="21"/>
      <c r="D151" s="4">
        <f t="shared" si="76"/>
        <v>1.9090909090909092</v>
      </c>
      <c r="E151" s="4">
        <f t="shared" si="76"/>
        <v>1.6842105263157894</v>
      </c>
      <c r="F151" s="4">
        <f t="shared" si="76"/>
        <v>2.2941176470588234</v>
      </c>
      <c r="G151" s="4">
        <f aca="true" t="shared" si="87" ref="G151:Q151">+G95/G39</f>
        <v>2.4210526315789473</v>
      </c>
      <c r="H151" s="6">
        <f t="shared" si="87"/>
        <v>1.667</v>
      </c>
      <c r="I151" s="6">
        <f t="shared" si="87"/>
        <v>2.875</v>
      </c>
      <c r="J151" s="6">
        <f t="shared" si="87"/>
        <v>3.2222222222222223</v>
      </c>
      <c r="K151" s="6">
        <f t="shared" si="87"/>
        <v>4</v>
      </c>
      <c r="L151" s="6">
        <f t="shared" si="87"/>
        <v>4</v>
      </c>
      <c r="M151" s="6">
        <f t="shared" si="87"/>
        <v>3.7142857142857144</v>
      </c>
      <c r="N151" s="6">
        <f t="shared" si="87"/>
        <v>4.333333333333333</v>
      </c>
      <c r="O151" s="6">
        <f t="shared" si="87"/>
        <v>4.8</v>
      </c>
      <c r="P151" s="6">
        <f t="shared" si="87"/>
        <v>5.114285714285714</v>
      </c>
      <c r="Q151" s="6">
        <f t="shared" si="87"/>
        <v>4.1066666666666665</v>
      </c>
      <c r="R151" s="6">
        <f t="shared" si="78"/>
        <v>5.300000000000001</v>
      </c>
      <c r="S151" s="6">
        <f t="shared" si="78"/>
        <v>5.5</v>
      </c>
      <c r="T151" s="16">
        <f aca="true" t="shared" si="88" ref="T151:AB151">T95/T39</f>
        <v>5.199999999999999</v>
      </c>
      <c r="U151" s="16">
        <f t="shared" si="88"/>
        <v>5.384615384615385</v>
      </c>
      <c r="V151" s="16">
        <f t="shared" si="88"/>
        <v>5.884615384615385</v>
      </c>
      <c r="W151" s="16">
        <f t="shared" si="88"/>
        <v>5</v>
      </c>
      <c r="X151" s="16">
        <f t="shared" si="88"/>
        <v>4.8</v>
      </c>
      <c r="Y151" s="16">
        <f t="shared" si="88"/>
        <v>5.555555555555555</v>
      </c>
      <c r="Z151" s="16">
        <f t="shared" si="88"/>
        <v>6</v>
      </c>
      <c r="AA151" s="16">
        <f t="shared" si="88"/>
        <v>6.1</v>
      </c>
      <c r="AB151" s="16">
        <f t="shared" si="88"/>
        <v>6</v>
      </c>
      <c r="AC151" s="16">
        <f t="shared" si="80"/>
        <v>5.5</v>
      </c>
      <c r="AD151" s="16">
        <f t="shared" si="80"/>
        <v>7</v>
      </c>
      <c r="AE151" s="16">
        <f t="shared" si="81"/>
        <v>6.5</v>
      </c>
      <c r="AF151" s="109">
        <f t="shared" si="82"/>
        <v>-7.142857142857142</v>
      </c>
    </row>
    <row r="152" spans="1:32" ht="12.75">
      <c r="A152" s="100" t="s">
        <v>12</v>
      </c>
      <c r="B152" s="21"/>
      <c r="C152" s="21"/>
      <c r="D152" s="4">
        <f t="shared" si="76"/>
        <v>4.415094339622642</v>
      </c>
      <c r="E152" s="4">
        <f t="shared" si="76"/>
        <v>3.1551724137931036</v>
      </c>
      <c r="F152" s="4">
        <f t="shared" si="76"/>
        <v>3.6065573770491803</v>
      </c>
      <c r="G152" s="4">
        <f aca="true" t="shared" si="89" ref="G152:Q152">+G96/G40</f>
        <v>2.629032258064516</v>
      </c>
      <c r="H152" s="6">
        <f t="shared" si="89"/>
        <v>2.213</v>
      </c>
      <c r="I152" s="6">
        <f t="shared" si="89"/>
        <v>3.1550000000000002</v>
      </c>
      <c r="J152" s="6">
        <f t="shared" si="89"/>
        <v>3.40625</v>
      </c>
      <c r="K152" s="6">
        <f t="shared" si="89"/>
        <v>2.925925925925926</v>
      </c>
      <c r="L152" s="6">
        <f t="shared" si="89"/>
        <v>2.764705882352941</v>
      </c>
      <c r="M152" s="6">
        <f t="shared" si="89"/>
        <v>3.58</v>
      </c>
      <c r="N152" s="6">
        <f t="shared" si="89"/>
        <v>3.7282608695652173</v>
      </c>
      <c r="O152" s="6">
        <f t="shared" si="89"/>
        <v>5.1</v>
      </c>
      <c r="P152" s="6">
        <f t="shared" si="89"/>
        <v>4.4399999999999995</v>
      </c>
      <c r="Q152" s="6">
        <f t="shared" si="89"/>
        <v>5</v>
      </c>
      <c r="R152" s="6">
        <f t="shared" si="78"/>
        <v>5</v>
      </c>
      <c r="S152" s="6">
        <f t="shared" si="78"/>
        <v>5</v>
      </c>
      <c r="T152" s="16">
        <f aca="true" t="shared" si="90" ref="T152:AB152">T96/T40</f>
        <v>4.699999999999999</v>
      </c>
      <c r="U152" s="16">
        <f t="shared" si="90"/>
        <v>6</v>
      </c>
      <c r="V152" s="16">
        <f t="shared" si="90"/>
        <v>6.5</v>
      </c>
      <c r="W152" s="16">
        <f t="shared" si="90"/>
        <v>6</v>
      </c>
      <c r="X152" s="16">
        <f t="shared" si="90"/>
        <v>5.595238095238095</v>
      </c>
      <c r="Y152" s="16">
        <f t="shared" si="90"/>
        <v>6</v>
      </c>
      <c r="Z152" s="16">
        <f t="shared" si="90"/>
        <v>6.5625</v>
      </c>
      <c r="AA152" s="16">
        <f t="shared" si="90"/>
        <v>6.5</v>
      </c>
      <c r="AB152" s="16">
        <f t="shared" si="90"/>
        <v>6.3</v>
      </c>
      <c r="AC152" s="16">
        <f t="shared" si="80"/>
        <v>6.395833333333333</v>
      </c>
      <c r="AD152" s="16">
        <f t="shared" si="80"/>
        <v>7.7</v>
      </c>
      <c r="AE152" s="16">
        <f t="shared" si="81"/>
        <v>7.8</v>
      </c>
      <c r="AF152" s="109">
        <f t="shared" si="82"/>
        <v>1.298701298701294</v>
      </c>
    </row>
    <row r="153" spans="1:32" ht="12.75">
      <c r="A153" s="100" t="s">
        <v>13</v>
      </c>
      <c r="B153" s="21"/>
      <c r="C153" s="21"/>
      <c r="D153" s="4">
        <f t="shared" si="76"/>
        <v>3.5343035343035343</v>
      </c>
      <c r="E153" s="4">
        <f t="shared" si="76"/>
        <v>1.7878787878787878</v>
      </c>
      <c r="F153" s="4">
        <f t="shared" si="76"/>
        <v>3.4805194805194803</v>
      </c>
      <c r="G153" s="4">
        <f aca="true" t="shared" si="91" ref="G153:Q153">+G97/G41</f>
        <v>3.562151633859295</v>
      </c>
      <c r="H153" s="6">
        <f t="shared" si="91"/>
        <v>1.709</v>
      </c>
      <c r="I153" s="6">
        <f t="shared" si="91"/>
        <v>2.6937986577181205</v>
      </c>
      <c r="J153" s="6">
        <f t="shared" si="91"/>
        <v>2.7210884353741496</v>
      </c>
      <c r="K153" s="6">
        <f t="shared" si="91"/>
        <v>2.391304347826087</v>
      </c>
      <c r="L153" s="6">
        <f t="shared" si="91"/>
        <v>3.0351437699680512</v>
      </c>
      <c r="M153" s="6">
        <f t="shared" si="91"/>
        <v>3.7285714285714286</v>
      </c>
      <c r="N153" s="6">
        <f t="shared" si="91"/>
        <v>2.903225806451613</v>
      </c>
      <c r="O153" s="6">
        <f t="shared" si="91"/>
        <v>3.75</v>
      </c>
      <c r="P153" s="6">
        <f t="shared" si="91"/>
        <v>3.2410714285714284</v>
      </c>
      <c r="Q153" s="6">
        <f t="shared" si="91"/>
        <v>3.9457627118644067</v>
      </c>
      <c r="R153" s="6">
        <f t="shared" si="78"/>
        <v>4.979761904761905</v>
      </c>
      <c r="S153" s="6">
        <f t="shared" si="78"/>
        <v>4.722222222222222</v>
      </c>
      <c r="T153" s="16">
        <f aca="true" t="shared" si="92" ref="T153:AB153">T97/T41</f>
        <v>3.08</v>
      </c>
      <c r="U153" s="16">
        <f t="shared" si="92"/>
        <v>5.6</v>
      </c>
      <c r="V153" s="16">
        <f t="shared" si="92"/>
        <v>6.030534351145038</v>
      </c>
      <c r="W153" s="16">
        <f t="shared" si="92"/>
        <v>5.5</v>
      </c>
      <c r="X153" s="16">
        <f t="shared" si="92"/>
        <v>4.961538461538462</v>
      </c>
      <c r="Y153" s="16">
        <f t="shared" si="92"/>
        <v>5.603448275862069</v>
      </c>
      <c r="Z153" s="16">
        <f t="shared" si="92"/>
        <v>6.616666666666666</v>
      </c>
      <c r="AA153" s="16">
        <f t="shared" si="92"/>
        <v>5.647590361445783</v>
      </c>
      <c r="AB153" s="16">
        <f t="shared" si="92"/>
        <v>5.096190476190476</v>
      </c>
      <c r="AC153" s="16">
        <f t="shared" si="80"/>
        <v>4.748484848484848</v>
      </c>
      <c r="AD153" s="16">
        <f t="shared" si="80"/>
        <v>7.1</v>
      </c>
      <c r="AE153" s="16">
        <f t="shared" si="81"/>
        <v>6</v>
      </c>
      <c r="AF153" s="109">
        <f t="shared" si="82"/>
        <v>-15.492957746478869</v>
      </c>
    </row>
    <row r="154" spans="1:32" ht="12.75">
      <c r="A154" s="100" t="s">
        <v>101</v>
      </c>
      <c r="B154" s="21"/>
      <c r="C154" s="21"/>
      <c r="D154" s="4">
        <f t="shared" si="76"/>
        <v>2.0833333333333335</v>
      </c>
      <c r="E154" s="4">
        <f t="shared" si="76"/>
        <v>3.375</v>
      </c>
      <c r="F154" s="4">
        <f t="shared" si="76"/>
        <v>2</v>
      </c>
      <c r="G154" s="4">
        <f aca="true" t="shared" si="93" ref="G154:Q154">+G98/G42</f>
        <v>1.7</v>
      </c>
      <c r="H154" s="6">
        <f t="shared" si="93"/>
        <v>1.167</v>
      </c>
      <c r="I154" s="6">
        <f t="shared" si="93"/>
        <v>3</v>
      </c>
      <c r="J154" s="6">
        <f t="shared" si="93"/>
        <v>3.16</v>
      </c>
      <c r="K154" s="6">
        <f t="shared" si="93"/>
        <v>2.314285714285714</v>
      </c>
      <c r="L154" s="6">
        <f t="shared" si="93"/>
        <v>2.3333333333333335</v>
      </c>
      <c r="M154" s="6">
        <f t="shared" si="93"/>
        <v>2.5</v>
      </c>
      <c r="N154" s="6">
        <f t="shared" si="93"/>
        <v>2.1875</v>
      </c>
      <c r="O154" s="6">
        <f t="shared" si="93"/>
        <v>2.0625</v>
      </c>
      <c r="P154" s="6">
        <f t="shared" si="93"/>
        <v>2.6</v>
      </c>
      <c r="Q154" s="6">
        <f t="shared" si="93"/>
        <v>2.73972602739726</v>
      </c>
      <c r="R154" s="6">
        <f t="shared" si="78"/>
        <v>2.6</v>
      </c>
      <c r="S154" s="6">
        <f t="shared" si="78"/>
        <v>2.8363636363636364</v>
      </c>
      <c r="T154" s="16">
        <f aca="true" t="shared" si="94" ref="T154:AB154">T98/T42</f>
        <v>2.2</v>
      </c>
      <c r="U154" s="16">
        <f t="shared" si="94"/>
        <v>3.75</v>
      </c>
      <c r="V154" s="16">
        <f t="shared" si="94"/>
        <v>5</v>
      </c>
      <c r="W154" s="16">
        <f t="shared" si="94"/>
        <v>4.324324324324325</v>
      </c>
      <c r="X154" s="16">
        <f t="shared" si="94"/>
        <v>4</v>
      </c>
      <c r="Y154" s="16">
        <f t="shared" si="94"/>
        <v>5.5</v>
      </c>
      <c r="Z154" s="16">
        <f t="shared" si="94"/>
        <v>5.872340425531915</v>
      </c>
      <c r="AA154" s="16">
        <f t="shared" si="94"/>
        <v>6.2</v>
      </c>
      <c r="AB154" s="16">
        <f t="shared" si="94"/>
        <v>5.904761904761905</v>
      </c>
      <c r="AC154" s="16">
        <f t="shared" si="80"/>
        <v>6</v>
      </c>
      <c r="AD154" s="16">
        <f t="shared" si="80"/>
        <v>8</v>
      </c>
      <c r="AE154" s="16">
        <f t="shared" si="81"/>
        <v>7</v>
      </c>
      <c r="AF154" s="109">
        <f t="shared" si="82"/>
        <v>-12.5</v>
      </c>
    </row>
    <row r="155" spans="1:32" ht="12.75">
      <c r="A155" s="100" t="s">
        <v>15</v>
      </c>
      <c r="B155" s="21"/>
      <c r="C155" s="21"/>
      <c r="D155" s="4">
        <f t="shared" si="76"/>
        <v>3.3563218390804597</v>
      </c>
      <c r="E155" s="4">
        <f t="shared" si="76"/>
        <v>1.1123595505617978</v>
      </c>
      <c r="F155" s="4">
        <f t="shared" si="76"/>
        <v>2.905263157894737</v>
      </c>
      <c r="G155" s="4">
        <f aca="true" t="shared" si="95" ref="G155:Q155">+G99/G43</f>
        <v>4.6</v>
      </c>
      <c r="H155" s="6">
        <f t="shared" si="95"/>
        <v>1.664</v>
      </c>
      <c r="I155" s="6">
        <f t="shared" si="95"/>
        <v>4.4190000000000005</v>
      </c>
      <c r="J155" s="6">
        <f t="shared" si="95"/>
        <v>2.6923076923076925</v>
      </c>
      <c r="K155" s="6">
        <f t="shared" si="95"/>
        <v>2.713920817369093</v>
      </c>
      <c r="L155" s="6">
        <f t="shared" si="95"/>
        <v>2.775</v>
      </c>
      <c r="M155" s="6">
        <f t="shared" si="95"/>
        <v>3.909090909090909</v>
      </c>
      <c r="N155" s="6">
        <f t="shared" si="95"/>
        <v>2.909090909090909</v>
      </c>
      <c r="O155" s="6">
        <f t="shared" si="95"/>
        <v>3.75</v>
      </c>
      <c r="P155" s="6">
        <f t="shared" si="95"/>
        <v>3.0098039215686274</v>
      </c>
      <c r="Q155" s="6">
        <f t="shared" si="95"/>
        <v>3.403669724770642</v>
      </c>
      <c r="R155" s="6">
        <f t="shared" si="78"/>
        <v>4.148214285714286</v>
      </c>
      <c r="S155" s="6">
        <f t="shared" si="78"/>
        <v>4</v>
      </c>
      <c r="T155" s="16">
        <f aca="true" t="shared" si="96" ref="T155:AB155">T99/T43</f>
        <v>2.2857142857142856</v>
      </c>
      <c r="U155" s="16">
        <f t="shared" si="96"/>
        <v>4.666666666666667</v>
      </c>
      <c r="V155" s="16">
        <f t="shared" si="96"/>
        <v>5.85</v>
      </c>
      <c r="W155" s="16">
        <f t="shared" si="96"/>
        <v>4.8</v>
      </c>
      <c r="X155" s="16">
        <f t="shared" si="96"/>
        <v>4.397560975609756</v>
      </c>
      <c r="Y155" s="16">
        <f t="shared" si="96"/>
        <v>4.761904761904762</v>
      </c>
      <c r="Z155" s="16">
        <f t="shared" si="96"/>
        <v>5.287356321839081</v>
      </c>
      <c r="AA155" s="16">
        <f t="shared" si="96"/>
        <v>5.495283018867925</v>
      </c>
      <c r="AB155" s="16">
        <f t="shared" si="96"/>
        <v>4.5</v>
      </c>
      <c r="AC155" s="16">
        <f t="shared" si="80"/>
        <v>4.196428571428571</v>
      </c>
      <c r="AD155" s="16">
        <f t="shared" si="80"/>
        <v>6.8</v>
      </c>
      <c r="AE155" s="16">
        <f t="shared" si="81"/>
        <v>6.1</v>
      </c>
      <c r="AF155" s="109">
        <f t="shared" si="82"/>
        <v>-10.294117647058826</v>
      </c>
    </row>
    <row r="156" spans="1:32" ht="12.75">
      <c r="A156" s="100" t="s">
        <v>102</v>
      </c>
      <c r="B156" s="21"/>
      <c r="C156" s="21"/>
      <c r="D156" s="4">
        <f t="shared" si="76"/>
        <v>1.806366047745358</v>
      </c>
      <c r="E156" s="4">
        <f t="shared" si="76"/>
        <v>0.145748987854251</v>
      </c>
      <c r="F156" s="4">
        <f t="shared" si="76"/>
        <v>1.8383084577114428</v>
      </c>
      <c r="G156" s="4">
        <f aca="true" t="shared" si="97" ref="G156:Q156">+G100/G44</f>
        <v>2.6</v>
      </c>
      <c r="H156" s="6">
        <f t="shared" si="97"/>
        <v>1.014</v>
      </c>
      <c r="I156" s="6">
        <f t="shared" si="97"/>
        <v>2.515</v>
      </c>
      <c r="J156" s="6">
        <f t="shared" si="97"/>
        <v>2.5</v>
      </c>
      <c r="K156" s="6">
        <f t="shared" si="97"/>
        <v>1.8488135593220338</v>
      </c>
      <c r="L156" s="6">
        <f t="shared" si="97"/>
        <v>1.741444866920152</v>
      </c>
      <c r="M156" s="6">
        <f t="shared" si="97"/>
        <v>2.765625</v>
      </c>
      <c r="N156" s="6">
        <f t="shared" si="97"/>
        <v>2.293103448275862</v>
      </c>
      <c r="O156" s="6">
        <f t="shared" si="97"/>
        <v>2.75</v>
      </c>
      <c r="P156" s="6">
        <f t="shared" si="97"/>
        <v>2.219047619047619</v>
      </c>
      <c r="Q156" s="6">
        <f t="shared" si="97"/>
        <v>2.6999999999999997</v>
      </c>
      <c r="R156" s="6">
        <f t="shared" si="78"/>
        <v>3.1511627906976742</v>
      </c>
      <c r="S156" s="6">
        <f t="shared" si="78"/>
        <v>2.897196261682243</v>
      </c>
      <c r="T156" s="16">
        <f aca="true" t="shared" si="98" ref="T156:AB156">T100/T44</f>
        <v>1.6</v>
      </c>
      <c r="U156" s="16">
        <f t="shared" si="98"/>
        <v>3.9058823529411764</v>
      </c>
      <c r="V156" s="16">
        <f t="shared" si="98"/>
        <v>4.111111111111111</v>
      </c>
      <c r="W156" s="16">
        <f t="shared" si="98"/>
        <v>3.7</v>
      </c>
      <c r="X156" s="16">
        <f t="shared" si="98"/>
        <v>3.503448275862069</v>
      </c>
      <c r="Y156" s="16">
        <f t="shared" si="98"/>
        <v>3.6</v>
      </c>
      <c r="Z156" s="16">
        <f t="shared" si="98"/>
        <v>2.6</v>
      </c>
      <c r="AA156" s="16">
        <f t="shared" si="98"/>
        <v>4.548387096774194</v>
      </c>
      <c r="AB156" s="16">
        <f t="shared" si="98"/>
        <v>2.4</v>
      </c>
      <c r="AC156" s="16">
        <f t="shared" si="80"/>
        <v>3.25</v>
      </c>
      <c r="AD156" s="16">
        <f t="shared" si="80"/>
        <v>5.1</v>
      </c>
      <c r="AE156" s="16">
        <f t="shared" si="81"/>
        <v>4</v>
      </c>
      <c r="AF156" s="109">
        <f t="shared" si="82"/>
        <v>-21.568627450980387</v>
      </c>
    </row>
    <row r="157" spans="1:32" ht="12.75">
      <c r="A157" s="20"/>
      <c r="B157" s="20"/>
      <c r="C157" s="20"/>
      <c r="D157" s="20"/>
      <c r="E157" s="20"/>
      <c r="F157" s="20"/>
      <c r="G157" s="4" t="s">
        <v>17</v>
      </c>
      <c r="H157" s="6" t="s">
        <v>17</v>
      </c>
      <c r="I157" s="6" t="s">
        <v>17</v>
      </c>
      <c r="J157" s="6" t="s">
        <v>17</v>
      </c>
      <c r="K157" s="6" t="s">
        <v>17</v>
      </c>
      <c r="L157" s="6" t="s">
        <v>17</v>
      </c>
      <c r="M157" s="6" t="s">
        <v>17</v>
      </c>
      <c r="N157" s="6" t="s">
        <v>17</v>
      </c>
      <c r="O157" s="6" t="s">
        <v>17</v>
      </c>
      <c r="P157" s="6" t="s">
        <v>17</v>
      </c>
      <c r="Q157" s="6" t="s">
        <v>17</v>
      </c>
      <c r="R157" s="6"/>
      <c r="S157" s="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09"/>
    </row>
    <row r="158" spans="1:255" ht="12.75">
      <c r="A158" s="22" t="s">
        <v>18</v>
      </c>
      <c r="B158" s="22"/>
      <c r="C158" s="22"/>
      <c r="D158" s="5">
        <f>+D102/D46</f>
        <v>2.6818791946308727</v>
      </c>
      <c r="E158" s="5">
        <f>+E102/E46</f>
        <v>1.0610211706102117</v>
      </c>
      <c r="F158" s="5">
        <f>+F102/F46</f>
        <v>2.7777115613825982</v>
      </c>
      <c r="G158" s="5">
        <f aca="true" t="shared" si="99" ref="G158:P158">+G102/G46</f>
        <v>3.3577284977358755</v>
      </c>
      <c r="H158" s="7">
        <f t="shared" si="99"/>
        <v>1.4743986586702778</v>
      </c>
      <c r="I158" s="7">
        <f t="shared" si="99"/>
        <v>2.7498203848895226</v>
      </c>
      <c r="J158" s="7">
        <f t="shared" si="99"/>
        <v>2.7906828334396936</v>
      </c>
      <c r="K158" s="7">
        <f t="shared" si="99"/>
        <v>2.3679668622713153</v>
      </c>
      <c r="L158" s="7">
        <f t="shared" si="99"/>
        <v>2.66046511627907</v>
      </c>
      <c r="M158" s="7">
        <f t="shared" si="99"/>
        <v>3.372523303199213</v>
      </c>
      <c r="N158" s="7">
        <f t="shared" si="99"/>
        <v>2.901789729292202</v>
      </c>
      <c r="O158" s="7">
        <f t="shared" si="99"/>
        <v>3.5717874478412677</v>
      </c>
      <c r="P158" s="7">
        <f t="shared" si="99"/>
        <v>3.1767979002624673</v>
      </c>
      <c r="Q158" s="7">
        <f>+Q102/Q46</f>
        <v>3.6722261060621193</v>
      </c>
      <c r="R158" s="36">
        <f>+R102/R46</f>
        <v>4.422792792792793</v>
      </c>
      <c r="S158" s="36">
        <f>+S102/S46</f>
        <v>4.285260930888575</v>
      </c>
      <c r="T158" s="70">
        <f aca="true" t="shared" si="100" ref="T158:Y158">T102/T46</f>
        <v>3.0312837108953614</v>
      </c>
      <c r="U158" s="70">
        <f t="shared" si="100"/>
        <v>4.915254237288136</v>
      </c>
      <c r="V158" s="70">
        <f t="shared" si="100"/>
        <v>5.620671283963772</v>
      </c>
      <c r="W158" s="70">
        <f t="shared" si="100"/>
        <v>4.874352204947687</v>
      </c>
      <c r="X158" s="70">
        <f t="shared" si="100"/>
        <v>4.515723270440252</v>
      </c>
      <c r="Y158" s="70">
        <f t="shared" si="100"/>
        <v>4.907808090310442</v>
      </c>
      <c r="Z158" s="70">
        <f aca="true" t="shared" si="101" ref="Z158:AE158">Z102/Z46</f>
        <v>5.329725085910653</v>
      </c>
      <c r="AA158" s="103">
        <f t="shared" si="101"/>
        <v>5.75197889182058</v>
      </c>
      <c r="AB158" s="103">
        <f t="shared" si="101"/>
        <v>4.3326693227091635</v>
      </c>
      <c r="AC158" s="103">
        <f t="shared" si="101"/>
        <v>4.6888412017167385</v>
      </c>
      <c r="AD158" s="159">
        <f t="shared" si="101"/>
        <v>6.9520547945205475</v>
      </c>
      <c r="AE158" s="168">
        <f t="shared" si="101"/>
        <v>5.907542231739233</v>
      </c>
      <c r="AF158" s="109">
        <f>(AD158-AC158)/AC158*100</f>
        <v>48.26807937055263</v>
      </c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32" ht="12.75">
      <c r="A159" s="23"/>
      <c r="B159" s="23"/>
      <c r="C159" s="23"/>
      <c r="D159" s="23"/>
      <c r="E159" s="23"/>
      <c r="F159" s="23"/>
      <c r="G159" s="1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19"/>
      <c r="U159" s="19"/>
      <c r="V159" s="19"/>
      <c r="W159" s="19"/>
      <c r="X159" s="19"/>
      <c r="Y159" s="19"/>
      <c r="Z159" s="19"/>
      <c r="AA159" s="160" t="s">
        <v>166</v>
      </c>
      <c r="AB159" s="19"/>
      <c r="AC159" s="19"/>
      <c r="AD159" s="160" t="s">
        <v>159</v>
      </c>
      <c r="AE159" s="160" t="s">
        <v>161</v>
      </c>
      <c r="AF159" s="110"/>
    </row>
    <row r="160" spans="14:32" ht="12.75">
      <c r="N160"/>
      <c r="AE160" s="112"/>
      <c r="AF160"/>
    </row>
    <row r="161" spans="1:32" ht="12.75">
      <c r="A161" s="38" t="s">
        <v>34</v>
      </c>
      <c r="B161" s="38"/>
      <c r="C161" s="38"/>
      <c r="D161" s="38"/>
      <c r="E161" s="38"/>
      <c r="F161" s="38"/>
      <c r="N161"/>
      <c r="AE161" s="112"/>
      <c r="AF161"/>
    </row>
    <row r="162" spans="1:32" ht="12.75">
      <c r="A162" s="38" t="s">
        <v>78</v>
      </c>
      <c r="B162" s="38"/>
      <c r="C162" s="38"/>
      <c r="D162" s="38"/>
      <c r="E162" s="38"/>
      <c r="F162" s="38"/>
      <c r="N162"/>
      <c r="Z162" s="119"/>
      <c r="AE162" s="112"/>
      <c r="AF162"/>
    </row>
    <row r="163" spans="1:32" ht="12.75">
      <c r="A163" s="40"/>
      <c r="B163" s="8"/>
      <c r="C163" s="8"/>
      <c r="D163" s="55" t="s">
        <v>37</v>
      </c>
      <c r="E163" s="55" t="s">
        <v>38</v>
      </c>
      <c r="F163" s="66" t="s">
        <v>39</v>
      </c>
      <c r="G163" s="12" t="s">
        <v>1</v>
      </c>
      <c r="H163" s="12" t="s">
        <v>2</v>
      </c>
      <c r="I163" s="12" t="s">
        <v>3</v>
      </c>
      <c r="J163" s="12" t="s">
        <v>4</v>
      </c>
      <c r="K163" s="49" t="s">
        <v>5</v>
      </c>
      <c r="L163" s="49" t="s">
        <v>24</v>
      </c>
      <c r="M163" s="49" t="s">
        <v>25</v>
      </c>
      <c r="N163" s="49" t="s">
        <v>26</v>
      </c>
      <c r="O163" s="49" t="s">
        <v>27</v>
      </c>
      <c r="P163" s="49" t="s">
        <v>29</v>
      </c>
      <c r="Q163" s="49" t="s">
        <v>30</v>
      </c>
      <c r="R163" s="49" t="s">
        <v>31</v>
      </c>
      <c r="S163" s="49" t="s">
        <v>35</v>
      </c>
      <c r="T163" s="49" t="s">
        <v>42</v>
      </c>
      <c r="U163" s="49" t="s">
        <v>43</v>
      </c>
      <c r="V163" s="49" t="str">
        <f aca="true" t="shared" si="102" ref="V163:AA163">V145</f>
        <v>2008/09</v>
      </c>
      <c r="W163" s="49" t="str">
        <f t="shared" si="102"/>
        <v>2009/10</v>
      </c>
      <c r="X163" s="49" t="str">
        <f t="shared" si="102"/>
        <v>2010/11</v>
      </c>
      <c r="Y163" s="49" t="str">
        <f t="shared" si="102"/>
        <v>2011/12</v>
      </c>
      <c r="Z163" s="49" t="str">
        <f t="shared" si="102"/>
        <v>2012/13</v>
      </c>
      <c r="AA163" s="49" t="str">
        <f t="shared" si="102"/>
        <v>2013/14</v>
      </c>
      <c r="AB163" s="113" t="s">
        <v>137</v>
      </c>
      <c r="AC163" s="113" t="s">
        <v>158</v>
      </c>
      <c r="AD163" s="113" t="s">
        <v>164</v>
      </c>
      <c r="AE163" s="113" t="s">
        <v>163</v>
      </c>
      <c r="AF163" s="106" t="str">
        <f>AF145</f>
        <v>% Verandering</v>
      </c>
    </row>
    <row r="164" spans="1:32" ht="12.75">
      <c r="A164" s="16"/>
      <c r="B164" s="16"/>
      <c r="C164" s="16"/>
      <c r="D164" s="32" t="s">
        <v>20</v>
      </c>
      <c r="E164" s="32" t="s">
        <v>20</v>
      </c>
      <c r="F164" s="32" t="s">
        <v>20</v>
      </c>
      <c r="G164" s="13" t="s">
        <v>20</v>
      </c>
      <c r="H164" s="13" t="s">
        <v>20</v>
      </c>
      <c r="I164" s="13" t="s">
        <v>20</v>
      </c>
      <c r="J164" s="13" t="s">
        <v>20</v>
      </c>
      <c r="K164" s="13" t="s">
        <v>20</v>
      </c>
      <c r="L164" s="13" t="s">
        <v>20</v>
      </c>
      <c r="M164" s="13" t="s">
        <v>20</v>
      </c>
      <c r="N164" s="13" t="s">
        <v>20</v>
      </c>
      <c r="O164" s="13" t="s">
        <v>20</v>
      </c>
      <c r="P164" s="13" t="s">
        <v>20</v>
      </c>
      <c r="Q164" s="13" t="s">
        <v>20</v>
      </c>
      <c r="R164" s="13" t="s">
        <v>20</v>
      </c>
      <c r="S164" s="13" t="s">
        <v>20</v>
      </c>
      <c r="T164" s="13" t="s">
        <v>20</v>
      </c>
      <c r="U164" s="13" t="s">
        <v>20</v>
      </c>
      <c r="V164" s="13" t="s">
        <v>20</v>
      </c>
      <c r="W164" s="13" t="s">
        <v>20</v>
      </c>
      <c r="X164" s="13" t="s">
        <v>20</v>
      </c>
      <c r="Y164" s="13" t="s">
        <v>20</v>
      </c>
      <c r="Z164" s="13" t="s">
        <v>20</v>
      </c>
      <c r="AA164" s="33" t="s">
        <v>20</v>
      </c>
      <c r="AB164" s="33" t="s">
        <v>20</v>
      </c>
      <c r="AC164" s="33" t="s">
        <v>20</v>
      </c>
      <c r="AD164" s="33" t="s">
        <v>20</v>
      </c>
      <c r="AE164" s="33" t="s">
        <v>20</v>
      </c>
      <c r="AF164" s="104"/>
    </row>
    <row r="165" spans="1:32" ht="12.75">
      <c r="A165" s="20"/>
      <c r="B165" s="20"/>
      <c r="C165" s="20"/>
      <c r="D165" s="20"/>
      <c r="E165" s="20"/>
      <c r="F165" s="20"/>
      <c r="G165" s="16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108"/>
    </row>
    <row r="166" spans="1:34" ht="12.75">
      <c r="A166" s="100" t="s">
        <v>97</v>
      </c>
      <c r="B166" s="21"/>
      <c r="C166" s="21"/>
      <c r="D166" s="16">
        <f aca="true" t="shared" si="103" ref="D166:AA174">D110/D54</f>
        <v>1.5</v>
      </c>
      <c r="E166" s="16">
        <f t="shared" si="103"/>
        <v>1</v>
      </c>
      <c r="F166" s="16">
        <f t="shared" si="103"/>
        <v>2.5</v>
      </c>
      <c r="G166" s="16">
        <f t="shared" si="103"/>
        <v>2.229654403567447</v>
      </c>
      <c r="H166" s="16">
        <f t="shared" si="103"/>
        <v>7.4074074074074066</v>
      </c>
      <c r="I166" s="16">
        <f t="shared" si="103"/>
        <v>6.25</v>
      </c>
      <c r="J166" s="16">
        <f t="shared" si="103"/>
        <v>6.199999999999999</v>
      </c>
      <c r="K166" s="16">
        <f t="shared" si="103"/>
        <v>5</v>
      </c>
      <c r="L166" s="16">
        <f t="shared" si="103"/>
        <v>7.5</v>
      </c>
      <c r="M166" s="16">
        <f t="shared" si="103"/>
        <v>6.25</v>
      </c>
      <c r="N166" s="16">
        <f t="shared" si="103"/>
        <v>6.291814946619217</v>
      </c>
      <c r="O166" s="16">
        <f t="shared" si="103"/>
        <v>6.961538461538462</v>
      </c>
      <c r="P166" s="16">
        <f t="shared" si="103"/>
        <v>6.786885245901639</v>
      </c>
      <c r="Q166" s="16">
        <f t="shared" si="103"/>
        <v>6.952380952380952</v>
      </c>
      <c r="R166" s="16">
        <f t="shared" si="103"/>
        <v>10</v>
      </c>
      <c r="S166" s="16">
        <f t="shared" si="103"/>
        <v>10</v>
      </c>
      <c r="T166" s="16">
        <f t="shared" si="103"/>
        <v>10.000000000000002</v>
      </c>
      <c r="U166" s="16">
        <f t="shared" si="103"/>
        <v>10</v>
      </c>
      <c r="V166" s="16">
        <f t="shared" si="103"/>
        <v>10</v>
      </c>
      <c r="W166" s="16">
        <f t="shared" si="103"/>
        <v>7</v>
      </c>
      <c r="X166" s="16">
        <f t="shared" si="103"/>
        <v>6.260869565217392</v>
      </c>
      <c r="Y166" s="16">
        <f t="shared" si="103"/>
        <v>10</v>
      </c>
      <c r="Z166" s="16">
        <f t="shared" si="103"/>
        <v>10</v>
      </c>
      <c r="AA166" s="16">
        <f t="shared" si="103"/>
        <v>9.428571428571429</v>
      </c>
      <c r="AB166" s="16">
        <f>AB110/AB54</f>
        <v>9</v>
      </c>
      <c r="AC166" s="16">
        <f>AC110/AC54</f>
        <v>10</v>
      </c>
      <c r="AD166" s="16">
        <f>AD110/AD54</f>
        <v>10</v>
      </c>
      <c r="AE166" s="16">
        <f>AE110/AE54</f>
        <v>9</v>
      </c>
      <c r="AF166" s="109">
        <f aca="true" t="shared" si="104" ref="AF166:AF174">(AE166-AD166)/AD166*100</f>
        <v>-10</v>
      </c>
      <c r="AH166" s="142"/>
    </row>
    <row r="167" spans="1:34" ht="12.75">
      <c r="A167" s="100" t="s">
        <v>98</v>
      </c>
      <c r="B167" s="21"/>
      <c r="C167" s="21"/>
      <c r="D167" s="16">
        <f t="shared" si="103"/>
        <v>5.7894736842105265</v>
      </c>
      <c r="E167" s="16">
        <f t="shared" si="103"/>
        <v>5.681818181818182</v>
      </c>
      <c r="F167" s="16">
        <f t="shared" si="103"/>
        <v>6.038461538461538</v>
      </c>
      <c r="G167" s="16">
        <f t="shared" si="103"/>
        <v>6.137931034482759</v>
      </c>
      <c r="H167" s="16">
        <f t="shared" si="103"/>
        <v>7.2715</v>
      </c>
      <c r="I167" s="16">
        <f t="shared" si="103"/>
        <v>6.666925925925926</v>
      </c>
      <c r="J167" s="16">
        <f t="shared" si="103"/>
        <v>7.692</v>
      </c>
      <c r="K167" s="16">
        <f t="shared" si="103"/>
        <v>8.8</v>
      </c>
      <c r="L167" s="16">
        <f t="shared" si="103"/>
        <v>8.854625550660794</v>
      </c>
      <c r="M167" s="16">
        <f t="shared" si="103"/>
        <v>10.522448979591838</v>
      </c>
      <c r="N167" s="16">
        <f t="shared" si="103"/>
        <v>9.846153846153847</v>
      </c>
      <c r="O167" s="16">
        <f t="shared" si="103"/>
        <v>9.760994263862333</v>
      </c>
      <c r="P167" s="16">
        <f t="shared" si="103"/>
        <v>9.7367941712204</v>
      </c>
      <c r="Q167" s="16">
        <f t="shared" si="103"/>
        <v>10.490759753593428</v>
      </c>
      <c r="R167" s="16">
        <f t="shared" si="103"/>
        <v>11.138</v>
      </c>
      <c r="S167" s="16">
        <f t="shared" si="103"/>
        <v>11.075</v>
      </c>
      <c r="T167" s="16">
        <f t="shared" si="103"/>
        <v>11.086733647734263</v>
      </c>
      <c r="U167" s="16">
        <f t="shared" si="103"/>
        <v>12.036363636363637</v>
      </c>
      <c r="V167" s="16">
        <f t="shared" si="103"/>
        <v>12.549504950495049</v>
      </c>
      <c r="W167" s="16">
        <f t="shared" si="103"/>
        <v>11.49056603773585</v>
      </c>
      <c r="X167" s="16">
        <f t="shared" si="103"/>
        <v>11.451063829787236</v>
      </c>
      <c r="Y167" s="16">
        <f t="shared" si="103"/>
        <v>12.548780487804876</v>
      </c>
      <c r="Z167" s="16">
        <f t="shared" si="103"/>
        <v>12.69360902255639</v>
      </c>
      <c r="AA167" s="16">
        <f t="shared" si="103"/>
        <v>13.221115537848604</v>
      </c>
      <c r="AB167" s="16">
        <f aca="true" t="shared" si="105" ref="AB167:AC174">AB111/AB55</f>
        <v>13.717171717171718</v>
      </c>
      <c r="AC167" s="16">
        <f t="shared" si="105"/>
        <v>13.209302325581396</v>
      </c>
      <c r="AD167" s="16">
        <f aca="true" t="shared" si="106" ref="AD167:AD174">AD111/AD55</f>
        <v>14.49896907216495</v>
      </c>
      <c r="AE167" s="16">
        <f aca="true" t="shared" si="107" ref="AE167:AE174">AE111/AE55</f>
        <v>14.552789699570814</v>
      </c>
      <c r="AF167" s="109">
        <f t="shared" si="104"/>
        <v>0.3712031327054053</v>
      </c>
      <c r="AH167" s="142"/>
    </row>
    <row r="168" spans="1:34" ht="12.75">
      <c r="A168" s="100" t="s">
        <v>99</v>
      </c>
      <c r="B168" s="21"/>
      <c r="C168" s="21"/>
      <c r="D168" s="16">
        <f t="shared" si="103"/>
        <v>2.2831001076426265</v>
      </c>
      <c r="E168" s="16">
        <f t="shared" si="103"/>
        <v>0.7495590828924162</v>
      </c>
      <c r="F168" s="16">
        <f t="shared" si="103"/>
        <v>2.640127388535032</v>
      </c>
      <c r="G168" s="16">
        <f t="shared" si="103"/>
        <v>3.2848484848484847</v>
      </c>
      <c r="H168" s="16">
        <f t="shared" si="103"/>
        <v>1.3516989247311828</v>
      </c>
      <c r="I168" s="16">
        <f t="shared" si="103"/>
        <v>2.9710740072202166</v>
      </c>
      <c r="J168" s="16">
        <f t="shared" si="103"/>
        <v>2.892281594571671</v>
      </c>
      <c r="K168" s="16">
        <f t="shared" si="103"/>
        <v>2.478048780487805</v>
      </c>
      <c r="L168" s="16">
        <f t="shared" si="103"/>
        <v>2.6487523992322455</v>
      </c>
      <c r="M168" s="16">
        <f t="shared" si="103"/>
        <v>3.281298904538341</v>
      </c>
      <c r="N168" s="16">
        <f t="shared" si="103"/>
        <v>2.764102564102564</v>
      </c>
      <c r="O168" s="16">
        <f t="shared" si="103"/>
        <v>3.0178236397748592</v>
      </c>
      <c r="P168" s="16">
        <f t="shared" si="103"/>
        <v>2.9923766816143496</v>
      </c>
      <c r="Q168" s="16">
        <f t="shared" si="103"/>
        <v>3.0693069306930694</v>
      </c>
      <c r="R168" s="16">
        <f t="shared" si="103"/>
        <v>3.935885167464115</v>
      </c>
      <c r="S168" s="16">
        <f t="shared" si="103"/>
        <v>3.8878504672897196</v>
      </c>
      <c r="T168" s="16">
        <f t="shared" si="103"/>
        <v>2.799019607843137</v>
      </c>
      <c r="U168" s="16">
        <f t="shared" si="103"/>
        <v>4.211965811965812</v>
      </c>
      <c r="V168" s="16">
        <f t="shared" si="103"/>
        <v>4.740575916230367</v>
      </c>
      <c r="W168" s="16">
        <f t="shared" si="103"/>
        <v>4.391003460207613</v>
      </c>
      <c r="X168" s="16">
        <f t="shared" si="103"/>
        <v>4.092424242424243</v>
      </c>
      <c r="Y168" s="16">
        <f t="shared" si="103"/>
        <v>4.1577586206896555</v>
      </c>
      <c r="Z168" s="16">
        <f t="shared" si="103"/>
        <v>3.9713821138211385</v>
      </c>
      <c r="AA168" s="16">
        <f t="shared" si="103"/>
        <v>5.2278242677824265</v>
      </c>
      <c r="AB168" s="16">
        <f t="shared" si="105"/>
        <v>3.2336065573770494</v>
      </c>
      <c r="AC168" s="16">
        <f t="shared" si="105"/>
        <v>3.162142857142857</v>
      </c>
      <c r="AD168" s="16">
        <f t="shared" si="106"/>
        <v>6.319396551724138</v>
      </c>
      <c r="AE168" s="16">
        <f t="shared" si="107"/>
        <v>5.233301707779886</v>
      </c>
      <c r="AF168" s="109">
        <f t="shared" si="104"/>
        <v>-17.186686023809177</v>
      </c>
      <c r="AH168" s="142"/>
    </row>
    <row r="169" spans="1:34" ht="12.75">
      <c r="A169" s="100" t="s">
        <v>100</v>
      </c>
      <c r="B169" s="21"/>
      <c r="C169" s="21"/>
      <c r="D169" s="16">
        <f t="shared" si="103"/>
        <v>1.878787878787879</v>
      </c>
      <c r="E169" s="16">
        <f t="shared" si="103"/>
        <v>1.096774193548387</v>
      </c>
      <c r="F169" s="16">
        <f t="shared" si="103"/>
        <v>2.2413793103448274</v>
      </c>
      <c r="G169" s="16">
        <f t="shared" si="103"/>
        <v>2.4214617982539988</v>
      </c>
      <c r="H169" s="16">
        <f t="shared" si="103"/>
        <v>2.777962962962963</v>
      </c>
      <c r="I169" s="16">
        <f t="shared" si="103"/>
        <v>2.925</v>
      </c>
      <c r="J169" s="16">
        <f t="shared" si="103"/>
        <v>2.9866666666666664</v>
      </c>
      <c r="K169" s="16">
        <f t="shared" si="103"/>
        <v>3.4</v>
      </c>
      <c r="L169" s="16">
        <f t="shared" si="103"/>
        <v>3.4444444444444446</v>
      </c>
      <c r="M169" s="16">
        <f t="shared" si="103"/>
        <v>3.4814814814814814</v>
      </c>
      <c r="N169" s="16">
        <f t="shared" si="103"/>
        <v>4.220183486238532</v>
      </c>
      <c r="O169" s="16">
        <f t="shared" si="103"/>
        <v>4.6947368421052635</v>
      </c>
      <c r="P169" s="16">
        <f t="shared" si="103"/>
        <v>4.809523809523809</v>
      </c>
      <c r="Q169" s="16">
        <f t="shared" si="103"/>
        <v>4.08</v>
      </c>
      <c r="R169" s="16">
        <f t="shared" si="103"/>
        <v>5.170588235294118</v>
      </c>
      <c r="S169" s="16">
        <f t="shared" si="103"/>
        <v>5.415384615384616</v>
      </c>
      <c r="T169" s="16">
        <f t="shared" si="103"/>
        <v>5.1625</v>
      </c>
      <c r="U169" s="16">
        <f t="shared" si="103"/>
        <v>5.3125</v>
      </c>
      <c r="V169" s="16">
        <f t="shared" si="103"/>
        <v>5.775</v>
      </c>
      <c r="W169" s="16">
        <f t="shared" si="103"/>
        <v>4.908536585365854</v>
      </c>
      <c r="X169" s="16">
        <f t="shared" si="103"/>
        <v>4.54</v>
      </c>
      <c r="Y169" s="16">
        <f t="shared" si="103"/>
        <v>5.4411764705882355</v>
      </c>
      <c r="Z169" s="16">
        <f t="shared" si="103"/>
        <v>5.786096256684492</v>
      </c>
      <c r="AA169" s="16">
        <f t="shared" si="103"/>
        <v>6.018918918918919</v>
      </c>
      <c r="AB169" s="16">
        <f t="shared" si="105"/>
        <v>5.999999999999999</v>
      </c>
      <c r="AC169" s="16">
        <f t="shared" si="105"/>
        <v>5.428571428571429</v>
      </c>
      <c r="AD169" s="16">
        <f t="shared" si="106"/>
        <v>7</v>
      </c>
      <c r="AE169" s="16">
        <f t="shared" si="107"/>
        <v>6.427586206896552</v>
      </c>
      <c r="AF169" s="109">
        <f t="shared" si="104"/>
        <v>-8.177339901477827</v>
      </c>
      <c r="AH169" s="142"/>
    </row>
    <row r="170" spans="1:34" ht="12.75">
      <c r="A170" s="100" t="s">
        <v>12</v>
      </c>
      <c r="B170" s="21"/>
      <c r="C170" s="21"/>
      <c r="D170" s="16">
        <f t="shared" si="103"/>
        <v>4.146341463414634</v>
      </c>
      <c r="E170" s="16">
        <f t="shared" si="103"/>
        <v>2.755813953488372</v>
      </c>
      <c r="F170" s="16">
        <f t="shared" si="103"/>
        <v>3.5542168674698793</v>
      </c>
      <c r="G170" s="16">
        <f t="shared" si="103"/>
        <v>3.5880255052415433</v>
      </c>
      <c r="H170" s="16">
        <f t="shared" si="103"/>
        <v>2.955477777777778</v>
      </c>
      <c r="I170" s="16">
        <f t="shared" si="103"/>
        <v>3.526774193548387</v>
      </c>
      <c r="J170" s="16">
        <f t="shared" si="103"/>
        <v>3.4948453608247423</v>
      </c>
      <c r="K170" s="16">
        <f t="shared" si="103"/>
        <v>2.988888888888889</v>
      </c>
      <c r="L170" s="16">
        <f t="shared" si="103"/>
        <v>2.8011363636363638</v>
      </c>
      <c r="M170" s="16">
        <f t="shared" si="103"/>
        <v>3.524390243902439</v>
      </c>
      <c r="N170" s="16">
        <f t="shared" si="103"/>
        <v>3.5804195804195804</v>
      </c>
      <c r="O170" s="16">
        <f t="shared" si="103"/>
        <v>4.878787878787879</v>
      </c>
      <c r="P170" s="16">
        <f t="shared" si="103"/>
        <v>4.530588235294118</v>
      </c>
      <c r="Q170" s="16">
        <f t="shared" si="103"/>
        <v>4.955527318932655</v>
      </c>
      <c r="R170" s="16">
        <f t="shared" si="103"/>
        <v>4.938271604938271</v>
      </c>
      <c r="S170" s="16">
        <f t="shared" si="103"/>
        <v>5.254237288135593</v>
      </c>
      <c r="T170" s="16">
        <f t="shared" si="103"/>
        <v>4.854054054054054</v>
      </c>
      <c r="U170" s="16">
        <f t="shared" si="103"/>
        <v>5.891566265060241</v>
      </c>
      <c r="V170" s="16">
        <f t="shared" si="103"/>
        <v>6.353658536585366</v>
      </c>
      <c r="W170" s="16">
        <f t="shared" si="103"/>
        <v>5.954545454545454</v>
      </c>
      <c r="X170" s="16">
        <f t="shared" si="103"/>
        <v>5.549382716049383</v>
      </c>
      <c r="Y170" s="16">
        <f t="shared" si="103"/>
        <v>5.752808988764045</v>
      </c>
      <c r="Z170" s="16">
        <f t="shared" si="103"/>
        <v>6.3052631578947365</v>
      </c>
      <c r="AA170" s="16">
        <f t="shared" si="103"/>
        <v>6.353409090909091</v>
      </c>
      <c r="AB170" s="16">
        <f t="shared" si="105"/>
        <v>5.970588235294118</v>
      </c>
      <c r="AC170" s="16">
        <f t="shared" si="105"/>
        <v>6.069767441860465</v>
      </c>
      <c r="AD170" s="16">
        <f t="shared" si="106"/>
        <v>7.35</v>
      </c>
      <c r="AE170" s="16">
        <f t="shared" si="107"/>
        <v>7.184210526315789</v>
      </c>
      <c r="AF170" s="109">
        <f t="shared" si="104"/>
        <v>-2.2556390977443574</v>
      </c>
      <c r="AH170" s="142"/>
    </row>
    <row r="171" spans="1:34" ht="12.75">
      <c r="A171" s="100" t="s">
        <v>13</v>
      </c>
      <c r="B171" s="21"/>
      <c r="C171" s="21"/>
      <c r="D171" s="16">
        <f t="shared" si="103"/>
        <v>3.509306260575296</v>
      </c>
      <c r="E171" s="16">
        <f t="shared" si="103"/>
        <v>1.7360890302066774</v>
      </c>
      <c r="F171" s="16">
        <f t="shared" si="103"/>
        <v>3.457055214723926</v>
      </c>
      <c r="G171" s="16">
        <f t="shared" si="103"/>
        <v>3.5890533871691344</v>
      </c>
      <c r="H171" s="16">
        <f t="shared" si="103"/>
        <v>1.7199575757575758</v>
      </c>
      <c r="I171" s="16">
        <f t="shared" si="103"/>
        <v>3.0156780185758514</v>
      </c>
      <c r="J171" s="16">
        <f t="shared" si="103"/>
        <v>2.816260162601626</v>
      </c>
      <c r="K171" s="16">
        <f t="shared" si="103"/>
        <v>2.6774774774774777</v>
      </c>
      <c r="L171" s="16">
        <f t="shared" si="103"/>
        <v>3.4</v>
      </c>
      <c r="M171" s="16">
        <f t="shared" si="103"/>
        <v>3.6875</v>
      </c>
      <c r="N171" s="16">
        <f t="shared" si="103"/>
        <v>3.1020408163265305</v>
      </c>
      <c r="O171" s="16">
        <f t="shared" si="103"/>
        <v>3.8145756457564577</v>
      </c>
      <c r="P171" s="16">
        <f t="shared" si="103"/>
        <v>3.361607142857143</v>
      </c>
      <c r="Q171" s="16">
        <f t="shared" si="103"/>
        <v>3.9838420107719927</v>
      </c>
      <c r="R171" s="16">
        <f t="shared" si="103"/>
        <v>5.011964285714285</v>
      </c>
      <c r="S171" s="16">
        <f t="shared" si="103"/>
        <v>4.806547619047619</v>
      </c>
      <c r="T171" s="16">
        <f t="shared" si="103"/>
        <v>3.1702127659574466</v>
      </c>
      <c r="U171" s="16">
        <f t="shared" si="103"/>
        <v>5.55019305019305</v>
      </c>
      <c r="V171" s="16">
        <f t="shared" si="103"/>
        <v>6.016771488469602</v>
      </c>
      <c r="W171" s="16">
        <f t="shared" si="103"/>
        <v>5.695020746887967</v>
      </c>
      <c r="X171" s="16">
        <f t="shared" si="103"/>
        <v>4.9772727272727275</v>
      </c>
      <c r="Y171" s="16">
        <f t="shared" si="103"/>
        <v>5.62</v>
      </c>
      <c r="Z171" s="16">
        <f t="shared" si="103"/>
        <v>6.3936170212765955</v>
      </c>
      <c r="AA171" s="16">
        <f t="shared" si="103"/>
        <v>5.5644</v>
      </c>
      <c r="AB171" s="16">
        <f t="shared" si="105"/>
        <v>5.179744136460554</v>
      </c>
      <c r="AC171" s="16">
        <f t="shared" si="105"/>
        <v>4.7326530612244895</v>
      </c>
      <c r="AD171" s="16">
        <f t="shared" si="106"/>
        <v>7.002040816326531</v>
      </c>
      <c r="AE171" s="16">
        <f t="shared" si="107"/>
        <v>6</v>
      </c>
      <c r="AF171" s="109">
        <f t="shared" si="104"/>
        <v>-14.31069658991548</v>
      </c>
      <c r="AH171" s="142"/>
    </row>
    <row r="172" spans="1:34" ht="12.75">
      <c r="A172" s="100" t="s">
        <v>101</v>
      </c>
      <c r="B172" s="21"/>
      <c r="C172" s="21"/>
      <c r="D172" s="16">
        <f t="shared" si="103"/>
        <v>2.488372093023256</v>
      </c>
      <c r="E172" s="16">
        <f t="shared" si="103"/>
        <v>1.1136363636363635</v>
      </c>
      <c r="F172" s="16">
        <f t="shared" si="103"/>
        <v>1.4680851063829787</v>
      </c>
      <c r="G172" s="16">
        <f t="shared" si="103"/>
        <v>2.0045496520191897</v>
      </c>
      <c r="H172" s="16">
        <f t="shared" si="103"/>
        <v>1.1765490196078432</v>
      </c>
      <c r="I172" s="16">
        <f t="shared" si="103"/>
        <v>3.2</v>
      </c>
      <c r="J172" s="16">
        <f t="shared" si="103"/>
        <v>2.4185185185185185</v>
      </c>
      <c r="K172" s="16">
        <f t="shared" si="103"/>
        <v>2.43</v>
      </c>
      <c r="L172" s="16">
        <f t="shared" si="103"/>
        <v>1.5405405405405406</v>
      </c>
      <c r="M172" s="16">
        <f t="shared" si="103"/>
        <v>2.966666666666667</v>
      </c>
      <c r="N172" s="16">
        <f t="shared" si="103"/>
        <v>2.2115384615384617</v>
      </c>
      <c r="O172" s="16">
        <f t="shared" si="103"/>
        <v>2.4204545454545454</v>
      </c>
      <c r="P172" s="16">
        <f t="shared" si="103"/>
        <v>2.7016666666666667</v>
      </c>
      <c r="Q172" s="16">
        <f t="shared" si="103"/>
        <v>2.8535980148883375</v>
      </c>
      <c r="R172" s="16">
        <f t="shared" si="103"/>
        <v>2.727272727272727</v>
      </c>
      <c r="S172" s="16">
        <f t="shared" si="103"/>
        <v>3.2914285714285714</v>
      </c>
      <c r="T172" s="16">
        <f t="shared" si="103"/>
        <v>2.3428571428571425</v>
      </c>
      <c r="U172" s="16">
        <f t="shared" si="103"/>
        <v>3.9298245614035086</v>
      </c>
      <c r="V172" s="16">
        <f t="shared" si="103"/>
        <v>5.136458333333334</v>
      </c>
      <c r="W172" s="16">
        <f t="shared" si="103"/>
        <v>4.719101123595506</v>
      </c>
      <c r="X172" s="16">
        <f t="shared" si="103"/>
        <v>4.675675675675675</v>
      </c>
      <c r="Y172" s="16">
        <f t="shared" si="103"/>
        <v>5.47</v>
      </c>
      <c r="Z172" s="16">
        <f t="shared" si="103"/>
        <v>5.457943925233645</v>
      </c>
      <c r="AA172" s="16">
        <f t="shared" si="103"/>
        <v>6.14</v>
      </c>
      <c r="AB172" s="16">
        <f t="shared" si="105"/>
        <v>5.671717171717172</v>
      </c>
      <c r="AC172" s="16">
        <f t="shared" si="105"/>
        <v>5.794392523364486</v>
      </c>
      <c r="AD172" s="16">
        <f t="shared" si="106"/>
        <v>7.6875</v>
      </c>
      <c r="AE172" s="16">
        <f t="shared" si="107"/>
        <v>7.072727272727273</v>
      </c>
      <c r="AF172" s="109">
        <f t="shared" si="104"/>
        <v>-7.997043606799699</v>
      </c>
      <c r="AH172" s="142"/>
    </row>
    <row r="173" spans="1:34" ht="12.75">
      <c r="A173" s="100" t="s">
        <v>15</v>
      </c>
      <c r="B173" s="21"/>
      <c r="C173" s="21"/>
      <c r="D173" s="16">
        <f t="shared" si="103"/>
        <v>3.246268656716418</v>
      </c>
      <c r="E173" s="16">
        <f t="shared" si="103"/>
        <v>1.0794701986754967</v>
      </c>
      <c r="F173" s="16">
        <f t="shared" si="103"/>
        <v>2.8662420382165603</v>
      </c>
      <c r="G173" s="16">
        <f t="shared" si="103"/>
        <v>4.619354838709677</v>
      </c>
      <c r="H173" s="16">
        <f t="shared" si="103"/>
        <v>1.75655</v>
      </c>
      <c r="I173" s="16">
        <f t="shared" si="103"/>
        <v>4.188990990990991</v>
      </c>
      <c r="J173" s="16">
        <f t="shared" si="103"/>
        <v>3.0390625</v>
      </c>
      <c r="K173" s="16">
        <f t="shared" si="103"/>
        <v>2.803030303030303</v>
      </c>
      <c r="L173" s="16">
        <f t="shared" si="103"/>
        <v>3.0458333333333334</v>
      </c>
      <c r="M173" s="16">
        <f t="shared" si="103"/>
        <v>3.64</v>
      </c>
      <c r="N173" s="16">
        <f t="shared" si="103"/>
        <v>3.009009009009009</v>
      </c>
      <c r="O173" s="16">
        <f t="shared" si="103"/>
        <v>3.822134387351779</v>
      </c>
      <c r="P173" s="16">
        <f t="shared" si="103"/>
        <v>3.308300395256917</v>
      </c>
      <c r="Q173" s="16">
        <f t="shared" si="103"/>
        <v>3.587360594795539</v>
      </c>
      <c r="R173" s="16">
        <f t="shared" si="103"/>
        <v>4.163793103448276</v>
      </c>
      <c r="S173" s="16">
        <f t="shared" si="103"/>
        <v>4.642857142857143</v>
      </c>
      <c r="T173" s="16">
        <f t="shared" si="103"/>
        <v>2.6736842105263157</v>
      </c>
      <c r="U173" s="16">
        <f t="shared" si="103"/>
        <v>4.896551724137931</v>
      </c>
      <c r="V173" s="16">
        <f t="shared" si="103"/>
        <v>5.3969696969696965</v>
      </c>
      <c r="W173" s="16">
        <f t="shared" si="103"/>
        <v>5.48</v>
      </c>
      <c r="X173" s="16">
        <f t="shared" si="103"/>
        <v>4.72</v>
      </c>
      <c r="Y173" s="16">
        <f t="shared" si="103"/>
        <v>4.987068965517241</v>
      </c>
      <c r="Z173" s="16">
        <f t="shared" si="103"/>
        <v>5.1063829787234045</v>
      </c>
      <c r="AA173" s="16">
        <f t="shared" si="103"/>
        <v>5.494915254237288</v>
      </c>
      <c r="AB173" s="16">
        <f t="shared" si="105"/>
        <v>4.459633027522936</v>
      </c>
      <c r="AC173" s="16">
        <f t="shared" si="105"/>
        <v>4.20952380952381</v>
      </c>
      <c r="AD173" s="16">
        <f t="shared" si="106"/>
        <v>6.65</v>
      </c>
      <c r="AE173" s="16">
        <f t="shared" si="107"/>
        <v>5.966071428571429</v>
      </c>
      <c r="AF173" s="109">
        <f t="shared" si="104"/>
        <v>-10.28464017185821</v>
      </c>
      <c r="AH173" s="142"/>
    </row>
    <row r="174" spans="1:34" ht="12.75">
      <c r="A174" s="100" t="s">
        <v>102</v>
      </c>
      <c r="B174" s="21"/>
      <c r="C174" s="21"/>
      <c r="D174" s="16">
        <f t="shared" si="103"/>
        <v>1.8726346433770014</v>
      </c>
      <c r="E174" s="16">
        <f t="shared" si="103"/>
        <v>0.2910662824207493</v>
      </c>
      <c r="F174" s="16">
        <f t="shared" si="103"/>
        <v>1.748936170212766</v>
      </c>
      <c r="G174" s="16">
        <f t="shared" si="103"/>
        <v>2.444519166106254</v>
      </c>
      <c r="H174" s="16">
        <f t="shared" si="103"/>
        <v>1.1341496598639456</v>
      </c>
      <c r="I174" s="16">
        <f t="shared" si="103"/>
        <v>2.6032949125596185</v>
      </c>
      <c r="J174" s="16">
        <f t="shared" si="103"/>
        <v>2.6632572777340675</v>
      </c>
      <c r="K174" s="16">
        <f t="shared" si="103"/>
        <v>2.062466001813237</v>
      </c>
      <c r="L174" s="16">
        <f t="shared" si="103"/>
        <v>1.857487922705314</v>
      </c>
      <c r="M174" s="16">
        <f t="shared" si="103"/>
        <v>2.6688524590163936</v>
      </c>
      <c r="N174" s="16">
        <f t="shared" si="103"/>
        <v>2.356382978723404</v>
      </c>
      <c r="O174" s="16">
        <f t="shared" si="103"/>
        <v>2.64217032967033</v>
      </c>
      <c r="P174" s="16">
        <f t="shared" si="103"/>
        <v>2.223076923076923</v>
      </c>
      <c r="Q174" s="16">
        <f t="shared" si="103"/>
        <v>2.6978991596638657</v>
      </c>
      <c r="R174" s="16">
        <f t="shared" si="103"/>
        <v>3.1983240223463687</v>
      </c>
      <c r="S174" s="16">
        <f t="shared" si="103"/>
        <v>3.206831119544592</v>
      </c>
      <c r="T174" s="16">
        <f t="shared" si="103"/>
        <v>1.8077922077922077</v>
      </c>
      <c r="U174" s="16">
        <f t="shared" si="103"/>
        <v>3.626923076923077</v>
      </c>
      <c r="V174" s="16">
        <f t="shared" si="103"/>
        <v>3.704676258992806</v>
      </c>
      <c r="W174" s="16">
        <f t="shared" si="103"/>
        <v>3.7006451612903226</v>
      </c>
      <c r="X174" s="16">
        <f t="shared" si="103"/>
        <v>3.616279069767442</v>
      </c>
      <c r="Y174" s="16">
        <f t="shared" si="103"/>
        <v>3.4830065359477125</v>
      </c>
      <c r="Z174" s="16">
        <f t="shared" si="103"/>
        <v>2.1797297297297296</v>
      </c>
      <c r="AA174" s="16">
        <f t="shared" si="103"/>
        <v>4.3578947368421055</v>
      </c>
      <c r="AB174" s="16">
        <f t="shared" si="105"/>
        <v>2.292307692307692</v>
      </c>
      <c r="AC174" s="16">
        <f t="shared" si="105"/>
        <v>2.5931818181818183</v>
      </c>
      <c r="AD174" s="16">
        <f t="shared" si="106"/>
        <v>4.976190476190476</v>
      </c>
      <c r="AE174" s="16">
        <f t="shared" si="107"/>
        <v>4.423958333333333</v>
      </c>
      <c r="AF174" s="109">
        <f t="shared" si="104"/>
        <v>-11.097488038277517</v>
      </c>
      <c r="AH174" s="142"/>
    </row>
    <row r="175" spans="1:32" ht="12.75">
      <c r="A175" s="20"/>
      <c r="B175" s="20"/>
      <c r="C175" s="20"/>
      <c r="D175" s="20"/>
      <c r="E175" s="20"/>
      <c r="F175" s="20"/>
      <c r="G175" s="4" t="s">
        <v>17</v>
      </c>
      <c r="H175" s="6" t="s">
        <v>17</v>
      </c>
      <c r="I175" s="6" t="s">
        <v>17</v>
      </c>
      <c r="J175" s="6" t="s">
        <v>17</v>
      </c>
      <c r="K175" s="6" t="s">
        <v>17</v>
      </c>
      <c r="L175" s="6" t="s">
        <v>17</v>
      </c>
      <c r="M175" s="6" t="s">
        <v>17</v>
      </c>
      <c r="N175" s="6" t="s">
        <v>17</v>
      </c>
      <c r="O175" s="6" t="s">
        <v>17</v>
      </c>
      <c r="P175" s="6" t="s">
        <v>17</v>
      </c>
      <c r="Q175" s="6" t="s">
        <v>17</v>
      </c>
      <c r="R175" s="6"/>
      <c r="S175" s="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09"/>
    </row>
    <row r="176" spans="1:32" ht="12.75">
      <c r="A176" s="16"/>
      <c r="B176" s="53"/>
      <c r="C176" s="53"/>
      <c r="D176" s="130"/>
      <c r="E176" s="130"/>
      <c r="F176" s="13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33"/>
      <c r="AC176" s="33"/>
      <c r="AD176" s="33"/>
      <c r="AE176" s="33"/>
      <c r="AF176" s="109"/>
    </row>
    <row r="177" spans="1:32" ht="12.75">
      <c r="A177" s="47" t="s">
        <v>18</v>
      </c>
      <c r="B177" s="72"/>
      <c r="C177" s="72"/>
      <c r="D177" s="42">
        <f aca="true" t="shared" si="108" ref="D177:AB177">D120/D64</f>
        <v>2.4399750545681322</v>
      </c>
      <c r="E177" s="42">
        <f t="shared" si="108"/>
        <v>0.847720103240608</v>
      </c>
      <c r="F177" s="42">
        <f t="shared" si="108"/>
        <v>2.4787001638448936</v>
      </c>
      <c r="G177" s="42">
        <f t="shared" si="108"/>
        <v>3.0820490608965794</v>
      </c>
      <c r="H177" s="42">
        <f t="shared" si="108"/>
        <v>1.4928560780593576</v>
      </c>
      <c r="I177" s="42">
        <f t="shared" si="108"/>
        <v>2.9313571212579377</v>
      </c>
      <c r="J177" s="42">
        <f t="shared" si="108"/>
        <v>2.8509967271645347</v>
      </c>
      <c r="K177" s="42">
        <f t="shared" si="108"/>
        <v>2.43690798376184</v>
      </c>
      <c r="L177" s="42">
        <f t="shared" si="108"/>
        <v>2.568595724171171</v>
      </c>
      <c r="M177" s="42">
        <f t="shared" si="108"/>
        <v>3.207754035644303</v>
      </c>
      <c r="N177" s="42">
        <f t="shared" si="108"/>
        <v>2.7999648454227057</v>
      </c>
      <c r="O177" s="42">
        <f t="shared" si="108"/>
        <v>3.2257928721062816</v>
      </c>
      <c r="P177" s="42">
        <f t="shared" si="108"/>
        <v>2.9486962118714577</v>
      </c>
      <c r="Q177" s="42">
        <f t="shared" si="108"/>
        <v>3.3348573840256037</v>
      </c>
      <c r="R177" s="50">
        <f t="shared" si="108"/>
        <v>4.074733096085409</v>
      </c>
      <c r="S177" s="50">
        <f t="shared" si="108"/>
        <v>4.135733033370829</v>
      </c>
      <c r="T177" s="50">
        <f t="shared" si="108"/>
        <v>2.7921467199623793</v>
      </c>
      <c r="U177" s="50">
        <f t="shared" si="108"/>
        <v>4.537334762415148</v>
      </c>
      <c r="V177" s="50">
        <f t="shared" si="108"/>
        <v>4.963954685890834</v>
      </c>
      <c r="W177" s="50">
        <f t="shared" si="108"/>
        <v>4.672914235705951</v>
      </c>
      <c r="X177" s="50">
        <f t="shared" si="108"/>
        <v>4.367069932133372</v>
      </c>
      <c r="Y177" s="50">
        <f t="shared" si="108"/>
        <v>4.490367516301126</v>
      </c>
      <c r="Z177" s="50">
        <f t="shared" si="108"/>
        <v>4.246476341147706</v>
      </c>
      <c r="AA177" s="161">
        <f t="shared" si="108"/>
        <v>5.300944870173351</v>
      </c>
      <c r="AB177" s="161">
        <f t="shared" si="108"/>
        <v>3.7527564694573754</v>
      </c>
      <c r="AC177" s="161">
        <f>AC120/AC64</f>
        <v>3.9956337485552846</v>
      </c>
      <c r="AD177" s="162">
        <f>AD120/AD64</f>
        <v>6.3699307616221565</v>
      </c>
      <c r="AE177" s="169">
        <f>AE120/AE64</f>
        <v>5.566815447312246</v>
      </c>
      <c r="AF177" s="117">
        <f>(AD177-AC177)/AC177*100</f>
        <v>59.42228848991364</v>
      </c>
    </row>
    <row r="178" spans="14:32" ht="12.75">
      <c r="N178"/>
      <c r="T178" s="115"/>
      <c r="U178" s="115"/>
      <c r="V178" s="115"/>
      <c r="W178" s="115"/>
      <c r="X178" s="115"/>
      <c r="AA178" s="115" t="s">
        <v>166</v>
      </c>
      <c r="AD178" s="115" t="s">
        <v>159</v>
      </c>
      <c r="AE178" s="115" t="s">
        <v>161</v>
      </c>
      <c r="AF178"/>
    </row>
    <row r="179" spans="14:32" ht="12.75">
      <c r="N179"/>
      <c r="AE179" s="112"/>
      <c r="AF179"/>
    </row>
    <row r="180" spans="1:32" ht="12.75">
      <c r="A180" s="2" t="s">
        <v>46</v>
      </c>
      <c r="N180"/>
      <c r="AE180" s="112"/>
      <c r="AF180"/>
    </row>
    <row r="181" spans="1:32" ht="12.75">
      <c r="A181" s="2" t="s">
        <v>47</v>
      </c>
      <c r="N181"/>
      <c r="AE181" s="112"/>
      <c r="AF181"/>
    </row>
    <row r="182" spans="14:32" ht="12.75">
      <c r="N182"/>
      <c r="Z182" s="119"/>
      <c r="AE182" s="112"/>
      <c r="AF182"/>
    </row>
    <row r="183" spans="1:32" ht="12.75">
      <c r="A183" s="77" t="s">
        <v>48</v>
      </c>
      <c r="B183" s="30" t="str">
        <f aca="true" t="shared" si="109" ref="B183:Y183">B14</f>
        <v>1988/89</v>
      </c>
      <c r="C183" s="30" t="str">
        <f t="shared" si="109"/>
        <v>1989/90</v>
      </c>
      <c r="D183" s="30" t="str">
        <f t="shared" si="109"/>
        <v>1990/91</v>
      </c>
      <c r="E183" s="30" t="str">
        <f t="shared" si="109"/>
        <v>1991/92</v>
      </c>
      <c r="F183" s="30" t="str">
        <f t="shared" si="109"/>
        <v>1992/93</v>
      </c>
      <c r="G183" s="30" t="str">
        <f t="shared" si="109"/>
        <v>1993/94</v>
      </c>
      <c r="H183" s="30" t="str">
        <f t="shared" si="109"/>
        <v>1994/95</v>
      </c>
      <c r="I183" s="30" t="str">
        <f t="shared" si="109"/>
        <v>1995/96</v>
      </c>
      <c r="J183" s="30" t="str">
        <f t="shared" si="109"/>
        <v>1996/97</v>
      </c>
      <c r="K183" s="30" t="str">
        <f t="shared" si="109"/>
        <v>1997/98</v>
      </c>
      <c r="L183" s="30" t="str">
        <f t="shared" si="109"/>
        <v>1998/99</v>
      </c>
      <c r="M183" s="30" t="str">
        <f t="shared" si="109"/>
        <v>1999/2000</v>
      </c>
      <c r="N183" s="30" t="str">
        <f t="shared" si="109"/>
        <v>2000/01</v>
      </c>
      <c r="O183" s="30" t="str">
        <f t="shared" si="109"/>
        <v>2001/02</v>
      </c>
      <c r="P183" s="30" t="str">
        <f t="shared" si="109"/>
        <v>2002/03</v>
      </c>
      <c r="Q183" s="30" t="str">
        <f t="shared" si="109"/>
        <v>2003/04</v>
      </c>
      <c r="R183" s="30" t="str">
        <f t="shared" si="109"/>
        <v>2004/05</v>
      </c>
      <c r="S183" s="30" t="str">
        <f t="shared" si="109"/>
        <v>2005/06</v>
      </c>
      <c r="T183" s="30" t="str">
        <f t="shared" si="109"/>
        <v>2006/07</v>
      </c>
      <c r="U183" s="30" t="str">
        <f t="shared" si="109"/>
        <v>2007/08</v>
      </c>
      <c r="V183" s="30" t="str">
        <f t="shared" si="109"/>
        <v>2008/09</v>
      </c>
      <c r="W183" s="30" t="str">
        <f t="shared" si="109"/>
        <v>2009/10</v>
      </c>
      <c r="X183" s="30" t="str">
        <f t="shared" si="109"/>
        <v>2010/11</v>
      </c>
      <c r="Y183" s="30" t="str">
        <f t="shared" si="109"/>
        <v>2011/12</v>
      </c>
      <c r="Z183" s="46" t="s">
        <v>112</v>
      </c>
      <c r="AA183" s="46" t="s">
        <v>114</v>
      </c>
      <c r="AB183" s="113" t="s">
        <v>137</v>
      </c>
      <c r="AC183" s="113" t="s">
        <v>158</v>
      </c>
      <c r="AD183" s="113" t="s">
        <v>164</v>
      </c>
      <c r="AE183" s="113" t="s">
        <v>163</v>
      </c>
      <c r="AF183" s="105" t="str">
        <f>AF163</f>
        <v>% Verandering</v>
      </c>
    </row>
    <row r="184" spans="1:32" ht="12.75">
      <c r="A184" s="78" t="s">
        <v>49</v>
      </c>
      <c r="B184" s="33" t="s">
        <v>7</v>
      </c>
      <c r="C184" s="33" t="s">
        <v>7</v>
      </c>
      <c r="D184" s="33" t="s">
        <v>7</v>
      </c>
      <c r="E184" s="33" t="s">
        <v>7</v>
      </c>
      <c r="F184" s="33" t="s">
        <v>7</v>
      </c>
      <c r="G184" s="33" t="s">
        <v>7</v>
      </c>
      <c r="H184" s="33" t="s">
        <v>7</v>
      </c>
      <c r="I184" s="33" t="s">
        <v>7</v>
      </c>
      <c r="J184" s="33" t="s">
        <v>7</v>
      </c>
      <c r="K184" s="33" t="s">
        <v>7</v>
      </c>
      <c r="L184" s="33" t="s">
        <v>7</v>
      </c>
      <c r="M184" s="33" t="s">
        <v>7</v>
      </c>
      <c r="N184" s="33" t="s">
        <v>7</v>
      </c>
      <c r="O184" s="33" t="s">
        <v>7</v>
      </c>
      <c r="P184" s="33" t="s">
        <v>7</v>
      </c>
      <c r="Q184" s="33" t="s">
        <v>7</v>
      </c>
      <c r="R184" s="33" t="s">
        <v>7</v>
      </c>
      <c r="S184" s="33" t="s">
        <v>7</v>
      </c>
      <c r="T184" s="33" t="s">
        <v>7</v>
      </c>
      <c r="U184" s="33" t="s">
        <v>7</v>
      </c>
      <c r="V184" s="33" t="s">
        <v>7</v>
      </c>
      <c r="W184" s="33" t="s">
        <v>7</v>
      </c>
      <c r="X184" s="33" t="s">
        <v>7</v>
      </c>
      <c r="Y184" s="33" t="s">
        <v>7</v>
      </c>
      <c r="Z184" s="33" t="s">
        <v>7</v>
      </c>
      <c r="AA184" s="33"/>
      <c r="AB184" s="33"/>
      <c r="AC184" s="33" t="s">
        <v>7</v>
      </c>
      <c r="AD184" s="33" t="s">
        <v>7</v>
      </c>
      <c r="AE184" s="33" t="s">
        <v>7</v>
      </c>
      <c r="AF184" s="104"/>
    </row>
    <row r="185" spans="1:32" ht="12.75">
      <c r="A185" s="77"/>
      <c r="B185" s="40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108"/>
    </row>
    <row r="186" spans="1:32" ht="12.75">
      <c r="A186" s="79" t="s">
        <v>50</v>
      </c>
      <c r="B186" s="17">
        <f aca="true" t="shared" si="110" ref="B186:AB186">+B27</f>
        <v>2160</v>
      </c>
      <c r="C186" s="17">
        <f t="shared" si="110"/>
        <v>1965</v>
      </c>
      <c r="D186" s="17">
        <f t="shared" si="110"/>
        <v>1717</v>
      </c>
      <c r="E186" s="17">
        <f t="shared" si="110"/>
        <v>1881</v>
      </c>
      <c r="F186" s="17">
        <f t="shared" si="110"/>
        <v>1984</v>
      </c>
      <c r="G186" s="17">
        <f t="shared" si="110"/>
        <v>2027.841</v>
      </c>
      <c r="H186" s="17">
        <f t="shared" si="110"/>
        <v>1400.9</v>
      </c>
      <c r="I186" s="17">
        <f t="shared" si="110"/>
        <v>1904</v>
      </c>
      <c r="J186" s="17">
        <f t="shared" si="110"/>
        <v>1794</v>
      </c>
      <c r="K186" s="17">
        <f t="shared" si="110"/>
        <v>1797.2</v>
      </c>
      <c r="L186" s="17">
        <f t="shared" si="110"/>
        <v>1829.7</v>
      </c>
      <c r="M186" s="17">
        <f t="shared" si="110"/>
        <v>2148.5</v>
      </c>
      <c r="N186" s="17">
        <f t="shared" si="110"/>
        <v>1562.005</v>
      </c>
      <c r="O186" s="17">
        <f t="shared" si="110"/>
        <v>1842.58</v>
      </c>
      <c r="P186" s="17">
        <f t="shared" si="110"/>
        <v>2232.45</v>
      </c>
      <c r="Q186" s="17">
        <f t="shared" si="110"/>
        <v>1842</v>
      </c>
      <c r="R186" s="17">
        <f t="shared" si="110"/>
        <v>1700</v>
      </c>
      <c r="S186" s="17">
        <f t="shared" si="110"/>
        <v>1033</v>
      </c>
      <c r="T186" s="17">
        <f t="shared" si="110"/>
        <v>1624.8</v>
      </c>
      <c r="U186" s="17">
        <f t="shared" si="110"/>
        <v>1737</v>
      </c>
      <c r="V186" s="17">
        <f t="shared" si="110"/>
        <v>1489</v>
      </c>
      <c r="W186" s="17">
        <f t="shared" si="110"/>
        <v>1719.7</v>
      </c>
      <c r="X186" s="17">
        <f t="shared" si="110"/>
        <v>1418.3</v>
      </c>
      <c r="Y186" s="17">
        <f t="shared" si="110"/>
        <v>1636.2</v>
      </c>
      <c r="Z186" s="17">
        <f t="shared" si="110"/>
        <v>1617.2</v>
      </c>
      <c r="AA186" s="17">
        <f t="shared" si="110"/>
        <v>1551.2</v>
      </c>
      <c r="AB186" s="17">
        <f t="shared" si="110"/>
        <v>1448.0500000000002</v>
      </c>
      <c r="AC186" s="17">
        <f>+AC27</f>
        <v>1014.75</v>
      </c>
      <c r="AD186" s="17">
        <f>+AD27</f>
        <v>1643.1</v>
      </c>
      <c r="AE186" s="17">
        <f>+AE27</f>
        <v>1268.1</v>
      </c>
      <c r="AF186" s="109">
        <f>(AD186-AC186)/AC186*100</f>
        <v>61.92165558019216</v>
      </c>
    </row>
    <row r="187" spans="1:32" ht="12.75">
      <c r="A187" s="79" t="s">
        <v>51</v>
      </c>
      <c r="B187" s="17">
        <f aca="true" t="shared" si="111" ref="B187:V187">+B46</f>
        <v>1645</v>
      </c>
      <c r="C187" s="17">
        <f t="shared" si="111"/>
        <v>1538</v>
      </c>
      <c r="D187" s="17">
        <f t="shared" si="111"/>
        <v>1490</v>
      </c>
      <c r="E187" s="17">
        <f t="shared" si="111"/>
        <v>1606</v>
      </c>
      <c r="F187" s="17">
        <f t="shared" si="111"/>
        <v>1678</v>
      </c>
      <c r="G187" s="17">
        <f t="shared" si="111"/>
        <v>1878.651</v>
      </c>
      <c r="H187" s="17">
        <f t="shared" si="111"/>
        <v>1550.7</v>
      </c>
      <c r="I187" s="17">
        <f t="shared" si="111"/>
        <v>1403</v>
      </c>
      <c r="J187" s="17">
        <f t="shared" si="111"/>
        <v>1567</v>
      </c>
      <c r="K187" s="17">
        <f t="shared" si="111"/>
        <v>1158.8</v>
      </c>
      <c r="L187" s="17">
        <f t="shared" si="111"/>
        <v>1075</v>
      </c>
      <c r="M187" s="17">
        <f t="shared" si="111"/>
        <v>1280.94</v>
      </c>
      <c r="N187" s="17">
        <f t="shared" si="111"/>
        <v>1111.9</v>
      </c>
      <c r="O187" s="17">
        <f t="shared" si="111"/>
        <v>1174.3</v>
      </c>
      <c r="P187" s="17">
        <f t="shared" si="111"/>
        <v>952.5</v>
      </c>
      <c r="Q187" s="17">
        <f t="shared" si="111"/>
        <v>1001.3</v>
      </c>
      <c r="R187" s="17">
        <f t="shared" si="111"/>
        <v>1110</v>
      </c>
      <c r="S187" s="17">
        <f t="shared" si="111"/>
        <v>567.2</v>
      </c>
      <c r="T187" s="17">
        <f t="shared" si="111"/>
        <v>927</v>
      </c>
      <c r="U187" s="17">
        <f t="shared" si="111"/>
        <v>1062</v>
      </c>
      <c r="V187" s="17">
        <f t="shared" si="111"/>
        <v>938.5</v>
      </c>
      <c r="W187" s="17">
        <f aca="true" t="shared" si="112" ref="W187:AB187">+W46</f>
        <v>1022.7</v>
      </c>
      <c r="X187" s="17">
        <f t="shared" si="112"/>
        <v>954</v>
      </c>
      <c r="Y187" s="17">
        <f t="shared" si="112"/>
        <v>1063</v>
      </c>
      <c r="Z187" s="17">
        <f t="shared" si="112"/>
        <v>1164</v>
      </c>
      <c r="AA187" s="17">
        <f t="shared" si="112"/>
        <v>1137</v>
      </c>
      <c r="AB187" s="17">
        <f t="shared" si="112"/>
        <v>1204.8</v>
      </c>
      <c r="AC187" s="17">
        <f>+AC46</f>
        <v>932</v>
      </c>
      <c r="AD187" s="17">
        <f>+AD46</f>
        <v>985.5</v>
      </c>
      <c r="AE187" s="17">
        <f>+AE46</f>
        <v>1050.75</v>
      </c>
      <c r="AF187" s="109">
        <f>(AD187-AC187)/AC187*100</f>
        <v>5.740343347639485</v>
      </c>
    </row>
    <row r="188" spans="1:32" ht="12.75">
      <c r="A188" s="79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09"/>
    </row>
    <row r="189" spans="1:32" ht="12.75">
      <c r="A189" s="79" t="s">
        <v>52</v>
      </c>
      <c r="B189" s="17">
        <f aca="true" t="shared" si="113" ref="B189:G189">+B186+B187</f>
        <v>3805</v>
      </c>
      <c r="C189" s="17">
        <f t="shared" si="113"/>
        <v>3503</v>
      </c>
      <c r="D189" s="17">
        <f t="shared" si="113"/>
        <v>3207</v>
      </c>
      <c r="E189" s="17">
        <f t="shared" si="113"/>
        <v>3487</v>
      </c>
      <c r="F189" s="17">
        <f t="shared" si="113"/>
        <v>3662</v>
      </c>
      <c r="G189" s="17">
        <f t="shared" si="113"/>
        <v>3906.492</v>
      </c>
      <c r="H189" s="17">
        <f aca="true" t="shared" si="114" ref="H189:V189">+H186+H187</f>
        <v>2951.6000000000004</v>
      </c>
      <c r="I189" s="17">
        <f t="shared" si="114"/>
        <v>3307</v>
      </c>
      <c r="J189" s="17">
        <f t="shared" si="114"/>
        <v>3361</v>
      </c>
      <c r="K189" s="17">
        <f t="shared" si="114"/>
        <v>2956</v>
      </c>
      <c r="L189" s="17">
        <f t="shared" si="114"/>
        <v>2904.7</v>
      </c>
      <c r="M189" s="17">
        <f t="shared" si="114"/>
        <v>3429.44</v>
      </c>
      <c r="N189" s="17">
        <f t="shared" si="114"/>
        <v>2673.905</v>
      </c>
      <c r="O189" s="17">
        <f t="shared" si="114"/>
        <v>3016.88</v>
      </c>
      <c r="P189" s="17">
        <f t="shared" si="114"/>
        <v>3184.95</v>
      </c>
      <c r="Q189" s="17">
        <f t="shared" si="114"/>
        <v>2843.3</v>
      </c>
      <c r="R189" s="17">
        <f t="shared" si="114"/>
        <v>2810</v>
      </c>
      <c r="S189" s="17">
        <f t="shared" si="114"/>
        <v>1600.2</v>
      </c>
      <c r="T189" s="17">
        <f t="shared" si="114"/>
        <v>2551.8</v>
      </c>
      <c r="U189" s="17">
        <f t="shared" si="114"/>
        <v>2799</v>
      </c>
      <c r="V189" s="17">
        <f t="shared" si="114"/>
        <v>2427.5</v>
      </c>
      <c r="W189" s="17">
        <f aca="true" t="shared" si="115" ref="W189:AB189">+W186+W187</f>
        <v>2742.4</v>
      </c>
      <c r="X189" s="17">
        <f t="shared" si="115"/>
        <v>2372.3</v>
      </c>
      <c r="Y189" s="17">
        <f t="shared" si="115"/>
        <v>2699.2</v>
      </c>
      <c r="Z189" s="17">
        <f t="shared" si="115"/>
        <v>2781.2</v>
      </c>
      <c r="AA189" s="17">
        <f t="shared" si="115"/>
        <v>2688.2</v>
      </c>
      <c r="AB189" s="17">
        <f t="shared" si="115"/>
        <v>2652.8500000000004</v>
      </c>
      <c r="AC189" s="17">
        <f>+AC186+AC187</f>
        <v>1946.75</v>
      </c>
      <c r="AD189" s="17">
        <f>+AD186+AD187</f>
        <v>2628.6</v>
      </c>
      <c r="AE189" s="17">
        <f>+AE186+AE187</f>
        <v>2318.85</v>
      </c>
      <c r="AF189" s="109">
        <f>(AD189-AC189)/AC189*100</f>
        <v>35.02504173622704</v>
      </c>
    </row>
    <row r="190" spans="1:32" ht="12.75">
      <c r="A190" s="79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09"/>
    </row>
    <row r="191" spans="1:32" ht="12.75">
      <c r="A191" s="79" t="s">
        <v>53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09"/>
    </row>
    <row r="192" spans="1:32" ht="12.75">
      <c r="A192" s="79" t="s">
        <v>54</v>
      </c>
      <c r="B192" s="17">
        <f aca="true" t="shared" si="116" ref="B192:G192">+B186/B189*100</f>
        <v>56.767411300919846</v>
      </c>
      <c r="C192" s="17">
        <f t="shared" si="116"/>
        <v>56.09477590636597</v>
      </c>
      <c r="D192" s="17">
        <f t="shared" si="116"/>
        <v>53.53913314624259</v>
      </c>
      <c r="E192" s="17">
        <f t="shared" si="116"/>
        <v>53.94321766561514</v>
      </c>
      <c r="F192" s="17">
        <f t="shared" si="116"/>
        <v>54.178044784270895</v>
      </c>
      <c r="G192" s="17">
        <f t="shared" si="116"/>
        <v>51.90951370180714</v>
      </c>
      <c r="H192" s="17">
        <f aca="true" t="shared" si="117" ref="H192:V192">+H186/H189*100</f>
        <v>47.462393278221974</v>
      </c>
      <c r="I192" s="17">
        <f t="shared" si="117"/>
        <v>57.57484124584216</v>
      </c>
      <c r="J192" s="17">
        <f t="shared" si="117"/>
        <v>53.37697113954181</v>
      </c>
      <c r="K192" s="17">
        <f t="shared" si="117"/>
        <v>60.79837618403248</v>
      </c>
      <c r="L192" s="17">
        <f t="shared" si="117"/>
        <v>62.99101456260544</v>
      </c>
      <c r="M192" s="17">
        <f t="shared" si="117"/>
        <v>62.648712326210685</v>
      </c>
      <c r="N192" s="17">
        <f t="shared" si="117"/>
        <v>58.416622879272076</v>
      </c>
      <c r="O192" s="17">
        <f t="shared" si="117"/>
        <v>61.07568083583039</v>
      </c>
      <c r="P192" s="17">
        <f t="shared" si="117"/>
        <v>70.09372203645269</v>
      </c>
      <c r="Q192" s="17">
        <f t="shared" si="117"/>
        <v>64.78387788836915</v>
      </c>
      <c r="R192" s="17">
        <f t="shared" si="117"/>
        <v>60.4982206405694</v>
      </c>
      <c r="S192" s="17">
        <f t="shared" si="117"/>
        <v>64.55443069616298</v>
      </c>
      <c r="T192" s="17">
        <f t="shared" si="117"/>
        <v>63.672701622384196</v>
      </c>
      <c r="U192" s="17">
        <f t="shared" si="117"/>
        <v>62.057877813504824</v>
      </c>
      <c r="V192" s="17">
        <f t="shared" si="117"/>
        <v>61.338825952626166</v>
      </c>
      <c r="W192" s="17">
        <f aca="true" t="shared" si="118" ref="W192:AB192">+W186/W189*100</f>
        <v>62.7078471411902</v>
      </c>
      <c r="X192" s="17">
        <f t="shared" si="118"/>
        <v>59.78586182186063</v>
      </c>
      <c r="Y192" s="17">
        <f t="shared" si="118"/>
        <v>60.61796087729698</v>
      </c>
      <c r="Z192" s="17">
        <f t="shared" si="118"/>
        <v>58.14756220336545</v>
      </c>
      <c r="AA192" s="17">
        <f t="shared" si="118"/>
        <v>57.70403987798527</v>
      </c>
      <c r="AB192" s="17">
        <f t="shared" si="118"/>
        <v>54.58469193508868</v>
      </c>
      <c r="AC192" s="17">
        <f>+AC186/AC189*100</f>
        <v>52.12533710029537</v>
      </c>
      <c r="AD192" s="17">
        <f>+AD186/AD189*100</f>
        <v>62.508559689568585</v>
      </c>
      <c r="AE192" s="17">
        <f>+AE186/AE189*100</f>
        <v>54.68659033572676</v>
      </c>
      <c r="AF192" s="109">
        <f>(AD192-AC192)/AC192*100</f>
        <v>19.919722666339133</v>
      </c>
    </row>
    <row r="193" spans="1:32" ht="12.75">
      <c r="A193" s="79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09"/>
    </row>
    <row r="194" spans="1:32" ht="12.75">
      <c r="A194" s="79" t="s">
        <v>55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09"/>
    </row>
    <row r="195" spans="1:32" ht="12.75">
      <c r="A195" s="79" t="s">
        <v>56</v>
      </c>
      <c r="B195" s="17">
        <f aca="true" t="shared" si="119" ref="B195:G195">+B187/B189*100</f>
        <v>43.23258869908016</v>
      </c>
      <c r="C195" s="17">
        <f t="shared" si="119"/>
        <v>43.905224093634025</v>
      </c>
      <c r="D195" s="17">
        <f t="shared" si="119"/>
        <v>46.4608668537574</v>
      </c>
      <c r="E195" s="17">
        <f t="shared" si="119"/>
        <v>46.05678233438486</v>
      </c>
      <c r="F195" s="17">
        <f t="shared" si="119"/>
        <v>45.82195521572911</v>
      </c>
      <c r="G195" s="17">
        <f t="shared" si="119"/>
        <v>48.09048629819285</v>
      </c>
      <c r="H195" s="17">
        <f aca="true" t="shared" si="120" ref="H195:V195">+H187/H189*100</f>
        <v>52.53760672177802</v>
      </c>
      <c r="I195" s="17">
        <f t="shared" si="120"/>
        <v>42.42515875415785</v>
      </c>
      <c r="J195" s="17">
        <f t="shared" si="120"/>
        <v>46.6230288604582</v>
      </c>
      <c r="K195" s="17">
        <f t="shared" si="120"/>
        <v>39.20162381596752</v>
      </c>
      <c r="L195" s="17">
        <f t="shared" si="120"/>
        <v>37.00898543739457</v>
      </c>
      <c r="M195" s="17">
        <f t="shared" si="120"/>
        <v>37.35128767378931</v>
      </c>
      <c r="N195" s="17">
        <f t="shared" si="120"/>
        <v>41.583377120727924</v>
      </c>
      <c r="O195" s="17">
        <f t="shared" si="120"/>
        <v>38.9243191641696</v>
      </c>
      <c r="P195" s="17">
        <f t="shared" si="120"/>
        <v>29.90627796354731</v>
      </c>
      <c r="Q195" s="17">
        <f t="shared" si="120"/>
        <v>35.216122111630845</v>
      </c>
      <c r="R195" s="17">
        <f t="shared" si="120"/>
        <v>39.50177935943061</v>
      </c>
      <c r="S195" s="17">
        <f t="shared" si="120"/>
        <v>35.44556930383702</v>
      </c>
      <c r="T195" s="17">
        <f t="shared" si="120"/>
        <v>36.3272983776158</v>
      </c>
      <c r="U195" s="17">
        <f t="shared" si="120"/>
        <v>37.942122186495176</v>
      </c>
      <c r="V195" s="17">
        <f t="shared" si="120"/>
        <v>38.66117404737384</v>
      </c>
      <c r="W195" s="17">
        <f aca="true" t="shared" si="121" ref="W195:AB195">+W187/W189*100</f>
        <v>37.2921528588098</v>
      </c>
      <c r="X195" s="17">
        <f t="shared" si="121"/>
        <v>40.21413817813936</v>
      </c>
      <c r="Y195" s="17">
        <f t="shared" si="121"/>
        <v>39.38203912270303</v>
      </c>
      <c r="Z195" s="17">
        <f t="shared" si="121"/>
        <v>41.852437796634554</v>
      </c>
      <c r="AA195" s="17">
        <f t="shared" si="121"/>
        <v>42.29596012201473</v>
      </c>
      <c r="AB195" s="17">
        <f t="shared" si="121"/>
        <v>45.415308064911315</v>
      </c>
      <c r="AC195" s="17">
        <f>+AC187/AC189*100</f>
        <v>47.87466289970463</v>
      </c>
      <c r="AD195" s="17">
        <f>+AD187/AD189*100</f>
        <v>37.491440310431415</v>
      </c>
      <c r="AE195" s="17">
        <f>+AE187/AE189*100</f>
        <v>45.31340966427324</v>
      </c>
      <c r="AF195" s="109">
        <f>(AD195-AC195)/AC195*100</f>
        <v>-21.68834611123137</v>
      </c>
    </row>
    <row r="196" spans="1:32" ht="12.75">
      <c r="A196" s="78"/>
      <c r="B196" s="15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10"/>
    </row>
    <row r="197" spans="1:32" ht="12.75">
      <c r="A197" s="80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F197" s="165"/>
    </row>
    <row r="198" spans="1:32" ht="12.75">
      <c r="A198" s="2" t="s">
        <v>95</v>
      </c>
      <c r="N198"/>
      <c r="AF198" s="112"/>
    </row>
    <row r="199" spans="1:32" ht="12.75">
      <c r="A199" s="2" t="s">
        <v>96</v>
      </c>
      <c r="N199"/>
      <c r="AF199" s="112"/>
    </row>
    <row r="200" spans="14:32" ht="12.75">
      <c r="N200"/>
      <c r="Z200" s="119"/>
      <c r="AF200" s="112"/>
    </row>
    <row r="201" spans="1:32" ht="12.75">
      <c r="A201" s="77" t="s">
        <v>48</v>
      </c>
      <c r="B201" s="30" t="str">
        <f aca="true" t="shared" si="122" ref="B201:Y201">B14</f>
        <v>1988/89</v>
      </c>
      <c r="C201" s="30" t="str">
        <f t="shared" si="122"/>
        <v>1989/90</v>
      </c>
      <c r="D201" s="30" t="str">
        <f t="shared" si="122"/>
        <v>1990/91</v>
      </c>
      <c r="E201" s="30" t="str">
        <f t="shared" si="122"/>
        <v>1991/92</v>
      </c>
      <c r="F201" s="30" t="str">
        <f t="shared" si="122"/>
        <v>1992/93</v>
      </c>
      <c r="G201" s="30" t="str">
        <f t="shared" si="122"/>
        <v>1993/94</v>
      </c>
      <c r="H201" s="30" t="str">
        <f t="shared" si="122"/>
        <v>1994/95</v>
      </c>
      <c r="I201" s="30" t="str">
        <f t="shared" si="122"/>
        <v>1995/96</v>
      </c>
      <c r="J201" s="30" t="str">
        <f t="shared" si="122"/>
        <v>1996/97</v>
      </c>
      <c r="K201" s="30" t="str">
        <f t="shared" si="122"/>
        <v>1997/98</v>
      </c>
      <c r="L201" s="30" t="str">
        <f t="shared" si="122"/>
        <v>1998/99</v>
      </c>
      <c r="M201" s="30" t="str">
        <f t="shared" si="122"/>
        <v>1999/2000</v>
      </c>
      <c r="N201" s="30" t="str">
        <f t="shared" si="122"/>
        <v>2000/01</v>
      </c>
      <c r="O201" s="30" t="str">
        <f t="shared" si="122"/>
        <v>2001/02</v>
      </c>
      <c r="P201" s="30" t="str">
        <f t="shared" si="122"/>
        <v>2002/03</v>
      </c>
      <c r="Q201" s="30" t="str">
        <f t="shared" si="122"/>
        <v>2003/04</v>
      </c>
      <c r="R201" s="30" t="str">
        <f t="shared" si="122"/>
        <v>2004/05</v>
      </c>
      <c r="S201" s="30" t="str">
        <f t="shared" si="122"/>
        <v>2005/06</v>
      </c>
      <c r="T201" s="30" t="str">
        <f t="shared" si="122"/>
        <v>2006/07</v>
      </c>
      <c r="U201" s="30" t="str">
        <f t="shared" si="122"/>
        <v>2007/08</v>
      </c>
      <c r="V201" s="30" t="str">
        <f t="shared" si="122"/>
        <v>2008/09</v>
      </c>
      <c r="W201" s="30" t="str">
        <f t="shared" si="122"/>
        <v>2009/10</v>
      </c>
      <c r="X201" s="30" t="str">
        <f t="shared" si="122"/>
        <v>2010/11</v>
      </c>
      <c r="Y201" s="30" t="str">
        <f t="shared" si="122"/>
        <v>2011/12</v>
      </c>
      <c r="Z201" s="46" t="s">
        <v>112</v>
      </c>
      <c r="AA201" s="46" t="s">
        <v>114</v>
      </c>
      <c r="AB201" s="113" t="s">
        <v>137</v>
      </c>
      <c r="AC201" s="113" t="s">
        <v>158</v>
      </c>
      <c r="AD201" s="113" t="s">
        <v>164</v>
      </c>
      <c r="AE201" s="113" t="s">
        <v>163</v>
      </c>
      <c r="AF201" s="105" t="str">
        <f>AF183</f>
        <v>% Verandering</v>
      </c>
    </row>
    <row r="202" spans="1:32" ht="12.75">
      <c r="A202" s="78" t="s">
        <v>49</v>
      </c>
      <c r="B202" s="33" t="s">
        <v>7</v>
      </c>
      <c r="C202" s="33" t="s">
        <v>7</v>
      </c>
      <c r="D202" s="33" t="s">
        <v>7</v>
      </c>
      <c r="E202" s="33" t="s">
        <v>7</v>
      </c>
      <c r="F202" s="33" t="s">
        <v>7</v>
      </c>
      <c r="G202" s="33" t="s">
        <v>7</v>
      </c>
      <c r="H202" s="33" t="s">
        <v>7</v>
      </c>
      <c r="I202" s="33" t="s">
        <v>7</v>
      </c>
      <c r="J202" s="33" t="s">
        <v>7</v>
      </c>
      <c r="K202" s="33" t="s">
        <v>7</v>
      </c>
      <c r="L202" s="33" t="s">
        <v>7</v>
      </c>
      <c r="M202" s="33" t="s">
        <v>7</v>
      </c>
      <c r="N202" s="33" t="s">
        <v>7</v>
      </c>
      <c r="O202" s="33" t="s">
        <v>7</v>
      </c>
      <c r="P202" s="33" t="s">
        <v>7</v>
      </c>
      <c r="Q202" s="33" t="s">
        <v>7</v>
      </c>
      <c r="R202" s="33" t="s">
        <v>7</v>
      </c>
      <c r="S202" s="33" t="s">
        <v>7</v>
      </c>
      <c r="T202" s="33" t="s">
        <v>7</v>
      </c>
      <c r="U202" s="33" t="s">
        <v>7</v>
      </c>
      <c r="V202" s="33" t="s">
        <v>7</v>
      </c>
      <c r="W202" s="33" t="s">
        <v>7</v>
      </c>
      <c r="X202" s="33" t="s">
        <v>7</v>
      </c>
      <c r="Y202" s="33" t="s">
        <v>7</v>
      </c>
      <c r="Z202" s="33" t="s">
        <v>7</v>
      </c>
      <c r="AA202" s="33"/>
      <c r="AB202" s="33"/>
      <c r="AC202" s="33" t="s">
        <v>7</v>
      </c>
      <c r="AD202" s="33" t="s">
        <v>7</v>
      </c>
      <c r="AE202" s="33" t="s">
        <v>7</v>
      </c>
      <c r="AF202" s="104"/>
    </row>
    <row r="203" spans="1:32" ht="12.75">
      <c r="A203" s="77"/>
      <c r="B203" s="40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108"/>
    </row>
    <row r="204" spans="1:32" ht="12.75">
      <c r="A204" s="79" t="s">
        <v>50</v>
      </c>
      <c r="B204" s="17">
        <f aca="true" t="shared" si="123" ref="B204:AB204">B82</f>
        <v>0</v>
      </c>
      <c r="C204" s="17">
        <f t="shared" si="123"/>
        <v>0</v>
      </c>
      <c r="D204" s="17">
        <f t="shared" si="123"/>
        <v>3829</v>
      </c>
      <c r="E204" s="17">
        <f t="shared" si="123"/>
        <v>1252</v>
      </c>
      <c r="F204" s="17">
        <f t="shared" si="123"/>
        <v>4416</v>
      </c>
      <c r="G204" s="17">
        <f t="shared" si="123"/>
        <v>5732</v>
      </c>
      <c r="H204" s="17">
        <f t="shared" si="123"/>
        <v>2119.964</v>
      </c>
      <c r="I204" s="17">
        <f t="shared" si="123"/>
        <v>5836</v>
      </c>
      <c r="J204" s="17">
        <f t="shared" si="123"/>
        <v>5209.200000000001</v>
      </c>
      <c r="K204" s="17">
        <f t="shared" si="123"/>
        <v>4459.5</v>
      </c>
      <c r="L204" s="17">
        <f t="shared" si="123"/>
        <v>4601</v>
      </c>
      <c r="M204" s="17">
        <f t="shared" si="123"/>
        <v>6680.8</v>
      </c>
      <c r="N204" s="17">
        <f t="shared" si="123"/>
        <v>4260.34</v>
      </c>
      <c r="O204" s="17">
        <f t="shared" si="123"/>
        <v>5537.48</v>
      </c>
      <c r="P204" s="17">
        <f t="shared" si="123"/>
        <v>6365.549999999999</v>
      </c>
      <c r="Q204" s="17">
        <f t="shared" si="123"/>
        <v>5805</v>
      </c>
      <c r="R204" s="17">
        <f t="shared" si="123"/>
        <v>6540.7</v>
      </c>
      <c r="S204" s="17">
        <f t="shared" si="123"/>
        <v>4187.4</v>
      </c>
      <c r="T204" s="17">
        <f t="shared" si="123"/>
        <v>4315</v>
      </c>
      <c r="U204" s="17">
        <f t="shared" si="123"/>
        <v>7480</v>
      </c>
      <c r="V204" s="17">
        <f t="shared" si="123"/>
        <v>6775</v>
      </c>
      <c r="W204" s="17">
        <f t="shared" si="123"/>
        <v>7830</v>
      </c>
      <c r="X204" s="17">
        <f t="shared" si="123"/>
        <v>6052</v>
      </c>
      <c r="Y204" s="17">
        <f t="shared" si="123"/>
        <v>6903.4</v>
      </c>
      <c r="Z204" s="17">
        <f t="shared" si="123"/>
        <v>5606.5</v>
      </c>
      <c r="AA204" s="17">
        <f t="shared" si="123"/>
        <v>7710</v>
      </c>
      <c r="AB204" s="17">
        <f t="shared" si="123"/>
        <v>4735.5</v>
      </c>
      <c r="AC204" s="17">
        <f>AC82</f>
        <v>3408.5</v>
      </c>
      <c r="AD204" s="17">
        <f>AD82</f>
        <v>9892.75</v>
      </c>
      <c r="AE204" s="17">
        <f>AE82</f>
        <v>6701.26</v>
      </c>
      <c r="AF204" s="109">
        <f>(AD204-AC204)/AC204*100</f>
        <v>190.2376411911398</v>
      </c>
    </row>
    <row r="205" spans="1:32" ht="12.75">
      <c r="A205" s="79" t="s">
        <v>51</v>
      </c>
      <c r="B205" s="17">
        <f aca="true" t="shared" si="124" ref="B205:AB205">B102</f>
        <v>0</v>
      </c>
      <c r="C205" s="17">
        <f t="shared" si="124"/>
        <v>0</v>
      </c>
      <c r="D205" s="17">
        <f t="shared" si="124"/>
        <v>3996</v>
      </c>
      <c r="E205" s="17">
        <f t="shared" si="124"/>
        <v>1704</v>
      </c>
      <c r="F205" s="17">
        <f t="shared" si="124"/>
        <v>4661</v>
      </c>
      <c r="G205" s="17">
        <f t="shared" si="124"/>
        <v>6308</v>
      </c>
      <c r="H205" s="17">
        <f t="shared" si="124"/>
        <v>2286.35</v>
      </c>
      <c r="I205" s="17">
        <f t="shared" si="124"/>
        <v>3857.998</v>
      </c>
      <c r="J205" s="17">
        <f t="shared" si="124"/>
        <v>4373</v>
      </c>
      <c r="K205" s="17">
        <f t="shared" si="124"/>
        <v>2744</v>
      </c>
      <c r="L205" s="17">
        <f t="shared" si="124"/>
        <v>2860</v>
      </c>
      <c r="M205" s="17">
        <f t="shared" si="124"/>
        <v>4320</v>
      </c>
      <c r="N205" s="17">
        <f t="shared" si="124"/>
        <v>3226.5</v>
      </c>
      <c r="O205" s="17">
        <f t="shared" si="124"/>
        <v>4194.35</v>
      </c>
      <c r="P205" s="17">
        <f t="shared" si="124"/>
        <v>3025.9</v>
      </c>
      <c r="Q205" s="17">
        <f t="shared" si="124"/>
        <v>3677</v>
      </c>
      <c r="R205" s="17">
        <f t="shared" si="124"/>
        <v>4909.3</v>
      </c>
      <c r="S205" s="17">
        <f t="shared" si="124"/>
        <v>2430.6</v>
      </c>
      <c r="T205" s="17">
        <f t="shared" si="124"/>
        <v>2810</v>
      </c>
      <c r="U205" s="17">
        <f t="shared" si="124"/>
        <v>5220</v>
      </c>
      <c r="V205" s="17">
        <f t="shared" si="124"/>
        <v>5275</v>
      </c>
      <c r="W205" s="17">
        <f t="shared" si="124"/>
        <v>4985</v>
      </c>
      <c r="X205" s="17">
        <f t="shared" si="124"/>
        <v>4308</v>
      </c>
      <c r="Y205" s="17">
        <f t="shared" si="124"/>
        <v>5217</v>
      </c>
      <c r="Z205" s="17">
        <f t="shared" si="124"/>
        <v>6203.8</v>
      </c>
      <c r="AA205" s="17">
        <f t="shared" si="124"/>
        <v>6540</v>
      </c>
      <c r="AB205" s="17">
        <f t="shared" si="124"/>
        <v>5220</v>
      </c>
      <c r="AC205" s="17">
        <f>AC102</f>
        <v>4370</v>
      </c>
      <c r="AD205" s="17">
        <f>AD102</f>
        <v>6851.25</v>
      </c>
      <c r="AE205" s="17">
        <f>AE102</f>
        <v>6207.349999999999</v>
      </c>
      <c r="AF205" s="109">
        <f>(AD205-AC205)/AC205*100</f>
        <v>56.77917620137299</v>
      </c>
    </row>
    <row r="206" spans="1:32" ht="12.75">
      <c r="A206" s="79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09"/>
    </row>
    <row r="207" spans="1:32" ht="12.75">
      <c r="A207" s="79" t="s">
        <v>52</v>
      </c>
      <c r="B207" s="17">
        <f aca="true" t="shared" si="125" ref="B207:U207">+B204+B205</f>
        <v>0</v>
      </c>
      <c r="C207" s="17">
        <f t="shared" si="125"/>
        <v>0</v>
      </c>
      <c r="D207" s="17">
        <f t="shared" si="125"/>
        <v>7825</v>
      </c>
      <c r="E207" s="17">
        <f t="shared" si="125"/>
        <v>2956</v>
      </c>
      <c r="F207" s="17">
        <f t="shared" si="125"/>
        <v>9077</v>
      </c>
      <c r="G207" s="17">
        <f t="shared" si="125"/>
        <v>12040</v>
      </c>
      <c r="H207" s="17">
        <f t="shared" si="125"/>
        <v>4406.314</v>
      </c>
      <c r="I207" s="17">
        <f t="shared" si="125"/>
        <v>9693.998</v>
      </c>
      <c r="J207" s="17">
        <f t="shared" si="125"/>
        <v>9582.2</v>
      </c>
      <c r="K207" s="17">
        <f t="shared" si="125"/>
        <v>7203.5</v>
      </c>
      <c r="L207" s="17">
        <f t="shared" si="125"/>
        <v>7461</v>
      </c>
      <c r="M207" s="17">
        <f t="shared" si="125"/>
        <v>11000.8</v>
      </c>
      <c r="N207" s="17">
        <f t="shared" si="125"/>
        <v>7486.84</v>
      </c>
      <c r="O207" s="17">
        <f t="shared" si="125"/>
        <v>9731.83</v>
      </c>
      <c r="P207" s="17">
        <f t="shared" si="125"/>
        <v>9391.449999999999</v>
      </c>
      <c r="Q207" s="17">
        <f t="shared" si="125"/>
        <v>9482</v>
      </c>
      <c r="R207" s="17">
        <f t="shared" si="125"/>
        <v>11450</v>
      </c>
      <c r="S207" s="17">
        <f t="shared" si="125"/>
        <v>6618</v>
      </c>
      <c r="T207" s="17">
        <f t="shared" si="125"/>
        <v>7125</v>
      </c>
      <c r="U207" s="17">
        <f t="shared" si="125"/>
        <v>12700</v>
      </c>
      <c r="V207" s="17">
        <f aca="true" t="shared" si="126" ref="V207:AA207">+V204+V205</f>
        <v>12050</v>
      </c>
      <c r="W207" s="17">
        <f t="shared" si="126"/>
        <v>12815</v>
      </c>
      <c r="X207" s="17">
        <f t="shared" si="126"/>
        <v>10360</v>
      </c>
      <c r="Y207" s="17">
        <f t="shared" si="126"/>
        <v>12120.4</v>
      </c>
      <c r="Z207" s="17">
        <f t="shared" si="126"/>
        <v>11810.3</v>
      </c>
      <c r="AA207" s="17">
        <f t="shared" si="126"/>
        <v>14250</v>
      </c>
      <c r="AB207" s="17">
        <f>+AB204+AB205</f>
        <v>9955.5</v>
      </c>
      <c r="AC207" s="17">
        <f>+AC204+AC205</f>
        <v>7778.5</v>
      </c>
      <c r="AD207" s="17">
        <f>+AD204+AD205</f>
        <v>16744</v>
      </c>
      <c r="AE207" s="17">
        <f>+AE204+AE205</f>
        <v>12908.61</v>
      </c>
      <c r="AF207" s="109">
        <f>(AD207-AC207)/AC207*100</f>
        <v>115.26001157035417</v>
      </c>
    </row>
    <row r="208" spans="1:32" ht="12.75">
      <c r="A208" s="79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09"/>
    </row>
    <row r="209" spans="1:32" ht="12.75">
      <c r="A209" s="79" t="s">
        <v>53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09"/>
    </row>
    <row r="210" spans="1:32" ht="12.75">
      <c r="A210" s="79" t="s">
        <v>54</v>
      </c>
      <c r="B210" s="17" t="e">
        <f aca="true" t="shared" si="127" ref="B210:U210">+B204/B207*100</f>
        <v>#DIV/0!</v>
      </c>
      <c r="C210" s="17" t="e">
        <f t="shared" si="127"/>
        <v>#DIV/0!</v>
      </c>
      <c r="D210" s="17">
        <f t="shared" si="127"/>
        <v>48.93290734824281</v>
      </c>
      <c r="E210" s="17">
        <f t="shared" si="127"/>
        <v>42.35453315290933</v>
      </c>
      <c r="F210" s="17">
        <f t="shared" si="127"/>
        <v>48.65043516580368</v>
      </c>
      <c r="G210" s="17">
        <f t="shared" si="127"/>
        <v>47.60797342192691</v>
      </c>
      <c r="H210" s="17">
        <f t="shared" si="127"/>
        <v>48.111959338349465</v>
      </c>
      <c r="I210" s="17">
        <f t="shared" si="127"/>
        <v>60.202199340251575</v>
      </c>
      <c r="J210" s="17">
        <f t="shared" si="127"/>
        <v>54.363298616184174</v>
      </c>
      <c r="K210" s="17">
        <f t="shared" si="127"/>
        <v>61.907406122024014</v>
      </c>
      <c r="L210" s="17">
        <f t="shared" si="127"/>
        <v>61.6673368181209</v>
      </c>
      <c r="M210" s="17">
        <f t="shared" si="127"/>
        <v>60.730128717911434</v>
      </c>
      <c r="N210" s="17">
        <f t="shared" si="127"/>
        <v>56.904381554834885</v>
      </c>
      <c r="O210" s="17">
        <f t="shared" si="127"/>
        <v>56.90070623921708</v>
      </c>
      <c r="P210" s="17">
        <f t="shared" si="127"/>
        <v>67.78026822269192</v>
      </c>
      <c r="Q210" s="17">
        <f t="shared" si="127"/>
        <v>61.22126133727062</v>
      </c>
      <c r="R210" s="17">
        <f t="shared" si="127"/>
        <v>57.12401746724891</v>
      </c>
      <c r="S210" s="17">
        <f t="shared" si="127"/>
        <v>63.272892112420664</v>
      </c>
      <c r="T210" s="17">
        <f t="shared" si="127"/>
        <v>60.561403508771924</v>
      </c>
      <c r="U210" s="17">
        <f t="shared" si="127"/>
        <v>58.89763779527559</v>
      </c>
      <c r="V210" s="17">
        <f aca="true" t="shared" si="128" ref="V210:AA210">+V204/V207*100</f>
        <v>56.22406639004149</v>
      </c>
      <c r="W210" s="17">
        <f t="shared" si="128"/>
        <v>61.100273117440494</v>
      </c>
      <c r="X210" s="17">
        <f t="shared" si="128"/>
        <v>58.41698841698842</v>
      </c>
      <c r="Y210" s="17">
        <f t="shared" si="128"/>
        <v>56.95686611002937</v>
      </c>
      <c r="Z210" s="17">
        <f t="shared" si="128"/>
        <v>47.47127507345284</v>
      </c>
      <c r="AA210" s="17">
        <f t="shared" si="128"/>
        <v>54.10526315789473</v>
      </c>
      <c r="AB210" s="17">
        <f>+AB204/AB207*100</f>
        <v>47.56667168901612</v>
      </c>
      <c r="AC210" s="17">
        <f>+AC204/AC207*100</f>
        <v>43.8195024747702</v>
      </c>
      <c r="AD210" s="17">
        <f>+AD204/AD207*100</f>
        <v>59.082357859531776</v>
      </c>
      <c r="AE210" s="17">
        <f>+AE204/AE207*100</f>
        <v>51.91310295996237</v>
      </c>
      <c r="AF210" s="109">
        <f>(AD210-AC210)/AC210*100</f>
        <v>34.83119278579078</v>
      </c>
    </row>
    <row r="211" spans="1:32" ht="12.75">
      <c r="A211" s="79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09"/>
    </row>
    <row r="212" spans="1:32" ht="12.75">
      <c r="A212" s="79" t="s">
        <v>55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09"/>
    </row>
    <row r="213" spans="1:32" ht="12.75">
      <c r="A213" s="79" t="s">
        <v>56</v>
      </c>
      <c r="B213" s="17" t="e">
        <f aca="true" t="shared" si="129" ref="B213:U213">+B205/B207*100</f>
        <v>#DIV/0!</v>
      </c>
      <c r="C213" s="17" t="e">
        <f t="shared" si="129"/>
        <v>#DIV/0!</v>
      </c>
      <c r="D213" s="17">
        <f t="shared" si="129"/>
        <v>51.067092651757186</v>
      </c>
      <c r="E213" s="17">
        <f t="shared" si="129"/>
        <v>57.64546684709067</v>
      </c>
      <c r="F213" s="17">
        <f t="shared" si="129"/>
        <v>51.349564834196315</v>
      </c>
      <c r="G213" s="17">
        <f t="shared" si="129"/>
        <v>52.39202657807309</v>
      </c>
      <c r="H213" s="17">
        <f t="shared" si="129"/>
        <v>51.88804066165053</v>
      </c>
      <c r="I213" s="17">
        <f t="shared" si="129"/>
        <v>39.79780065974843</v>
      </c>
      <c r="J213" s="17">
        <f t="shared" si="129"/>
        <v>45.63670138381582</v>
      </c>
      <c r="K213" s="17">
        <f t="shared" si="129"/>
        <v>38.092593877975986</v>
      </c>
      <c r="L213" s="17">
        <f t="shared" si="129"/>
        <v>38.332663181879106</v>
      </c>
      <c r="M213" s="17">
        <f t="shared" si="129"/>
        <v>39.26987128208857</v>
      </c>
      <c r="N213" s="17">
        <f t="shared" si="129"/>
        <v>43.095618445165115</v>
      </c>
      <c r="O213" s="17">
        <f t="shared" si="129"/>
        <v>43.09929376078292</v>
      </c>
      <c r="P213" s="17">
        <f t="shared" si="129"/>
        <v>32.219731777308084</v>
      </c>
      <c r="Q213" s="17">
        <f t="shared" si="129"/>
        <v>38.77873866272938</v>
      </c>
      <c r="R213" s="17">
        <f t="shared" si="129"/>
        <v>42.875982532751095</v>
      </c>
      <c r="S213" s="17">
        <f t="shared" si="129"/>
        <v>36.72710788757933</v>
      </c>
      <c r="T213" s="17">
        <f t="shared" si="129"/>
        <v>39.438596491228076</v>
      </c>
      <c r="U213" s="17">
        <f t="shared" si="129"/>
        <v>41.10236220472441</v>
      </c>
      <c r="V213" s="17">
        <f aca="true" t="shared" si="130" ref="V213:AA213">+V205/V207*100</f>
        <v>43.77593360995851</v>
      </c>
      <c r="W213" s="17">
        <f t="shared" si="130"/>
        <v>38.8997268825595</v>
      </c>
      <c r="X213" s="17">
        <f t="shared" si="130"/>
        <v>41.58301158301158</v>
      </c>
      <c r="Y213" s="17">
        <f t="shared" si="130"/>
        <v>43.04313388997063</v>
      </c>
      <c r="Z213" s="17">
        <f t="shared" si="130"/>
        <v>52.52872492654718</v>
      </c>
      <c r="AA213" s="17">
        <f t="shared" si="130"/>
        <v>45.89473684210526</v>
      </c>
      <c r="AB213" s="17">
        <f>+AB205/AB207*100</f>
        <v>52.433328310983875</v>
      </c>
      <c r="AC213" s="17">
        <f>+AC205/AC207*100</f>
        <v>56.1804975252298</v>
      </c>
      <c r="AD213" s="17">
        <f>+AD205/AD207*100</f>
        <v>40.91764214046823</v>
      </c>
      <c r="AE213" s="17">
        <f>+AE205/AE207*100</f>
        <v>48.08689704003761</v>
      </c>
      <c r="AF213" s="109">
        <f>(AD213-AC213)/AC213*100</f>
        <v>-27.167533320450303</v>
      </c>
    </row>
    <row r="214" spans="1:32" ht="12.75">
      <c r="A214" s="78"/>
      <c r="B214" s="1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10"/>
    </row>
    <row r="215" spans="14:32" ht="12.75">
      <c r="N215"/>
      <c r="AF215" s="112"/>
    </row>
    <row r="216" spans="1:14" ht="12.75" hidden="1">
      <c r="A216" s="2" t="s">
        <v>61</v>
      </c>
      <c r="B216" s="2"/>
      <c r="C216" s="2"/>
      <c r="D216" s="2"/>
      <c r="E216" s="2"/>
      <c r="F216" s="2"/>
      <c r="N216"/>
    </row>
    <row r="217" spans="14:23" ht="12.75" hidden="1">
      <c r="N217"/>
      <c r="W217">
        <f>W13</f>
        <v>0</v>
      </c>
    </row>
    <row r="218" spans="1:23" ht="12.75" hidden="1">
      <c r="A218" s="8"/>
      <c r="B218" s="52"/>
      <c r="C218" s="52"/>
      <c r="D218" s="52"/>
      <c r="E218" s="52"/>
      <c r="F218" s="52"/>
      <c r="G218" s="10" t="s">
        <v>17</v>
      </c>
      <c r="H218" s="10" t="s">
        <v>17</v>
      </c>
      <c r="I218" s="10" t="s">
        <v>17</v>
      </c>
      <c r="J218" s="14" t="s">
        <v>4</v>
      </c>
      <c r="K218" s="12" t="str">
        <f aca="true" t="shared" si="131" ref="K218:V218">K14</f>
        <v>1997/98</v>
      </c>
      <c r="L218" s="12" t="str">
        <f t="shared" si="131"/>
        <v>1998/99</v>
      </c>
      <c r="M218" s="12" t="str">
        <f t="shared" si="131"/>
        <v>1999/2000</v>
      </c>
      <c r="N218" s="12" t="str">
        <f t="shared" si="131"/>
        <v>2000/01</v>
      </c>
      <c r="O218" s="12" t="str">
        <f t="shared" si="131"/>
        <v>2001/02</v>
      </c>
      <c r="P218" s="12" t="str">
        <f t="shared" si="131"/>
        <v>2002/03</v>
      </c>
      <c r="Q218" s="12" t="str">
        <f t="shared" si="131"/>
        <v>2003/04</v>
      </c>
      <c r="R218" s="12" t="str">
        <f t="shared" si="131"/>
        <v>2004/05</v>
      </c>
      <c r="S218" s="12" t="str">
        <f t="shared" si="131"/>
        <v>2005/06</v>
      </c>
      <c r="T218" s="12" t="str">
        <f t="shared" si="131"/>
        <v>2006/07</v>
      </c>
      <c r="U218" s="12" t="str">
        <f t="shared" si="131"/>
        <v>2007/08</v>
      </c>
      <c r="V218" s="12" t="str">
        <f t="shared" si="131"/>
        <v>2008/09</v>
      </c>
      <c r="W218" s="12" t="str">
        <f>W14</f>
        <v>2009/10</v>
      </c>
    </row>
    <row r="219" spans="1:23" ht="12.75" hidden="1">
      <c r="A219" s="9" t="s">
        <v>6</v>
      </c>
      <c r="B219" s="11"/>
      <c r="C219" s="11"/>
      <c r="D219" s="11"/>
      <c r="E219" s="11"/>
      <c r="F219" s="11"/>
      <c r="G219" s="11" t="s">
        <v>17</v>
      </c>
      <c r="H219" s="11" t="s">
        <v>17</v>
      </c>
      <c r="I219" s="11" t="s">
        <v>17</v>
      </c>
      <c r="J219" s="15" t="s">
        <v>7</v>
      </c>
      <c r="K219" s="13" t="s">
        <v>7</v>
      </c>
      <c r="L219" s="13" t="s">
        <v>7</v>
      </c>
      <c r="M219" s="13" t="s">
        <v>7</v>
      </c>
      <c r="N219" s="13" t="s">
        <v>7</v>
      </c>
      <c r="O219" s="13" t="s">
        <v>7</v>
      </c>
      <c r="P219" s="13" t="s">
        <v>7</v>
      </c>
      <c r="Q219" s="13" t="s">
        <v>7</v>
      </c>
      <c r="R219" s="13" t="s">
        <v>7</v>
      </c>
      <c r="S219" s="13" t="s">
        <v>7</v>
      </c>
      <c r="T219" s="13" t="s">
        <v>7</v>
      </c>
      <c r="U219" s="13" t="s">
        <v>7</v>
      </c>
      <c r="V219" s="13" t="s">
        <v>7</v>
      </c>
      <c r="W219" s="13" t="s">
        <v>7</v>
      </c>
    </row>
    <row r="220" spans="1:23" ht="12.75" hidden="1">
      <c r="A220" s="20"/>
      <c r="B220" s="53"/>
      <c r="C220" s="53"/>
      <c r="D220" s="53"/>
      <c r="E220" s="53"/>
      <c r="F220" s="53"/>
      <c r="J220" s="16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12.75" hidden="1">
      <c r="A221" s="21" t="s">
        <v>10</v>
      </c>
      <c r="B221" s="54"/>
      <c r="C221" s="54"/>
      <c r="D221" s="54"/>
      <c r="E221" s="54"/>
      <c r="F221" s="54"/>
      <c r="J221" s="17">
        <v>1.8</v>
      </c>
      <c r="K221" s="26">
        <v>0.6</v>
      </c>
      <c r="L221" s="26">
        <v>1.09</v>
      </c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ht="12.75" hidden="1">
      <c r="A222" s="21" t="s">
        <v>11</v>
      </c>
      <c r="B222" s="54"/>
      <c r="C222" s="54"/>
      <c r="D222" s="54"/>
      <c r="E222" s="54"/>
      <c r="F222" s="54"/>
      <c r="J222" s="17">
        <v>86.998</v>
      </c>
      <c r="K222" s="26">
        <v>152</v>
      </c>
      <c r="L222" s="26">
        <v>135</v>
      </c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ht="12.75" hidden="1">
      <c r="A223" s="21" t="s">
        <v>8</v>
      </c>
      <c r="B223" s="54"/>
      <c r="C223" s="54"/>
      <c r="D223" s="54"/>
      <c r="E223" s="54"/>
      <c r="F223" s="54"/>
      <c r="J223" s="17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ht="12.75" hidden="1">
      <c r="A224" s="21" t="s">
        <v>12</v>
      </c>
      <c r="B224" s="54"/>
      <c r="C224" s="54"/>
      <c r="D224" s="54"/>
      <c r="E224" s="54"/>
      <c r="F224" s="54"/>
      <c r="J224" s="17">
        <v>220</v>
      </c>
      <c r="K224" s="26">
        <v>144</v>
      </c>
      <c r="L224" s="26">
        <v>124</v>
      </c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ht="12.75" hidden="1">
      <c r="A225" s="21" t="s">
        <v>13</v>
      </c>
      <c r="B225" s="54"/>
      <c r="C225" s="54"/>
      <c r="D225" s="54"/>
      <c r="E225" s="54"/>
      <c r="F225" s="54"/>
      <c r="J225" s="17">
        <v>53.414</v>
      </c>
      <c r="K225" s="26">
        <v>53</v>
      </c>
      <c r="L225" s="26">
        <v>53</v>
      </c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ht="12.75" hidden="1">
      <c r="A226" s="21" t="s">
        <v>14</v>
      </c>
      <c r="B226" s="54"/>
      <c r="C226" s="54"/>
      <c r="D226" s="54"/>
      <c r="E226" s="54"/>
      <c r="F226" s="54"/>
      <c r="J226" s="17">
        <v>187.053</v>
      </c>
      <c r="K226" s="26">
        <v>93.5</v>
      </c>
      <c r="L226" s="26">
        <v>168.05</v>
      </c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ht="12.75" hidden="1">
      <c r="A227" s="21" t="s">
        <v>15</v>
      </c>
      <c r="B227" s="54"/>
      <c r="C227" s="54"/>
      <c r="D227" s="54"/>
      <c r="E227" s="54"/>
      <c r="F227" s="54"/>
      <c r="J227" s="17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ht="12.75" hidden="1">
      <c r="A228" s="21" t="s">
        <v>16</v>
      </c>
      <c r="B228" s="54"/>
      <c r="C228" s="54"/>
      <c r="D228" s="54"/>
      <c r="E228" s="54"/>
      <c r="F228" s="54"/>
      <c r="J228" s="17">
        <v>25</v>
      </c>
      <c r="K228" s="26">
        <v>22.9</v>
      </c>
      <c r="L228" s="26">
        <v>18.4</v>
      </c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ht="12.75" hidden="1">
      <c r="A229" s="20"/>
      <c r="B229" s="53"/>
      <c r="C229" s="53"/>
      <c r="D229" s="53"/>
      <c r="E229" s="53"/>
      <c r="F229" s="53"/>
      <c r="J229" s="16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ht="12.75" hidden="1">
      <c r="A230" s="22" t="s">
        <v>18</v>
      </c>
      <c r="B230" s="39"/>
      <c r="C230" s="39"/>
      <c r="D230" s="39"/>
      <c r="E230" s="39"/>
      <c r="F230" s="39"/>
      <c r="J230" s="18">
        <f>SUM(J221:J228)</f>
        <v>574.265</v>
      </c>
      <c r="K230" s="27">
        <f>SUM(K221:K228)</f>
        <v>466</v>
      </c>
      <c r="L230" s="27">
        <f>SUM(L221:L228)</f>
        <v>499.54</v>
      </c>
      <c r="M230" s="27">
        <v>442.142</v>
      </c>
      <c r="N230" s="27">
        <v>386.03</v>
      </c>
      <c r="O230" s="27">
        <v>386.03</v>
      </c>
      <c r="P230" s="27">
        <v>386.03</v>
      </c>
      <c r="Q230" s="27">
        <v>386.03</v>
      </c>
      <c r="R230" s="27">
        <v>386.03</v>
      </c>
      <c r="S230" s="27"/>
      <c r="T230" s="27"/>
      <c r="U230" s="27">
        <v>373.821</v>
      </c>
      <c r="V230" s="27">
        <v>356.276</v>
      </c>
      <c r="W230" s="27"/>
    </row>
    <row r="231" spans="1:23" ht="12.75" hidden="1">
      <c r="A231" s="23"/>
      <c r="B231" s="24"/>
      <c r="C231" s="24"/>
      <c r="D231" s="24"/>
      <c r="E231" s="24"/>
      <c r="F231" s="24"/>
      <c r="G231" s="24"/>
      <c r="H231" s="24"/>
      <c r="I231" s="24"/>
      <c r="J231" s="19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ht="12.75" hidden="1">
      <c r="N232"/>
    </row>
    <row r="233" ht="12.75" hidden="1">
      <c r="N233"/>
    </row>
    <row r="234" ht="12.75" hidden="1">
      <c r="N234"/>
    </row>
    <row r="235" ht="12.75" hidden="1">
      <c r="N235"/>
    </row>
    <row r="236" spans="1:14" ht="12.75" hidden="1">
      <c r="A236" s="2" t="s">
        <v>62</v>
      </c>
      <c r="B236" s="2"/>
      <c r="C236" s="2"/>
      <c r="D236" s="2"/>
      <c r="E236" s="2"/>
      <c r="F236" s="2"/>
      <c r="N236"/>
    </row>
    <row r="237" spans="14:23" ht="12.75" hidden="1">
      <c r="N237"/>
      <c r="W237">
        <f>W13</f>
        <v>0</v>
      </c>
    </row>
    <row r="238" spans="1:23" ht="12.75" hidden="1">
      <c r="A238" s="8"/>
      <c r="B238" s="52"/>
      <c r="C238" s="52"/>
      <c r="D238" s="52"/>
      <c r="E238" s="52"/>
      <c r="F238" s="52"/>
      <c r="G238" s="10" t="s">
        <v>17</v>
      </c>
      <c r="H238" s="10" t="s">
        <v>17</v>
      </c>
      <c r="I238" s="10" t="s">
        <v>17</v>
      </c>
      <c r="J238" s="14" t="s">
        <v>4</v>
      </c>
      <c r="K238" s="12" t="str">
        <f aca="true" t="shared" si="132" ref="K238:V238">K14</f>
        <v>1997/98</v>
      </c>
      <c r="L238" s="12" t="str">
        <f t="shared" si="132"/>
        <v>1998/99</v>
      </c>
      <c r="M238" s="12" t="str">
        <f t="shared" si="132"/>
        <v>1999/2000</v>
      </c>
      <c r="N238" s="12" t="str">
        <f t="shared" si="132"/>
        <v>2000/01</v>
      </c>
      <c r="O238" s="12" t="str">
        <f t="shared" si="132"/>
        <v>2001/02</v>
      </c>
      <c r="P238" s="12" t="str">
        <f t="shared" si="132"/>
        <v>2002/03</v>
      </c>
      <c r="Q238" s="12" t="str">
        <f t="shared" si="132"/>
        <v>2003/04</v>
      </c>
      <c r="R238" s="12" t="str">
        <f t="shared" si="132"/>
        <v>2004/05</v>
      </c>
      <c r="S238" s="12" t="str">
        <f t="shared" si="132"/>
        <v>2005/06</v>
      </c>
      <c r="T238" s="12" t="str">
        <f t="shared" si="132"/>
        <v>2006/07</v>
      </c>
      <c r="U238" s="12" t="str">
        <f t="shared" si="132"/>
        <v>2007/08</v>
      </c>
      <c r="V238" s="12" t="str">
        <f t="shared" si="132"/>
        <v>2008/09</v>
      </c>
      <c r="W238" s="12" t="str">
        <f>W14</f>
        <v>2009/10</v>
      </c>
    </row>
    <row r="239" spans="1:23" ht="12.75" hidden="1">
      <c r="A239" s="9" t="s">
        <v>6</v>
      </c>
      <c r="B239" s="11"/>
      <c r="C239" s="11"/>
      <c r="D239" s="11"/>
      <c r="E239" s="11"/>
      <c r="F239" s="11"/>
      <c r="G239" s="11" t="s">
        <v>17</v>
      </c>
      <c r="H239" s="11" t="s">
        <v>17</v>
      </c>
      <c r="I239" s="11" t="s">
        <v>17</v>
      </c>
      <c r="J239" s="15" t="s">
        <v>7</v>
      </c>
      <c r="K239" s="13" t="s">
        <v>7</v>
      </c>
      <c r="L239" s="13" t="s">
        <v>7</v>
      </c>
      <c r="M239" s="13" t="s">
        <v>7</v>
      </c>
      <c r="N239" s="13" t="s">
        <v>7</v>
      </c>
      <c r="O239" s="13" t="s">
        <v>7</v>
      </c>
      <c r="P239" s="13" t="s">
        <v>7</v>
      </c>
      <c r="Q239" s="13" t="s">
        <v>7</v>
      </c>
      <c r="R239" s="13" t="s">
        <v>7</v>
      </c>
      <c r="S239" s="13" t="s">
        <v>7</v>
      </c>
      <c r="T239" s="13" t="s">
        <v>7</v>
      </c>
      <c r="U239" s="13" t="s">
        <v>7</v>
      </c>
      <c r="V239" s="13" t="s">
        <v>7</v>
      </c>
      <c r="W239" s="13" t="s">
        <v>7</v>
      </c>
    </row>
    <row r="240" spans="1:23" ht="12.75" hidden="1">
      <c r="A240" s="20"/>
      <c r="B240" s="53"/>
      <c r="C240" s="53"/>
      <c r="D240" s="53"/>
      <c r="E240" s="53"/>
      <c r="F240" s="53"/>
      <c r="J240" s="16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2.75" hidden="1">
      <c r="A241" s="21" t="s">
        <v>10</v>
      </c>
      <c r="B241" s="54"/>
      <c r="C241" s="54"/>
      <c r="D241" s="54"/>
      <c r="E241" s="54"/>
      <c r="F241" s="54"/>
      <c r="J241" s="17">
        <v>3.9</v>
      </c>
      <c r="K241" s="26">
        <v>1.8</v>
      </c>
      <c r="L241" s="26">
        <v>2.13</v>
      </c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1:23" ht="12.75" hidden="1">
      <c r="A242" s="21" t="s">
        <v>11</v>
      </c>
      <c r="B242" s="54"/>
      <c r="C242" s="54"/>
      <c r="D242" s="54"/>
      <c r="E242" s="54"/>
      <c r="F242" s="54"/>
      <c r="J242" s="17">
        <v>28.648</v>
      </c>
      <c r="K242" s="26">
        <v>82</v>
      </c>
      <c r="L242" s="26">
        <v>105</v>
      </c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1:23" ht="12.75" hidden="1">
      <c r="A243" s="21" t="s">
        <v>8</v>
      </c>
      <c r="B243" s="54"/>
      <c r="C243" s="54"/>
      <c r="D243" s="54"/>
      <c r="E243" s="54"/>
      <c r="F243" s="54"/>
      <c r="J243" s="17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1:23" ht="12.75" hidden="1">
      <c r="A244" s="21" t="s">
        <v>12</v>
      </c>
      <c r="B244" s="54"/>
      <c r="C244" s="54"/>
      <c r="D244" s="54"/>
      <c r="E244" s="54"/>
      <c r="F244" s="54"/>
      <c r="J244" s="17">
        <v>20</v>
      </c>
      <c r="K244" s="26">
        <v>16</v>
      </c>
      <c r="L244" s="26">
        <v>12</v>
      </c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1:23" ht="12.75" hidden="1">
      <c r="A245" s="21" t="s">
        <v>13</v>
      </c>
      <c r="B245" s="54"/>
      <c r="C245" s="54"/>
      <c r="D245" s="54"/>
      <c r="E245" s="54"/>
      <c r="F245" s="54"/>
      <c r="J245" s="17">
        <v>22.892</v>
      </c>
      <c r="K245" s="26">
        <v>22</v>
      </c>
      <c r="L245" s="26">
        <v>22</v>
      </c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</row>
    <row r="246" spans="1:23" ht="12.75" hidden="1">
      <c r="A246" s="21" t="s">
        <v>14</v>
      </c>
      <c r="B246" s="54"/>
      <c r="C246" s="54"/>
      <c r="D246" s="54"/>
      <c r="E246" s="54"/>
      <c r="F246" s="54"/>
      <c r="J246" s="17">
        <v>2.86</v>
      </c>
      <c r="K246" s="26">
        <v>1.45</v>
      </c>
      <c r="L246" s="26">
        <v>2.976</v>
      </c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ht="12.75" hidden="1">
      <c r="A247" s="21" t="s">
        <v>15</v>
      </c>
      <c r="B247" s="54"/>
      <c r="C247" s="54"/>
      <c r="D247" s="54"/>
      <c r="E247" s="54"/>
      <c r="F247" s="54"/>
      <c r="J247" s="17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1:23" ht="12.75" hidden="1">
      <c r="A248" s="21" t="s">
        <v>16</v>
      </c>
      <c r="B248" s="54"/>
      <c r="C248" s="54"/>
      <c r="D248" s="54"/>
      <c r="E248" s="54"/>
      <c r="F248" s="54"/>
      <c r="J248" s="17">
        <v>9.5</v>
      </c>
      <c r="K248" s="26">
        <v>14.5</v>
      </c>
      <c r="L248" s="26">
        <v>13.6</v>
      </c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</row>
    <row r="249" spans="1:23" ht="12.75" hidden="1">
      <c r="A249" s="20"/>
      <c r="B249" s="53"/>
      <c r="C249" s="53"/>
      <c r="D249" s="53"/>
      <c r="E249" s="53"/>
      <c r="F249" s="53"/>
      <c r="J249" s="16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ht="12.75" hidden="1">
      <c r="A250" s="22" t="s">
        <v>18</v>
      </c>
      <c r="B250" s="39"/>
      <c r="C250" s="39"/>
      <c r="D250" s="39"/>
      <c r="E250" s="39"/>
      <c r="F250" s="39"/>
      <c r="J250" s="18">
        <f>SUM(J241:J248)</f>
        <v>87.8</v>
      </c>
      <c r="K250" s="27">
        <f>SUM(K241:K248)</f>
        <v>137.75</v>
      </c>
      <c r="L250" s="27">
        <f>SUM(L241:L248)</f>
        <v>157.706</v>
      </c>
      <c r="M250" s="27">
        <v>141.261</v>
      </c>
      <c r="N250" s="27">
        <v>68.825</v>
      </c>
      <c r="O250" s="27">
        <v>68.825</v>
      </c>
      <c r="P250" s="27">
        <v>68.825</v>
      </c>
      <c r="Q250" s="27">
        <v>68.825</v>
      </c>
      <c r="R250" s="27">
        <v>68.825</v>
      </c>
      <c r="S250" s="27"/>
      <c r="T250" s="27"/>
      <c r="U250" s="27">
        <v>124.159</v>
      </c>
      <c r="V250" s="27">
        <v>112.407</v>
      </c>
      <c r="W250" s="27"/>
    </row>
    <row r="251" spans="1:23" ht="12.75" hidden="1">
      <c r="A251" s="23"/>
      <c r="B251" s="24"/>
      <c r="C251" s="24"/>
      <c r="D251" s="24"/>
      <c r="E251" s="24"/>
      <c r="F251" s="24"/>
      <c r="G251" s="24"/>
      <c r="H251" s="24"/>
      <c r="I251" s="24"/>
      <c r="J251" s="19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ht="12.75" hidden="1">
      <c r="N252"/>
    </row>
    <row r="253" ht="12.75" hidden="1">
      <c r="N253"/>
    </row>
    <row r="254" ht="12.75" hidden="1">
      <c r="N254"/>
    </row>
    <row r="255" ht="12.75" hidden="1">
      <c r="N255"/>
    </row>
    <row r="256" ht="12.75" hidden="1">
      <c r="N256"/>
    </row>
    <row r="257" ht="12.75" hidden="1">
      <c r="N257"/>
    </row>
    <row r="258" spans="1:14" ht="12.75" hidden="1">
      <c r="A258" s="2" t="s">
        <v>63</v>
      </c>
      <c r="B258" s="2"/>
      <c r="C258" s="2"/>
      <c r="D258" s="2"/>
      <c r="E258" s="2"/>
      <c r="F258" s="2"/>
      <c r="N258"/>
    </row>
    <row r="259" spans="14:23" ht="12.75" hidden="1">
      <c r="N259"/>
      <c r="W259">
        <f>W13</f>
        <v>0</v>
      </c>
    </row>
    <row r="260" spans="1:23" ht="12.75" hidden="1">
      <c r="A260" s="8"/>
      <c r="B260" s="52"/>
      <c r="C260" s="52"/>
      <c r="D260" s="52"/>
      <c r="E260" s="52"/>
      <c r="F260" s="52"/>
      <c r="G260" s="10" t="s">
        <v>17</v>
      </c>
      <c r="H260" s="10" t="s">
        <v>17</v>
      </c>
      <c r="I260" s="10" t="s">
        <v>17</v>
      </c>
      <c r="J260" s="14" t="s">
        <v>4</v>
      </c>
      <c r="K260" s="12" t="str">
        <f aca="true" t="shared" si="133" ref="K260:V260">K14</f>
        <v>1997/98</v>
      </c>
      <c r="L260" s="12" t="str">
        <f t="shared" si="133"/>
        <v>1998/99</v>
      </c>
      <c r="M260" s="12" t="str">
        <f t="shared" si="133"/>
        <v>1999/2000</v>
      </c>
      <c r="N260" s="12" t="str">
        <f t="shared" si="133"/>
        <v>2000/01</v>
      </c>
      <c r="O260" s="12" t="str">
        <f t="shared" si="133"/>
        <v>2001/02</v>
      </c>
      <c r="P260" s="12" t="str">
        <f t="shared" si="133"/>
        <v>2002/03</v>
      </c>
      <c r="Q260" s="12" t="str">
        <f t="shared" si="133"/>
        <v>2003/04</v>
      </c>
      <c r="R260" s="12" t="str">
        <f t="shared" si="133"/>
        <v>2004/05</v>
      </c>
      <c r="S260" s="12" t="str">
        <f t="shared" si="133"/>
        <v>2005/06</v>
      </c>
      <c r="T260" s="12" t="str">
        <f t="shared" si="133"/>
        <v>2006/07</v>
      </c>
      <c r="U260" s="12" t="str">
        <f t="shared" si="133"/>
        <v>2007/08</v>
      </c>
      <c r="V260" s="12" t="str">
        <f t="shared" si="133"/>
        <v>2008/09</v>
      </c>
      <c r="W260" s="12" t="str">
        <f>W14</f>
        <v>2009/10</v>
      </c>
    </row>
    <row r="261" spans="1:23" ht="12.75" hidden="1">
      <c r="A261" s="9" t="s">
        <v>6</v>
      </c>
      <c r="B261" s="11"/>
      <c r="C261" s="11"/>
      <c r="D261" s="11"/>
      <c r="E261" s="11"/>
      <c r="F261" s="11"/>
      <c r="G261" s="11" t="s">
        <v>17</v>
      </c>
      <c r="H261" s="11" t="s">
        <v>17</v>
      </c>
      <c r="I261" s="11" t="s">
        <v>17</v>
      </c>
      <c r="J261" s="15" t="s">
        <v>19</v>
      </c>
      <c r="K261" s="13" t="s">
        <v>19</v>
      </c>
      <c r="L261" s="13" t="s">
        <v>19</v>
      </c>
      <c r="M261" s="13" t="s">
        <v>19</v>
      </c>
      <c r="N261" s="13" t="s">
        <v>19</v>
      </c>
      <c r="O261" s="13" t="s">
        <v>19</v>
      </c>
      <c r="P261" s="13" t="s">
        <v>19</v>
      </c>
      <c r="Q261" s="13" t="s">
        <v>19</v>
      </c>
      <c r="R261" s="13" t="s">
        <v>19</v>
      </c>
      <c r="S261" s="13" t="s">
        <v>19</v>
      </c>
      <c r="T261" s="13" t="s">
        <v>19</v>
      </c>
      <c r="U261" s="13" t="s">
        <v>19</v>
      </c>
      <c r="V261" s="13" t="s">
        <v>19</v>
      </c>
      <c r="W261" s="13" t="s">
        <v>19</v>
      </c>
    </row>
    <row r="262" spans="1:23" ht="12.75" hidden="1">
      <c r="A262" s="20"/>
      <c r="B262" s="53"/>
      <c r="C262" s="53"/>
      <c r="D262" s="53"/>
      <c r="E262" s="53"/>
      <c r="F262" s="53"/>
      <c r="J262" s="16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ht="12.75" hidden="1">
      <c r="A263" s="21" t="s">
        <v>10</v>
      </c>
      <c r="B263" s="54"/>
      <c r="C263" s="54"/>
      <c r="D263" s="54"/>
      <c r="E263" s="54"/>
      <c r="F263" s="54"/>
      <c r="J263" s="17">
        <v>3.21</v>
      </c>
      <c r="K263" s="26">
        <v>1.56</v>
      </c>
      <c r="L263" s="26">
        <v>2</v>
      </c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</row>
    <row r="264" spans="1:23" ht="12.75" hidden="1">
      <c r="A264" s="21" t="s">
        <v>11</v>
      </c>
      <c r="B264" s="54"/>
      <c r="C264" s="54"/>
      <c r="D264" s="54"/>
      <c r="E264" s="54"/>
      <c r="F264" s="54"/>
      <c r="J264" s="17">
        <v>79.672</v>
      </c>
      <c r="K264" s="26">
        <v>140</v>
      </c>
      <c r="L264" s="26">
        <v>125</v>
      </c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</row>
    <row r="265" spans="1:23" ht="12.75" hidden="1">
      <c r="A265" s="21" t="s">
        <v>8</v>
      </c>
      <c r="B265" s="54"/>
      <c r="C265" s="54"/>
      <c r="D265" s="54"/>
      <c r="E265" s="54"/>
      <c r="F265" s="54"/>
      <c r="J265" s="17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</row>
    <row r="266" spans="1:23" ht="12.75" hidden="1">
      <c r="A266" s="21" t="s">
        <v>12</v>
      </c>
      <c r="B266" s="54"/>
      <c r="C266" s="54"/>
      <c r="D266" s="54"/>
      <c r="E266" s="54"/>
      <c r="F266" s="54"/>
      <c r="J266" s="17">
        <v>110</v>
      </c>
      <c r="K266" s="26">
        <v>58</v>
      </c>
      <c r="L266" s="26">
        <v>52.7</v>
      </c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spans="1:23" ht="12.75" hidden="1">
      <c r="A267" s="21" t="s">
        <v>13</v>
      </c>
      <c r="B267" s="54"/>
      <c r="C267" s="54"/>
      <c r="D267" s="54"/>
      <c r="E267" s="54"/>
      <c r="F267" s="54"/>
      <c r="J267" s="17">
        <v>53.414</v>
      </c>
      <c r="K267" s="26">
        <v>53</v>
      </c>
      <c r="L267" s="26">
        <v>24.2</v>
      </c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spans="1:23" ht="12.75" hidden="1">
      <c r="A268" s="21" t="s">
        <v>14</v>
      </c>
      <c r="B268" s="54"/>
      <c r="C268" s="54"/>
      <c r="D268" s="54"/>
      <c r="E268" s="54"/>
      <c r="F268" s="54"/>
      <c r="J268" s="17">
        <v>130.937</v>
      </c>
      <c r="K268" s="26">
        <v>46.8</v>
      </c>
      <c r="L268" s="26">
        <v>48.3</v>
      </c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spans="1:23" ht="12.75" hidden="1">
      <c r="A269" s="21" t="s">
        <v>15</v>
      </c>
      <c r="B269" s="54"/>
      <c r="C269" s="54"/>
      <c r="D269" s="54"/>
      <c r="E269" s="54"/>
      <c r="F269" s="54"/>
      <c r="J269" s="17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</row>
    <row r="270" spans="1:23" ht="12.75" hidden="1">
      <c r="A270" s="21" t="s">
        <v>16</v>
      </c>
      <c r="B270" s="54"/>
      <c r="C270" s="54"/>
      <c r="D270" s="54"/>
      <c r="E270" s="54"/>
      <c r="F270" s="54"/>
      <c r="J270" s="17">
        <v>46.5</v>
      </c>
      <c r="K270" s="26">
        <v>23.6</v>
      </c>
      <c r="L270" s="26">
        <v>10.4</v>
      </c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</row>
    <row r="271" spans="1:23" ht="12.75" hidden="1">
      <c r="A271" s="20"/>
      <c r="B271" s="53"/>
      <c r="C271" s="53"/>
      <c r="D271" s="53"/>
      <c r="E271" s="53"/>
      <c r="F271" s="53"/>
      <c r="J271" s="16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ht="12.75" hidden="1">
      <c r="A272" s="22" t="s">
        <v>18</v>
      </c>
      <c r="B272" s="39"/>
      <c r="C272" s="39"/>
      <c r="D272" s="39"/>
      <c r="E272" s="39"/>
      <c r="F272" s="39"/>
      <c r="J272" s="18">
        <f>SUM(J263:J270)</f>
        <v>423.733</v>
      </c>
      <c r="K272" s="27">
        <f>SUM(K263:K270)</f>
        <v>322.96000000000004</v>
      </c>
      <c r="L272" s="27">
        <f>SUM(L263:L270)</f>
        <v>262.59999999999997</v>
      </c>
      <c r="M272" s="27">
        <v>296.82</v>
      </c>
      <c r="N272" s="27">
        <v>189.299</v>
      </c>
      <c r="O272" s="27">
        <v>189.299</v>
      </c>
      <c r="P272" s="27">
        <v>189.299</v>
      </c>
      <c r="Q272" s="27">
        <v>189.299</v>
      </c>
      <c r="R272" s="27">
        <v>189.299</v>
      </c>
      <c r="S272" s="27"/>
      <c r="T272" s="27"/>
      <c r="U272" s="27">
        <v>334.324</v>
      </c>
      <c r="V272" s="27">
        <v>378.576</v>
      </c>
      <c r="W272" s="27"/>
    </row>
    <row r="273" spans="1:23" ht="12.75" hidden="1">
      <c r="A273" s="23"/>
      <c r="B273" s="24"/>
      <c r="C273" s="24"/>
      <c r="D273" s="24"/>
      <c r="E273" s="24"/>
      <c r="F273" s="24"/>
      <c r="G273" s="24"/>
      <c r="H273" s="24"/>
      <c r="I273" s="24"/>
      <c r="J273" s="19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ht="12.75" hidden="1">
      <c r="N274"/>
    </row>
    <row r="275" ht="12.75" hidden="1">
      <c r="N275"/>
    </row>
    <row r="276" ht="12.75" hidden="1">
      <c r="N276"/>
    </row>
    <row r="277" spans="1:14" ht="12.75" hidden="1">
      <c r="A277" s="2" t="s">
        <v>64</v>
      </c>
      <c r="B277" s="2"/>
      <c r="C277" s="2"/>
      <c r="D277" s="2"/>
      <c r="E277" s="2"/>
      <c r="F277" s="2"/>
      <c r="N277"/>
    </row>
    <row r="278" spans="14:23" ht="12.75" hidden="1">
      <c r="N278"/>
      <c r="W278">
        <f>W13</f>
        <v>0</v>
      </c>
    </row>
    <row r="279" spans="1:23" ht="12.75" hidden="1">
      <c r="A279" s="8"/>
      <c r="B279" s="52"/>
      <c r="C279" s="52"/>
      <c r="D279" s="52"/>
      <c r="E279" s="52"/>
      <c r="F279" s="52"/>
      <c r="G279" s="10" t="s">
        <v>17</v>
      </c>
      <c r="H279" s="10" t="s">
        <v>17</v>
      </c>
      <c r="I279" s="10" t="s">
        <v>17</v>
      </c>
      <c r="J279" s="14" t="s">
        <v>4</v>
      </c>
      <c r="K279" s="12" t="str">
        <f aca="true" t="shared" si="134" ref="K279:V279">K14</f>
        <v>1997/98</v>
      </c>
      <c r="L279" s="12" t="str">
        <f t="shared" si="134"/>
        <v>1998/99</v>
      </c>
      <c r="M279" s="12" t="str">
        <f t="shared" si="134"/>
        <v>1999/2000</v>
      </c>
      <c r="N279" s="12" t="str">
        <f t="shared" si="134"/>
        <v>2000/01</v>
      </c>
      <c r="O279" s="12" t="str">
        <f t="shared" si="134"/>
        <v>2001/02</v>
      </c>
      <c r="P279" s="12" t="str">
        <f t="shared" si="134"/>
        <v>2002/03</v>
      </c>
      <c r="Q279" s="12" t="str">
        <f t="shared" si="134"/>
        <v>2003/04</v>
      </c>
      <c r="R279" s="12" t="str">
        <f t="shared" si="134"/>
        <v>2004/05</v>
      </c>
      <c r="S279" s="12" t="str">
        <f t="shared" si="134"/>
        <v>2005/06</v>
      </c>
      <c r="T279" s="12" t="str">
        <f t="shared" si="134"/>
        <v>2006/07</v>
      </c>
      <c r="U279" s="12" t="str">
        <f t="shared" si="134"/>
        <v>2007/08</v>
      </c>
      <c r="V279" s="12" t="str">
        <f t="shared" si="134"/>
        <v>2008/09</v>
      </c>
      <c r="W279" s="12" t="str">
        <f>W14</f>
        <v>2009/10</v>
      </c>
    </row>
    <row r="280" spans="1:23" ht="12.75" hidden="1">
      <c r="A280" s="9" t="s">
        <v>6</v>
      </c>
      <c r="B280" s="11"/>
      <c r="C280" s="11"/>
      <c r="D280" s="11"/>
      <c r="E280" s="11"/>
      <c r="F280" s="11"/>
      <c r="G280" s="11" t="s">
        <v>17</v>
      </c>
      <c r="H280" s="11" t="s">
        <v>17</v>
      </c>
      <c r="I280" s="11" t="s">
        <v>17</v>
      </c>
      <c r="J280" s="15" t="s">
        <v>19</v>
      </c>
      <c r="K280" s="13" t="s">
        <v>19</v>
      </c>
      <c r="L280" s="13" t="s">
        <v>19</v>
      </c>
      <c r="M280" s="13" t="s">
        <v>19</v>
      </c>
      <c r="N280" s="13" t="s">
        <v>19</v>
      </c>
      <c r="O280" s="13" t="s">
        <v>19</v>
      </c>
      <c r="P280" s="13" t="s">
        <v>19</v>
      </c>
      <c r="Q280" s="13" t="s">
        <v>19</v>
      </c>
      <c r="R280" s="13" t="s">
        <v>19</v>
      </c>
      <c r="S280" s="13" t="s">
        <v>19</v>
      </c>
      <c r="T280" s="13" t="s">
        <v>19</v>
      </c>
      <c r="U280" s="13" t="s">
        <v>19</v>
      </c>
      <c r="V280" s="13" t="s">
        <v>19</v>
      </c>
      <c r="W280" s="13" t="s">
        <v>19</v>
      </c>
    </row>
    <row r="281" spans="1:23" ht="12.75" hidden="1">
      <c r="A281" s="20"/>
      <c r="B281" s="53"/>
      <c r="C281" s="53"/>
      <c r="D281" s="53"/>
      <c r="E281" s="53"/>
      <c r="F281" s="53"/>
      <c r="J281" s="16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ht="12.75" hidden="1">
      <c r="A282" s="21" t="s">
        <v>10</v>
      </c>
      <c r="B282" s="54"/>
      <c r="C282" s="54"/>
      <c r="D282" s="54"/>
      <c r="E282" s="54"/>
      <c r="F282" s="54"/>
      <c r="J282" s="17">
        <v>8.28</v>
      </c>
      <c r="K282" s="26">
        <v>4.68</v>
      </c>
      <c r="L282" s="26">
        <v>3.6</v>
      </c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</row>
    <row r="283" spans="1:23" ht="12.75" hidden="1">
      <c r="A283" s="21" t="s">
        <v>11</v>
      </c>
      <c r="B283" s="54"/>
      <c r="C283" s="54"/>
      <c r="D283" s="54"/>
      <c r="E283" s="54"/>
      <c r="F283" s="54"/>
      <c r="J283" s="17">
        <v>28.155</v>
      </c>
      <c r="K283" s="26">
        <v>80</v>
      </c>
      <c r="L283" s="26">
        <v>95</v>
      </c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</row>
    <row r="284" spans="1:23" ht="12.75" hidden="1">
      <c r="A284" s="21" t="s">
        <v>8</v>
      </c>
      <c r="B284" s="54"/>
      <c r="C284" s="54"/>
      <c r="D284" s="54"/>
      <c r="E284" s="54"/>
      <c r="F284" s="54"/>
      <c r="J284" s="17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</row>
    <row r="285" spans="1:23" ht="12.75" hidden="1">
      <c r="A285" s="21" t="s">
        <v>12</v>
      </c>
      <c r="B285" s="54"/>
      <c r="C285" s="54"/>
      <c r="D285" s="54"/>
      <c r="E285" s="54"/>
      <c r="F285" s="54"/>
      <c r="J285" s="17">
        <v>10</v>
      </c>
      <c r="K285" s="26">
        <v>6</v>
      </c>
      <c r="L285" s="26">
        <v>5</v>
      </c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</row>
    <row r="286" spans="1:23" ht="12.75" hidden="1">
      <c r="A286" s="21" t="s">
        <v>13</v>
      </c>
      <c r="B286" s="54"/>
      <c r="C286" s="54"/>
      <c r="D286" s="54"/>
      <c r="E286" s="54"/>
      <c r="F286" s="54"/>
      <c r="J286" s="17">
        <v>34.338</v>
      </c>
      <c r="K286" s="26">
        <v>34</v>
      </c>
      <c r="L286" s="26">
        <v>15.5</v>
      </c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</row>
    <row r="287" spans="1:23" ht="12.75" hidden="1">
      <c r="A287" s="21" t="s">
        <v>14</v>
      </c>
      <c r="B287" s="54"/>
      <c r="C287" s="54"/>
      <c r="D287" s="54"/>
      <c r="E287" s="54"/>
      <c r="F287" s="54"/>
      <c r="J287" s="17">
        <v>2.002</v>
      </c>
      <c r="K287" s="26">
        <v>0.7</v>
      </c>
      <c r="L287" s="26">
        <v>0.9</v>
      </c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</row>
    <row r="288" spans="1:23" ht="12.75" hidden="1">
      <c r="A288" s="21" t="s">
        <v>15</v>
      </c>
      <c r="B288" s="54"/>
      <c r="C288" s="54"/>
      <c r="D288" s="54"/>
      <c r="E288" s="54"/>
      <c r="F288" s="54"/>
      <c r="J288" s="17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</row>
    <row r="289" spans="1:23" ht="12.75" hidden="1">
      <c r="A289" s="21" t="s">
        <v>16</v>
      </c>
      <c r="B289" s="54"/>
      <c r="C289" s="54"/>
      <c r="D289" s="54"/>
      <c r="E289" s="54"/>
      <c r="F289" s="54"/>
      <c r="J289" s="17">
        <v>17.5</v>
      </c>
      <c r="K289" s="26">
        <v>13.35</v>
      </c>
      <c r="L289" s="26">
        <v>11.5</v>
      </c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</row>
    <row r="290" spans="1:23" ht="12.75" hidden="1">
      <c r="A290" s="20"/>
      <c r="B290" s="53"/>
      <c r="C290" s="53"/>
      <c r="D290" s="53"/>
      <c r="E290" s="53"/>
      <c r="F290" s="53"/>
      <c r="J290" s="16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ht="12.75" hidden="1">
      <c r="A291" s="22" t="s">
        <v>18</v>
      </c>
      <c r="B291" s="39"/>
      <c r="C291" s="39"/>
      <c r="D291" s="39"/>
      <c r="E291" s="39"/>
      <c r="F291" s="39"/>
      <c r="J291" s="18">
        <f>SUM(J282:J289)</f>
        <v>100.27499999999999</v>
      </c>
      <c r="K291" s="27">
        <f>SUM(K282:K289)</f>
        <v>138.73000000000002</v>
      </c>
      <c r="L291" s="27">
        <f>SUM(L282:L289)</f>
        <v>131.5</v>
      </c>
      <c r="M291" s="27">
        <v>125.041</v>
      </c>
      <c r="N291" s="27">
        <v>68.825</v>
      </c>
      <c r="O291" s="27">
        <v>68.825</v>
      </c>
      <c r="P291" s="27">
        <v>68.825</v>
      </c>
      <c r="Q291" s="27">
        <v>68.825</v>
      </c>
      <c r="R291" s="27">
        <v>68.825</v>
      </c>
      <c r="S291" s="27"/>
      <c r="T291" s="27"/>
      <c r="U291" s="27">
        <v>129.745</v>
      </c>
      <c r="V291" s="27">
        <v>138.057</v>
      </c>
      <c r="W291" s="27"/>
    </row>
    <row r="292" spans="1:23" ht="12.75" hidden="1">
      <c r="A292" s="23"/>
      <c r="B292" s="24"/>
      <c r="C292" s="24"/>
      <c r="D292" s="24"/>
      <c r="E292" s="24"/>
      <c r="F292" s="24"/>
      <c r="G292" s="24"/>
      <c r="H292" s="24"/>
      <c r="I292" s="24"/>
      <c r="J292" s="19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ht="12.75" hidden="1">
      <c r="N293"/>
    </row>
    <row r="294" ht="12.75" hidden="1">
      <c r="N294"/>
    </row>
    <row r="295" ht="12.75" hidden="1">
      <c r="N295"/>
    </row>
    <row r="296" ht="12.75" hidden="1">
      <c r="N296"/>
    </row>
    <row r="297" ht="12.75" hidden="1">
      <c r="N297"/>
    </row>
    <row r="298" spans="1:14" ht="12.75" hidden="1">
      <c r="A298" s="2" t="s">
        <v>22</v>
      </c>
      <c r="B298" s="2"/>
      <c r="C298" s="2"/>
      <c r="D298" s="2"/>
      <c r="E298" s="2"/>
      <c r="F298" s="2"/>
      <c r="N298"/>
    </row>
    <row r="299" spans="14:23" ht="12.75" hidden="1">
      <c r="N299"/>
      <c r="W299">
        <f>W13</f>
        <v>0</v>
      </c>
    </row>
    <row r="300" spans="1:23" ht="12.75" hidden="1">
      <c r="A300" s="8"/>
      <c r="B300" s="52"/>
      <c r="C300" s="52"/>
      <c r="D300" s="52"/>
      <c r="E300" s="52"/>
      <c r="F300" s="52"/>
      <c r="G300" s="10" t="s">
        <v>17</v>
      </c>
      <c r="H300" s="10" t="s">
        <v>17</v>
      </c>
      <c r="I300" s="10" t="s">
        <v>17</v>
      </c>
      <c r="J300" s="14" t="s">
        <v>4</v>
      </c>
      <c r="K300" s="12" t="str">
        <f aca="true" t="shared" si="135" ref="K300:V300">K14</f>
        <v>1997/98</v>
      </c>
      <c r="L300" s="12" t="str">
        <f t="shared" si="135"/>
        <v>1998/99</v>
      </c>
      <c r="M300" s="12" t="str">
        <f t="shared" si="135"/>
        <v>1999/2000</v>
      </c>
      <c r="N300" s="12" t="str">
        <f t="shared" si="135"/>
        <v>2000/01</v>
      </c>
      <c r="O300" s="12" t="str">
        <f t="shared" si="135"/>
        <v>2001/02</v>
      </c>
      <c r="P300" s="12" t="str">
        <f t="shared" si="135"/>
        <v>2002/03</v>
      </c>
      <c r="Q300" s="12" t="str">
        <f t="shared" si="135"/>
        <v>2003/04</v>
      </c>
      <c r="R300" s="12" t="str">
        <f t="shared" si="135"/>
        <v>2004/05</v>
      </c>
      <c r="S300" s="12" t="str">
        <f t="shared" si="135"/>
        <v>2005/06</v>
      </c>
      <c r="T300" s="12" t="str">
        <f t="shared" si="135"/>
        <v>2006/07</v>
      </c>
      <c r="U300" s="12" t="str">
        <f t="shared" si="135"/>
        <v>2007/08</v>
      </c>
      <c r="V300" s="12" t="str">
        <f t="shared" si="135"/>
        <v>2008/09</v>
      </c>
      <c r="W300" s="12" t="str">
        <f>W14</f>
        <v>2009/10</v>
      </c>
    </row>
    <row r="301" spans="1:23" ht="12.75" hidden="1">
      <c r="A301" s="9" t="s">
        <v>6</v>
      </c>
      <c r="B301" s="11"/>
      <c r="C301" s="11"/>
      <c r="D301" s="11"/>
      <c r="E301" s="11"/>
      <c r="F301" s="11"/>
      <c r="G301" s="11" t="s">
        <v>17</v>
      </c>
      <c r="H301" s="11" t="s">
        <v>17</v>
      </c>
      <c r="I301" s="11" t="s">
        <v>17</v>
      </c>
      <c r="J301" s="15" t="s">
        <v>20</v>
      </c>
      <c r="K301" s="13" t="s">
        <v>20</v>
      </c>
      <c r="L301" s="13" t="s">
        <v>20</v>
      </c>
      <c r="M301" s="13" t="s">
        <v>20</v>
      </c>
      <c r="N301" s="13" t="s">
        <v>20</v>
      </c>
      <c r="O301" s="13" t="s">
        <v>20</v>
      </c>
      <c r="P301" s="13" t="s">
        <v>20</v>
      </c>
      <c r="Q301" s="13" t="s">
        <v>20</v>
      </c>
      <c r="R301" s="13" t="s">
        <v>20</v>
      </c>
      <c r="S301" s="13" t="s">
        <v>20</v>
      </c>
      <c r="T301" s="13" t="s">
        <v>20</v>
      </c>
      <c r="U301" s="13" t="s">
        <v>20</v>
      </c>
      <c r="V301" s="13" t="s">
        <v>20</v>
      </c>
      <c r="W301" s="13" t="s">
        <v>20</v>
      </c>
    </row>
    <row r="302" spans="1:23" ht="12.75" hidden="1">
      <c r="A302" s="20"/>
      <c r="B302" s="53"/>
      <c r="C302" s="53"/>
      <c r="D302" s="53"/>
      <c r="E302" s="53"/>
      <c r="F302" s="53"/>
      <c r="J302" s="16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ht="12.75" hidden="1">
      <c r="A303" s="21" t="s">
        <v>10</v>
      </c>
      <c r="B303" s="54"/>
      <c r="C303" s="54"/>
      <c r="D303" s="54"/>
      <c r="E303" s="54"/>
      <c r="F303" s="54"/>
      <c r="J303" s="4">
        <f aca="true" t="shared" si="136" ref="J303:L304">J263/J221</f>
        <v>1.7833333333333332</v>
      </c>
      <c r="K303" s="26">
        <f t="shared" si="136"/>
        <v>2.6</v>
      </c>
      <c r="L303" s="26">
        <f t="shared" si="136"/>
        <v>1.8348623853211008</v>
      </c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</row>
    <row r="304" spans="1:23" ht="12.75" hidden="1">
      <c r="A304" s="21" t="s">
        <v>11</v>
      </c>
      <c r="B304" s="54"/>
      <c r="C304" s="54"/>
      <c r="D304" s="54"/>
      <c r="E304" s="54"/>
      <c r="F304" s="54"/>
      <c r="J304" s="4">
        <f t="shared" si="136"/>
        <v>0.9157911676130485</v>
      </c>
      <c r="K304" s="26">
        <f t="shared" si="136"/>
        <v>0.9210526315789473</v>
      </c>
      <c r="L304" s="26">
        <f t="shared" si="136"/>
        <v>0.9259259259259259</v>
      </c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</row>
    <row r="305" spans="1:23" ht="12.75" hidden="1">
      <c r="A305" s="21" t="s">
        <v>8</v>
      </c>
      <c r="B305" s="54"/>
      <c r="C305" s="54"/>
      <c r="D305" s="54"/>
      <c r="E305" s="54"/>
      <c r="F305" s="54"/>
      <c r="J305" s="4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</row>
    <row r="306" spans="1:23" ht="12.75" hidden="1">
      <c r="A306" s="21" t="s">
        <v>12</v>
      </c>
      <c r="B306" s="54"/>
      <c r="C306" s="54"/>
      <c r="D306" s="54"/>
      <c r="E306" s="54"/>
      <c r="F306" s="54"/>
      <c r="J306" s="4">
        <f aca="true" t="shared" si="137" ref="J306:L308">J266/J224</f>
        <v>0.5</v>
      </c>
      <c r="K306" s="26">
        <f t="shared" si="137"/>
        <v>0.4027777777777778</v>
      </c>
      <c r="L306" s="26">
        <f t="shared" si="137"/>
        <v>0.42500000000000004</v>
      </c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</row>
    <row r="307" spans="1:23" ht="12.75" hidden="1">
      <c r="A307" s="21" t="s">
        <v>13</v>
      </c>
      <c r="B307" s="54"/>
      <c r="C307" s="54"/>
      <c r="D307" s="54"/>
      <c r="E307" s="54"/>
      <c r="F307" s="54"/>
      <c r="J307" s="4">
        <f t="shared" si="137"/>
        <v>1</v>
      </c>
      <c r="K307" s="26">
        <f t="shared" si="137"/>
        <v>1</v>
      </c>
      <c r="L307" s="26">
        <f t="shared" si="137"/>
        <v>0.45660377358490567</v>
      </c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</row>
    <row r="308" spans="1:23" ht="12.75" hidden="1">
      <c r="A308" s="21" t="s">
        <v>14</v>
      </c>
      <c r="B308" s="54"/>
      <c r="C308" s="54"/>
      <c r="D308" s="54"/>
      <c r="E308" s="54"/>
      <c r="F308" s="54"/>
      <c r="J308" s="4">
        <f t="shared" si="137"/>
        <v>0.6999994653921616</v>
      </c>
      <c r="K308" s="26">
        <f t="shared" si="137"/>
        <v>0.5005347593582887</v>
      </c>
      <c r="L308" s="26">
        <f t="shared" si="137"/>
        <v>0.28741445998214815</v>
      </c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</row>
    <row r="309" spans="1:23" ht="12.75" hidden="1">
      <c r="A309" s="21" t="s">
        <v>15</v>
      </c>
      <c r="B309" s="54"/>
      <c r="C309" s="54"/>
      <c r="D309" s="54"/>
      <c r="E309" s="54"/>
      <c r="F309" s="54"/>
      <c r="J309" s="4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</row>
    <row r="310" spans="1:23" ht="12.75" hidden="1">
      <c r="A310" s="21" t="s">
        <v>16</v>
      </c>
      <c r="B310" s="54"/>
      <c r="C310" s="54"/>
      <c r="D310" s="54"/>
      <c r="E310" s="54"/>
      <c r="F310" s="54"/>
      <c r="J310" s="4">
        <f>J270/J228</f>
        <v>1.86</v>
      </c>
      <c r="K310" s="26">
        <f>K270/K228</f>
        <v>1.0305676855895198</v>
      </c>
      <c r="L310" s="26">
        <f>L270/L228</f>
        <v>0.5652173913043479</v>
      </c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</row>
    <row r="311" spans="1:23" ht="12.75" hidden="1">
      <c r="A311" s="20"/>
      <c r="B311" s="53"/>
      <c r="C311" s="53"/>
      <c r="D311" s="53"/>
      <c r="E311" s="53"/>
      <c r="F311" s="53"/>
      <c r="G311" s="1" t="s">
        <v>17</v>
      </c>
      <c r="H311" s="1" t="s">
        <v>17</v>
      </c>
      <c r="I311" s="1" t="s">
        <v>17</v>
      </c>
      <c r="J311" s="4" t="s">
        <v>17</v>
      </c>
      <c r="K311" s="26" t="s">
        <v>17</v>
      </c>
      <c r="L311" s="26" t="s">
        <v>17</v>
      </c>
      <c r="M311" s="26" t="s">
        <v>17</v>
      </c>
      <c r="N311" s="26" t="s">
        <v>17</v>
      </c>
      <c r="O311" s="26" t="s">
        <v>17</v>
      </c>
      <c r="P311" s="26" t="s">
        <v>17</v>
      </c>
      <c r="Q311" s="26" t="s">
        <v>17</v>
      </c>
      <c r="R311" s="26" t="s">
        <v>17</v>
      </c>
      <c r="S311" s="26" t="s">
        <v>17</v>
      </c>
      <c r="T311" s="26" t="s">
        <v>17</v>
      </c>
      <c r="U311" s="26" t="s">
        <v>17</v>
      </c>
      <c r="V311" s="26" t="s">
        <v>17</v>
      </c>
      <c r="W311" s="26" t="s">
        <v>17</v>
      </c>
    </row>
    <row r="312" spans="1:23" ht="12.75" hidden="1">
      <c r="A312" s="22" t="s">
        <v>18</v>
      </c>
      <c r="B312" s="39"/>
      <c r="C312" s="39"/>
      <c r="D312" s="39"/>
      <c r="E312" s="39"/>
      <c r="F312" s="39"/>
      <c r="J312" s="4">
        <f aca="true" t="shared" si="138" ref="J312:R312">J272/J230</f>
        <v>0.7378701470575432</v>
      </c>
      <c r="K312" s="26">
        <f t="shared" si="138"/>
        <v>0.6930472103004293</v>
      </c>
      <c r="L312" s="26">
        <f t="shared" si="138"/>
        <v>0.5256836289386234</v>
      </c>
      <c r="M312" s="26">
        <f t="shared" si="138"/>
        <v>0.6713227877016886</v>
      </c>
      <c r="N312" s="26">
        <f t="shared" si="138"/>
        <v>0.49037380514467793</v>
      </c>
      <c r="O312" s="26">
        <f t="shared" si="138"/>
        <v>0.49037380514467793</v>
      </c>
      <c r="P312" s="26">
        <f t="shared" si="138"/>
        <v>0.49037380514467793</v>
      </c>
      <c r="Q312" s="26">
        <f t="shared" si="138"/>
        <v>0.49037380514467793</v>
      </c>
      <c r="R312" s="26">
        <f t="shared" si="138"/>
        <v>0.49037380514467793</v>
      </c>
      <c r="S312" s="26" t="e">
        <f>S272/S230</f>
        <v>#DIV/0!</v>
      </c>
      <c r="T312" s="26" t="e">
        <f>T272/T230</f>
        <v>#DIV/0!</v>
      </c>
      <c r="U312" s="26">
        <f>U272/U230</f>
        <v>0.8943424794219693</v>
      </c>
      <c r="V312" s="26">
        <f>V272/V230</f>
        <v>1.0625919231157868</v>
      </c>
      <c r="W312" s="26" t="e">
        <f>W272/W230</f>
        <v>#DIV/0!</v>
      </c>
    </row>
    <row r="313" spans="1:23" ht="12.75" hidden="1">
      <c r="A313" s="23"/>
      <c r="B313" s="24"/>
      <c r="C313" s="24"/>
      <c r="D313" s="24"/>
      <c r="E313" s="24"/>
      <c r="F313" s="24"/>
      <c r="G313" s="24"/>
      <c r="H313" s="24"/>
      <c r="I313" s="24"/>
      <c r="J313" s="19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ht="12.75" hidden="1">
      <c r="N314"/>
    </row>
    <row r="315" ht="12.75" hidden="1">
      <c r="N315"/>
    </row>
    <row r="316" ht="12.75" hidden="1">
      <c r="N316"/>
    </row>
    <row r="317" ht="12.75" hidden="1">
      <c r="N317"/>
    </row>
    <row r="318" spans="1:14" ht="12.75" hidden="1">
      <c r="A318" s="2" t="s">
        <v>23</v>
      </c>
      <c r="B318" s="2"/>
      <c r="C318" s="2"/>
      <c r="D318" s="2"/>
      <c r="E318" s="2"/>
      <c r="F318" s="2"/>
      <c r="N318"/>
    </row>
    <row r="319" spans="14:23" ht="12.75" hidden="1">
      <c r="N319"/>
      <c r="V319">
        <f>V13</f>
        <v>0</v>
      </c>
      <c r="W319">
        <f>W13</f>
        <v>0</v>
      </c>
    </row>
    <row r="320" spans="1:23" ht="12.75" hidden="1">
      <c r="A320" s="8"/>
      <c r="B320" s="52"/>
      <c r="C320" s="52"/>
      <c r="D320" s="52"/>
      <c r="E320" s="52"/>
      <c r="F320" s="52"/>
      <c r="G320" s="10" t="s">
        <v>17</v>
      </c>
      <c r="H320" s="10" t="s">
        <v>17</v>
      </c>
      <c r="I320" s="10" t="s">
        <v>17</v>
      </c>
      <c r="J320" s="14" t="s">
        <v>4</v>
      </c>
      <c r="K320" s="12" t="str">
        <f aca="true" t="shared" si="139" ref="K320:U320">K14</f>
        <v>1997/98</v>
      </c>
      <c r="L320" s="12" t="str">
        <f t="shared" si="139"/>
        <v>1998/99</v>
      </c>
      <c r="M320" s="12" t="str">
        <f t="shared" si="139"/>
        <v>1999/2000</v>
      </c>
      <c r="N320" s="12" t="str">
        <f t="shared" si="139"/>
        <v>2000/01</v>
      </c>
      <c r="O320" s="12" t="str">
        <f t="shared" si="139"/>
        <v>2001/02</v>
      </c>
      <c r="P320" s="12" t="str">
        <f t="shared" si="139"/>
        <v>2002/03</v>
      </c>
      <c r="Q320" s="12" t="str">
        <f t="shared" si="139"/>
        <v>2003/04</v>
      </c>
      <c r="R320" s="12" t="str">
        <f t="shared" si="139"/>
        <v>2004/05</v>
      </c>
      <c r="S320" s="12" t="str">
        <f t="shared" si="139"/>
        <v>2005/06</v>
      </c>
      <c r="T320" s="12" t="str">
        <f t="shared" si="139"/>
        <v>2006/07</v>
      </c>
      <c r="U320" s="12" t="str">
        <f t="shared" si="139"/>
        <v>2007/08</v>
      </c>
      <c r="V320" s="12" t="str">
        <f>V14</f>
        <v>2008/09</v>
      </c>
      <c r="W320" s="12" t="str">
        <f>W14</f>
        <v>2009/10</v>
      </c>
    </row>
    <row r="321" spans="1:23" ht="12.75" hidden="1">
      <c r="A321" s="9" t="s">
        <v>6</v>
      </c>
      <c r="B321" s="11"/>
      <c r="C321" s="11"/>
      <c r="D321" s="11"/>
      <c r="E321" s="11"/>
      <c r="F321" s="11"/>
      <c r="G321" s="11" t="s">
        <v>17</v>
      </c>
      <c r="H321" s="11" t="s">
        <v>17</v>
      </c>
      <c r="I321" s="11" t="s">
        <v>17</v>
      </c>
      <c r="J321" s="15" t="s">
        <v>20</v>
      </c>
      <c r="K321" s="13" t="s">
        <v>20</v>
      </c>
      <c r="L321" s="13" t="s">
        <v>20</v>
      </c>
      <c r="M321" s="13" t="s">
        <v>20</v>
      </c>
      <c r="N321" s="13" t="s">
        <v>20</v>
      </c>
      <c r="O321" s="13" t="s">
        <v>20</v>
      </c>
      <c r="P321" s="13" t="s">
        <v>20</v>
      </c>
      <c r="Q321" s="13" t="s">
        <v>20</v>
      </c>
      <c r="R321" s="13" t="s">
        <v>20</v>
      </c>
      <c r="S321" s="13" t="s">
        <v>20</v>
      </c>
      <c r="T321" s="13" t="s">
        <v>20</v>
      </c>
      <c r="U321" s="13" t="s">
        <v>20</v>
      </c>
      <c r="V321" s="13" t="s">
        <v>20</v>
      </c>
      <c r="W321" s="13" t="s">
        <v>20</v>
      </c>
    </row>
    <row r="322" spans="1:23" ht="12.75" hidden="1">
      <c r="A322" s="20"/>
      <c r="B322" s="53"/>
      <c r="C322" s="53"/>
      <c r="D322" s="53"/>
      <c r="E322" s="53"/>
      <c r="F322" s="53"/>
      <c r="J322" s="16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ht="12.75" hidden="1">
      <c r="A323" s="21" t="s">
        <v>10</v>
      </c>
      <c r="B323" s="54"/>
      <c r="C323" s="54"/>
      <c r="D323" s="54"/>
      <c r="E323" s="54"/>
      <c r="F323" s="54"/>
      <c r="J323" s="4">
        <f aca="true" t="shared" si="140" ref="J323:L324">J282/J241</f>
        <v>2.123076923076923</v>
      </c>
      <c r="K323" s="26">
        <f t="shared" si="140"/>
        <v>2.5999999999999996</v>
      </c>
      <c r="L323" s="26">
        <f t="shared" si="140"/>
        <v>1.6901408450704227</v>
      </c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</row>
    <row r="324" spans="1:23" ht="12.75" hidden="1">
      <c r="A324" s="21" t="s">
        <v>11</v>
      </c>
      <c r="B324" s="54"/>
      <c r="C324" s="54"/>
      <c r="D324" s="54"/>
      <c r="E324" s="54"/>
      <c r="F324" s="54"/>
      <c r="J324" s="4">
        <f t="shared" si="140"/>
        <v>0.9827911197989389</v>
      </c>
      <c r="K324" s="26">
        <f t="shared" si="140"/>
        <v>0.975609756097561</v>
      </c>
      <c r="L324" s="26">
        <f t="shared" si="140"/>
        <v>0.9047619047619048</v>
      </c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</row>
    <row r="325" spans="1:23" ht="12.75" hidden="1">
      <c r="A325" s="21" t="s">
        <v>8</v>
      </c>
      <c r="B325" s="54"/>
      <c r="C325" s="54"/>
      <c r="D325" s="54"/>
      <c r="E325" s="54"/>
      <c r="F325" s="54"/>
      <c r="J325" s="4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</row>
    <row r="326" spans="1:23" ht="12.75" hidden="1">
      <c r="A326" s="21" t="s">
        <v>12</v>
      </c>
      <c r="B326" s="54"/>
      <c r="C326" s="54"/>
      <c r="D326" s="54"/>
      <c r="E326" s="54"/>
      <c r="F326" s="54"/>
      <c r="J326" s="4">
        <f aca="true" t="shared" si="141" ref="J326:L328">J285/J244</f>
        <v>0.5</v>
      </c>
      <c r="K326" s="26">
        <f t="shared" si="141"/>
        <v>0.375</v>
      </c>
      <c r="L326" s="26">
        <f t="shared" si="141"/>
        <v>0.4166666666666667</v>
      </c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</row>
    <row r="327" spans="1:23" ht="12.75" hidden="1">
      <c r="A327" s="21" t="s">
        <v>13</v>
      </c>
      <c r="B327" s="54"/>
      <c r="C327" s="54"/>
      <c r="D327" s="54"/>
      <c r="E327" s="54"/>
      <c r="F327" s="54"/>
      <c r="J327" s="4">
        <f t="shared" si="141"/>
        <v>1.5</v>
      </c>
      <c r="K327" s="26">
        <f t="shared" si="141"/>
        <v>1.5454545454545454</v>
      </c>
      <c r="L327" s="26">
        <f t="shared" si="141"/>
        <v>0.7045454545454546</v>
      </c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</row>
    <row r="328" spans="1:23" ht="12.75" hidden="1">
      <c r="A328" s="21" t="s">
        <v>14</v>
      </c>
      <c r="B328" s="54"/>
      <c r="C328" s="54"/>
      <c r="D328" s="54"/>
      <c r="E328" s="54"/>
      <c r="F328" s="54"/>
      <c r="J328" s="4">
        <f t="shared" si="141"/>
        <v>0.7</v>
      </c>
      <c r="K328" s="26">
        <f t="shared" si="141"/>
        <v>0.48275862068965514</v>
      </c>
      <c r="L328" s="26">
        <f t="shared" si="141"/>
        <v>0.3024193548387097</v>
      </c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</row>
    <row r="329" spans="1:23" ht="12.75" hidden="1">
      <c r="A329" s="21" t="s">
        <v>15</v>
      </c>
      <c r="B329" s="54"/>
      <c r="C329" s="54"/>
      <c r="D329" s="54"/>
      <c r="E329" s="54"/>
      <c r="F329" s="54"/>
      <c r="J329" s="4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</row>
    <row r="330" spans="1:23" ht="12.75" hidden="1">
      <c r="A330" s="21" t="s">
        <v>16</v>
      </c>
      <c r="B330" s="54"/>
      <c r="C330" s="54"/>
      <c r="D330" s="54"/>
      <c r="E330" s="54"/>
      <c r="F330" s="54"/>
      <c r="J330" s="4">
        <f>J289/J248</f>
        <v>1.8421052631578947</v>
      </c>
      <c r="K330" s="26">
        <f>K289/K248</f>
        <v>0.9206896551724137</v>
      </c>
      <c r="L330" s="26">
        <f>L289/L248</f>
        <v>0.8455882352941176</v>
      </c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spans="1:23" ht="12.75" hidden="1">
      <c r="A331" s="20"/>
      <c r="B331" s="53"/>
      <c r="C331" s="53"/>
      <c r="D331" s="53"/>
      <c r="E331" s="53"/>
      <c r="F331" s="53"/>
      <c r="J331" s="4" t="s">
        <v>17</v>
      </c>
      <c r="K331" s="26" t="s">
        <v>17</v>
      </c>
      <c r="L331" s="26" t="s">
        <v>17</v>
      </c>
      <c r="M331" s="26" t="s">
        <v>17</v>
      </c>
      <c r="N331" s="26" t="s">
        <v>17</v>
      </c>
      <c r="O331" s="26" t="s">
        <v>17</v>
      </c>
      <c r="P331" s="26" t="s">
        <v>17</v>
      </c>
      <c r="Q331" s="26" t="s">
        <v>17</v>
      </c>
      <c r="R331" s="26" t="s">
        <v>17</v>
      </c>
      <c r="S331" s="26" t="s">
        <v>17</v>
      </c>
      <c r="T331" s="26" t="s">
        <v>17</v>
      </c>
      <c r="U331" s="26" t="s">
        <v>17</v>
      </c>
      <c r="V331" s="26" t="s">
        <v>17</v>
      </c>
      <c r="W331" s="26" t="s">
        <v>17</v>
      </c>
    </row>
    <row r="332" spans="1:23" ht="12.75" hidden="1">
      <c r="A332" s="22" t="s">
        <v>18</v>
      </c>
      <c r="B332" s="39"/>
      <c r="C332" s="39"/>
      <c r="D332" s="39"/>
      <c r="E332" s="39"/>
      <c r="F332" s="39"/>
      <c r="J332" s="4">
        <f aca="true" t="shared" si="142" ref="J332:R332">J291/J250</f>
        <v>1.1420842824601367</v>
      </c>
      <c r="K332" s="26">
        <f t="shared" si="142"/>
        <v>1.0071143375680582</v>
      </c>
      <c r="L332" s="26">
        <f t="shared" si="142"/>
        <v>0.8338300381722954</v>
      </c>
      <c r="M332" s="26">
        <f t="shared" si="142"/>
        <v>0.885177083554555</v>
      </c>
      <c r="N332" s="26">
        <f t="shared" si="142"/>
        <v>1</v>
      </c>
      <c r="O332" s="26">
        <f t="shared" si="142"/>
        <v>1</v>
      </c>
      <c r="P332" s="26">
        <f t="shared" si="142"/>
        <v>1</v>
      </c>
      <c r="Q332" s="26">
        <f t="shared" si="142"/>
        <v>1</v>
      </c>
      <c r="R332" s="26">
        <f t="shared" si="142"/>
        <v>1</v>
      </c>
      <c r="S332" s="26" t="e">
        <f>S291/S250</f>
        <v>#DIV/0!</v>
      </c>
      <c r="T332" s="26" t="e">
        <f>T291/T250</f>
        <v>#DIV/0!</v>
      </c>
      <c r="U332" s="26">
        <f>U291/U250</f>
        <v>1.0449906974121892</v>
      </c>
      <c r="V332" s="26">
        <f>V291/V250</f>
        <v>1.2281886359390428</v>
      </c>
      <c r="W332" s="26" t="e">
        <f>W291/W250</f>
        <v>#DIV/0!</v>
      </c>
    </row>
    <row r="333" spans="1:23" ht="12.75" hidden="1">
      <c r="A333" s="23"/>
      <c r="B333" s="24"/>
      <c r="C333" s="24"/>
      <c r="D333" s="24"/>
      <c r="E333" s="24"/>
      <c r="F333" s="24"/>
      <c r="G333" s="24"/>
      <c r="H333" s="24"/>
      <c r="I333" s="24"/>
      <c r="J333" s="19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ht="12.75" hidden="1"/>
    <row r="335" ht="12.75" hidden="1"/>
    <row r="336" spans="1:32" s="76" customFormat="1" ht="12.75">
      <c r="A336" s="154" t="s">
        <v>149</v>
      </c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7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8"/>
    </row>
    <row r="337" spans="1:32" s="76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7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8"/>
    </row>
    <row r="338" spans="1:32" ht="12.75">
      <c r="A338" s="2" t="s">
        <v>149</v>
      </c>
      <c r="B338" s="2"/>
      <c r="C338" s="2"/>
      <c r="D338" s="2"/>
      <c r="E338" s="2"/>
      <c r="F338" s="2"/>
      <c r="N338"/>
      <c r="AF338" s="118"/>
    </row>
    <row r="339" spans="1:32" ht="12.75">
      <c r="A339" s="86" t="s">
        <v>152</v>
      </c>
      <c r="N339"/>
      <c r="Z339" s="119"/>
      <c r="AF339" s="118"/>
    </row>
    <row r="340" spans="1:32" ht="12.75">
      <c r="A340" s="8"/>
      <c r="B340" s="8"/>
      <c r="C340" s="8"/>
      <c r="D340" s="55" t="s">
        <v>37</v>
      </c>
      <c r="E340" s="55" t="s">
        <v>38</v>
      </c>
      <c r="F340" s="55" t="s">
        <v>39</v>
      </c>
      <c r="G340" s="14" t="s">
        <v>1</v>
      </c>
      <c r="H340" s="12" t="s">
        <v>2</v>
      </c>
      <c r="I340" s="12" t="s">
        <v>3</v>
      </c>
      <c r="J340" s="12" t="s">
        <v>4</v>
      </c>
      <c r="K340" s="12">
        <f aca="true" t="shared" si="143" ref="K340:R340">K264</f>
        <v>140</v>
      </c>
      <c r="L340" s="12">
        <f t="shared" si="143"/>
        <v>125</v>
      </c>
      <c r="M340" s="12">
        <f t="shared" si="143"/>
        <v>0</v>
      </c>
      <c r="N340" s="12">
        <f t="shared" si="143"/>
        <v>0</v>
      </c>
      <c r="O340" s="12">
        <f t="shared" si="143"/>
        <v>0</v>
      </c>
      <c r="P340" s="12">
        <f t="shared" si="143"/>
        <v>0</v>
      </c>
      <c r="Q340" s="12">
        <f t="shared" si="143"/>
        <v>0</v>
      </c>
      <c r="R340" s="12">
        <f t="shared" si="143"/>
        <v>0</v>
      </c>
      <c r="S340" s="12">
        <f>S264</f>
        <v>0</v>
      </c>
      <c r="T340" s="49" t="s">
        <v>42</v>
      </c>
      <c r="U340" s="49" t="s">
        <v>43</v>
      </c>
      <c r="V340" s="30" t="s">
        <v>79</v>
      </c>
      <c r="W340" s="30" t="s">
        <v>104</v>
      </c>
      <c r="X340" s="30" t="s">
        <v>111</v>
      </c>
      <c r="Y340" s="30" t="s">
        <v>110</v>
      </c>
      <c r="Z340" s="46" t="s">
        <v>112</v>
      </c>
      <c r="AA340" s="46" t="s">
        <v>114</v>
      </c>
      <c r="AB340" s="113" t="s">
        <v>137</v>
      </c>
      <c r="AC340" s="113" t="s">
        <v>158</v>
      </c>
      <c r="AD340" s="113" t="s">
        <v>164</v>
      </c>
      <c r="AE340" s="113" t="s">
        <v>163</v>
      </c>
      <c r="AF340" s="106" t="s">
        <v>109</v>
      </c>
    </row>
    <row r="341" spans="1:32" ht="12.75">
      <c r="A341" s="9" t="s">
        <v>6</v>
      </c>
      <c r="B341" s="9"/>
      <c r="C341" s="9"/>
      <c r="D341" s="15" t="s">
        <v>19</v>
      </c>
      <c r="E341" s="13" t="s">
        <v>19</v>
      </c>
      <c r="F341" s="13" t="s">
        <v>19</v>
      </c>
      <c r="G341" s="15" t="s">
        <v>19</v>
      </c>
      <c r="H341" s="13" t="s">
        <v>19</v>
      </c>
      <c r="I341" s="13" t="s">
        <v>19</v>
      </c>
      <c r="J341" s="13" t="s">
        <v>19</v>
      </c>
      <c r="K341" s="13" t="s">
        <v>19</v>
      </c>
      <c r="L341" s="13" t="s">
        <v>19</v>
      </c>
      <c r="M341" s="13" t="s">
        <v>19</v>
      </c>
      <c r="N341" s="13" t="s">
        <v>19</v>
      </c>
      <c r="O341" s="13" t="s">
        <v>19</v>
      </c>
      <c r="P341" s="13" t="s">
        <v>19</v>
      </c>
      <c r="Q341" s="13" t="s">
        <v>19</v>
      </c>
      <c r="R341" s="13" t="s">
        <v>19</v>
      </c>
      <c r="S341" s="13" t="s">
        <v>19</v>
      </c>
      <c r="T341" s="13" t="s">
        <v>19</v>
      </c>
      <c r="U341" s="13" t="s">
        <v>19</v>
      </c>
      <c r="V341" s="13" t="s">
        <v>19</v>
      </c>
      <c r="W341" s="13" t="s">
        <v>19</v>
      </c>
      <c r="X341" s="13" t="s">
        <v>19</v>
      </c>
      <c r="Y341" s="13" t="s">
        <v>19</v>
      </c>
      <c r="Z341" s="13" t="s">
        <v>19</v>
      </c>
      <c r="AA341" s="13" t="s">
        <v>19</v>
      </c>
      <c r="AB341" s="33" t="s">
        <v>19</v>
      </c>
      <c r="AC341" s="33" t="s">
        <v>7</v>
      </c>
      <c r="AD341" s="33" t="s">
        <v>7</v>
      </c>
      <c r="AE341" s="33" t="s">
        <v>7</v>
      </c>
      <c r="AF341" s="104"/>
    </row>
    <row r="342" spans="1:32" ht="12.75">
      <c r="A342" s="20"/>
      <c r="B342" s="20"/>
      <c r="C342" s="20"/>
      <c r="D342" s="20"/>
      <c r="E342" s="20"/>
      <c r="F342" s="20"/>
      <c r="G342" s="16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108"/>
    </row>
    <row r="343" spans="1:36" ht="12.75">
      <c r="A343" s="100" t="s">
        <v>97</v>
      </c>
      <c r="B343" s="21"/>
      <c r="C343" s="21"/>
      <c r="D343" s="149">
        <f>(D72/D82)</f>
        <v>0.0005223295899712719</v>
      </c>
      <c r="E343" s="149">
        <f aca="true" t="shared" si="144" ref="E343:E351">(E72/$E$82)</f>
        <v>0</v>
      </c>
      <c r="F343" s="149">
        <f aca="true" t="shared" si="145" ref="F343:F351">(F72/$F$82)</f>
        <v>0.0004528985507246377</v>
      </c>
      <c r="G343" s="149">
        <f aca="true" t="shared" si="146" ref="G343:G351">(G72/$G$82)</f>
        <v>0.0003489183531053733</v>
      </c>
      <c r="H343" s="149">
        <f aca="true" t="shared" si="147" ref="H343:H351">(H72/$H$82)</f>
        <v>0.00047170612331152794</v>
      </c>
      <c r="I343" s="149">
        <f aca="true" t="shared" si="148" ref="I343:I351">(I72/$I$82)</f>
        <v>0.0015421521590130226</v>
      </c>
      <c r="J343" s="149">
        <f aca="true" t="shared" si="149" ref="J343:J351">(J72/$J$82)</f>
        <v>0.001516547646471627</v>
      </c>
      <c r="K343" s="149">
        <f aca="true" t="shared" si="150" ref="K343:K351">(K72/$K$82)</f>
        <v>0</v>
      </c>
      <c r="L343" s="149">
        <f aca="true" t="shared" si="151" ref="L343:L351">(L72/$L$82)</f>
        <v>0</v>
      </c>
      <c r="M343" s="149">
        <f aca="true" t="shared" si="152" ref="M343:M351">(M72/$M$82)</f>
        <v>0</v>
      </c>
      <c r="N343" s="149">
        <f aca="true" t="shared" si="153" ref="N343:N351">(N72/$N$82)</f>
        <v>0.00019716736222930562</v>
      </c>
      <c r="O343" s="149">
        <f aca="true" t="shared" si="154" ref="O343:O351">(O72/$O$82)</f>
        <v>8.668202864841047E-05</v>
      </c>
      <c r="P343" s="149">
        <f aca="true" t="shared" si="155" ref="P343:P351">(P72/$P$82)</f>
        <v>4.712868487404859E-05</v>
      </c>
      <c r="Q343" s="149">
        <f aca="true" t="shared" si="156" ref="Q343:Q351">(Q72/$Q$82)</f>
        <v>0.00010335917312661498</v>
      </c>
      <c r="R343" s="149">
        <f aca="true" t="shared" si="157" ref="R343:R351">(R72/$R$82)</f>
        <v>0</v>
      </c>
      <c r="S343" s="149">
        <f aca="true" t="shared" si="158" ref="S343:S351">(S72/$S$82)</f>
        <v>0</v>
      </c>
      <c r="T343" s="149">
        <f aca="true" t="shared" si="159" ref="T343:T351">(T72/$T$82)</f>
        <v>6.952491309385863E-05</v>
      </c>
      <c r="U343" s="149">
        <f aca="true" t="shared" si="160" ref="U343:U351">(U72/$U$82)</f>
        <v>0.001336898395721925</v>
      </c>
      <c r="V343" s="149">
        <f aca="true" t="shared" si="161" ref="V343:V351">(V72/$V$82)</f>
        <v>0.002214022140221402</v>
      </c>
      <c r="W343" s="149">
        <f aca="true" t="shared" si="162" ref="W343:W351">(W72/$W$82)</f>
        <v>0.00044699872286079183</v>
      </c>
      <c r="X343" s="149">
        <f aca="true" t="shared" si="163" ref="X343:X351">(X72/$X$82)</f>
        <v>0.00033046926635822867</v>
      </c>
      <c r="Y343" s="149">
        <f aca="true" t="shared" si="164" ref="Y343:Y351">(Y72/$Y$82)</f>
        <v>0.000724280789176348</v>
      </c>
      <c r="Z343" s="149">
        <f aca="true" t="shared" si="165" ref="Z343:Z351">(Z72/$Z$82)</f>
        <v>0.0005350931953981985</v>
      </c>
      <c r="AA343" s="149">
        <f aca="true" t="shared" si="166" ref="AA343:AA351">(AA72/$AA$82)</f>
        <v>0.0005836575875486381</v>
      </c>
      <c r="AB343" s="149">
        <f aca="true" t="shared" si="167" ref="AB343:AB351">(AB72/$AB$82)</f>
        <v>0.0008552423186569528</v>
      </c>
      <c r="AC343" s="149">
        <f>(AC72/$AC$82)</f>
        <v>0.0014669209329617133</v>
      </c>
      <c r="AD343" s="149">
        <f>(AD72/$AD$82)</f>
        <v>0.00020216825452983245</v>
      </c>
      <c r="AE343" s="149">
        <f>(AE72/$AE$82)</f>
        <v>0</v>
      </c>
      <c r="AF343" s="109">
        <f aca="true" t="shared" si="168" ref="AF343:AF351">(AD343-AC343)/AC343*100</f>
        <v>-86.21819008870132</v>
      </c>
      <c r="AH343" s="53"/>
      <c r="AI343" s="129"/>
      <c r="AJ343" s="120"/>
    </row>
    <row r="344" spans="1:36" ht="12.75">
      <c r="A344" s="100" t="s">
        <v>98</v>
      </c>
      <c r="B344" s="21"/>
      <c r="C344" s="21"/>
      <c r="D344" s="149">
        <f aca="true" t="shared" si="169" ref="D344:D351">(D73/$D$82)</f>
        <v>0.004962131104727083</v>
      </c>
      <c r="E344" s="149">
        <f t="shared" si="144"/>
        <v>0.012779552715654952</v>
      </c>
      <c r="F344" s="149">
        <f t="shared" si="145"/>
        <v>0.004981884057971014</v>
      </c>
      <c r="G344" s="149">
        <f t="shared" si="146"/>
        <v>0.0038381018841591066</v>
      </c>
      <c r="H344" s="149">
        <f t="shared" si="147"/>
        <v>0.010832259415725926</v>
      </c>
      <c r="I344" s="149">
        <f t="shared" si="148"/>
        <v>0.0090815627141878</v>
      </c>
      <c r="J344" s="149">
        <f t="shared" si="149"/>
        <v>0.0036473930737925203</v>
      </c>
      <c r="K344" s="149">
        <f t="shared" si="150"/>
        <v>0.004709048099562731</v>
      </c>
      <c r="L344" s="149">
        <f t="shared" si="151"/>
        <v>0.006737665724842426</v>
      </c>
      <c r="M344" s="149">
        <f t="shared" si="152"/>
        <v>0.004909591665668782</v>
      </c>
      <c r="N344" s="149">
        <f t="shared" si="153"/>
        <v>0.007041691508189487</v>
      </c>
      <c r="O344" s="149">
        <f t="shared" si="154"/>
        <v>0.006681739708314974</v>
      </c>
      <c r="P344" s="149">
        <f t="shared" si="155"/>
        <v>0.017759659416703977</v>
      </c>
      <c r="Q344" s="149">
        <f t="shared" si="156"/>
        <v>0.010749354005167959</v>
      </c>
      <c r="R344" s="149">
        <f t="shared" si="157"/>
        <v>0.004663109453116639</v>
      </c>
      <c r="S344" s="149">
        <f t="shared" si="158"/>
        <v>0.039403926063906004</v>
      </c>
      <c r="T344" s="149">
        <f t="shared" si="159"/>
        <v>0.009895712630359212</v>
      </c>
      <c r="U344" s="149">
        <f t="shared" si="160"/>
        <v>0.004812834224598931</v>
      </c>
      <c r="V344" s="149">
        <f t="shared" si="161"/>
        <v>0.004243542435424354</v>
      </c>
      <c r="W344" s="149">
        <f t="shared" si="162"/>
        <v>0.002937420178799489</v>
      </c>
      <c r="X344" s="149">
        <f t="shared" si="163"/>
        <v>0.00380039656311963</v>
      </c>
      <c r="Y344" s="149">
        <f t="shared" si="164"/>
        <v>0.0036793464090158472</v>
      </c>
      <c r="Z344" s="149">
        <f t="shared" si="165"/>
        <v>0.0045126192811914745</v>
      </c>
      <c r="AA344" s="149">
        <f t="shared" si="166"/>
        <v>0.0032814526588845656</v>
      </c>
      <c r="AB344" s="149">
        <f t="shared" si="167"/>
        <v>0.007390983000739098</v>
      </c>
      <c r="AC344" s="149">
        <f aca="true" t="shared" si="170" ref="AC344:AC351">(AC73/$AC$82)</f>
        <v>0.010268446530731994</v>
      </c>
      <c r="AD344" s="149">
        <f aca="true" t="shared" si="171" ref="AD344:AD351">(AD73/$AD$82)</f>
        <v>0.00467008667963913</v>
      </c>
      <c r="AE344" s="149">
        <f aca="true" t="shared" si="172" ref="AE344:AE351">(AE73/$AE$82)</f>
        <v>0.0062316638960434306</v>
      </c>
      <c r="AF344" s="109">
        <f t="shared" si="168"/>
        <v>-54.52002729271436</v>
      </c>
      <c r="AH344" s="53"/>
      <c r="AI344" s="129"/>
      <c r="AJ344" s="120"/>
    </row>
    <row r="345" spans="1:36" ht="12.75">
      <c r="A345" s="100" t="s">
        <v>99</v>
      </c>
      <c r="B345" s="21"/>
      <c r="C345" s="21"/>
      <c r="D345" s="149">
        <f t="shared" si="169"/>
        <v>0.30556281013319403</v>
      </c>
      <c r="E345" s="149">
        <f t="shared" si="144"/>
        <v>0.44329073482428116</v>
      </c>
      <c r="F345" s="149">
        <f t="shared" si="145"/>
        <v>0.44542572463768115</v>
      </c>
      <c r="G345" s="149">
        <f t="shared" si="146"/>
        <v>0.38136775994417305</v>
      </c>
      <c r="H345" s="149">
        <f t="shared" si="147"/>
        <v>0.33491134755118485</v>
      </c>
      <c r="I345" s="149">
        <f t="shared" si="148"/>
        <v>0.3824537354352296</v>
      </c>
      <c r="J345" s="149">
        <f t="shared" si="149"/>
        <v>0.3935345158565614</v>
      </c>
      <c r="K345" s="149">
        <f t="shared" si="150"/>
        <v>0.3868146653212243</v>
      </c>
      <c r="L345" s="149">
        <f t="shared" si="151"/>
        <v>0.3955661812649424</v>
      </c>
      <c r="M345" s="149">
        <f t="shared" si="152"/>
        <v>0.40825948988145133</v>
      </c>
      <c r="N345" s="149">
        <f t="shared" si="153"/>
        <v>0.40137641596680074</v>
      </c>
      <c r="O345" s="149">
        <f t="shared" si="154"/>
        <v>0.372732723188165</v>
      </c>
      <c r="P345" s="149">
        <f t="shared" si="155"/>
        <v>0.39509547486077407</v>
      </c>
      <c r="Q345" s="149">
        <f t="shared" si="156"/>
        <v>0.35314384151593453</v>
      </c>
      <c r="R345" s="149">
        <f t="shared" si="157"/>
        <v>0.4063785221765255</v>
      </c>
      <c r="S345" s="149">
        <f t="shared" si="158"/>
        <v>0.3343363423604146</v>
      </c>
      <c r="T345" s="149">
        <f t="shared" si="159"/>
        <v>0.4461181923522596</v>
      </c>
      <c r="U345" s="149">
        <f t="shared" si="160"/>
        <v>0.3981283422459893</v>
      </c>
      <c r="V345" s="149">
        <f t="shared" si="161"/>
        <v>0.3877859778597786</v>
      </c>
      <c r="W345" s="149">
        <f t="shared" si="162"/>
        <v>0.4053639846743295</v>
      </c>
      <c r="X345" s="149">
        <f t="shared" si="163"/>
        <v>0.42795769993390614</v>
      </c>
      <c r="Y345" s="149">
        <f t="shared" si="164"/>
        <v>0.44181128139757225</v>
      </c>
      <c r="Z345" s="149">
        <f t="shared" si="165"/>
        <v>0.45910996165165435</v>
      </c>
      <c r="AA345" s="149">
        <f t="shared" si="166"/>
        <v>0.48761348897535667</v>
      </c>
      <c r="AB345" s="149">
        <f t="shared" si="167"/>
        <v>0.4722838137472284</v>
      </c>
      <c r="AC345" s="149">
        <f t="shared" si="170"/>
        <v>0.34927387413818395</v>
      </c>
      <c r="AD345" s="149">
        <f>(AD74/$AD$82)</f>
        <v>0.5167167875464356</v>
      </c>
      <c r="AE345" s="149">
        <f t="shared" si="172"/>
        <v>0.5141421165571848</v>
      </c>
      <c r="AF345" s="109">
        <f t="shared" si="168"/>
        <v>47.94029150374008</v>
      </c>
      <c r="AH345" s="53"/>
      <c r="AI345" s="129"/>
      <c r="AJ345" s="120"/>
    </row>
    <row r="346" spans="1:36" ht="12.75">
      <c r="A346" s="100" t="s">
        <v>100</v>
      </c>
      <c r="B346" s="21"/>
      <c r="C346" s="21"/>
      <c r="D346" s="149">
        <f t="shared" si="169"/>
        <v>0.010707756594411073</v>
      </c>
      <c r="E346" s="149">
        <f t="shared" si="144"/>
        <v>0.001597444089456869</v>
      </c>
      <c r="F346" s="149">
        <f t="shared" si="145"/>
        <v>0.00588768115942029</v>
      </c>
      <c r="G346" s="149">
        <f t="shared" si="146"/>
        <v>0.0052337752965806</v>
      </c>
      <c r="H346" s="149">
        <f t="shared" si="147"/>
        <v>0.028302367398691675</v>
      </c>
      <c r="I346" s="149">
        <f t="shared" si="148"/>
        <v>0.00822481151473612</v>
      </c>
      <c r="J346" s="149">
        <f t="shared" si="149"/>
        <v>0.003033095292943254</v>
      </c>
      <c r="K346" s="149">
        <f t="shared" si="150"/>
        <v>0.0031393653997084875</v>
      </c>
      <c r="L346" s="149">
        <f t="shared" si="151"/>
        <v>0.0023907846120408607</v>
      </c>
      <c r="M346" s="149">
        <f t="shared" si="152"/>
        <v>0.003143336127409891</v>
      </c>
      <c r="N346" s="149">
        <f t="shared" si="153"/>
        <v>0.004694461005459658</v>
      </c>
      <c r="O346" s="149">
        <f t="shared" si="154"/>
        <v>0.0019864631565260733</v>
      </c>
      <c r="P346" s="149">
        <f t="shared" si="155"/>
        <v>0.002309305558828381</v>
      </c>
      <c r="Q346" s="149">
        <f t="shared" si="156"/>
        <v>0.0034453057708871662</v>
      </c>
      <c r="R346" s="149">
        <f t="shared" si="157"/>
        <v>0.0029048878560398736</v>
      </c>
      <c r="S346" s="149">
        <f t="shared" si="158"/>
        <v>0.003677699765964561</v>
      </c>
      <c r="T346" s="149">
        <f t="shared" si="159"/>
        <v>0.0034762456546929316</v>
      </c>
      <c r="U346" s="149">
        <f t="shared" si="160"/>
        <v>0.002005347593582888</v>
      </c>
      <c r="V346" s="149">
        <f t="shared" si="161"/>
        <v>0.0023468634686346864</v>
      </c>
      <c r="W346" s="149">
        <f t="shared" si="162"/>
        <v>0.001851851851851852</v>
      </c>
      <c r="X346" s="149">
        <f t="shared" si="163"/>
        <v>0.0017349636483807006</v>
      </c>
      <c r="Y346" s="149">
        <f t="shared" si="164"/>
        <v>0.0025349827621172177</v>
      </c>
      <c r="Z346" s="149">
        <f t="shared" si="165"/>
        <v>0.0032462320520824043</v>
      </c>
      <c r="AA346" s="149">
        <f t="shared" si="166"/>
        <v>0.0017833981841763942</v>
      </c>
      <c r="AB346" s="149">
        <f t="shared" si="167"/>
        <v>0.0032942667089008552</v>
      </c>
      <c r="AC346" s="149">
        <f t="shared" si="170"/>
        <v>0.0029338418659234267</v>
      </c>
      <c r="AD346" s="149">
        <f t="shared" si="171"/>
        <v>0.00311339111975942</v>
      </c>
      <c r="AE346" s="149">
        <f t="shared" si="172"/>
        <v>0.0032381969957888516</v>
      </c>
      <c r="AF346" s="109">
        <f t="shared" si="168"/>
        <v>6.119936316999829</v>
      </c>
      <c r="AH346" s="53"/>
      <c r="AI346" s="129"/>
      <c r="AJ346" s="120"/>
    </row>
    <row r="347" spans="1:36" ht="12.75">
      <c r="A347" s="100" t="s">
        <v>12</v>
      </c>
      <c r="B347" s="21"/>
      <c r="C347" s="21"/>
      <c r="D347" s="149">
        <f t="shared" si="169"/>
        <v>0.02768346826847741</v>
      </c>
      <c r="E347" s="149">
        <f t="shared" si="144"/>
        <v>0.04313099041533546</v>
      </c>
      <c r="F347" s="149">
        <f t="shared" si="145"/>
        <v>0.016983695652173912</v>
      </c>
      <c r="G347" s="149">
        <f t="shared" si="146"/>
        <v>0.029483600837404048</v>
      </c>
      <c r="H347" s="149">
        <f t="shared" si="147"/>
        <v>0.06179350215381016</v>
      </c>
      <c r="I347" s="149">
        <f t="shared" si="148"/>
        <v>0.0248457847840987</v>
      </c>
      <c r="J347" s="149">
        <f t="shared" si="149"/>
        <v>0.023228134838362894</v>
      </c>
      <c r="K347" s="149">
        <f t="shared" si="150"/>
        <v>0.024890682811974436</v>
      </c>
      <c r="L347" s="149">
        <f t="shared" si="151"/>
        <v>0.022929797870028256</v>
      </c>
      <c r="M347" s="149">
        <f t="shared" si="152"/>
        <v>0.016465094000718477</v>
      </c>
      <c r="N347" s="149">
        <f t="shared" si="153"/>
        <v>0.019834097748067055</v>
      </c>
      <c r="O347" s="149">
        <f t="shared" si="154"/>
        <v>0.026636665053417802</v>
      </c>
      <c r="P347" s="149">
        <f t="shared" si="155"/>
        <v>0.03259734037121694</v>
      </c>
      <c r="Q347" s="149">
        <f t="shared" si="156"/>
        <v>0.030146425495262703</v>
      </c>
      <c r="R347" s="149">
        <f t="shared" si="157"/>
        <v>0.025991101869830446</v>
      </c>
      <c r="S347" s="149">
        <f t="shared" si="158"/>
        <v>0.041792042795051824</v>
      </c>
      <c r="T347" s="149">
        <f t="shared" si="159"/>
        <v>0.0440324449594438</v>
      </c>
      <c r="U347" s="149">
        <f t="shared" si="160"/>
        <v>0.031684491978609626</v>
      </c>
      <c r="V347" s="149">
        <f t="shared" si="161"/>
        <v>0.03660516605166052</v>
      </c>
      <c r="W347" s="149">
        <f t="shared" si="162"/>
        <v>0.03473818646232439</v>
      </c>
      <c r="X347" s="149">
        <f t="shared" si="163"/>
        <v>0.03544282881692003</v>
      </c>
      <c r="Y347" s="149">
        <f t="shared" si="164"/>
        <v>0.03505519019613524</v>
      </c>
      <c r="Z347" s="149">
        <f t="shared" si="165"/>
        <v>0.05065548916436279</v>
      </c>
      <c r="AA347" s="149">
        <f t="shared" si="166"/>
        <v>0.034578469520103766</v>
      </c>
      <c r="AB347" s="149">
        <f t="shared" si="167"/>
        <v>0.04730229120473023</v>
      </c>
      <c r="AC347" s="149">
        <f t="shared" si="170"/>
        <v>0.06307760011735368</v>
      </c>
      <c r="AD347" s="149">
        <f t="shared" si="171"/>
        <v>0.03537944454272068</v>
      </c>
      <c r="AE347" s="149">
        <f t="shared" si="172"/>
        <v>0.04364850789254558</v>
      </c>
      <c r="AF347" s="109">
        <f t="shared" si="168"/>
        <v>-43.91123873308678</v>
      </c>
      <c r="AH347" s="53"/>
      <c r="AI347" s="129"/>
      <c r="AJ347" s="120"/>
    </row>
    <row r="348" spans="1:36" ht="12.75">
      <c r="A348" s="100" t="s">
        <v>13</v>
      </c>
      <c r="B348" s="21"/>
      <c r="C348" s="21"/>
      <c r="D348" s="149">
        <f t="shared" si="169"/>
        <v>0.09767563332462784</v>
      </c>
      <c r="E348" s="149">
        <f t="shared" si="144"/>
        <v>0.16533546325878595</v>
      </c>
      <c r="F348" s="149">
        <f t="shared" si="145"/>
        <v>0.08559782608695653</v>
      </c>
      <c r="G348" s="149">
        <f t="shared" si="146"/>
        <v>0.09699930216329379</v>
      </c>
      <c r="H348" s="149">
        <f t="shared" si="147"/>
        <v>0.12594553492417795</v>
      </c>
      <c r="I348" s="149">
        <f t="shared" si="148"/>
        <v>0.12748457847840988</v>
      </c>
      <c r="J348" s="149">
        <f t="shared" si="149"/>
        <v>0.10212700606619057</v>
      </c>
      <c r="K348" s="149">
        <f t="shared" si="150"/>
        <v>0.1482228949433793</v>
      </c>
      <c r="L348" s="149">
        <f t="shared" si="151"/>
        <v>0.199956531188872</v>
      </c>
      <c r="M348" s="149">
        <f t="shared" si="152"/>
        <v>0.15791521973416356</v>
      </c>
      <c r="N348" s="149">
        <f t="shared" si="153"/>
        <v>0.1455282911692494</v>
      </c>
      <c r="O348" s="149">
        <f t="shared" si="154"/>
        <v>0.16343174151419057</v>
      </c>
      <c r="P348" s="149">
        <f t="shared" si="155"/>
        <v>0.15316822584065792</v>
      </c>
      <c r="Q348" s="149">
        <f t="shared" si="156"/>
        <v>0.181739879414298</v>
      </c>
      <c r="R348" s="149">
        <f t="shared" si="157"/>
        <v>0.1732994939379577</v>
      </c>
      <c r="S348" s="149">
        <f t="shared" si="158"/>
        <v>0.18269092993265512</v>
      </c>
      <c r="T348" s="149">
        <f t="shared" si="159"/>
        <v>0.16685979142526072</v>
      </c>
      <c r="U348" s="149">
        <f t="shared" si="160"/>
        <v>0.19719251336898397</v>
      </c>
      <c r="V348" s="149">
        <f t="shared" si="161"/>
        <v>0.1904059040590406</v>
      </c>
      <c r="W348" s="149">
        <f t="shared" si="162"/>
        <v>0.17496807151979565</v>
      </c>
      <c r="X348" s="149">
        <f t="shared" si="163"/>
        <v>0.14871116986120292</v>
      </c>
      <c r="Y348" s="149">
        <f t="shared" si="164"/>
        <v>0.1309499666830837</v>
      </c>
      <c r="Z348" s="149">
        <f t="shared" si="165"/>
        <v>0.18193168643538749</v>
      </c>
      <c r="AA348" s="149">
        <f t="shared" si="166"/>
        <v>0.11766536964980545</v>
      </c>
      <c r="AB348" s="149">
        <f t="shared" si="167"/>
        <v>0.1740048569316862</v>
      </c>
      <c r="AC348" s="149">
        <f t="shared" si="170"/>
        <v>0.2206249083174417</v>
      </c>
      <c r="AD348" s="149">
        <f t="shared" si="171"/>
        <v>0.10997953046422886</v>
      </c>
      <c r="AE348" s="149">
        <f t="shared" si="172"/>
        <v>0.12534956112731038</v>
      </c>
      <c r="AF348" s="109">
        <f t="shared" si="168"/>
        <v>-50.150900320834566</v>
      </c>
      <c r="AH348" s="53"/>
      <c r="AI348" s="129"/>
      <c r="AJ348" s="120"/>
    </row>
    <row r="349" spans="1:36" ht="12.75">
      <c r="A349" s="100" t="s">
        <v>101</v>
      </c>
      <c r="B349" s="21"/>
      <c r="C349" s="21"/>
      <c r="D349" s="149">
        <f t="shared" si="169"/>
        <v>0.021415513188822146</v>
      </c>
      <c r="E349" s="149">
        <f t="shared" si="144"/>
        <v>0.01757188498402556</v>
      </c>
      <c r="F349" s="149">
        <f t="shared" si="145"/>
        <v>0.010190217391304348</v>
      </c>
      <c r="G349" s="149">
        <f t="shared" si="146"/>
        <v>0.01256106071179344</v>
      </c>
      <c r="H349" s="149">
        <f t="shared" si="147"/>
        <v>0.010849240836165142</v>
      </c>
      <c r="I349" s="149">
        <f t="shared" si="148"/>
        <v>0.008910212474297465</v>
      </c>
      <c r="J349" s="149">
        <f t="shared" si="149"/>
        <v>0.009502418797512093</v>
      </c>
      <c r="K349" s="149">
        <f t="shared" si="150"/>
        <v>0.009081735620585268</v>
      </c>
      <c r="L349" s="149">
        <f t="shared" si="151"/>
        <v>0.010867202782003912</v>
      </c>
      <c r="M349" s="149">
        <f t="shared" si="152"/>
        <v>0.018485810082624836</v>
      </c>
      <c r="N349" s="149">
        <f t="shared" si="153"/>
        <v>0.016665336569381788</v>
      </c>
      <c r="O349" s="149">
        <f t="shared" si="154"/>
        <v>0.016252880371576964</v>
      </c>
      <c r="P349" s="149">
        <f t="shared" si="155"/>
        <v>0.02199338627455601</v>
      </c>
      <c r="Q349" s="149">
        <f t="shared" si="156"/>
        <v>0.01636520241171404</v>
      </c>
      <c r="R349" s="149">
        <f t="shared" si="157"/>
        <v>0.014371550445670954</v>
      </c>
      <c r="S349" s="149">
        <f t="shared" si="158"/>
        <v>0.010030090270812439</v>
      </c>
      <c r="T349" s="149">
        <f t="shared" si="159"/>
        <v>0.022247972190034764</v>
      </c>
      <c r="U349" s="149">
        <f t="shared" si="160"/>
        <v>0.021925133689839574</v>
      </c>
      <c r="V349" s="149">
        <f t="shared" si="161"/>
        <v>0.025321033210332106</v>
      </c>
      <c r="W349" s="149">
        <f t="shared" si="162"/>
        <v>0.016602809706257982</v>
      </c>
      <c r="X349" s="149">
        <f t="shared" si="163"/>
        <v>0.020654329147389294</v>
      </c>
      <c r="Y349" s="149">
        <f t="shared" si="164"/>
        <v>0.025277399542254542</v>
      </c>
      <c r="Z349" s="149">
        <f t="shared" si="165"/>
        <v>0.02746811736377419</v>
      </c>
      <c r="AA349" s="149">
        <f t="shared" si="166"/>
        <v>0.023735408560311283</v>
      </c>
      <c r="AB349" s="149">
        <f t="shared" si="167"/>
        <v>0.033101045296167246</v>
      </c>
      <c r="AC349" s="149">
        <f t="shared" si="170"/>
        <v>0.05222238521343699</v>
      </c>
      <c r="AD349" s="149">
        <f t="shared" si="171"/>
        <v>0.030325238179474866</v>
      </c>
      <c r="AE349" s="149">
        <f t="shared" si="172"/>
        <v>0.012893097715951925</v>
      </c>
      <c r="AF349" s="109">
        <f t="shared" si="168"/>
        <v>-41.930576216438155</v>
      </c>
      <c r="AH349" s="53"/>
      <c r="AI349" s="129"/>
      <c r="AJ349" s="120"/>
    </row>
    <row r="350" spans="1:36" ht="12.75">
      <c r="A350" s="100" t="s">
        <v>15</v>
      </c>
      <c r="B350" s="21"/>
      <c r="C350" s="21"/>
      <c r="D350" s="149">
        <f t="shared" si="169"/>
        <v>0.03734656568294594</v>
      </c>
      <c r="E350" s="149">
        <f t="shared" si="144"/>
        <v>0.051118210862619806</v>
      </c>
      <c r="F350" s="149">
        <f t="shared" si="145"/>
        <v>0.03940217391304348</v>
      </c>
      <c r="G350" s="149">
        <f t="shared" si="146"/>
        <v>0.044661549197487785</v>
      </c>
      <c r="H350" s="149">
        <f t="shared" si="147"/>
        <v>0.048585730701087376</v>
      </c>
      <c r="I350" s="149">
        <f t="shared" si="148"/>
        <v>0.032727895819054144</v>
      </c>
      <c r="J350" s="149">
        <f t="shared" si="149"/>
        <v>0.03436228211625585</v>
      </c>
      <c r="K350" s="149">
        <f t="shared" si="150"/>
        <v>0.035317860746720484</v>
      </c>
      <c r="L350" s="149">
        <f t="shared" si="151"/>
        <v>0.04325146707237557</v>
      </c>
      <c r="M350" s="149">
        <f t="shared" si="152"/>
        <v>0.03592384145611304</v>
      </c>
      <c r="N350" s="149">
        <f t="shared" si="153"/>
        <v>0.04084181074749903</v>
      </c>
      <c r="O350" s="149">
        <f t="shared" si="154"/>
        <v>0.04261866408546849</v>
      </c>
      <c r="P350" s="149">
        <f t="shared" si="155"/>
        <v>0.04163033830540959</v>
      </c>
      <c r="Q350" s="149">
        <f t="shared" si="156"/>
        <v>0.05116279069767442</v>
      </c>
      <c r="R350" s="149">
        <f t="shared" si="157"/>
        <v>0.038329230816273485</v>
      </c>
      <c r="S350" s="149">
        <f t="shared" si="158"/>
        <v>0.05850885991307256</v>
      </c>
      <c r="T350" s="149">
        <f t="shared" si="159"/>
        <v>0.040324449594438004</v>
      </c>
      <c r="U350" s="149">
        <f t="shared" si="160"/>
        <v>0.053475935828877004</v>
      </c>
      <c r="V350" s="149">
        <f t="shared" si="161"/>
        <v>0.052959409594095945</v>
      </c>
      <c r="W350" s="149">
        <f t="shared" si="162"/>
        <v>0.06296296296296296</v>
      </c>
      <c r="X350" s="149">
        <f t="shared" si="163"/>
        <v>0.059897554527428946</v>
      </c>
      <c r="Y350" s="149">
        <f t="shared" si="164"/>
        <v>0.054828055740649535</v>
      </c>
      <c r="Z350" s="149">
        <f t="shared" si="165"/>
        <v>0.06599482743244449</v>
      </c>
      <c r="AA350" s="149">
        <f t="shared" si="166"/>
        <v>0.04632295719844358</v>
      </c>
      <c r="AB350" s="149">
        <f t="shared" si="167"/>
        <v>0.04088269454123113</v>
      </c>
      <c r="AC350" s="149">
        <f t="shared" si="170"/>
        <v>0.060730526624614936</v>
      </c>
      <c r="AD350" s="149">
        <f t="shared" si="171"/>
        <v>0.039422809633317325</v>
      </c>
      <c r="AE350" s="149">
        <f t="shared" si="172"/>
        <v>0.04327544372252382</v>
      </c>
      <c r="AF350" s="109">
        <f t="shared" si="168"/>
        <v>-35.08567795402797</v>
      </c>
      <c r="AH350" s="53"/>
      <c r="AI350" s="129"/>
      <c r="AJ350" s="120"/>
    </row>
    <row r="351" spans="1:36" ht="12.75">
      <c r="A351" s="100" t="s">
        <v>102</v>
      </c>
      <c r="B351" s="21"/>
      <c r="C351" s="21"/>
      <c r="D351" s="149">
        <f t="shared" si="169"/>
        <v>0.4941237921128232</v>
      </c>
      <c r="E351" s="149">
        <f t="shared" si="144"/>
        <v>0.26517571884984026</v>
      </c>
      <c r="F351" s="149">
        <f t="shared" si="145"/>
        <v>0.3910778985507246</v>
      </c>
      <c r="G351" s="149">
        <f t="shared" si="146"/>
        <v>0.4255059316120028</v>
      </c>
      <c r="H351" s="149">
        <f t="shared" si="147"/>
        <v>0.37830831089584543</v>
      </c>
      <c r="I351" s="149">
        <f t="shared" si="148"/>
        <v>0.40472926662097325</v>
      </c>
      <c r="J351" s="149">
        <f t="shared" si="149"/>
        <v>0.42904860631190966</v>
      </c>
      <c r="K351" s="149">
        <f t="shared" si="150"/>
        <v>0.3878237470568449</v>
      </c>
      <c r="L351" s="149">
        <f t="shared" si="151"/>
        <v>0.3183003694848946</v>
      </c>
      <c r="M351" s="149">
        <f t="shared" si="152"/>
        <v>0.3548976170518501</v>
      </c>
      <c r="N351" s="149">
        <f t="shared" si="153"/>
        <v>0.3638207279231235</v>
      </c>
      <c r="O351" s="149">
        <f t="shared" si="154"/>
        <v>0.36957244089369173</v>
      </c>
      <c r="P351" s="149">
        <f t="shared" si="155"/>
        <v>0.3353991406869792</v>
      </c>
      <c r="Q351" s="149">
        <f t="shared" si="156"/>
        <v>0.35314384151593453</v>
      </c>
      <c r="R351" s="149">
        <f t="shared" si="157"/>
        <v>0.3340621034445855</v>
      </c>
      <c r="S351" s="149">
        <f t="shared" si="158"/>
        <v>0.329560108898123</v>
      </c>
      <c r="T351" s="149">
        <f t="shared" si="159"/>
        <v>0.26697566628041713</v>
      </c>
      <c r="U351" s="149">
        <f t="shared" si="160"/>
        <v>0.2894385026737968</v>
      </c>
      <c r="V351" s="149">
        <f t="shared" si="161"/>
        <v>0.2981180811808118</v>
      </c>
      <c r="W351" s="149">
        <f t="shared" si="162"/>
        <v>0.3001277139208174</v>
      </c>
      <c r="X351" s="149">
        <f t="shared" si="163"/>
        <v>0.3014705882352941</v>
      </c>
      <c r="Y351" s="149">
        <f t="shared" si="164"/>
        <v>0.3051394964799954</v>
      </c>
      <c r="Z351" s="149">
        <f t="shared" si="165"/>
        <v>0.20654597342370462</v>
      </c>
      <c r="AA351" s="149">
        <f t="shared" si="166"/>
        <v>0.28443579766536964</v>
      </c>
      <c r="AB351" s="149">
        <f t="shared" si="167"/>
        <v>0.2208848062506599</v>
      </c>
      <c r="AC351" s="149">
        <f t="shared" si="170"/>
        <v>0.23940149625935161</v>
      </c>
      <c r="AD351" s="149">
        <f t="shared" si="171"/>
        <v>0.26019054357989435</v>
      </c>
      <c r="AE351" s="149">
        <f t="shared" si="172"/>
        <v>0.2512214120926512</v>
      </c>
      <c r="AF351" s="109">
        <f t="shared" si="168"/>
        <v>8.683758307851704</v>
      </c>
      <c r="AH351" s="53"/>
      <c r="AI351" s="129"/>
      <c r="AJ351" s="120"/>
    </row>
    <row r="352" spans="1:34" ht="12.75">
      <c r="A352" s="20"/>
      <c r="B352" s="20"/>
      <c r="C352" s="20"/>
      <c r="D352" s="20"/>
      <c r="E352" s="20"/>
      <c r="F352" s="20"/>
      <c r="G352" s="17" t="s">
        <v>17</v>
      </c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09"/>
      <c r="AH352" s="53"/>
    </row>
    <row r="353" spans="1:255" ht="12.75">
      <c r="A353" s="22" t="s">
        <v>18</v>
      </c>
      <c r="B353" s="22"/>
      <c r="C353" s="22"/>
      <c r="D353" s="151">
        <f aca="true" t="shared" si="173" ref="D353:AA353">AVERAGE(SUM(D343:D351))</f>
        <v>1</v>
      </c>
      <c r="E353" s="151">
        <f t="shared" si="173"/>
        <v>0.9999999999999999</v>
      </c>
      <c r="F353" s="151">
        <f t="shared" si="173"/>
        <v>0.9999999999999999</v>
      </c>
      <c r="G353" s="151">
        <f t="shared" si="173"/>
        <v>0.9999999999999999</v>
      </c>
      <c r="H353" s="151">
        <f t="shared" si="173"/>
        <v>1</v>
      </c>
      <c r="I353" s="151">
        <f t="shared" si="173"/>
        <v>1</v>
      </c>
      <c r="J353" s="151">
        <f t="shared" si="173"/>
        <v>0.9999999999999999</v>
      </c>
      <c r="K353" s="151">
        <f t="shared" si="173"/>
        <v>1</v>
      </c>
      <c r="L353" s="151">
        <f t="shared" si="173"/>
        <v>1</v>
      </c>
      <c r="M353" s="151">
        <f t="shared" si="173"/>
        <v>1</v>
      </c>
      <c r="N353" s="151">
        <f t="shared" si="173"/>
        <v>0.9999999999999999</v>
      </c>
      <c r="O353" s="151">
        <f t="shared" si="173"/>
        <v>1</v>
      </c>
      <c r="P353" s="151">
        <f t="shared" si="173"/>
        <v>1</v>
      </c>
      <c r="Q353" s="151">
        <f t="shared" si="173"/>
        <v>0.9999999999999998</v>
      </c>
      <c r="R353" s="151">
        <f t="shared" si="173"/>
        <v>1</v>
      </c>
      <c r="S353" s="151">
        <f t="shared" si="173"/>
        <v>1</v>
      </c>
      <c r="T353" s="151">
        <f t="shared" si="173"/>
        <v>1</v>
      </c>
      <c r="U353" s="151">
        <f t="shared" si="173"/>
        <v>1</v>
      </c>
      <c r="V353" s="151">
        <f t="shared" si="173"/>
        <v>1</v>
      </c>
      <c r="W353" s="151">
        <f t="shared" si="173"/>
        <v>1</v>
      </c>
      <c r="X353" s="151">
        <f t="shared" si="173"/>
        <v>1</v>
      </c>
      <c r="Y353" s="151">
        <f t="shared" si="173"/>
        <v>1</v>
      </c>
      <c r="Z353" s="151">
        <f t="shared" si="173"/>
        <v>1</v>
      </c>
      <c r="AA353" s="151">
        <f t="shared" si="173"/>
        <v>1</v>
      </c>
      <c r="AB353" s="151">
        <f>AVERAGE(SUM(AB343:AB351))</f>
        <v>1</v>
      </c>
      <c r="AC353" s="151">
        <f>AVERAGE(SUM(AC343:AC351))</f>
        <v>1.0000000000000002</v>
      </c>
      <c r="AD353" s="151">
        <f>AVERAGE(SUM(AD343:AD351))</f>
        <v>1</v>
      </c>
      <c r="AE353" s="151">
        <f>AVERAGE(SUM(AE343:AE351))</f>
        <v>1</v>
      </c>
      <c r="AF353" s="109">
        <f>(AB353-AA353)/AA353*100</f>
        <v>0</v>
      </c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32" ht="12.75">
      <c r="A354" s="23"/>
      <c r="B354" s="23"/>
      <c r="C354" s="23"/>
      <c r="D354" s="23"/>
      <c r="E354" s="23"/>
      <c r="F354" s="23"/>
      <c r="G354" s="1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10"/>
    </row>
    <row r="355" spans="14:32" ht="12.75">
      <c r="N355"/>
      <c r="T355" s="144"/>
      <c r="U355" s="144"/>
      <c r="V355" s="144"/>
      <c r="W355" s="144"/>
      <c r="X355" s="144"/>
      <c r="Y355" s="144"/>
      <c r="Z355" s="144"/>
      <c r="AA355" s="144"/>
      <c r="AB355" s="144"/>
      <c r="AF355" s="112"/>
    </row>
    <row r="356" spans="1:32" ht="12.75">
      <c r="A356" s="2" t="s">
        <v>150</v>
      </c>
      <c r="B356" s="38"/>
      <c r="C356" s="38"/>
      <c r="D356" s="38"/>
      <c r="E356" s="38"/>
      <c r="F356" s="38"/>
      <c r="G356" s="38"/>
      <c r="H356" s="38"/>
      <c r="N356"/>
      <c r="T356" s="145"/>
      <c r="U356" s="145"/>
      <c r="V356" s="145"/>
      <c r="W356" s="145"/>
      <c r="X356" s="145"/>
      <c r="Y356" s="145"/>
      <c r="Z356" s="145"/>
      <c r="AA356" s="145"/>
      <c r="AB356" s="145"/>
      <c r="AF356" s="112"/>
    </row>
    <row r="357" spans="1:32" ht="12.75">
      <c r="A357" s="86" t="s">
        <v>153</v>
      </c>
      <c r="B357" s="38"/>
      <c r="C357" s="38"/>
      <c r="D357" s="38"/>
      <c r="E357" s="38"/>
      <c r="F357" s="38"/>
      <c r="G357" s="38"/>
      <c r="H357" s="38"/>
      <c r="N357"/>
      <c r="T357" s="144"/>
      <c r="U357" s="144"/>
      <c r="V357" s="144"/>
      <c r="W357" s="144"/>
      <c r="X357" s="144"/>
      <c r="Y357" s="144"/>
      <c r="Z357" s="144"/>
      <c r="AA357" s="144"/>
      <c r="AB357" s="144"/>
      <c r="AF357" s="112"/>
    </row>
    <row r="358" spans="1:32" ht="12.75">
      <c r="A358" s="40"/>
      <c r="B358" s="8"/>
      <c r="C358" s="8"/>
      <c r="D358" s="55" t="s">
        <v>37</v>
      </c>
      <c r="E358" s="55" t="s">
        <v>38</v>
      </c>
      <c r="F358" s="66" t="s">
        <v>39</v>
      </c>
      <c r="G358" s="12" t="s">
        <v>1</v>
      </c>
      <c r="H358" s="12" t="s">
        <v>2</v>
      </c>
      <c r="I358" s="12" t="s">
        <v>3</v>
      </c>
      <c r="J358" s="12" t="s">
        <v>4</v>
      </c>
      <c r="K358" s="49" t="s">
        <v>5</v>
      </c>
      <c r="L358" s="49" t="s">
        <v>24</v>
      </c>
      <c r="M358" s="49" t="s">
        <v>25</v>
      </c>
      <c r="N358" s="49" t="s">
        <v>26</v>
      </c>
      <c r="O358" s="49" t="s">
        <v>27</v>
      </c>
      <c r="P358" s="49" t="s">
        <v>29</v>
      </c>
      <c r="Q358" s="49" t="s">
        <v>30</v>
      </c>
      <c r="R358" s="49" t="s">
        <v>31</v>
      </c>
      <c r="S358" s="49" t="s">
        <v>35</v>
      </c>
      <c r="T358" s="69" t="s">
        <v>42</v>
      </c>
      <c r="U358" s="69" t="s">
        <v>43</v>
      </c>
      <c r="V358" s="69" t="str">
        <f aca="true" t="shared" si="174" ref="V358:AA358">V340</f>
        <v>2008/09</v>
      </c>
      <c r="W358" s="69" t="str">
        <f t="shared" si="174"/>
        <v>2009/10</v>
      </c>
      <c r="X358" s="69" t="str">
        <f t="shared" si="174"/>
        <v>2010/11</v>
      </c>
      <c r="Y358" s="69" t="str">
        <f t="shared" si="174"/>
        <v>2011/12</v>
      </c>
      <c r="Z358" s="69" t="str">
        <f t="shared" si="174"/>
        <v>2012/13*</v>
      </c>
      <c r="AA358" s="69" t="str">
        <f t="shared" si="174"/>
        <v>2013/14</v>
      </c>
      <c r="AB358" s="113" t="s">
        <v>137</v>
      </c>
      <c r="AC358" s="113" t="s">
        <v>158</v>
      </c>
      <c r="AD358" s="113" t="s">
        <v>164</v>
      </c>
      <c r="AE358" s="113" t="s">
        <v>163</v>
      </c>
      <c r="AF358" s="111" t="str">
        <f>AF340</f>
        <v>% Verandering</v>
      </c>
    </row>
    <row r="359" spans="1:32" ht="12.75">
      <c r="A359" s="19"/>
      <c r="B359" s="25"/>
      <c r="C359" s="25"/>
      <c r="D359" s="13" t="s">
        <v>19</v>
      </c>
      <c r="E359" s="13" t="s">
        <v>19</v>
      </c>
      <c r="F359" s="13" t="s">
        <v>19</v>
      </c>
      <c r="G359" s="13" t="s">
        <v>19</v>
      </c>
      <c r="H359" s="13" t="s">
        <v>19</v>
      </c>
      <c r="I359" s="13" t="s">
        <v>19</v>
      </c>
      <c r="J359" s="13" t="s">
        <v>19</v>
      </c>
      <c r="K359" s="13" t="s">
        <v>19</v>
      </c>
      <c r="L359" s="13" t="s">
        <v>19</v>
      </c>
      <c r="M359" s="13" t="s">
        <v>19</v>
      </c>
      <c r="N359" s="13" t="s">
        <v>19</v>
      </c>
      <c r="O359" s="13" t="s">
        <v>19</v>
      </c>
      <c r="P359" s="13" t="s">
        <v>19</v>
      </c>
      <c r="Q359" s="13" t="s">
        <v>19</v>
      </c>
      <c r="R359" s="13" t="s">
        <v>19</v>
      </c>
      <c r="S359" s="13" t="s">
        <v>19</v>
      </c>
      <c r="T359" s="13" t="s">
        <v>19</v>
      </c>
      <c r="U359" s="13" t="s">
        <v>19</v>
      </c>
      <c r="V359" s="13" t="s">
        <v>19</v>
      </c>
      <c r="W359" s="13" t="s">
        <v>19</v>
      </c>
      <c r="X359" s="13" t="s">
        <v>19</v>
      </c>
      <c r="Y359" s="13" t="s">
        <v>19</v>
      </c>
      <c r="Z359" s="13"/>
      <c r="AA359" s="33" t="s">
        <v>19</v>
      </c>
      <c r="AB359" s="33" t="s">
        <v>19</v>
      </c>
      <c r="AC359" s="33" t="s">
        <v>7</v>
      </c>
      <c r="AD359" s="33" t="s">
        <v>7</v>
      </c>
      <c r="AE359" s="33" t="s">
        <v>7</v>
      </c>
      <c r="AF359" s="104"/>
    </row>
    <row r="360" spans="1:32" ht="12.75">
      <c r="A360" s="20"/>
      <c r="B360" s="53"/>
      <c r="C360" s="53"/>
      <c r="D360" s="26"/>
      <c r="E360" s="26"/>
      <c r="F360" s="54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139"/>
      <c r="AB360" s="139"/>
      <c r="AC360" s="139"/>
      <c r="AD360" s="139"/>
      <c r="AE360" s="139"/>
      <c r="AF360" s="140"/>
    </row>
    <row r="361" spans="1:36" ht="12.75">
      <c r="A361" s="100" t="s">
        <v>97</v>
      </c>
      <c r="B361" s="21"/>
      <c r="C361" s="21"/>
      <c r="D361" s="150">
        <f aca="true" t="shared" si="175" ref="D361:D369">D92/$D$102</f>
        <v>0.00025025025025025025</v>
      </c>
      <c r="E361" s="150">
        <f aca="true" t="shared" si="176" ref="E361:E369">E92/$E$102</f>
        <v>0.0011737089201877935</v>
      </c>
      <c r="F361" s="150">
        <f aca="true" t="shared" si="177" ref="F361:F369">F92/$F$102</f>
        <v>0.0006436387041407423</v>
      </c>
      <c r="G361" s="150">
        <f aca="true" t="shared" si="178" ref="G361:G369">G92/$G$102</f>
        <v>0.0006341154090044388</v>
      </c>
      <c r="H361" s="150">
        <f aca="true" t="shared" si="179" ref="H361:H369">H92/$H$102</f>
        <v>0.008310188728759814</v>
      </c>
      <c r="I361" s="150">
        <f aca="true" t="shared" si="180" ref="I361:I369">I92/$I$102</f>
        <v>0.004147228692186984</v>
      </c>
      <c r="J361" s="150">
        <f aca="true" t="shared" si="181" ref="J361:J369">J92/$J$102</f>
        <v>0.003864623828035673</v>
      </c>
      <c r="K361" s="150">
        <f aca="true" t="shared" si="182" ref="K361:K369">K92/$K$102</f>
        <v>0.0018221574344023323</v>
      </c>
      <c r="L361" s="150">
        <f aca="true" t="shared" si="183" ref="L361:L369">L92/$L$102</f>
        <v>0.0026223776223776225</v>
      </c>
      <c r="M361" s="150">
        <f aca="true" t="shared" si="184" ref="M361:M369">M92/$M$102</f>
        <v>0.0020833333333333333</v>
      </c>
      <c r="N361" s="150">
        <f aca="true" t="shared" si="185" ref="N361:N369">N92/$N$102</f>
        <v>0.002479466914613358</v>
      </c>
      <c r="O361" s="150">
        <f aca="true" t="shared" si="186" ref="O361:O369">O92/$O$102</f>
        <v>0.003337823500661604</v>
      </c>
      <c r="P361" s="150">
        <f aca="true" t="shared" si="187" ref="P361:P369">P92/$P$102</f>
        <v>0.006741795829340031</v>
      </c>
      <c r="Q361" s="150">
        <f aca="true" t="shared" si="188" ref="Q361:Q369">Q92/$Q$102</f>
        <v>0.003807451726951319</v>
      </c>
      <c r="R361" s="150">
        <f aca="true" t="shared" si="189" ref="R361:R369">R92/$R$102</f>
        <v>0.004073900556087425</v>
      </c>
      <c r="S361" s="150">
        <f aca="true" t="shared" si="190" ref="S361:S369">S92/$S$102</f>
        <v>0.01110836830412244</v>
      </c>
      <c r="T361" s="150">
        <f aca="true" t="shared" si="191" ref="T361:T369">T92/$T$102</f>
        <v>0.0071174377224199285</v>
      </c>
      <c r="U361" s="150">
        <f aca="true" t="shared" si="192" ref="U361:U369">U92/$U$102</f>
        <v>0.005747126436781609</v>
      </c>
      <c r="V361" s="150">
        <f aca="true" t="shared" si="193" ref="V361:V369">V92/$V$102</f>
        <v>0.006635071090047393</v>
      </c>
      <c r="W361" s="150">
        <f aca="true" t="shared" si="194" ref="W361:W369">W92/$W$102</f>
        <v>0.0028084252758274826</v>
      </c>
      <c r="X361" s="150">
        <f aca="true" t="shared" si="195" ref="X361:X369">X92/$X$102</f>
        <v>0.0028783658310120707</v>
      </c>
      <c r="Y361" s="150">
        <f aca="true" t="shared" si="196" ref="Y361:Y369">Y92/$Y$102</f>
        <v>0.0047920260686218135</v>
      </c>
      <c r="Z361" s="150">
        <f aca="true" t="shared" si="197" ref="Z361:Z369">Z92/$Z$102</f>
        <v>0.004835745833199007</v>
      </c>
      <c r="AA361" s="150">
        <f aca="true" t="shared" si="198" ref="AA361:AA369">AA92/$AA$102</f>
        <v>0.004357798165137615</v>
      </c>
      <c r="AB361" s="150">
        <f aca="true" t="shared" si="199" ref="AB361:AB369">AB92/$AB$102</f>
        <v>0.006551724137931035</v>
      </c>
      <c r="AC361" s="150">
        <f>AC92/$AC$102</f>
        <v>0.009153318077803204</v>
      </c>
      <c r="AD361" s="150">
        <f>AD92/$AD$102</f>
        <v>0.0029191753329684362</v>
      </c>
      <c r="AE361" s="150">
        <f>AE92/$AE$102</f>
        <v>0.005437102789435106</v>
      </c>
      <c r="AF361" s="109">
        <f aca="true" t="shared" si="200" ref="AF361:AF369">(AD361-AC361)/AC361*100</f>
        <v>-68.10800948731983</v>
      </c>
      <c r="AH361" s="53"/>
      <c r="AI361" s="129"/>
      <c r="AJ361" s="120"/>
    </row>
    <row r="362" spans="1:36" ht="12.75">
      <c r="A362" s="100" t="s">
        <v>98</v>
      </c>
      <c r="B362" s="21"/>
      <c r="C362" s="21"/>
      <c r="D362" s="150">
        <f t="shared" si="175"/>
        <v>0.022772772772772773</v>
      </c>
      <c r="E362" s="150">
        <f t="shared" si="176"/>
        <v>0.06396713615023474</v>
      </c>
      <c r="F362" s="150">
        <f t="shared" si="177"/>
        <v>0.028963741686333404</v>
      </c>
      <c r="G362" s="150">
        <f t="shared" si="178"/>
        <v>0.024730500951173115</v>
      </c>
      <c r="H362" s="150">
        <f t="shared" si="179"/>
        <v>0.05992477092308701</v>
      </c>
      <c r="I362" s="150">
        <f t="shared" si="180"/>
        <v>0.032920442156787015</v>
      </c>
      <c r="J362" s="150">
        <f t="shared" si="181"/>
        <v>0.03962954493482735</v>
      </c>
      <c r="K362" s="150">
        <f t="shared" si="182"/>
        <v>0.0564868804664723</v>
      </c>
      <c r="L362" s="150">
        <f t="shared" si="183"/>
        <v>0.05944055944055944</v>
      </c>
      <c r="M362" s="150">
        <f t="shared" si="184"/>
        <v>0.052083333333333336</v>
      </c>
      <c r="N362" s="150">
        <f t="shared" si="185"/>
        <v>0.08988067565473423</v>
      </c>
      <c r="O362" s="150">
        <f t="shared" si="186"/>
        <v>0.11288995911166211</v>
      </c>
      <c r="P362" s="150">
        <f t="shared" si="187"/>
        <v>0.1392973991209227</v>
      </c>
      <c r="Q362" s="150">
        <f t="shared" si="188"/>
        <v>0.1219744356812619</v>
      </c>
      <c r="R362" s="150">
        <f t="shared" si="189"/>
        <v>0.10722506263622104</v>
      </c>
      <c r="S362" s="150">
        <f t="shared" si="190"/>
        <v>0.11437505142763105</v>
      </c>
      <c r="T362" s="150">
        <f t="shared" si="191"/>
        <v>0.17722419928825622</v>
      </c>
      <c r="U362" s="150">
        <f t="shared" si="192"/>
        <v>0.11992337164750957</v>
      </c>
      <c r="V362" s="150">
        <f t="shared" si="193"/>
        <v>0.11469194312796209</v>
      </c>
      <c r="W362" s="150">
        <f t="shared" si="194"/>
        <v>0.11755265797392177</v>
      </c>
      <c r="X362" s="150">
        <f t="shared" si="195"/>
        <v>0.11959145775301765</v>
      </c>
      <c r="Y362" s="150">
        <f t="shared" si="196"/>
        <v>0.11347517730496454</v>
      </c>
      <c r="Z362" s="150">
        <f t="shared" si="197"/>
        <v>0.10477449305264515</v>
      </c>
      <c r="AA362" s="150">
        <f t="shared" si="198"/>
        <v>0.09761467889908257</v>
      </c>
      <c r="AB362" s="150">
        <f t="shared" si="199"/>
        <v>0.12337164750957855</v>
      </c>
      <c r="AC362" s="150">
        <f aca="true" t="shared" si="201" ref="AC362:AC369">AC93/$AC$102</f>
        <v>0.15446224256292906</v>
      </c>
      <c r="AD362" s="150">
        <f aca="true" t="shared" si="202" ref="AD362:AD369">AD93/$AD$102</f>
        <v>0.09589490968801313</v>
      </c>
      <c r="AE362" s="150">
        <f aca="true" t="shared" si="203" ref="AE362:AE369">AE93/$AE$102</f>
        <v>0.10252362119100744</v>
      </c>
      <c r="AF362" s="109">
        <f t="shared" si="200"/>
        <v>-37.91692513531594</v>
      </c>
      <c r="AH362" s="53"/>
      <c r="AI362" s="129"/>
      <c r="AJ362" s="120"/>
    </row>
    <row r="363" spans="1:36" ht="12.75">
      <c r="A363" s="100" t="s">
        <v>99</v>
      </c>
      <c r="B363" s="21"/>
      <c r="C363" s="21"/>
      <c r="D363" s="150">
        <f t="shared" si="175"/>
        <v>0.23798798798798798</v>
      </c>
      <c r="E363" s="150">
        <f t="shared" si="176"/>
        <v>0.17312206572769953</v>
      </c>
      <c r="F363" s="150">
        <f t="shared" si="177"/>
        <v>0.2894228706286205</v>
      </c>
      <c r="G363" s="150">
        <f t="shared" si="178"/>
        <v>0.3408370323398859</v>
      </c>
      <c r="H363" s="150">
        <f t="shared" si="179"/>
        <v>0.23928094998578522</v>
      </c>
      <c r="I363" s="150">
        <f t="shared" si="180"/>
        <v>0.2747409407677246</v>
      </c>
      <c r="J363" s="150">
        <f t="shared" si="181"/>
        <v>0.3109993139721015</v>
      </c>
      <c r="K363" s="150">
        <f t="shared" si="182"/>
        <v>0.29701166180758015</v>
      </c>
      <c r="L363" s="150">
        <f t="shared" si="183"/>
        <v>0.32867132867132864</v>
      </c>
      <c r="M363" s="150">
        <f t="shared" si="184"/>
        <v>0.33935185185185185</v>
      </c>
      <c r="N363" s="150">
        <f t="shared" si="185"/>
        <v>0.3052843638617697</v>
      </c>
      <c r="O363" s="150">
        <f t="shared" si="186"/>
        <v>0.2748936068759164</v>
      </c>
      <c r="P363" s="150">
        <f t="shared" si="187"/>
        <v>0.2714894742060213</v>
      </c>
      <c r="Q363" s="150">
        <f t="shared" si="188"/>
        <v>0.28555887952134895</v>
      </c>
      <c r="R363" s="150">
        <f t="shared" si="189"/>
        <v>0.2963762654553602</v>
      </c>
      <c r="S363" s="150">
        <f t="shared" si="190"/>
        <v>0.27976631284456516</v>
      </c>
      <c r="T363" s="150">
        <f t="shared" si="191"/>
        <v>0.3309608540925267</v>
      </c>
      <c r="U363" s="150">
        <f t="shared" si="192"/>
        <v>0.3735632183908046</v>
      </c>
      <c r="V363" s="150">
        <f t="shared" si="193"/>
        <v>0.36018957345971564</v>
      </c>
      <c r="W363" s="150">
        <f t="shared" si="194"/>
        <v>0.3815446339017051</v>
      </c>
      <c r="X363" s="150">
        <f t="shared" si="195"/>
        <v>0.33925255338904364</v>
      </c>
      <c r="Y363" s="150">
        <f t="shared" si="196"/>
        <v>0.339850488786659</v>
      </c>
      <c r="Z363" s="150">
        <f t="shared" si="197"/>
        <v>0.3724813823785422</v>
      </c>
      <c r="AA363" s="150">
        <f t="shared" si="198"/>
        <v>0.38038990825688074</v>
      </c>
      <c r="AB363" s="150">
        <f t="shared" si="199"/>
        <v>0.32729885057471264</v>
      </c>
      <c r="AC363" s="150">
        <f t="shared" si="201"/>
        <v>0.23409610983981693</v>
      </c>
      <c r="AD363" s="150">
        <f t="shared" si="202"/>
        <v>0.3238460135011859</v>
      </c>
      <c r="AE363" s="150">
        <f t="shared" si="203"/>
        <v>0.3335561874229744</v>
      </c>
      <c r="AF363" s="109">
        <f t="shared" si="200"/>
        <v>38.33891290324364</v>
      </c>
      <c r="AH363" s="53"/>
      <c r="AI363" s="129"/>
      <c r="AJ363" s="120"/>
    </row>
    <row r="364" spans="1:36" ht="12.75">
      <c r="A364" s="100" t="s">
        <v>100</v>
      </c>
      <c r="B364" s="21"/>
      <c r="C364" s="21"/>
      <c r="D364" s="150">
        <f t="shared" si="175"/>
        <v>0.005255255255255256</v>
      </c>
      <c r="E364" s="150">
        <f t="shared" si="176"/>
        <v>0.018779342723004695</v>
      </c>
      <c r="F364" s="150">
        <f t="shared" si="177"/>
        <v>0.00836730315382965</v>
      </c>
      <c r="G364" s="150">
        <f t="shared" si="178"/>
        <v>0.007292327203551046</v>
      </c>
      <c r="H364" s="150">
        <f t="shared" si="179"/>
        <v>0.013123974894482473</v>
      </c>
      <c r="I364" s="150">
        <f t="shared" si="180"/>
        <v>0.017884923735056367</v>
      </c>
      <c r="J364" s="150">
        <f t="shared" si="181"/>
        <v>0.0066316030185227534</v>
      </c>
      <c r="K364" s="150">
        <f t="shared" si="182"/>
        <v>0.007288629737609329</v>
      </c>
      <c r="L364" s="150">
        <f t="shared" si="183"/>
        <v>0.006993006993006993</v>
      </c>
      <c r="M364" s="150">
        <f t="shared" si="184"/>
        <v>0.0060185185185185185</v>
      </c>
      <c r="N364" s="150">
        <f t="shared" si="185"/>
        <v>0.008058267472493413</v>
      </c>
      <c r="O364" s="150">
        <f t="shared" si="186"/>
        <v>0.00801077640158785</v>
      </c>
      <c r="P364" s="150">
        <f t="shared" si="187"/>
        <v>0.011831190720116328</v>
      </c>
      <c r="Q364" s="150">
        <f t="shared" si="188"/>
        <v>0.016752787598585804</v>
      </c>
      <c r="R364" s="150">
        <f t="shared" si="189"/>
        <v>0.014034587415721183</v>
      </c>
      <c r="S364" s="150">
        <f t="shared" si="190"/>
        <v>0.02262815765654571</v>
      </c>
      <c r="T364" s="150">
        <f t="shared" si="191"/>
        <v>0.024056939501779357</v>
      </c>
      <c r="U364" s="150">
        <f t="shared" si="192"/>
        <v>0.013409961685823755</v>
      </c>
      <c r="V364" s="150">
        <f t="shared" si="193"/>
        <v>0.014502369668246445</v>
      </c>
      <c r="W364" s="150">
        <f t="shared" si="194"/>
        <v>0.013239719157472418</v>
      </c>
      <c r="X364" s="150">
        <f t="shared" si="195"/>
        <v>0.013370473537604457</v>
      </c>
      <c r="Y364" s="150">
        <f t="shared" si="196"/>
        <v>0.01437607820586544</v>
      </c>
      <c r="Z364" s="150">
        <f t="shared" si="197"/>
        <v>0.014507237499597021</v>
      </c>
      <c r="AA364" s="150">
        <f t="shared" si="198"/>
        <v>0.014923547400611619</v>
      </c>
      <c r="AB364" s="150">
        <f t="shared" si="199"/>
        <v>0.016091954022988506</v>
      </c>
      <c r="AC364" s="150">
        <f t="shared" si="201"/>
        <v>0.015102974828375287</v>
      </c>
      <c r="AD364" s="150">
        <f t="shared" si="202"/>
        <v>0.009706257982120051</v>
      </c>
      <c r="AE364" s="150">
        <f t="shared" si="203"/>
        <v>0.011518602946506964</v>
      </c>
      <c r="AF364" s="109">
        <f t="shared" si="200"/>
        <v>-35.73280699717481</v>
      </c>
      <c r="AH364" s="53"/>
      <c r="AI364" s="129"/>
      <c r="AJ364" s="120"/>
    </row>
    <row r="365" spans="1:36" ht="12.75">
      <c r="A365" s="100" t="s">
        <v>12</v>
      </c>
      <c r="B365" s="21"/>
      <c r="C365" s="21"/>
      <c r="D365" s="150">
        <f t="shared" si="175"/>
        <v>0.05855855855855856</v>
      </c>
      <c r="E365" s="150">
        <f t="shared" si="176"/>
        <v>0.1073943661971831</v>
      </c>
      <c r="F365" s="150">
        <f t="shared" si="177"/>
        <v>0.047200171636987774</v>
      </c>
      <c r="G365" s="150">
        <f t="shared" si="178"/>
        <v>0.02584020291693088</v>
      </c>
      <c r="H365" s="150">
        <f t="shared" si="179"/>
        <v>0.05904301616113018</v>
      </c>
      <c r="I365" s="150">
        <f t="shared" si="180"/>
        <v>0.04743133614895601</v>
      </c>
      <c r="J365" s="150">
        <f t="shared" si="181"/>
        <v>0.04985136062199863</v>
      </c>
      <c r="K365" s="150">
        <f t="shared" si="182"/>
        <v>0.0575801749271137</v>
      </c>
      <c r="L365" s="150">
        <f t="shared" si="183"/>
        <v>0.0493006993006993</v>
      </c>
      <c r="M365" s="150">
        <f t="shared" si="184"/>
        <v>0.041435185185185186</v>
      </c>
      <c r="N365" s="150">
        <f t="shared" si="185"/>
        <v>0.05315357198202386</v>
      </c>
      <c r="O365" s="150">
        <f t="shared" si="186"/>
        <v>0.06079607090490779</v>
      </c>
      <c r="P365" s="150">
        <f t="shared" si="187"/>
        <v>0.058693281337783794</v>
      </c>
      <c r="Q365" s="150">
        <f t="shared" si="188"/>
        <v>0.05847158009246668</v>
      </c>
      <c r="R365" s="150">
        <f t="shared" si="189"/>
        <v>0.0468498563950054</v>
      </c>
      <c r="S365" s="150">
        <f t="shared" si="190"/>
        <v>0.055541841520612194</v>
      </c>
      <c r="T365" s="150">
        <f t="shared" si="191"/>
        <v>0.060213523131672594</v>
      </c>
      <c r="U365" s="150">
        <f t="shared" si="192"/>
        <v>0.04827586206896552</v>
      </c>
      <c r="V365" s="150">
        <f t="shared" si="193"/>
        <v>0.05175355450236967</v>
      </c>
      <c r="W365" s="150">
        <f t="shared" si="194"/>
        <v>0.050551654964894686</v>
      </c>
      <c r="X365" s="150">
        <f t="shared" si="195"/>
        <v>0.054549675023212625</v>
      </c>
      <c r="Y365" s="150">
        <f t="shared" si="196"/>
        <v>0.051753881541115584</v>
      </c>
      <c r="Z365" s="150">
        <f t="shared" si="197"/>
        <v>0.05077533124858957</v>
      </c>
      <c r="AA365" s="150">
        <f t="shared" si="198"/>
        <v>0.04472477064220184</v>
      </c>
      <c r="AB365" s="150">
        <f t="shared" si="199"/>
        <v>0.054310344827586204</v>
      </c>
      <c r="AC365" s="150">
        <f t="shared" si="201"/>
        <v>0.07025171624713959</v>
      </c>
      <c r="AD365" s="150">
        <f t="shared" si="202"/>
        <v>0.0561941251596424</v>
      </c>
      <c r="AE365" s="150">
        <f t="shared" si="203"/>
        <v>0.06282874334458344</v>
      </c>
      <c r="AF365" s="109">
        <f t="shared" si="200"/>
        <v>-20.01031695516701</v>
      </c>
      <c r="AH365" s="53"/>
      <c r="AI365" s="129"/>
      <c r="AJ365" s="120"/>
    </row>
    <row r="366" spans="1:36" ht="12.75">
      <c r="A366" s="100" t="s">
        <v>13</v>
      </c>
      <c r="B366" s="21"/>
      <c r="C366" s="21"/>
      <c r="D366" s="150">
        <f t="shared" si="175"/>
        <v>0.42542542542542544</v>
      </c>
      <c r="E366" s="150">
        <f t="shared" si="176"/>
        <v>0.5193661971830986</v>
      </c>
      <c r="F366" s="150">
        <f t="shared" si="177"/>
        <v>0.4024887363226775</v>
      </c>
      <c r="G366" s="150">
        <f t="shared" si="178"/>
        <v>0.3354470513633481</v>
      </c>
      <c r="H366" s="150">
        <f t="shared" si="179"/>
        <v>0.3797196404749929</v>
      </c>
      <c r="I366" s="150">
        <f t="shared" si="180"/>
        <v>0.312112136916608</v>
      </c>
      <c r="J366" s="150">
        <f t="shared" si="181"/>
        <v>0.2744111593871484</v>
      </c>
      <c r="K366" s="150">
        <f t="shared" si="182"/>
        <v>0.30065597667638483</v>
      </c>
      <c r="L366" s="150">
        <f t="shared" si="183"/>
        <v>0.3321678321678322</v>
      </c>
      <c r="M366" s="150">
        <f t="shared" si="184"/>
        <v>0.3020833333333333</v>
      </c>
      <c r="N366" s="150">
        <f t="shared" si="185"/>
        <v>0.2789400278940028</v>
      </c>
      <c r="O366" s="150">
        <f t="shared" si="186"/>
        <v>0.2771585585370796</v>
      </c>
      <c r="P366" s="150">
        <f t="shared" si="187"/>
        <v>0.29991077034931757</v>
      </c>
      <c r="Q366" s="150">
        <f t="shared" si="188"/>
        <v>0.31656241501223825</v>
      </c>
      <c r="R366" s="150">
        <f t="shared" si="189"/>
        <v>0.3408225205222741</v>
      </c>
      <c r="S366" s="150">
        <f t="shared" si="190"/>
        <v>0.34970789105570643</v>
      </c>
      <c r="T366" s="150">
        <f t="shared" si="191"/>
        <v>0.27402135231316727</v>
      </c>
      <c r="U366" s="150">
        <f t="shared" si="192"/>
        <v>0.2681992337164751</v>
      </c>
      <c r="V366" s="150">
        <f t="shared" si="193"/>
        <v>0.2995260663507109</v>
      </c>
      <c r="W366" s="150">
        <f t="shared" si="194"/>
        <v>0.275827482447342</v>
      </c>
      <c r="X366" s="150">
        <f t="shared" si="195"/>
        <v>0.2994428969359331</v>
      </c>
      <c r="Y366" s="150">
        <f t="shared" si="196"/>
        <v>0.31148169446041785</v>
      </c>
      <c r="Z366" s="150">
        <f t="shared" si="197"/>
        <v>0.31996518263000095</v>
      </c>
      <c r="AA366" s="150">
        <f t="shared" si="198"/>
        <v>0.286697247706422</v>
      </c>
      <c r="AB366" s="150">
        <f t="shared" si="199"/>
        <v>0.3075287356321839</v>
      </c>
      <c r="AC366" s="150">
        <f t="shared" si="201"/>
        <v>0.3585812356979405</v>
      </c>
      <c r="AD366" s="150">
        <f t="shared" si="202"/>
        <v>0.3419813902572523</v>
      </c>
      <c r="AE366" s="150">
        <f t="shared" si="203"/>
        <v>0.32864265749474414</v>
      </c>
      <c r="AF366" s="109">
        <f t="shared" si="200"/>
        <v>-4.6293123532742335</v>
      </c>
      <c r="AH366" s="53"/>
      <c r="AI366" s="129"/>
      <c r="AJ366" s="120"/>
    </row>
    <row r="367" spans="1:36" ht="12.75">
      <c r="A367" s="100" t="s">
        <v>101</v>
      </c>
      <c r="B367" s="21"/>
      <c r="C367" s="21"/>
      <c r="D367" s="150">
        <f t="shared" si="175"/>
        <v>0.006256256256256257</v>
      </c>
      <c r="E367" s="150">
        <f t="shared" si="176"/>
        <v>0.01584507042253521</v>
      </c>
      <c r="F367" s="150">
        <f t="shared" si="177"/>
        <v>0.005149109633125939</v>
      </c>
      <c r="G367" s="150">
        <f t="shared" si="178"/>
        <v>0.002694990488268865</v>
      </c>
      <c r="H367" s="150">
        <f t="shared" si="179"/>
        <v>0.003062523235725064</v>
      </c>
      <c r="I367" s="150">
        <f t="shared" si="180"/>
        <v>0.003110421519140238</v>
      </c>
      <c r="J367" s="150">
        <f t="shared" si="181"/>
        <v>0.003613080265264121</v>
      </c>
      <c r="K367" s="150">
        <f t="shared" si="182"/>
        <v>0.002951895043731778</v>
      </c>
      <c r="L367" s="150">
        <f t="shared" si="183"/>
        <v>0.0024475524475524478</v>
      </c>
      <c r="M367" s="150">
        <f t="shared" si="184"/>
        <v>0.0023148148148148147</v>
      </c>
      <c r="N367" s="150">
        <f t="shared" si="185"/>
        <v>0.006508600650860065</v>
      </c>
      <c r="O367" s="150">
        <f t="shared" si="186"/>
        <v>0.003933863411494033</v>
      </c>
      <c r="P367" s="150">
        <f t="shared" si="187"/>
        <v>0.007303612148451701</v>
      </c>
      <c r="Q367" s="150">
        <f t="shared" si="188"/>
        <v>0.005439216752787599</v>
      </c>
      <c r="R367" s="150">
        <f t="shared" si="189"/>
        <v>0.005296070722913653</v>
      </c>
      <c r="S367" s="150">
        <f t="shared" si="190"/>
        <v>0.006418168353492965</v>
      </c>
      <c r="T367" s="150">
        <f t="shared" si="191"/>
        <v>0.012526690391459075</v>
      </c>
      <c r="U367" s="150">
        <f t="shared" si="192"/>
        <v>0.011494252873563218</v>
      </c>
      <c r="V367" s="150">
        <f t="shared" si="193"/>
        <v>0.014218009478672985</v>
      </c>
      <c r="W367" s="150">
        <f t="shared" si="194"/>
        <v>0.0160481444332999</v>
      </c>
      <c r="X367" s="150">
        <f t="shared" si="195"/>
        <v>0.011142061281337047</v>
      </c>
      <c r="Y367" s="150">
        <f t="shared" si="196"/>
        <v>0.01897642323174238</v>
      </c>
      <c r="Z367" s="150">
        <f t="shared" si="197"/>
        <v>0.02224443083271543</v>
      </c>
      <c r="AA367" s="150">
        <f t="shared" si="198"/>
        <v>0.018960244648318043</v>
      </c>
      <c r="AB367" s="150">
        <f t="shared" si="199"/>
        <v>0.02375478927203065</v>
      </c>
      <c r="AC367" s="150">
        <f t="shared" si="201"/>
        <v>0.030205949656750573</v>
      </c>
      <c r="AD367" s="150">
        <f t="shared" si="202"/>
        <v>0.02802408319649699</v>
      </c>
      <c r="AE367" s="150">
        <f t="shared" si="203"/>
        <v>0.023681603260650684</v>
      </c>
      <c r="AF367" s="109">
        <f t="shared" si="200"/>
        <v>-7.223300326748603</v>
      </c>
      <c r="AH367" s="53"/>
      <c r="AI367" s="129"/>
      <c r="AJ367" s="120"/>
    </row>
    <row r="368" spans="1:36" ht="12.75">
      <c r="A368" s="100" t="s">
        <v>15</v>
      </c>
      <c r="B368" s="21"/>
      <c r="C368" s="21"/>
      <c r="D368" s="150">
        <f t="shared" si="175"/>
        <v>0.07307307307307308</v>
      </c>
      <c r="E368" s="150">
        <f t="shared" si="176"/>
        <v>0.058098591549295774</v>
      </c>
      <c r="F368" s="150">
        <f t="shared" si="177"/>
        <v>0.0592147607809483</v>
      </c>
      <c r="G368" s="150">
        <f t="shared" si="178"/>
        <v>0.07292327203551047</v>
      </c>
      <c r="H368" s="150">
        <f t="shared" si="179"/>
        <v>0.07787434119885407</v>
      </c>
      <c r="I368" s="150">
        <f t="shared" si="180"/>
        <v>0.07101558891425035</v>
      </c>
      <c r="J368" s="150">
        <f t="shared" si="181"/>
        <v>0.04802195289275097</v>
      </c>
      <c r="K368" s="150">
        <f t="shared" si="182"/>
        <v>0.07744169096209913</v>
      </c>
      <c r="L368" s="150">
        <f t="shared" si="183"/>
        <v>0.05821678321678322</v>
      </c>
      <c r="M368" s="150">
        <f t="shared" si="184"/>
        <v>0.04976851851851852</v>
      </c>
      <c r="N368" s="150">
        <f t="shared" si="185"/>
        <v>0.049589338292267165</v>
      </c>
      <c r="O368" s="150">
        <f t="shared" si="186"/>
        <v>0.0590079511724105</v>
      </c>
      <c r="P368" s="150">
        <f t="shared" si="187"/>
        <v>0.050728708813906606</v>
      </c>
      <c r="Q368" s="150">
        <f t="shared" si="188"/>
        <v>0.050448735382104974</v>
      </c>
      <c r="R368" s="150">
        <f t="shared" si="189"/>
        <v>0.04731835495895545</v>
      </c>
      <c r="S368" s="150">
        <f t="shared" si="190"/>
        <v>0.032913683864066484</v>
      </c>
      <c r="T368" s="150">
        <f t="shared" si="191"/>
        <v>0.028469750889679714</v>
      </c>
      <c r="U368" s="150">
        <f t="shared" si="192"/>
        <v>0.03218390804597701</v>
      </c>
      <c r="V368" s="150">
        <f t="shared" si="193"/>
        <v>0.03327014218009479</v>
      </c>
      <c r="W368" s="150">
        <f t="shared" si="194"/>
        <v>0.03851554663991976</v>
      </c>
      <c r="X368" s="150">
        <f t="shared" si="195"/>
        <v>0.041852367688022286</v>
      </c>
      <c r="Y368" s="150">
        <f t="shared" si="196"/>
        <v>0.03833620854897451</v>
      </c>
      <c r="Z368" s="150">
        <f t="shared" si="197"/>
        <v>0.037074051387859054</v>
      </c>
      <c r="AA368" s="150">
        <f t="shared" si="198"/>
        <v>0.04453363914373089</v>
      </c>
      <c r="AB368" s="150">
        <f t="shared" si="199"/>
        <v>0.05603448275862069</v>
      </c>
      <c r="AC368" s="150">
        <f t="shared" si="201"/>
        <v>0.05377574370709382</v>
      </c>
      <c r="AD368" s="150">
        <f t="shared" si="202"/>
        <v>0.0595511767925561</v>
      </c>
      <c r="AE368" s="150">
        <f t="shared" si="203"/>
        <v>0.06092777111005502</v>
      </c>
      <c r="AF368" s="109">
        <f t="shared" si="200"/>
        <v>10.739847907859643</v>
      </c>
      <c r="AH368" s="53"/>
      <c r="AI368" s="129"/>
      <c r="AJ368" s="120"/>
    </row>
    <row r="369" spans="1:36" ht="12.75">
      <c r="A369" s="100" t="s">
        <v>102</v>
      </c>
      <c r="B369" s="21"/>
      <c r="C369" s="21"/>
      <c r="D369" s="150">
        <f t="shared" si="175"/>
        <v>0.1704204204204204</v>
      </c>
      <c r="E369" s="150">
        <f t="shared" si="176"/>
        <v>0.04225352112676056</v>
      </c>
      <c r="F369" s="150">
        <f t="shared" si="177"/>
        <v>0.1585496674533362</v>
      </c>
      <c r="G369" s="150">
        <f t="shared" si="178"/>
        <v>0.1896005072923272</v>
      </c>
      <c r="H369" s="150">
        <f t="shared" si="179"/>
        <v>0.1596605943971833</v>
      </c>
      <c r="I369" s="150">
        <f t="shared" si="180"/>
        <v>0.23663698114929038</v>
      </c>
      <c r="J369" s="150">
        <f t="shared" si="181"/>
        <v>0.26297736107935055</v>
      </c>
      <c r="K369" s="150">
        <f t="shared" si="182"/>
        <v>0.1987609329446064</v>
      </c>
      <c r="L369" s="150">
        <f t="shared" si="183"/>
        <v>0.16013986013986015</v>
      </c>
      <c r="M369" s="150">
        <f t="shared" si="184"/>
        <v>0.2048611111111111</v>
      </c>
      <c r="N369" s="150">
        <f t="shared" si="185"/>
        <v>0.20610568727723538</v>
      </c>
      <c r="O369" s="150">
        <f t="shared" si="186"/>
        <v>0.19997139008428003</v>
      </c>
      <c r="P369" s="150">
        <f t="shared" si="187"/>
        <v>0.1540037674741399</v>
      </c>
      <c r="Q369" s="150">
        <f t="shared" si="188"/>
        <v>0.14098449823225456</v>
      </c>
      <c r="R369" s="150">
        <f t="shared" si="189"/>
        <v>0.13800338133746154</v>
      </c>
      <c r="S369" s="150">
        <f t="shared" si="190"/>
        <v>0.12754052497325763</v>
      </c>
      <c r="T369" s="150">
        <f t="shared" si="191"/>
        <v>0.08540925266903915</v>
      </c>
      <c r="U369" s="150">
        <f t="shared" si="192"/>
        <v>0.12720306513409962</v>
      </c>
      <c r="V369" s="150">
        <f t="shared" si="193"/>
        <v>0.1052132701421801</v>
      </c>
      <c r="W369" s="150">
        <f t="shared" si="194"/>
        <v>0.10391173520561685</v>
      </c>
      <c r="X369" s="150">
        <f t="shared" si="195"/>
        <v>0.11792014856081709</v>
      </c>
      <c r="Y369" s="150">
        <f t="shared" si="196"/>
        <v>0.10695802185163887</v>
      </c>
      <c r="Z369" s="150">
        <f t="shared" si="197"/>
        <v>0.07334214513685161</v>
      </c>
      <c r="AA369" s="150">
        <f t="shared" si="198"/>
        <v>0.10779816513761468</v>
      </c>
      <c r="AB369" s="150">
        <f t="shared" si="199"/>
        <v>0.08505747126436781</v>
      </c>
      <c r="AC369" s="150">
        <f t="shared" si="201"/>
        <v>0.07437070938215103</v>
      </c>
      <c r="AD369" s="150">
        <f t="shared" si="202"/>
        <v>0.08188286808976464</v>
      </c>
      <c r="AE369" s="150">
        <f t="shared" si="203"/>
        <v>0.07088371044004285</v>
      </c>
      <c r="AF369" s="109">
        <f t="shared" si="200"/>
        <v>10.100964169929687</v>
      </c>
      <c r="AH369" s="53"/>
      <c r="AI369" s="129"/>
      <c r="AJ369" s="120"/>
    </row>
    <row r="370" spans="1:32" ht="12.75">
      <c r="A370" s="16"/>
      <c r="B370" s="53"/>
      <c r="C370" s="53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3"/>
      <c r="S370" s="13"/>
      <c r="T370" s="13"/>
      <c r="U370" s="13"/>
      <c r="V370" s="13"/>
      <c r="W370" s="13"/>
      <c r="X370" s="13"/>
      <c r="Y370" s="13"/>
      <c r="Z370" s="13"/>
      <c r="AA370" s="33"/>
      <c r="AB370" s="33"/>
      <c r="AC370" s="33"/>
      <c r="AD370" s="33"/>
      <c r="AE370" s="33"/>
      <c r="AF370" s="104"/>
    </row>
    <row r="371" spans="1:32" ht="12.75">
      <c r="A371" s="47" t="s">
        <v>18</v>
      </c>
      <c r="B371" s="71"/>
      <c r="C371" s="47"/>
      <c r="D371" s="152">
        <f aca="true" t="shared" si="204" ref="D371:AA371">AVERAGE(SUM(D361:D369))</f>
        <v>1</v>
      </c>
      <c r="E371" s="152">
        <f t="shared" si="204"/>
        <v>1</v>
      </c>
      <c r="F371" s="152">
        <f t="shared" si="204"/>
        <v>1</v>
      </c>
      <c r="G371" s="152">
        <f t="shared" si="204"/>
        <v>1</v>
      </c>
      <c r="H371" s="152">
        <f t="shared" si="204"/>
        <v>1</v>
      </c>
      <c r="I371" s="152">
        <f t="shared" si="204"/>
        <v>0.9999999999999998</v>
      </c>
      <c r="J371" s="152">
        <f t="shared" si="204"/>
        <v>0.9999999999999999</v>
      </c>
      <c r="K371" s="152">
        <f t="shared" si="204"/>
        <v>1</v>
      </c>
      <c r="L371" s="152">
        <f t="shared" si="204"/>
        <v>1</v>
      </c>
      <c r="M371" s="152">
        <f t="shared" si="204"/>
        <v>1</v>
      </c>
      <c r="N371" s="152">
        <f t="shared" si="204"/>
        <v>1</v>
      </c>
      <c r="O371" s="152">
        <f t="shared" si="204"/>
        <v>1</v>
      </c>
      <c r="P371" s="152">
        <f t="shared" si="204"/>
        <v>0.9999999999999999</v>
      </c>
      <c r="Q371" s="152">
        <f t="shared" si="204"/>
        <v>1</v>
      </c>
      <c r="R371" s="152">
        <f t="shared" si="204"/>
        <v>0.9999999999999998</v>
      </c>
      <c r="S371" s="152">
        <f t="shared" si="204"/>
        <v>1</v>
      </c>
      <c r="T371" s="152">
        <f t="shared" si="204"/>
        <v>1</v>
      </c>
      <c r="U371" s="152">
        <f t="shared" si="204"/>
        <v>1</v>
      </c>
      <c r="V371" s="152">
        <f t="shared" si="204"/>
        <v>1</v>
      </c>
      <c r="W371" s="152">
        <f t="shared" si="204"/>
        <v>1</v>
      </c>
      <c r="X371" s="152">
        <f t="shared" si="204"/>
        <v>1</v>
      </c>
      <c r="Y371" s="152">
        <f t="shared" si="204"/>
        <v>0.9999999999999999</v>
      </c>
      <c r="Z371" s="152">
        <f t="shared" si="204"/>
        <v>1</v>
      </c>
      <c r="AA371" s="152">
        <f t="shared" si="204"/>
        <v>1</v>
      </c>
      <c r="AB371" s="152">
        <f>AVERAGE(SUM(AB361:AB369))</f>
        <v>1</v>
      </c>
      <c r="AC371" s="152">
        <f>AVERAGE(SUM(AC361:AC369))</f>
        <v>1</v>
      </c>
      <c r="AD371" s="152">
        <f>AVERAGE(SUM(AD361:AD369))</f>
        <v>0.9999999999999999</v>
      </c>
      <c r="AE371" s="152">
        <f>AVERAGE(SUM(AE361:AE369))</f>
        <v>1</v>
      </c>
      <c r="AF371" s="117">
        <f>(AB371-AA371)/AA371*100</f>
        <v>0</v>
      </c>
    </row>
    <row r="372" ht="12.75">
      <c r="AF372" s="112"/>
    </row>
    <row r="373" spans="1:32" ht="12.75">
      <c r="A373" s="2" t="s">
        <v>151</v>
      </c>
      <c r="B373" s="38"/>
      <c r="C373" s="38"/>
      <c r="D373" s="38"/>
      <c r="E373" s="38"/>
      <c r="F373" s="38"/>
      <c r="G373" s="38"/>
      <c r="H373" s="38"/>
      <c r="N373"/>
      <c r="T373" s="145"/>
      <c r="U373" s="145"/>
      <c r="V373" s="145"/>
      <c r="W373" s="145"/>
      <c r="X373" s="145"/>
      <c r="Y373" s="145"/>
      <c r="Z373" s="145"/>
      <c r="AA373" s="145"/>
      <c r="AB373" s="145"/>
      <c r="AF373" s="112"/>
    </row>
    <row r="374" spans="1:32" ht="12.75">
      <c r="A374" s="86" t="s">
        <v>154</v>
      </c>
      <c r="B374" s="38"/>
      <c r="C374" s="38"/>
      <c r="D374" s="38"/>
      <c r="E374" s="38"/>
      <c r="F374" s="38"/>
      <c r="G374" s="38"/>
      <c r="H374" s="38"/>
      <c r="N374"/>
      <c r="T374" s="144"/>
      <c r="U374" s="144"/>
      <c r="V374" s="144"/>
      <c r="W374" s="144"/>
      <c r="X374" s="144"/>
      <c r="Y374" s="144"/>
      <c r="Z374" s="144"/>
      <c r="AA374" s="144"/>
      <c r="AB374" s="144"/>
      <c r="AF374" s="112"/>
    </row>
    <row r="375" spans="1:32" ht="12.75">
      <c r="A375" s="40"/>
      <c r="B375" s="8"/>
      <c r="C375" s="8"/>
      <c r="D375" s="55" t="s">
        <v>37</v>
      </c>
      <c r="E375" s="55" t="s">
        <v>38</v>
      </c>
      <c r="F375" s="66" t="s">
        <v>39</v>
      </c>
      <c r="G375" s="12" t="s">
        <v>1</v>
      </c>
      <c r="H375" s="12" t="s">
        <v>2</v>
      </c>
      <c r="I375" s="12" t="s">
        <v>3</v>
      </c>
      <c r="J375" s="12" t="s">
        <v>4</v>
      </c>
      <c r="K375" s="49" t="s">
        <v>5</v>
      </c>
      <c r="L375" s="49" t="s">
        <v>24</v>
      </c>
      <c r="M375" s="49" t="s">
        <v>25</v>
      </c>
      <c r="N375" s="49" t="s">
        <v>26</v>
      </c>
      <c r="O375" s="49" t="s">
        <v>27</v>
      </c>
      <c r="P375" s="49" t="s">
        <v>29</v>
      </c>
      <c r="Q375" s="49" t="s">
        <v>30</v>
      </c>
      <c r="R375" s="49" t="s">
        <v>31</v>
      </c>
      <c r="S375" s="49" t="s">
        <v>35</v>
      </c>
      <c r="T375" s="69" t="s">
        <v>42</v>
      </c>
      <c r="U375" s="69" t="s">
        <v>43</v>
      </c>
      <c r="V375" s="69" t="str">
        <f>V358</f>
        <v>2008/09</v>
      </c>
      <c r="W375" s="69" t="str">
        <f aca="true" t="shared" si="205" ref="W375:AC375">W358</f>
        <v>2009/10</v>
      </c>
      <c r="X375" s="69" t="str">
        <f t="shared" si="205"/>
        <v>2010/11</v>
      </c>
      <c r="Y375" s="69" t="str">
        <f t="shared" si="205"/>
        <v>2011/12</v>
      </c>
      <c r="Z375" s="69" t="str">
        <f t="shared" si="205"/>
        <v>2012/13*</v>
      </c>
      <c r="AA375" s="69" t="str">
        <f t="shared" si="205"/>
        <v>2013/14</v>
      </c>
      <c r="AB375" s="69" t="str">
        <f t="shared" si="205"/>
        <v>2014/15</v>
      </c>
      <c r="AC375" s="69" t="str">
        <f t="shared" si="205"/>
        <v>2015/16</v>
      </c>
      <c r="AD375" s="113" t="s">
        <v>164</v>
      </c>
      <c r="AE375" s="113" t="s">
        <v>163</v>
      </c>
      <c r="AF375" s="111" t="s">
        <v>109</v>
      </c>
    </row>
    <row r="376" spans="1:32" ht="12.75">
      <c r="A376" s="19"/>
      <c r="B376" s="25"/>
      <c r="C376" s="25"/>
      <c r="D376" s="13" t="s">
        <v>19</v>
      </c>
      <c r="E376" s="13" t="s">
        <v>19</v>
      </c>
      <c r="F376" s="13" t="s">
        <v>19</v>
      </c>
      <c r="G376" s="13" t="s">
        <v>19</v>
      </c>
      <c r="H376" s="13" t="s">
        <v>19</v>
      </c>
      <c r="I376" s="13" t="s">
        <v>19</v>
      </c>
      <c r="J376" s="13" t="s">
        <v>19</v>
      </c>
      <c r="K376" s="13" t="s">
        <v>19</v>
      </c>
      <c r="L376" s="13" t="s">
        <v>19</v>
      </c>
      <c r="M376" s="13" t="s">
        <v>19</v>
      </c>
      <c r="N376" s="13" t="s">
        <v>19</v>
      </c>
      <c r="O376" s="13" t="s">
        <v>19</v>
      </c>
      <c r="P376" s="13" t="s">
        <v>19</v>
      </c>
      <c r="Q376" s="13" t="s">
        <v>19</v>
      </c>
      <c r="R376" s="13" t="s">
        <v>19</v>
      </c>
      <c r="S376" s="13" t="s">
        <v>19</v>
      </c>
      <c r="T376" s="13" t="s">
        <v>19</v>
      </c>
      <c r="U376" s="13" t="s">
        <v>19</v>
      </c>
      <c r="V376" s="13" t="s">
        <v>19</v>
      </c>
      <c r="W376" s="13" t="s">
        <v>19</v>
      </c>
      <c r="X376" s="13" t="s">
        <v>19</v>
      </c>
      <c r="Y376" s="13" t="s">
        <v>19</v>
      </c>
      <c r="Z376" s="13"/>
      <c r="AA376" s="33" t="s">
        <v>19</v>
      </c>
      <c r="AB376" s="33" t="s">
        <v>19</v>
      </c>
      <c r="AC376" s="33" t="s">
        <v>7</v>
      </c>
      <c r="AD376" s="33" t="s">
        <v>7</v>
      </c>
      <c r="AE376" s="33" t="s">
        <v>7</v>
      </c>
      <c r="AF376" s="104"/>
    </row>
    <row r="377" spans="1:32" ht="12.75">
      <c r="A377" s="20"/>
      <c r="B377" s="53"/>
      <c r="C377" s="53"/>
      <c r="D377" s="26"/>
      <c r="E377" s="26"/>
      <c r="F377" s="54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139"/>
      <c r="AB377" s="139"/>
      <c r="AC377" s="139"/>
      <c r="AD377" s="139"/>
      <c r="AE377" s="139"/>
      <c r="AF377" s="140"/>
    </row>
    <row r="378" spans="1:36" ht="12.75">
      <c r="A378" s="100" t="s">
        <v>97</v>
      </c>
      <c r="B378" s="21"/>
      <c r="C378" s="21"/>
      <c r="D378" s="150">
        <f aca="true" t="shared" si="206" ref="D378:D386">D110/$D$120</f>
        <v>0.00038338658146964857</v>
      </c>
      <c r="E378" s="150">
        <f aca="true" t="shared" si="207" ref="E378:E386">E110/$E$120</f>
        <v>0.0006765899864682003</v>
      </c>
      <c r="F378" s="150">
        <f aca="true" t="shared" si="208" ref="F378:F386">F110/$F$120</f>
        <v>0.0005508427894678859</v>
      </c>
      <c r="G378" s="150">
        <f aca="true" t="shared" si="209" ref="G378:G386">G110/$G$120</f>
        <v>0.0004983388704318936</v>
      </c>
      <c r="H378" s="150">
        <f aca="true" t="shared" si="210" ref="H378:H386">H110/$H$120</f>
        <v>0.004538941164882938</v>
      </c>
      <c r="I378" s="150">
        <f aca="true" t="shared" si="211" ref="I378:I386">I110/$I$120</f>
        <v>0.002578915324719481</v>
      </c>
      <c r="J378" s="150">
        <f aca="true" t="shared" si="212" ref="J378:J386">J110/$J$120</f>
        <v>0.0025881321617165155</v>
      </c>
      <c r="K378" s="150">
        <f aca="true" t="shared" si="213" ref="K378:K386">K110/$K$120</f>
        <v>0.0006941070313042271</v>
      </c>
      <c r="L378" s="150">
        <f aca="true" t="shared" si="214" ref="L378:L386">L110/$L$120</f>
        <v>0.0010052271813429834</v>
      </c>
      <c r="M378" s="150">
        <f aca="true" t="shared" si="215" ref="M378:M386">M110/$M$120</f>
        <v>0.0008181223183768454</v>
      </c>
      <c r="N378" s="150">
        <f aca="true" t="shared" si="216" ref="N378:N386">N110/$N$120</f>
        <v>0.0011807384691004481</v>
      </c>
      <c r="O378" s="150">
        <f aca="true" t="shared" si="217" ref="O378:O386">O110/$O$120</f>
        <v>0.0014879010422500188</v>
      </c>
      <c r="P378" s="150">
        <f aca="true" t="shared" si="218" ref="P378:P386">P110/$P$120</f>
        <v>0.0022041324822045585</v>
      </c>
      <c r="Q378" s="150">
        <f aca="true" t="shared" si="219" ref="Q378:Q386">Q110/$Q$120</f>
        <v>0.0015397595443999157</v>
      </c>
      <c r="R378" s="150">
        <f aca="true" t="shared" si="220" ref="R378:R386">R110/$R$120</f>
        <v>0.0017467248908296944</v>
      </c>
      <c r="S378" s="150">
        <f aca="true" t="shared" si="221" ref="S378:S386">S110/$S$120</f>
        <v>0.004079782411604714</v>
      </c>
      <c r="T378" s="150">
        <f aca="true" t="shared" si="222" ref="T378:T386">T110/$T$120</f>
        <v>0.002849122807017544</v>
      </c>
      <c r="U378" s="150">
        <f aca="true" t="shared" si="223" ref="U378:U386">U110/$U$120</f>
        <v>0.0031496062992125984</v>
      </c>
      <c r="V378" s="150">
        <f aca="true" t="shared" si="224" ref="V378:V386">V110/$V$120</f>
        <v>0.004149377593360996</v>
      </c>
      <c r="W378" s="150">
        <f aca="true" t="shared" si="225" ref="W378:W386">W110/$W$120</f>
        <v>0.0013655872024970737</v>
      </c>
      <c r="X378" s="150">
        <f aca="true" t="shared" si="226" ref="X378:X386">X110/$X$120</f>
        <v>0.0013899613899613899</v>
      </c>
      <c r="Y378" s="150">
        <f aca="true" t="shared" si="227" ref="Y378:Y386">Y110/$Y$120</f>
        <v>0.0024751658361110195</v>
      </c>
      <c r="Z378" s="150">
        <f aca="true" t="shared" si="228" ref="Z378:Z386">Z110/$Z$120</f>
        <v>0.0027941711895548803</v>
      </c>
      <c r="AA378" s="150">
        <f aca="true" t="shared" si="229" ref="AA378:AA386">AA110/$AA$120</f>
        <v>0.0023157894736842107</v>
      </c>
      <c r="AB378" s="150">
        <f aca="true" t="shared" si="230" ref="AB378:AB386">AB110/$AB$120</f>
        <v>0.003842097333132439</v>
      </c>
      <c r="AC378" s="150">
        <f>AC110/$AC$120</f>
        <v>0.005785177090698721</v>
      </c>
      <c r="AD378" s="150">
        <f>AD110/$AD$120</f>
        <v>0.0013139034878165313</v>
      </c>
      <c r="AE378" s="150">
        <f>AE110/$AE$120</f>
        <v>0.0026145340203166723</v>
      </c>
      <c r="AF378" s="109">
        <f aca="true" t="shared" si="231" ref="AF378:AF386">(AD378-AC378)/AC378*100</f>
        <v>-77.28844826670914</v>
      </c>
      <c r="AH378" s="53"/>
      <c r="AI378" s="129"/>
      <c r="AJ378" s="120"/>
    </row>
    <row r="379" spans="1:36" ht="12.75">
      <c r="A379" s="100" t="s">
        <v>98</v>
      </c>
      <c r="B379" s="21"/>
      <c r="C379" s="21"/>
      <c r="D379" s="150">
        <f t="shared" si="206"/>
        <v>0.014057507987220448</v>
      </c>
      <c r="E379" s="150">
        <f t="shared" si="207"/>
        <v>0.042286874154262515</v>
      </c>
      <c r="F379" s="150">
        <f t="shared" si="208"/>
        <v>0.017296463589291617</v>
      </c>
      <c r="G379" s="150">
        <f t="shared" si="209"/>
        <v>0.01478405315614618</v>
      </c>
      <c r="H379" s="150">
        <f t="shared" si="210"/>
        <v>0.03630540174849091</v>
      </c>
      <c r="I379" s="150">
        <f t="shared" si="211"/>
        <v>0.018568912434271185</v>
      </c>
      <c r="J379" s="150">
        <f t="shared" si="212"/>
        <v>0.020068460270084115</v>
      </c>
      <c r="K379" s="150">
        <f t="shared" si="213"/>
        <v>0.024432567501908795</v>
      </c>
      <c r="L379" s="150">
        <f t="shared" si="214"/>
        <v>0.02694008845999196</v>
      </c>
      <c r="M379" s="150">
        <f t="shared" si="215"/>
        <v>0.023434659297505638</v>
      </c>
      <c r="N379" s="150">
        <f t="shared" si="216"/>
        <v>0.04274166403983523</v>
      </c>
      <c r="O379" s="150">
        <f t="shared" si="217"/>
        <v>0.0524567321870604</v>
      </c>
      <c r="P379" s="150">
        <f t="shared" si="218"/>
        <v>0.056918793157606125</v>
      </c>
      <c r="Q379" s="150">
        <f t="shared" si="219"/>
        <v>0.05388103775574773</v>
      </c>
      <c r="R379" s="150">
        <f t="shared" si="220"/>
        <v>0.048637554585152835</v>
      </c>
      <c r="S379" s="150">
        <f t="shared" si="221"/>
        <v>0.06693865216077365</v>
      </c>
      <c r="T379" s="150">
        <f t="shared" si="222"/>
        <v>0.07588771929824562</v>
      </c>
      <c r="U379" s="150">
        <f t="shared" si="223"/>
        <v>0.0521259842519685</v>
      </c>
      <c r="V379" s="150">
        <f t="shared" si="224"/>
        <v>0.05259336099585062</v>
      </c>
      <c r="W379" s="150">
        <f t="shared" si="225"/>
        <v>0.04752243464689817</v>
      </c>
      <c r="X379" s="150">
        <f t="shared" si="226"/>
        <v>0.051949806949806956</v>
      </c>
      <c r="Y379" s="150">
        <f t="shared" si="227"/>
        <v>0.05093891290716478</v>
      </c>
      <c r="Z379" s="150">
        <f t="shared" si="228"/>
        <v>0.05717890316080032</v>
      </c>
      <c r="AA379" s="150">
        <f t="shared" si="229"/>
        <v>0.04657543859649122</v>
      </c>
      <c r="AB379" s="150">
        <f t="shared" si="230"/>
        <v>0.06820350559991964</v>
      </c>
      <c r="AC379" s="150">
        <f aca="true" t="shared" si="232" ref="AC379:AC386">AC111/$AC$120</f>
        <v>0.09127723854213537</v>
      </c>
      <c r="AD379" s="150">
        <f aca="true" t="shared" si="233" ref="AD379:AD386">AD111/$AD$120</f>
        <v>0.04199713330148113</v>
      </c>
      <c r="AE379" s="150">
        <f aca="true" t="shared" si="234" ref="AE379:AE386">AE111/$AE$120</f>
        <v>0.05253547825830976</v>
      </c>
      <c r="AF379" s="109">
        <f t="shared" si="231"/>
        <v>-53.989478678088595</v>
      </c>
      <c r="AH379" s="53"/>
      <c r="AI379" s="129"/>
      <c r="AJ379" s="120"/>
    </row>
    <row r="380" spans="1:36" ht="12.75">
      <c r="A380" s="100" t="s">
        <v>99</v>
      </c>
      <c r="B380" s="21"/>
      <c r="C380" s="21"/>
      <c r="D380" s="150">
        <f t="shared" si="206"/>
        <v>0.27105431309904154</v>
      </c>
      <c r="E380" s="150">
        <f t="shared" si="207"/>
        <v>0.28755074424898514</v>
      </c>
      <c r="F380" s="150">
        <f t="shared" si="208"/>
        <v>0.3653189379751019</v>
      </c>
      <c r="G380" s="150">
        <f t="shared" si="209"/>
        <v>0.3601328903654485</v>
      </c>
      <c r="H380" s="150">
        <f t="shared" si="210"/>
        <v>0.2852906079775522</v>
      </c>
      <c r="I380" s="150">
        <f t="shared" si="211"/>
        <v>0.33958641212841184</v>
      </c>
      <c r="J380" s="150">
        <f t="shared" si="212"/>
        <v>0.3558681722360209</v>
      </c>
      <c r="K380" s="150">
        <f t="shared" si="213"/>
        <v>0.3526063719025474</v>
      </c>
      <c r="L380" s="150">
        <f t="shared" si="214"/>
        <v>0.3699236027342179</v>
      </c>
      <c r="M380" s="150">
        <f t="shared" si="215"/>
        <v>0.38119954912370013</v>
      </c>
      <c r="N380" s="150">
        <f t="shared" si="216"/>
        <v>0.3599649518354873</v>
      </c>
      <c r="O380" s="150">
        <f t="shared" si="217"/>
        <v>0.3305647550357949</v>
      </c>
      <c r="P380" s="150">
        <f t="shared" si="218"/>
        <v>0.3552699529891551</v>
      </c>
      <c r="Q380" s="150">
        <f t="shared" si="219"/>
        <v>0.3269352457287492</v>
      </c>
      <c r="R380" s="150">
        <f t="shared" si="220"/>
        <v>0.3592139737991266</v>
      </c>
      <c r="S380" s="150">
        <f t="shared" si="221"/>
        <v>0.31429434874584466</v>
      </c>
      <c r="T380" s="150">
        <f t="shared" si="222"/>
        <v>0.4007017543859649</v>
      </c>
      <c r="U380" s="150">
        <f t="shared" si="223"/>
        <v>0.38803149606299214</v>
      </c>
      <c r="V380" s="150">
        <f t="shared" si="224"/>
        <v>0.37570539419087134</v>
      </c>
      <c r="W380" s="150">
        <f t="shared" si="225"/>
        <v>0.3960983222785798</v>
      </c>
      <c r="X380" s="150">
        <f t="shared" si="226"/>
        <v>0.39107142857142857</v>
      </c>
      <c r="Y380" s="150">
        <f t="shared" si="227"/>
        <v>0.3979241609187816</v>
      </c>
      <c r="Z380" s="150">
        <f t="shared" si="228"/>
        <v>0.4136050735375054</v>
      </c>
      <c r="AA380" s="150">
        <f t="shared" si="229"/>
        <v>0.43840350877192985</v>
      </c>
      <c r="AB380" s="150">
        <f t="shared" si="230"/>
        <v>0.39626337200542416</v>
      </c>
      <c r="AC380" s="150">
        <f t="shared" si="232"/>
        <v>0.28456643311692487</v>
      </c>
      <c r="AD380" s="150">
        <f t="shared" si="233"/>
        <v>0.4377986144290492</v>
      </c>
      <c r="AE380" s="171">
        <f t="shared" si="234"/>
        <v>0.42730394674562167</v>
      </c>
      <c r="AF380" s="109">
        <f t="shared" si="231"/>
        <v>53.84759531675443</v>
      </c>
      <c r="AH380" s="53"/>
      <c r="AI380" s="129"/>
      <c r="AJ380" s="120"/>
    </row>
    <row r="381" spans="1:36" ht="12.75">
      <c r="A381" s="100" t="s">
        <v>100</v>
      </c>
      <c r="B381" s="21"/>
      <c r="C381" s="21"/>
      <c r="D381" s="150">
        <f t="shared" si="206"/>
        <v>0.007923322683706071</v>
      </c>
      <c r="E381" s="150">
        <f t="shared" si="207"/>
        <v>0.011502029769959404</v>
      </c>
      <c r="F381" s="150">
        <f t="shared" si="208"/>
        <v>0.007160956263082516</v>
      </c>
      <c r="G381" s="150">
        <f t="shared" si="209"/>
        <v>0.006312292358803987</v>
      </c>
      <c r="H381" s="150">
        <f t="shared" si="210"/>
        <v>0.020426596924322686</v>
      </c>
      <c r="I381" s="150">
        <f t="shared" si="211"/>
        <v>0.012069323719687173</v>
      </c>
      <c r="J381" s="150">
        <f t="shared" si="212"/>
        <v>0.0046753355179395125</v>
      </c>
      <c r="K381" s="150">
        <f t="shared" si="213"/>
        <v>0.004719927812868744</v>
      </c>
      <c r="L381" s="150">
        <f t="shared" si="214"/>
        <v>0.004154939016217665</v>
      </c>
      <c r="M381" s="150">
        <f t="shared" si="215"/>
        <v>0.004272416551523526</v>
      </c>
      <c r="N381" s="150">
        <f t="shared" si="216"/>
        <v>0.0061441142057263145</v>
      </c>
      <c r="O381" s="150">
        <f t="shared" si="217"/>
        <v>0.0045828996190850025</v>
      </c>
      <c r="P381" s="150">
        <f t="shared" si="218"/>
        <v>0.005377231417938657</v>
      </c>
      <c r="Q381" s="150">
        <f t="shared" si="219"/>
        <v>0.008605779371440624</v>
      </c>
      <c r="R381" s="150">
        <f t="shared" si="220"/>
        <v>0.007676855895196507</v>
      </c>
      <c r="S381" s="150">
        <f t="shared" si="221"/>
        <v>0.010637654880628589</v>
      </c>
      <c r="T381" s="150">
        <f t="shared" si="222"/>
        <v>0.01159298245614035</v>
      </c>
      <c r="U381" s="150">
        <f t="shared" si="223"/>
        <v>0.0066929133858267716</v>
      </c>
      <c r="V381" s="150">
        <f t="shared" si="224"/>
        <v>0.007668049792531121</v>
      </c>
      <c r="W381" s="150">
        <f t="shared" si="225"/>
        <v>0.006281701131486539</v>
      </c>
      <c r="X381" s="150">
        <f t="shared" si="226"/>
        <v>0.006573359073359073</v>
      </c>
      <c r="Y381" s="150">
        <f t="shared" si="227"/>
        <v>0.007631761328008977</v>
      </c>
      <c r="Z381" s="150">
        <f t="shared" si="228"/>
        <v>0.00916149462757085</v>
      </c>
      <c r="AA381" s="150">
        <f t="shared" si="229"/>
        <v>0.007814035087719298</v>
      </c>
      <c r="AB381" s="150">
        <f t="shared" si="230"/>
        <v>0.010004520114509566</v>
      </c>
      <c r="AC381" s="150">
        <f t="shared" si="232"/>
        <v>0.009770521308735618</v>
      </c>
      <c r="AD381" s="150">
        <f t="shared" si="233"/>
        <v>0.005811036789297659</v>
      </c>
      <c r="AE381" s="150">
        <f t="shared" si="234"/>
        <v>0.007219987279807818</v>
      </c>
      <c r="AF381" s="109">
        <f t="shared" si="231"/>
        <v>-40.52480307164232</v>
      </c>
      <c r="AH381" s="53"/>
      <c r="AI381" s="129"/>
      <c r="AJ381" s="120"/>
    </row>
    <row r="382" spans="1:36" ht="12.75">
      <c r="A382" s="100" t="s">
        <v>12</v>
      </c>
      <c r="B382" s="21"/>
      <c r="C382" s="21"/>
      <c r="D382" s="150">
        <f t="shared" si="206"/>
        <v>0.043450479233226834</v>
      </c>
      <c r="E382" s="150">
        <f t="shared" si="207"/>
        <v>0.08017591339648174</v>
      </c>
      <c r="F382" s="150">
        <f t="shared" si="208"/>
        <v>0.03249972457860527</v>
      </c>
      <c r="G382" s="150">
        <f t="shared" si="209"/>
        <v>0.027574750830564786</v>
      </c>
      <c r="H382" s="150">
        <f t="shared" si="210"/>
        <v>0.060366328863535365</v>
      </c>
      <c r="I382" s="150">
        <f t="shared" si="211"/>
        <v>0.03383433749418971</v>
      </c>
      <c r="J382" s="150">
        <f t="shared" si="212"/>
        <v>0.03537809688797979</v>
      </c>
      <c r="K382" s="150">
        <f t="shared" si="213"/>
        <v>0.03734295828416742</v>
      </c>
      <c r="L382" s="150">
        <f t="shared" si="214"/>
        <v>0.033038466693472726</v>
      </c>
      <c r="M382" s="150">
        <f t="shared" si="215"/>
        <v>0.026270816667878703</v>
      </c>
      <c r="N382" s="150">
        <f t="shared" si="216"/>
        <v>0.034193331231868185</v>
      </c>
      <c r="O382" s="150">
        <f t="shared" si="217"/>
        <v>0.04135912772828954</v>
      </c>
      <c r="P382" s="150">
        <f t="shared" si="218"/>
        <v>0.04100538255540945</v>
      </c>
      <c r="Q382" s="150">
        <f t="shared" si="219"/>
        <v>0.041130563172326516</v>
      </c>
      <c r="R382" s="150">
        <f t="shared" si="220"/>
        <v>0.034934497816593885</v>
      </c>
      <c r="S382" s="150">
        <f t="shared" si="221"/>
        <v>0.04684194620731339</v>
      </c>
      <c r="T382" s="150">
        <f t="shared" si="222"/>
        <v>0.0504140350877193</v>
      </c>
      <c r="U382" s="150">
        <f t="shared" si="223"/>
        <v>0.038503937007874016</v>
      </c>
      <c r="V382" s="150">
        <f t="shared" si="224"/>
        <v>0.043236514522821574</v>
      </c>
      <c r="W382" s="150">
        <f t="shared" si="225"/>
        <v>0.04088958252048381</v>
      </c>
      <c r="X382" s="150">
        <f t="shared" si="226"/>
        <v>0.043388030888030886</v>
      </c>
      <c r="Y382" s="150">
        <f t="shared" si="227"/>
        <v>0.042242830269628065</v>
      </c>
      <c r="Z382" s="150">
        <f t="shared" si="228"/>
        <v>0.050718440683132526</v>
      </c>
      <c r="AA382" s="150">
        <f t="shared" si="229"/>
        <v>0.03923508771929825</v>
      </c>
      <c r="AB382" s="150">
        <f t="shared" si="230"/>
        <v>0.050976846969012106</v>
      </c>
      <c r="AC382" s="150">
        <f t="shared" si="232"/>
        <v>0.06710805425210516</v>
      </c>
      <c r="AD382" s="150">
        <f t="shared" si="233"/>
        <v>0.04389632107023411</v>
      </c>
      <c r="AE382" s="150">
        <f t="shared" si="234"/>
        <v>0.05287168796640382</v>
      </c>
      <c r="AF382" s="109">
        <f t="shared" si="231"/>
        <v>-34.58859512551417</v>
      </c>
      <c r="AH382" s="53"/>
      <c r="AI382" s="129"/>
      <c r="AJ382" s="120"/>
    </row>
    <row r="383" spans="1:36" ht="12.75">
      <c r="A383" s="100" t="s">
        <v>13</v>
      </c>
      <c r="B383" s="21"/>
      <c r="C383" s="21"/>
      <c r="D383" s="150">
        <f t="shared" si="206"/>
        <v>0.26504792332268373</v>
      </c>
      <c r="E383" s="150">
        <f t="shared" si="207"/>
        <v>0.36941813261163736</v>
      </c>
      <c r="F383" s="150">
        <f t="shared" si="208"/>
        <v>0.24831992949212295</v>
      </c>
      <c r="G383" s="150">
        <f t="shared" si="209"/>
        <v>0.22192691029900333</v>
      </c>
      <c r="H383" s="150">
        <f t="shared" si="210"/>
        <v>0.25762394600112476</v>
      </c>
      <c r="I383" s="150">
        <f t="shared" si="211"/>
        <v>0.20096228614860454</v>
      </c>
      <c r="J383" s="150">
        <f t="shared" si="212"/>
        <v>0.18075181064891152</v>
      </c>
      <c r="K383" s="150">
        <f t="shared" si="213"/>
        <v>0.2062886097036163</v>
      </c>
      <c r="L383" s="150">
        <f t="shared" si="214"/>
        <v>0.25063664388151724</v>
      </c>
      <c r="M383" s="150">
        <f t="shared" si="215"/>
        <v>0.21452985237437278</v>
      </c>
      <c r="N383" s="150">
        <f t="shared" si="216"/>
        <v>0.20302290418921734</v>
      </c>
      <c r="O383" s="150">
        <f t="shared" si="217"/>
        <v>0.2124471964676736</v>
      </c>
      <c r="P383" s="150">
        <f t="shared" si="218"/>
        <v>0.20044828008454502</v>
      </c>
      <c r="Q383" s="150">
        <f t="shared" si="219"/>
        <v>0.23402235815228856</v>
      </c>
      <c r="R383" s="150">
        <f t="shared" si="220"/>
        <v>0.24512663755458514</v>
      </c>
      <c r="S383" s="150">
        <f t="shared" si="221"/>
        <v>0.24403142943487457</v>
      </c>
      <c r="T383" s="150">
        <f t="shared" si="222"/>
        <v>0.20912280701754385</v>
      </c>
      <c r="U383" s="150">
        <f t="shared" si="223"/>
        <v>0.2263779527559055</v>
      </c>
      <c r="V383" s="150">
        <f t="shared" si="224"/>
        <v>0.23817427385892115</v>
      </c>
      <c r="W383" s="150">
        <f t="shared" si="225"/>
        <v>0.21420210690596958</v>
      </c>
      <c r="X383" s="150">
        <f t="shared" si="226"/>
        <v>0.21138996138996138</v>
      </c>
      <c r="Y383" s="150">
        <f t="shared" si="227"/>
        <v>0.20865647998415895</v>
      </c>
      <c r="Z383" s="150">
        <f t="shared" si="228"/>
        <v>0.254438921957952</v>
      </c>
      <c r="AA383" s="150">
        <f t="shared" si="229"/>
        <v>0.19524210526315788</v>
      </c>
      <c r="AB383" s="150">
        <f t="shared" si="230"/>
        <v>0.24401587062427804</v>
      </c>
      <c r="AC383" s="150">
        <f t="shared" si="232"/>
        <v>0.29812945940734076</v>
      </c>
      <c r="AD383" s="150">
        <f t="shared" si="233"/>
        <v>0.20490922121356903</v>
      </c>
      <c r="AE383" s="171">
        <f t="shared" si="234"/>
        <v>0.2231069030670227</v>
      </c>
      <c r="AF383" s="109">
        <f t="shared" si="231"/>
        <v>-31.268375282029037</v>
      </c>
      <c r="AH383" s="53"/>
      <c r="AI383" s="129"/>
      <c r="AJ383" s="120"/>
    </row>
    <row r="384" spans="1:36" ht="12.75">
      <c r="A384" s="100" t="s">
        <v>101</v>
      </c>
      <c r="B384" s="21"/>
      <c r="C384" s="21"/>
      <c r="D384" s="150">
        <f t="shared" si="206"/>
        <v>0.013674121405750798</v>
      </c>
      <c r="E384" s="150">
        <f t="shared" si="207"/>
        <v>0.016576454668470908</v>
      </c>
      <c r="F384" s="150">
        <f t="shared" si="208"/>
        <v>0.007601630494656825</v>
      </c>
      <c r="G384" s="150">
        <f t="shared" si="209"/>
        <v>0.00739202657807309</v>
      </c>
      <c r="H384" s="150">
        <f t="shared" si="210"/>
        <v>0.006808865641440895</v>
      </c>
      <c r="I384" s="150">
        <f t="shared" si="211"/>
        <v>0.0066020232312818715</v>
      </c>
      <c r="J384" s="150">
        <f t="shared" si="212"/>
        <v>0.006814718958068084</v>
      </c>
      <c r="K384" s="150">
        <f t="shared" si="213"/>
        <v>0.006746720344277088</v>
      </c>
      <c r="L384" s="150">
        <f t="shared" si="214"/>
        <v>0.007639726578206675</v>
      </c>
      <c r="M384" s="150">
        <f t="shared" si="215"/>
        <v>0.012135481055923207</v>
      </c>
      <c r="N384" s="150">
        <f t="shared" si="216"/>
        <v>0.012288228411452629</v>
      </c>
      <c r="O384" s="150">
        <f t="shared" si="217"/>
        <v>0.010943471063510152</v>
      </c>
      <c r="P384" s="150">
        <f t="shared" si="218"/>
        <v>0.0172603804524328</v>
      </c>
      <c r="Q384" s="150">
        <f t="shared" si="219"/>
        <v>0.012128242986711665</v>
      </c>
      <c r="R384" s="150">
        <f t="shared" si="220"/>
        <v>0.010480349344978166</v>
      </c>
      <c r="S384" s="150">
        <f t="shared" si="221"/>
        <v>0.00870353581142339</v>
      </c>
      <c r="T384" s="150">
        <f t="shared" si="222"/>
        <v>0.018414035087719296</v>
      </c>
      <c r="U384" s="150">
        <f t="shared" si="223"/>
        <v>0.01763779527559055</v>
      </c>
      <c r="V384" s="150">
        <f t="shared" si="224"/>
        <v>0.020460580912863072</v>
      </c>
      <c r="W384" s="150">
        <f t="shared" si="225"/>
        <v>0.016387046429964885</v>
      </c>
      <c r="X384" s="150">
        <f t="shared" si="226"/>
        <v>0.0166988416988417</v>
      </c>
      <c r="Y384" s="150">
        <f t="shared" si="227"/>
        <v>0.022565261872545463</v>
      </c>
      <c r="Z384" s="150">
        <f t="shared" si="228"/>
        <v>0.024724181434849245</v>
      </c>
      <c r="AA384" s="150">
        <f t="shared" si="229"/>
        <v>0.021543859649122806</v>
      </c>
      <c r="AB384" s="150">
        <f t="shared" si="230"/>
        <v>0.028200492190246597</v>
      </c>
      <c r="AC384" s="150">
        <f t="shared" si="232"/>
        <v>0.039853442180368966</v>
      </c>
      <c r="AD384" s="150">
        <f t="shared" si="233"/>
        <v>0.029383659818442428</v>
      </c>
      <c r="AE384" s="150">
        <f t="shared" si="234"/>
        <v>0.018080955269389964</v>
      </c>
      <c r="AF384" s="109">
        <f t="shared" si="231"/>
        <v>-26.270710355563086</v>
      </c>
      <c r="AH384" s="53"/>
      <c r="AI384" s="129"/>
      <c r="AJ384" s="120"/>
    </row>
    <row r="385" spans="1:36" ht="12.75">
      <c r="A385" s="100" t="s">
        <v>15</v>
      </c>
      <c r="B385" s="21"/>
      <c r="C385" s="21"/>
      <c r="D385" s="150">
        <f t="shared" si="206"/>
        <v>0.05559105431309904</v>
      </c>
      <c r="E385" s="150">
        <f t="shared" si="207"/>
        <v>0.05514208389715832</v>
      </c>
      <c r="F385" s="150">
        <f t="shared" si="208"/>
        <v>0.04957585105210973</v>
      </c>
      <c r="G385" s="150">
        <f t="shared" si="209"/>
        <v>0.05946843853820598</v>
      </c>
      <c r="H385" s="150">
        <f t="shared" si="210"/>
        <v>0.063783016825401</v>
      </c>
      <c r="I385" s="150">
        <f t="shared" si="211"/>
        <v>0.0479655555942966</v>
      </c>
      <c r="J385" s="150">
        <f t="shared" si="212"/>
        <v>0.040596105278537284</v>
      </c>
      <c r="K385" s="150">
        <f t="shared" si="213"/>
        <v>0.05136392031651281</v>
      </c>
      <c r="L385" s="150">
        <f t="shared" si="214"/>
        <v>0.04898807130411473</v>
      </c>
      <c r="M385" s="150">
        <f t="shared" si="215"/>
        <v>0.04136062831794052</v>
      </c>
      <c r="N385" s="150">
        <f t="shared" si="216"/>
        <v>0.04461161184157802</v>
      </c>
      <c r="O385" s="150">
        <f t="shared" si="217"/>
        <v>0.049682331072367684</v>
      </c>
      <c r="P385" s="150">
        <f t="shared" si="218"/>
        <v>0.044561808879353036</v>
      </c>
      <c r="Q385" s="150">
        <f t="shared" si="219"/>
        <v>0.05088588905294242</v>
      </c>
      <c r="R385" s="150">
        <f t="shared" si="220"/>
        <v>0.04218340611353712</v>
      </c>
      <c r="S385" s="150">
        <f t="shared" si="221"/>
        <v>0.04910849199153823</v>
      </c>
      <c r="T385" s="150">
        <f t="shared" si="222"/>
        <v>0.03564912280701754</v>
      </c>
      <c r="U385" s="150">
        <f t="shared" si="223"/>
        <v>0.0447244094488189</v>
      </c>
      <c r="V385" s="150">
        <f t="shared" si="224"/>
        <v>0.0443402489626556</v>
      </c>
      <c r="W385" s="150">
        <f t="shared" si="225"/>
        <v>0.053452984783456885</v>
      </c>
      <c r="X385" s="150">
        <f t="shared" si="226"/>
        <v>0.05239382239382239</v>
      </c>
      <c r="Y385" s="150">
        <f t="shared" si="227"/>
        <v>0.047729447873007494</v>
      </c>
      <c r="Z385" s="150">
        <f t="shared" si="228"/>
        <v>0.05080311253736146</v>
      </c>
      <c r="AA385" s="150">
        <f t="shared" si="229"/>
        <v>0.04550175438596491</v>
      </c>
      <c r="AB385" s="150">
        <f t="shared" si="230"/>
        <v>0.04882728140223997</v>
      </c>
      <c r="AC385" s="150">
        <f t="shared" si="232"/>
        <v>0.05682329497975188</v>
      </c>
      <c r="AD385" s="150">
        <f t="shared" si="233"/>
        <v>0.047658862876254184</v>
      </c>
      <c r="AE385" s="150">
        <f t="shared" si="234"/>
        <v>0.05176390021853631</v>
      </c>
      <c r="AF385" s="109">
        <f t="shared" si="231"/>
        <v>-16.12794912150607</v>
      </c>
      <c r="AH385" s="53"/>
      <c r="AI385" s="129"/>
      <c r="AJ385" s="120"/>
    </row>
    <row r="386" spans="1:36" ht="12.75">
      <c r="A386" s="100" t="s">
        <v>102</v>
      </c>
      <c r="B386" s="21"/>
      <c r="C386" s="21"/>
      <c r="D386" s="150">
        <f t="shared" si="206"/>
        <v>0.3288178913738019</v>
      </c>
      <c r="E386" s="150">
        <f t="shared" si="207"/>
        <v>0.13667117726657646</v>
      </c>
      <c r="F386" s="150">
        <f t="shared" si="208"/>
        <v>0.2716756637655613</v>
      </c>
      <c r="G386" s="150">
        <f t="shared" si="209"/>
        <v>0.3019102990033223</v>
      </c>
      <c r="H386" s="150">
        <f t="shared" si="210"/>
        <v>0.2648562948532492</v>
      </c>
      <c r="I386" s="150">
        <f t="shared" si="211"/>
        <v>0.33783223392453765</v>
      </c>
      <c r="J386" s="150">
        <f t="shared" si="212"/>
        <v>0.3532591680407422</v>
      </c>
      <c r="K386" s="150">
        <f t="shared" si="213"/>
        <v>0.3158048171027973</v>
      </c>
      <c r="L386" s="150">
        <f t="shared" si="214"/>
        <v>0.2576732341509181</v>
      </c>
      <c r="M386" s="150">
        <f t="shared" si="215"/>
        <v>0.29597847429277874</v>
      </c>
      <c r="N386" s="150">
        <f t="shared" si="216"/>
        <v>0.2958524557757345</v>
      </c>
      <c r="O386" s="150">
        <f t="shared" si="217"/>
        <v>0.2964755857839687</v>
      </c>
      <c r="P386" s="150">
        <f t="shared" si="218"/>
        <v>0.2769540379813554</v>
      </c>
      <c r="Q386" s="150">
        <f t="shared" si="219"/>
        <v>0.2708711242353934</v>
      </c>
      <c r="R386" s="150">
        <f t="shared" si="220"/>
        <v>0.25</v>
      </c>
      <c r="S386" s="150">
        <f t="shared" si="221"/>
        <v>0.2553641583559988</v>
      </c>
      <c r="T386" s="150">
        <f t="shared" si="222"/>
        <v>0.19536842105263158</v>
      </c>
      <c r="U386" s="150">
        <f t="shared" si="223"/>
        <v>0.22275590551181101</v>
      </c>
      <c r="V386" s="150">
        <f t="shared" si="224"/>
        <v>0.21367219917012448</v>
      </c>
      <c r="W386" s="150">
        <f t="shared" si="225"/>
        <v>0.2238002341006633</v>
      </c>
      <c r="X386" s="150">
        <f t="shared" si="226"/>
        <v>0.22514478764478765</v>
      </c>
      <c r="Y386" s="150">
        <f t="shared" si="227"/>
        <v>0.2198359790105937</v>
      </c>
      <c r="Z386" s="150">
        <f t="shared" si="228"/>
        <v>0.13657570087127338</v>
      </c>
      <c r="AA386" s="150">
        <f t="shared" si="229"/>
        <v>0.2033684210526316</v>
      </c>
      <c r="AB386" s="150">
        <f t="shared" si="230"/>
        <v>0.1496660137612375</v>
      </c>
      <c r="AC386" s="150">
        <f t="shared" si="232"/>
        <v>0.1466863791219387</v>
      </c>
      <c r="AD386" s="150">
        <f t="shared" si="233"/>
        <v>0.1872312470138557</v>
      </c>
      <c r="AE386" s="171">
        <f t="shared" si="234"/>
        <v>0.16450260717459123</v>
      </c>
      <c r="AF386" s="109">
        <f t="shared" si="231"/>
        <v>27.640513137359907</v>
      </c>
      <c r="AH386" s="53"/>
      <c r="AI386" s="129"/>
      <c r="AJ386" s="120"/>
    </row>
    <row r="387" spans="1:32" ht="12.75">
      <c r="A387" s="16"/>
      <c r="B387" s="53"/>
      <c r="C387" s="53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3"/>
      <c r="S387" s="13"/>
      <c r="T387" s="13"/>
      <c r="U387" s="13"/>
      <c r="V387" s="13"/>
      <c r="W387" s="13"/>
      <c r="X387" s="13"/>
      <c r="Y387" s="13"/>
      <c r="Z387" s="13"/>
      <c r="AA387" s="33"/>
      <c r="AB387" s="33"/>
      <c r="AC387" s="33"/>
      <c r="AD387" s="33"/>
      <c r="AE387" s="33"/>
      <c r="AF387" s="109"/>
    </row>
    <row r="388" spans="1:32" ht="12.75">
      <c r="A388" s="47" t="s">
        <v>18</v>
      </c>
      <c r="B388" s="71"/>
      <c r="C388" s="71"/>
      <c r="D388" s="153">
        <f aca="true" t="shared" si="235" ref="D388:AA388">SUM(D378:D386)</f>
        <v>0.9999999999999999</v>
      </c>
      <c r="E388" s="153">
        <f t="shared" si="235"/>
        <v>1</v>
      </c>
      <c r="F388" s="153">
        <f t="shared" si="235"/>
        <v>0.9999999999999999</v>
      </c>
      <c r="G388" s="153">
        <f t="shared" si="235"/>
        <v>1</v>
      </c>
      <c r="H388" s="153">
        <f t="shared" si="235"/>
        <v>1</v>
      </c>
      <c r="I388" s="153">
        <f t="shared" si="235"/>
        <v>1</v>
      </c>
      <c r="J388" s="153">
        <f t="shared" si="235"/>
        <v>0.9999999999999999</v>
      </c>
      <c r="K388" s="153">
        <f t="shared" si="235"/>
        <v>1</v>
      </c>
      <c r="L388" s="153">
        <f t="shared" si="235"/>
        <v>1</v>
      </c>
      <c r="M388" s="153">
        <f t="shared" si="235"/>
        <v>1.0000000000000002</v>
      </c>
      <c r="N388" s="153">
        <f t="shared" si="235"/>
        <v>1</v>
      </c>
      <c r="O388" s="153">
        <f t="shared" si="235"/>
        <v>0.9999999999999999</v>
      </c>
      <c r="P388" s="153">
        <f t="shared" si="235"/>
        <v>1</v>
      </c>
      <c r="Q388" s="153">
        <f t="shared" si="235"/>
        <v>1</v>
      </c>
      <c r="R388" s="153">
        <f t="shared" si="235"/>
        <v>0.9999999999999999</v>
      </c>
      <c r="S388" s="153">
        <f t="shared" si="235"/>
        <v>1</v>
      </c>
      <c r="T388" s="153">
        <f t="shared" si="235"/>
        <v>1</v>
      </c>
      <c r="U388" s="153">
        <f t="shared" si="235"/>
        <v>1</v>
      </c>
      <c r="V388" s="153">
        <f t="shared" si="235"/>
        <v>1</v>
      </c>
      <c r="W388" s="153">
        <f t="shared" si="235"/>
        <v>1</v>
      </c>
      <c r="X388" s="153">
        <f t="shared" si="235"/>
        <v>1</v>
      </c>
      <c r="Y388" s="153">
        <f t="shared" si="235"/>
        <v>1</v>
      </c>
      <c r="Z388" s="153">
        <f t="shared" si="235"/>
        <v>1</v>
      </c>
      <c r="AA388" s="153">
        <f t="shared" si="235"/>
        <v>1</v>
      </c>
      <c r="AB388" s="153">
        <f>SUM(AB378:AB386)</f>
        <v>1</v>
      </c>
      <c r="AC388" s="153">
        <f>SUM(AC378:AC386)</f>
        <v>1</v>
      </c>
      <c r="AD388" s="153">
        <f>SUM(AD378:AD386)</f>
        <v>1</v>
      </c>
      <c r="AE388" s="153">
        <f>SUM(AE378:AE386)</f>
        <v>0.9999999999999999</v>
      </c>
      <c r="AF388" s="117">
        <f>(AD388-AC388)/AC388*100</f>
        <v>0</v>
      </c>
    </row>
    <row r="389" spans="31:32" ht="12.75">
      <c r="AE389" s="107"/>
      <c r="AF389"/>
    </row>
    <row r="390" spans="31:32" ht="12.75">
      <c r="AE390" s="107"/>
      <c r="AF390"/>
    </row>
    <row r="391" spans="31:32" ht="12.75">
      <c r="AE391" s="107"/>
      <c r="AF391"/>
    </row>
    <row r="392" spans="31:32" ht="12.75">
      <c r="AE392" s="107"/>
      <c r="AF392"/>
    </row>
    <row r="393" spans="31:32" ht="12.75">
      <c r="AE393" s="107"/>
      <c r="AF393"/>
    </row>
    <row r="394" spans="31:32" ht="12.75">
      <c r="AE394" s="107"/>
      <c r="AF394"/>
    </row>
    <row r="395" spans="31:32" ht="12.75">
      <c r="AE395" s="107"/>
      <c r="AF395"/>
    </row>
    <row r="396" spans="31:32" ht="12.75">
      <c r="AE396" s="107"/>
      <c r="AF396"/>
    </row>
    <row r="397" spans="31:32" ht="12.75">
      <c r="AE397" s="107"/>
      <c r="AF397"/>
    </row>
    <row r="398" spans="31:32" ht="12.75">
      <c r="AE398" s="107"/>
      <c r="AF398"/>
    </row>
    <row r="399" spans="31:32" ht="12.75">
      <c r="AE399" s="107"/>
      <c r="AF399"/>
    </row>
    <row r="400" spans="31:32" ht="12.75">
      <c r="AE400" s="107"/>
      <c r="AF400"/>
    </row>
    <row r="401" spans="31:32" ht="12.75">
      <c r="AE401" s="107"/>
      <c r="AF401"/>
    </row>
    <row r="402" spans="31:32" ht="12.75">
      <c r="AE402" s="107"/>
      <c r="AF402"/>
    </row>
    <row r="403" spans="31:32" ht="12.75">
      <c r="AE403" s="107"/>
      <c r="AF403"/>
    </row>
    <row r="404" spans="31:32" ht="12.75">
      <c r="AE404" s="107"/>
      <c r="AF404"/>
    </row>
    <row r="405" spans="31:32" ht="12.75">
      <c r="AE405" s="107"/>
      <c r="AF405"/>
    </row>
    <row r="406" spans="31:32" ht="12.75">
      <c r="AE406" s="107"/>
      <c r="AF406"/>
    </row>
    <row r="407" spans="31:32" ht="12.75">
      <c r="AE407" s="107"/>
      <c r="AF407"/>
    </row>
    <row r="408" spans="31:32" ht="12.75">
      <c r="AE408" s="107"/>
      <c r="AF408"/>
    </row>
    <row r="409" spans="31:32" ht="12.75">
      <c r="AE409" s="107"/>
      <c r="AF409"/>
    </row>
    <row r="410" spans="31:32" ht="12.75">
      <c r="AE410" s="107"/>
      <c r="AF410"/>
    </row>
    <row r="411" spans="31:32" ht="12.75">
      <c r="AE411" s="107"/>
      <c r="AF411"/>
    </row>
    <row r="412" spans="31:32" ht="12.75">
      <c r="AE412" s="107"/>
      <c r="AF412"/>
    </row>
    <row r="413" spans="31:32" ht="12.75">
      <c r="AE413" s="107"/>
      <c r="AF413"/>
    </row>
    <row r="414" spans="31:32" ht="12.75">
      <c r="AE414" s="107"/>
      <c r="AF414"/>
    </row>
    <row r="415" spans="31:32" ht="12.75">
      <c r="AE415" s="107"/>
      <c r="AF415"/>
    </row>
    <row r="416" spans="31:32" ht="12.75">
      <c r="AE416" s="107"/>
      <c r="AF416"/>
    </row>
    <row r="417" spans="31:32" ht="12.75">
      <c r="AE417" s="107"/>
      <c r="AF417"/>
    </row>
    <row r="418" spans="31:32" ht="12.75">
      <c r="AE418" s="107"/>
      <c r="AF418"/>
    </row>
    <row r="419" spans="31:32" ht="12.75">
      <c r="AE419" s="107"/>
      <c r="AF419"/>
    </row>
    <row r="420" spans="31:32" ht="12.75">
      <c r="AE420" s="107"/>
      <c r="AF420"/>
    </row>
    <row r="421" spans="31:32" ht="12.75">
      <c r="AE421" s="107"/>
      <c r="AF421"/>
    </row>
    <row r="422" spans="31:32" ht="12.75">
      <c r="AE422" s="107"/>
      <c r="AF422"/>
    </row>
    <row r="423" spans="31:32" ht="12.75">
      <c r="AE423" s="107"/>
      <c r="AF423"/>
    </row>
    <row r="424" spans="31:32" ht="12.75">
      <c r="AE424" s="107"/>
      <c r="AF424"/>
    </row>
    <row r="425" spans="31:32" ht="12.75">
      <c r="AE425" s="107"/>
      <c r="AF425"/>
    </row>
    <row r="426" spans="31:32" ht="12.75">
      <c r="AE426" s="107"/>
      <c r="AF426"/>
    </row>
    <row r="427" spans="31:32" ht="12.75">
      <c r="AE427" s="107"/>
      <c r="AF427"/>
    </row>
    <row r="428" spans="31:32" ht="12.75">
      <c r="AE428" s="107"/>
      <c r="AF428"/>
    </row>
    <row r="429" spans="31:32" ht="12.75">
      <c r="AE429" s="107"/>
      <c r="AF429"/>
    </row>
    <row r="430" spans="31:32" ht="12.75">
      <c r="AE430" s="107"/>
      <c r="AF430"/>
    </row>
    <row r="431" spans="31:32" ht="12.75">
      <c r="AE431" s="107"/>
      <c r="AF431"/>
    </row>
    <row r="432" spans="31:32" ht="12.75">
      <c r="AE432" s="107"/>
      <c r="AF432"/>
    </row>
    <row r="433" spans="31:32" ht="12.75">
      <c r="AE433" s="107"/>
      <c r="AF433"/>
    </row>
    <row r="434" spans="31:32" ht="12.75">
      <c r="AE434" s="107"/>
      <c r="AF434"/>
    </row>
    <row r="435" spans="31:32" ht="12.75">
      <c r="AE435" s="107"/>
      <c r="AF435"/>
    </row>
    <row r="436" spans="31:32" ht="12.75">
      <c r="AE436" s="107"/>
      <c r="AF436"/>
    </row>
    <row r="437" spans="31:32" ht="12.75">
      <c r="AE437" s="107"/>
      <c r="AF437"/>
    </row>
    <row r="438" spans="31:32" ht="12.75">
      <c r="AE438" s="107"/>
      <c r="AF438"/>
    </row>
    <row r="439" spans="31:32" ht="12.75">
      <c r="AE439" s="107"/>
      <c r="AF439"/>
    </row>
    <row r="440" spans="31:32" ht="12.75">
      <c r="AE440" s="107"/>
      <c r="AF440"/>
    </row>
    <row r="441" spans="31:32" ht="12.75">
      <c r="AE441" s="107"/>
      <c r="AF441"/>
    </row>
    <row r="442" spans="31:32" ht="12.75">
      <c r="AE442" s="107"/>
      <c r="AF442"/>
    </row>
    <row r="443" spans="31:32" ht="12.75">
      <c r="AE443" s="107"/>
      <c r="AF443"/>
    </row>
    <row r="444" spans="31:32" ht="12.75">
      <c r="AE444" s="107"/>
      <c r="AF444"/>
    </row>
    <row r="445" spans="31:32" ht="12.75">
      <c r="AE445" s="107"/>
      <c r="AF445"/>
    </row>
    <row r="446" spans="31:32" ht="12.75">
      <c r="AE446" s="107"/>
      <c r="AF446"/>
    </row>
    <row r="447" spans="31:32" ht="12.75">
      <c r="AE447" s="107"/>
      <c r="AF447"/>
    </row>
    <row r="448" spans="31:32" ht="12.75">
      <c r="AE448" s="107"/>
      <c r="AF448"/>
    </row>
    <row r="449" spans="31:32" ht="12.75">
      <c r="AE449" s="107"/>
      <c r="AF449"/>
    </row>
    <row r="450" spans="31:32" ht="12.75">
      <c r="AE450" s="107"/>
      <c r="AF450"/>
    </row>
    <row r="451" spans="31:32" ht="12.75">
      <c r="AE451" s="107"/>
      <c r="AF451"/>
    </row>
    <row r="452" spans="31:32" ht="12.75">
      <c r="AE452" s="107"/>
      <c r="AF452"/>
    </row>
    <row r="453" spans="31:32" ht="12.75">
      <c r="AE453" s="107"/>
      <c r="AF453"/>
    </row>
    <row r="454" spans="31:32" ht="12.75">
      <c r="AE454" s="107"/>
      <c r="AF454"/>
    </row>
    <row r="455" spans="31:32" ht="12.75">
      <c r="AE455" s="107"/>
      <c r="AF455"/>
    </row>
    <row r="456" spans="31:32" ht="12.75">
      <c r="AE456" s="107"/>
      <c r="AF456"/>
    </row>
    <row r="457" spans="31:32" ht="12.75">
      <c r="AE457" s="107"/>
      <c r="AF457"/>
    </row>
    <row r="458" spans="31:32" ht="12.75">
      <c r="AE458" s="107"/>
      <c r="AF458"/>
    </row>
    <row r="459" spans="31:32" ht="12.75">
      <c r="AE459" s="107"/>
      <c r="AF459"/>
    </row>
    <row r="460" spans="31:32" ht="12.75">
      <c r="AE460" s="107"/>
      <c r="AF460"/>
    </row>
    <row r="461" spans="31:32" ht="12.75">
      <c r="AE461" s="107"/>
      <c r="AF461"/>
    </row>
    <row r="462" spans="31:32" ht="12.75">
      <c r="AE462" s="107"/>
      <c r="AF462"/>
    </row>
    <row r="463" spans="31:32" ht="12.75">
      <c r="AE463" s="107"/>
      <c r="AF463"/>
    </row>
    <row r="464" spans="31:32" ht="12.75">
      <c r="AE464" s="107"/>
      <c r="AF464"/>
    </row>
    <row r="465" spans="31:32" ht="12.75">
      <c r="AE465" s="107"/>
      <c r="AF465"/>
    </row>
    <row r="466" spans="31:32" ht="12.75">
      <c r="AE466" s="107"/>
      <c r="AF466"/>
    </row>
    <row r="467" spans="31:32" ht="12.75">
      <c r="AE467" s="107"/>
      <c r="AF467"/>
    </row>
    <row r="468" spans="31:32" ht="12.75">
      <c r="AE468" s="107"/>
      <c r="AF468"/>
    </row>
    <row r="469" spans="31:32" ht="12.75">
      <c r="AE469" s="107"/>
      <c r="AF469"/>
    </row>
    <row r="470" spans="31:32" ht="12.75">
      <c r="AE470" s="107"/>
      <c r="AF470"/>
    </row>
    <row r="471" spans="31:32" ht="12.75">
      <c r="AE471" s="107"/>
      <c r="AF471"/>
    </row>
    <row r="472" spans="31:32" ht="12.75">
      <c r="AE472" s="107"/>
      <c r="AF472"/>
    </row>
    <row r="473" spans="31:32" ht="12.75">
      <c r="AE473" s="107"/>
      <c r="AF473"/>
    </row>
    <row r="474" spans="31:32" ht="12.75">
      <c r="AE474" s="107"/>
      <c r="AF474"/>
    </row>
    <row r="475" spans="31:32" ht="12.75">
      <c r="AE475" s="107"/>
      <c r="AF475"/>
    </row>
    <row r="476" spans="31:32" ht="12.75">
      <c r="AE476" s="107"/>
      <c r="AF476"/>
    </row>
    <row r="477" spans="31:32" ht="12.75">
      <c r="AE477" s="107"/>
      <c r="AF477"/>
    </row>
    <row r="478" spans="31:32" ht="12.75">
      <c r="AE478" s="107"/>
      <c r="AF478"/>
    </row>
    <row r="479" spans="31:32" ht="12.75">
      <c r="AE479" s="107"/>
      <c r="AF479"/>
    </row>
    <row r="480" spans="31:32" ht="12.75">
      <c r="AE480" s="107"/>
      <c r="AF480"/>
    </row>
    <row r="481" spans="31:32" ht="12.75">
      <c r="AE481" s="107"/>
      <c r="AF481"/>
    </row>
    <row r="482" spans="31:32" ht="12.75">
      <c r="AE482" s="107"/>
      <c r="AF482"/>
    </row>
    <row r="483" spans="31:32" ht="12.75">
      <c r="AE483" s="107"/>
      <c r="AF483"/>
    </row>
    <row r="484" spans="31:32" ht="12.75">
      <c r="AE484" s="107"/>
      <c r="AF484"/>
    </row>
    <row r="485" spans="31:32" ht="12.75">
      <c r="AE485" s="107"/>
      <c r="AF485"/>
    </row>
    <row r="486" spans="31:32" ht="12.75">
      <c r="AE486" s="107"/>
      <c r="AF486"/>
    </row>
    <row r="487" spans="31:32" ht="12.75">
      <c r="AE487" s="107"/>
      <c r="AF487"/>
    </row>
    <row r="488" spans="31:32" ht="12.75">
      <c r="AE488" s="107"/>
      <c r="AF488"/>
    </row>
    <row r="489" spans="31:32" ht="12.75">
      <c r="AE489" s="107"/>
      <c r="AF489"/>
    </row>
    <row r="490" spans="31:32" ht="12.75">
      <c r="AE490" s="107"/>
      <c r="AF490"/>
    </row>
    <row r="491" spans="31:32" ht="12.75">
      <c r="AE491" s="107"/>
      <c r="AF491"/>
    </row>
    <row r="492" spans="31:32" ht="12.75">
      <c r="AE492" s="107"/>
      <c r="AF492"/>
    </row>
    <row r="493" spans="31:32" ht="12.75">
      <c r="AE493" s="107"/>
      <c r="AF493"/>
    </row>
    <row r="494" spans="31:32" ht="12.75">
      <c r="AE494" s="107"/>
      <c r="AF494"/>
    </row>
    <row r="495" spans="31:32" ht="12.75">
      <c r="AE495" s="107"/>
      <c r="AF495"/>
    </row>
    <row r="496" spans="31:32" ht="12.75">
      <c r="AE496" s="107"/>
      <c r="AF496"/>
    </row>
    <row r="497" spans="31:32" ht="12.75">
      <c r="AE497" s="107"/>
      <c r="AF497"/>
    </row>
    <row r="498" spans="31:32" ht="12.75">
      <c r="AE498" s="107"/>
      <c r="AF498"/>
    </row>
    <row r="499" spans="31:32" ht="12.75">
      <c r="AE499" s="107"/>
      <c r="AF499"/>
    </row>
    <row r="500" spans="31:32" ht="12.75">
      <c r="AE500" s="107"/>
      <c r="AF500"/>
    </row>
    <row r="501" spans="31:32" ht="12.75">
      <c r="AE501" s="107"/>
      <c r="AF501"/>
    </row>
    <row r="502" spans="31:32" ht="12.75">
      <c r="AE502" s="107"/>
      <c r="AF502"/>
    </row>
    <row r="503" spans="31:32" ht="12.75">
      <c r="AE503" s="107"/>
      <c r="AF503"/>
    </row>
    <row r="504" spans="31:32" ht="12.75">
      <c r="AE504" s="107"/>
      <c r="AF504"/>
    </row>
    <row r="505" spans="31:32" ht="12.75">
      <c r="AE505" s="107"/>
      <c r="AF505"/>
    </row>
    <row r="506" spans="31:32" ht="12.75">
      <c r="AE506" s="107"/>
      <c r="AF506"/>
    </row>
    <row r="507" spans="31:32" ht="12.75">
      <c r="AE507" s="107"/>
      <c r="AF507"/>
    </row>
    <row r="508" spans="31:32" ht="12.75">
      <c r="AE508" s="107"/>
      <c r="AF508"/>
    </row>
    <row r="509" spans="31:32" ht="12.75">
      <c r="AE509" s="107"/>
      <c r="AF509"/>
    </row>
    <row r="510" spans="31:32" ht="12.75">
      <c r="AE510" s="107"/>
      <c r="AF510"/>
    </row>
    <row r="511" spans="31:32" ht="12.75">
      <c r="AE511" s="107"/>
      <c r="AF511"/>
    </row>
    <row r="512" spans="31:32" ht="12.75">
      <c r="AE512" s="107"/>
      <c r="AF512"/>
    </row>
    <row r="513" spans="31:32" ht="12.75">
      <c r="AE513" s="107"/>
      <c r="AF513"/>
    </row>
    <row r="514" spans="31:32" ht="12.75">
      <c r="AE514" s="107"/>
      <c r="AF514"/>
    </row>
    <row r="515" spans="31:32" ht="12.75">
      <c r="AE515" s="107"/>
      <c r="AF515"/>
    </row>
    <row r="516" spans="31:32" ht="12.75">
      <c r="AE516" s="107"/>
      <c r="AF516"/>
    </row>
    <row r="517" spans="31:32" ht="12.75">
      <c r="AE517" s="107"/>
      <c r="AF517"/>
    </row>
    <row r="518" spans="31:32" ht="12.75">
      <c r="AE518" s="107"/>
      <c r="AF518"/>
    </row>
    <row r="519" spans="31:32" ht="12.75">
      <c r="AE519" s="107"/>
      <c r="AF519"/>
    </row>
    <row r="520" spans="31:32" ht="12.75">
      <c r="AE520" s="107"/>
      <c r="AF520"/>
    </row>
    <row r="521" spans="31:32" ht="12.75">
      <c r="AE521" s="107"/>
      <c r="AF521"/>
    </row>
    <row r="522" spans="31:32" ht="12.75">
      <c r="AE522" s="107"/>
      <c r="AF522"/>
    </row>
    <row r="523" spans="31:32" ht="12.75">
      <c r="AE523" s="107"/>
      <c r="AF523"/>
    </row>
    <row r="524" spans="31:32" ht="12.75">
      <c r="AE524" s="107"/>
      <c r="AF524"/>
    </row>
    <row r="525" spans="31:32" ht="12.75">
      <c r="AE525" s="107"/>
      <c r="AF525"/>
    </row>
    <row r="526" spans="31:32" ht="12.75">
      <c r="AE526" s="107"/>
      <c r="AF526"/>
    </row>
    <row r="527" spans="31:32" ht="12.75">
      <c r="AE527" s="107"/>
      <c r="AF527"/>
    </row>
    <row r="528" spans="31:32" ht="12.75">
      <c r="AE528" s="107"/>
      <c r="AF528"/>
    </row>
    <row r="529" spans="31:32" ht="12.75">
      <c r="AE529" s="107"/>
      <c r="AF529"/>
    </row>
    <row r="530" spans="31:32" ht="12.75">
      <c r="AE530" s="107"/>
      <c r="AF530"/>
    </row>
    <row r="531" spans="31:32" ht="12.75">
      <c r="AE531" s="107"/>
      <c r="AF531"/>
    </row>
    <row r="532" spans="31:32" ht="12.75">
      <c r="AE532" s="107"/>
      <c r="AF532"/>
    </row>
    <row r="533" spans="31:32" ht="12.75">
      <c r="AE533" s="107"/>
      <c r="AF533"/>
    </row>
    <row r="534" spans="31:32" ht="12.75">
      <c r="AE534" s="107"/>
      <c r="AF534"/>
    </row>
    <row r="535" spans="31:32" ht="12.75">
      <c r="AE535" s="107"/>
      <c r="AF535"/>
    </row>
    <row r="536" spans="31:32" ht="12.75">
      <c r="AE536" s="107"/>
      <c r="AF536"/>
    </row>
    <row r="537" spans="31:32" ht="12.75">
      <c r="AE537" s="107"/>
      <c r="AF537"/>
    </row>
    <row r="538" spans="31:32" ht="12.75">
      <c r="AE538" s="107"/>
      <c r="AF538"/>
    </row>
    <row r="539" spans="31:32" ht="12.75">
      <c r="AE539" s="107"/>
      <c r="AF539"/>
    </row>
    <row r="540" spans="31:32" ht="12.75">
      <c r="AE540" s="107"/>
      <c r="AF540"/>
    </row>
    <row r="541" spans="31:32" ht="12.75">
      <c r="AE541" s="107"/>
      <c r="AF541"/>
    </row>
    <row r="542" spans="31:32" ht="12.75">
      <c r="AE542" s="107"/>
      <c r="AF542"/>
    </row>
    <row r="543" spans="31:32" ht="12.75">
      <c r="AE543" s="107"/>
      <c r="AF543"/>
    </row>
    <row r="544" spans="31:32" ht="12.75">
      <c r="AE544" s="107"/>
      <c r="AF544"/>
    </row>
    <row r="545" spans="31:32" ht="12.75">
      <c r="AE545" s="107"/>
      <c r="AF545"/>
    </row>
    <row r="546" spans="31:32" ht="12.75">
      <c r="AE546" s="107"/>
      <c r="AF546"/>
    </row>
    <row r="547" spans="31:32" ht="12.75">
      <c r="AE547" s="107"/>
      <c r="AF547"/>
    </row>
    <row r="548" spans="31:32" ht="12.75">
      <c r="AE548" s="107"/>
      <c r="AF548"/>
    </row>
    <row r="549" spans="31:32" ht="12.75">
      <c r="AE549" s="107"/>
      <c r="AF549"/>
    </row>
    <row r="550" spans="31:32" ht="12.75">
      <c r="AE550" s="107"/>
      <c r="AF550"/>
    </row>
    <row r="551" spans="31:32" ht="12.75">
      <c r="AE551" s="107"/>
      <c r="AF551"/>
    </row>
    <row r="552" spans="31:32" ht="12.75">
      <c r="AE552" s="107"/>
      <c r="AF552"/>
    </row>
    <row r="553" spans="31:32" ht="12.75">
      <c r="AE553" s="107"/>
      <c r="AF553"/>
    </row>
    <row r="554" spans="31:32" ht="12.75">
      <c r="AE554" s="107"/>
      <c r="AF554"/>
    </row>
    <row r="555" spans="31:32" ht="12.75">
      <c r="AE555" s="107"/>
      <c r="AF555"/>
    </row>
    <row r="556" spans="31:32" ht="12.75">
      <c r="AE556" s="107"/>
      <c r="AF556"/>
    </row>
    <row r="557" spans="31:32" ht="12.75">
      <c r="AE557" s="107"/>
      <c r="AF557"/>
    </row>
    <row r="558" spans="31:32" ht="12.75">
      <c r="AE558" s="107"/>
      <c r="AF558"/>
    </row>
    <row r="559" spans="31:32" ht="12.75">
      <c r="AE559" s="107"/>
      <c r="AF559"/>
    </row>
    <row r="560" spans="31:32" ht="12.75">
      <c r="AE560" s="107"/>
      <c r="AF560"/>
    </row>
    <row r="561" spans="31:32" ht="12.75">
      <c r="AE561" s="107"/>
      <c r="AF561"/>
    </row>
  </sheetData>
  <sheetProtection/>
  <mergeCells count="1">
    <mergeCell ref="Q68:R68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4"/>
  <sheetViews>
    <sheetView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75" sqref="M75"/>
    </sheetView>
  </sheetViews>
  <sheetFormatPr defaultColWidth="9.7109375" defaultRowHeight="12.75"/>
  <cols>
    <col min="1" max="1" width="49.421875" style="0" customWidth="1"/>
    <col min="2" max="3" width="12.00390625" style="0" customWidth="1"/>
    <col min="4" max="4" width="11.8515625" style="0" bestFit="1" customWidth="1"/>
    <col min="5" max="5" width="11.57421875" style="0" bestFit="1" customWidth="1"/>
    <col min="6" max="8" width="12.00390625" style="0" bestFit="1" customWidth="1"/>
    <col min="9" max="9" width="11.8515625" style="0" customWidth="1"/>
    <col min="10" max="10" width="14.28125" style="0" bestFit="1" customWidth="1"/>
    <col min="11" max="11" width="11.7109375" style="0" customWidth="1"/>
    <col min="12" max="12" width="10.421875" style="0" customWidth="1"/>
    <col min="13" max="13" width="2.28125" style="0" customWidth="1"/>
    <col min="14" max="14" width="11.57421875" style="0" customWidth="1"/>
    <col min="15" max="15" width="3.140625" style="0" customWidth="1"/>
    <col min="16" max="19" width="11.57421875" style="0" customWidth="1"/>
    <col min="20" max="20" width="9.7109375" style="0" customWidth="1"/>
    <col min="21" max="29" width="11.57421875" style="0" customWidth="1"/>
  </cols>
  <sheetData>
    <row r="1" ht="14.25" customHeight="1">
      <c r="A1" s="84" t="s">
        <v>86</v>
      </c>
    </row>
    <row r="3" ht="15">
      <c r="A3" s="90" t="s">
        <v>148</v>
      </c>
    </row>
    <row r="4" ht="12.75">
      <c r="A4" s="37"/>
    </row>
    <row r="5" spans="1:10" ht="12.75">
      <c r="A5" s="85"/>
      <c r="B5" s="115" t="s">
        <v>155</v>
      </c>
      <c r="C5" s="11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</row>
    <row r="6" ht="12.75">
      <c r="A6" s="93" t="s">
        <v>105</v>
      </c>
    </row>
    <row r="7" spans="1:11" ht="12.75">
      <c r="A7" s="86" t="s">
        <v>70</v>
      </c>
      <c r="B7" s="114" t="s">
        <v>124</v>
      </c>
      <c r="C7" s="114" t="s">
        <v>125</v>
      </c>
      <c r="D7" s="137" t="s">
        <v>156</v>
      </c>
      <c r="E7" s="137" t="s">
        <v>157</v>
      </c>
      <c r="F7" s="137" t="s">
        <v>127</v>
      </c>
      <c r="G7" s="137" t="s">
        <v>131</v>
      </c>
      <c r="H7" s="137" t="s">
        <v>132</v>
      </c>
      <c r="I7" s="137" t="s">
        <v>133</v>
      </c>
      <c r="J7" s="137" t="s">
        <v>135</v>
      </c>
      <c r="K7" s="137" t="s">
        <v>147</v>
      </c>
    </row>
    <row r="8" spans="1:11" ht="12.75">
      <c r="A8" s="8"/>
      <c r="B8" s="135" t="s">
        <v>146</v>
      </c>
      <c r="C8" s="135" t="s">
        <v>146</v>
      </c>
      <c r="D8" s="135" t="s">
        <v>146</v>
      </c>
      <c r="E8" s="135" t="s">
        <v>146</v>
      </c>
      <c r="F8" s="135" t="s">
        <v>146</v>
      </c>
      <c r="G8" s="135" t="s">
        <v>146</v>
      </c>
      <c r="H8" s="135" t="s">
        <v>146</v>
      </c>
      <c r="I8" s="135" t="s">
        <v>146</v>
      </c>
      <c r="J8" s="135" t="s">
        <v>146</v>
      </c>
      <c r="K8" s="135" t="s">
        <v>146</v>
      </c>
    </row>
    <row r="9" spans="1:11" ht="12.75">
      <c r="A9" s="9" t="s">
        <v>6</v>
      </c>
      <c r="B9" s="136" t="s">
        <v>7</v>
      </c>
      <c r="C9" s="136" t="s">
        <v>7</v>
      </c>
      <c r="D9" s="32" t="s">
        <v>7</v>
      </c>
      <c r="E9" s="32" t="s">
        <v>7</v>
      </c>
      <c r="F9" s="32" t="s">
        <v>7</v>
      </c>
      <c r="G9" s="32" t="s">
        <v>7</v>
      </c>
      <c r="H9" s="32" t="s">
        <v>7</v>
      </c>
      <c r="I9" s="32" t="s">
        <v>7</v>
      </c>
      <c r="J9" s="32" t="s">
        <v>7</v>
      </c>
      <c r="K9" s="32" t="s">
        <v>7</v>
      </c>
    </row>
    <row r="10" spans="1:11" ht="12.75">
      <c r="A10" s="20"/>
      <c r="B10" s="8"/>
      <c r="C10" s="8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21" t="s">
        <v>8</v>
      </c>
      <c r="B11" s="82">
        <v>0.4</v>
      </c>
      <c r="C11" s="82">
        <v>0.5</v>
      </c>
      <c r="D11" s="82">
        <v>0.5</v>
      </c>
      <c r="E11" s="82"/>
      <c r="F11" s="82"/>
      <c r="G11" s="82"/>
      <c r="H11" s="82"/>
      <c r="I11" s="82"/>
      <c r="J11" s="82"/>
      <c r="K11" s="16"/>
    </row>
    <row r="12" spans="1:11" ht="12.75">
      <c r="A12" s="21" t="s">
        <v>9</v>
      </c>
      <c r="B12" s="82">
        <v>3.75</v>
      </c>
      <c r="C12" s="82">
        <v>3.75</v>
      </c>
      <c r="D12" s="82">
        <v>3.75</v>
      </c>
      <c r="E12" s="82"/>
      <c r="F12" s="82"/>
      <c r="G12" s="82"/>
      <c r="H12" s="82"/>
      <c r="I12" s="82"/>
      <c r="J12" s="82"/>
      <c r="K12" s="16"/>
    </row>
    <row r="13" spans="1:11" ht="12.75">
      <c r="A13" s="21" t="s">
        <v>10</v>
      </c>
      <c r="B13" s="82">
        <v>435</v>
      </c>
      <c r="C13" s="82">
        <v>400</v>
      </c>
      <c r="D13" s="82">
        <v>390</v>
      </c>
      <c r="E13" s="82"/>
      <c r="F13" s="82"/>
      <c r="G13" s="82"/>
      <c r="H13" s="82"/>
      <c r="I13" s="82"/>
      <c r="J13" s="82"/>
      <c r="K13" s="16"/>
    </row>
    <row r="14" spans="1:11" ht="12.75">
      <c r="A14" s="21" t="s">
        <v>11</v>
      </c>
      <c r="B14" s="82">
        <v>2</v>
      </c>
      <c r="C14" s="82">
        <v>2</v>
      </c>
      <c r="D14" s="82">
        <v>2</v>
      </c>
      <c r="E14" s="82"/>
      <c r="F14" s="82"/>
      <c r="G14" s="82"/>
      <c r="H14" s="82"/>
      <c r="I14" s="82"/>
      <c r="J14" s="82"/>
      <c r="K14" s="16"/>
    </row>
    <row r="15" spans="1:11" ht="12.75">
      <c r="A15" s="21" t="s">
        <v>12</v>
      </c>
      <c r="B15" s="82">
        <v>36</v>
      </c>
      <c r="C15" s="82">
        <v>38</v>
      </c>
      <c r="D15" s="82">
        <v>38</v>
      </c>
      <c r="E15" s="82"/>
      <c r="F15" s="82"/>
      <c r="G15" s="82"/>
      <c r="H15" s="82"/>
      <c r="I15" s="82"/>
      <c r="J15" s="82"/>
      <c r="K15" s="16"/>
    </row>
    <row r="16" spans="1:11" ht="12.75">
      <c r="A16" s="21" t="s">
        <v>13</v>
      </c>
      <c r="B16" s="82">
        <v>155</v>
      </c>
      <c r="C16" s="82">
        <v>160</v>
      </c>
      <c r="D16" s="82">
        <v>160</v>
      </c>
      <c r="E16" s="82"/>
      <c r="F16" s="82"/>
      <c r="G16" s="82"/>
      <c r="H16" s="82"/>
      <c r="I16" s="82"/>
      <c r="J16" s="82"/>
      <c r="K16" s="16"/>
    </row>
    <row r="17" spans="1:11" ht="12.75">
      <c r="A17" s="21" t="s">
        <v>36</v>
      </c>
      <c r="B17" s="82">
        <v>27.5</v>
      </c>
      <c r="C17" s="82">
        <v>27.5</v>
      </c>
      <c r="D17" s="82">
        <v>31.5</v>
      </c>
      <c r="E17" s="82"/>
      <c r="F17" s="82"/>
      <c r="G17" s="82"/>
      <c r="H17" s="82"/>
      <c r="I17" s="82"/>
      <c r="J17" s="82"/>
      <c r="K17" s="16"/>
    </row>
    <row r="18" spans="1:11" ht="12.75">
      <c r="A18" s="21" t="s">
        <v>15</v>
      </c>
      <c r="B18" s="82">
        <v>48</v>
      </c>
      <c r="C18" s="82">
        <v>49</v>
      </c>
      <c r="D18" s="82">
        <v>49</v>
      </c>
      <c r="E18" s="82"/>
      <c r="F18" s="82"/>
      <c r="G18" s="82"/>
      <c r="H18" s="82"/>
      <c r="I18" s="82"/>
      <c r="J18" s="82"/>
      <c r="K18" s="16"/>
    </row>
    <row r="19" spans="1:11" ht="12.75">
      <c r="A19" s="21" t="s">
        <v>16</v>
      </c>
      <c r="B19" s="82">
        <v>325</v>
      </c>
      <c r="C19" s="82">
        <v>340</v>
      </c>
      <c r="D19" s="82">
        <v>340</v>
      </c>
      <c r="E19" s="82"/>
      <c r="F19" s="82"/>
      <c r="G19" s="82"/>
      <c r="H19" s="82"/>
      <c r="I19" s="82"/>
      <c r="J19" s="82"/>
      <c r="K19" s="16"/>
    </row>
    <row r="20" spans="1:11" ht="12.75">
      <c r="A20" s="20"/>
      <c r="B20" s="20"/>
      <c r="C20" s="20"/>
      <c r="D20" s="20"/>
      <c r="E20" s="16"/>
      <c r="F20" s="16"/>
      <c r="G20" s="16"/>
      <c r="H20" s="16"/>
      <c r="I20" s="16"/>
      <c r="J20" s="16"/>
      <c r="K20" s="16"/>
    </row>
    <row r="21" spans="1:231" ht="12.75">
      <c r="A21" s="22" t="s">
        <v>18</v>
      </c>
      <c r="B21" s="75">
        <f>SUM(B11:B19)</f>
        <v>1032.65</v>
      </c>
      <c r="C21" s="75">
        <f>SUM(C11:C19)</f>
        <v>1020.75</v>
      </c>
      <c r="D21" s="75">
        <f>SUM(D11:D19)</f>
        <v>1014.75</v>
      </c>
      <c r="E21" s="67">
        <f aca="true" t="shared" si="0" ref="E21:J21">SUM(E11:E19)</f>
        <v>0</v>
      </c>
      <c r="F21" s="67">
        <f t="shared" si="0"/>
        <v>0</v>
      </c>
      <c r="G21" s="67">
        <f t="shared" si="0"/>
        <v>0</v>
      </c>
      <c r="H21" s="67">
        <f t="shared" si="0"/>
        <v>0</v>
      </c>
      <c r="I21" s="67">
        <f t="shared" si="0"/>
        <v>0</v>
      </c>
      <c r="J21" s="67">
        <f t="shared" si="0"/>
        <v>0</v>
      </c>
      <c r="K21" s="6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</row>
    <row r="22" spans="1:11" ht="12.75">
      <c r="A22" s="23"/>
      <c r="B22" s="23"/>
      <c r="C22" s="23"/>
      <c r="D22" s="23"/>
      <c r="E22" s="19"/>
      <c r="F22" s="19"/>
      <c r="G22" s="19"/>
      <c r="H22" s="19"/>
      <c r="I22" s="19"/>
      <c r="J22" s="19"/>
      <c r="K22" s="19"/>
    </row>
    <row r="25" ht="12.75">
      <c r="A25" s="93" t="s">
        <v>106</v>
      </c>
    </row>
    <row r="26" spans="1:11" ht="12.75">
      <c r="A26" s="86" t="s">
        <v>71</v>
      </c>
      <c r="B26" s="53" t="s">
        <v>124</v>
      </c>
      <c r="C26" s="53" t="s">
        <v>125</v>
      </c>
      <c r="D26" t="s">
        <v>125</v>
      </c>
      <c r="E26" t="s">
        <v>126</v>
      </c>
      <c r="F26" t="s">
        <v>128</v>
      </c>
      <c r="G26" t="s">
        <v>130</v>
      </c>
      <c r="H26" t="str">
        <f aca="true" t="shared" si="1" ref="H26:J27">H7</f>
        <v>6th  Forecast</v>
      </c>
      <c r="I26" t="str">
        <f t="shared" si="1"/>
        <v>7th  Forecast</v>
      </c>
      <c r="J26" t="str">
        <f t="shared" si="1"/>
        <v>Final  Forecast</v>
      </c>
      <c r="K26" t="str">
        <f>K7</f>
        <v>1ste skatting</v>
      </c>
    </row>
    <row r="27" spans="1:11" ht="12.75">
      <c r="A27" s="8"/>
      <c r="B27" s="29" t="str">
        <f aca="true" t="shared" si="2" ref="B27:G27">B8</f>
        <v>2014/15*</v>
      </c>
      <c r="C27" s="29" t="str">
        <f t="shared" si="2"/>
        <v>2014/15*</v>
      </c>
      <c r="D27" s="30" t="str">
        <f t="shared" si="2"/>
        <v>2014/15*</v>
      </c>
      <c r="E27" s="30" t="str">
        <f t="shared" si="2"/>
        <v>2014/15*</v>
      </c>
      <c r="F27" s="30" t="str">
        <f t="shared" si="2"/>
        <v>2014/15*</v>
      </c>
      <c r="G27" s="30" t="str">
        <f t="shared" si="2"/>
        <v>2014/15*</v>
      </c>
      <c r="H27" s="30" t="str">
        <f t="shared" si="1"/>
        <v>2014/15*</v>
      </c>
      <c r="I27" s="30" t="str">
        <f t="shared" si="1"/>
        <v>2014/15*</v>
      </c>
      <c r="J27" s="30" t="str">
        <f t="shared" si="1"/>
        <v>2014/15*</v>
      </c>
      <c r="K27" s="30" t="s">
        <v>137</v>
      </c>
    </row>
    <row r="28" spans="1:11" ht="12.75">
      <c r="A28" s="9" t="s">
        <v>6</v>
      </c>
      <c r="B28" s="32" t="s">
        <v>7</v>
      </c>
      <c r="C28" s="32" t="s">
        <v>7</v>
      </c>
      <c r="D28" s="33" t="s">
        <v>7</v>
      </c>
      <c r="E28" s="33" t="s">
        <v>7</v>
      </c>
      <c r="F28" s="33" t="s">
        <v>7</v>
      </c>
      <c r="G28" s="33" t="s">
        <v>7</v>
      </c>
      <c r="H28" s="33" t="s">
        <v>7</v>
      </c>
      <c r="I28" s="33" t="s">
        <v>7</v>
      </c>
      <c r="J28" s="33" t="s">
        <v>7</v>
      </c>
      <c r="K28" s="33" t="s">
        <v>7</v>
      </c>
    </row>
    <row r="29" spans="1:11" ht="12.75">
      <c r="A29" s="2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2.75">
      <c r="A30" s="21" t="s">
        <v>8</v>
      </c>
      <c r="B30" s="16">
        <v>3.5</v>
      </c>
      <c r="C30" s="16">
        <v>4</v>
      </c>
      <c r="D30" s="16">
        <v>4</v>
      </c>
      <c r="E30" s="16"/>
      <c r="F30" s="16"/>
      <c r="G30" s="16"/>
      <c r="H30" s="16"/>
      <c r="I30" s="16"/>
      <c r="J30" s="16"/>
      <c r="K30" s="16"/>
    </row>
    <row r="31" spans="1:11" ht="12.75">
      <c r="A31" s="21" t="s">
        <v>9</v>
      </c>
      <c r="B31" s="16">
        <v>50</v>
      </c>
      <c r="C31" s="16">
        <v>50</v>
      </c>
      <c r="D31" s="16">
        <v>50</v>
      </c>
      <c r="E31" s="16"/>
      <c r="F31" s="16"/>
      <c r="G31" s="16"/>
      <c r="H31" s="16"/>
      <c r="I31" s="16"/>
      <c r="J31" s="16"/>
      <c r="K31" s="16"/>
    </row>
    <row r="32" spans="1:11" ht="12.75">
      <c r="A32" s="21" t="s">
        <v>10</v>
      </c>
      <c r="B32" s="16">
        <v>350</v>
      </c>
      <c r="C32" s="16">
        <v>325</v>
      </c>
      <c r="D32" s="16">
        <v>310</v>
      </c>
      <c r="E32" s="16"/>
      <c r="F32" s="16"/>
      <c r="G32" s="16"/>
      <c r="H32" s="16"/>
      <c r="I32" s="16"/>
      <c r="J32" s="16"/>
      <c r="K32" s="16"/>
    </row>
    <row r="33" spans="1:11" ht="12.75">
      <c r="A33" s="21" t="s">
        <v>11</v>
      </c>
      <c r="B33" s="16">
        <v>12</v>
      </c>
      <c r="C33" s="16">
        <v>12</v>
      </c>
      <c r="D33" s="16">
        <v>12</v>
      </c>
      <c r="E33" s="16"/>
      <c r="F33" s="16"/>
      <c r="G33" s="16"/>
      <c r="H33" s="16"/>
      <c r="I33" s="16"/>
      <c r="J33" s="16"/>
      <c r="K33" s="16"/>
    </row>
    <row r="34" spans="1:11" ht="12.75">
      <c r="A34" s="21" t="s">
        <v>12</v>
      </c>
      <c r="B34" s="16">
        <v>42</v>
      </c>
      <c r="C34" s="16">
        <v>48</v>
      </c>
      <c r="D34" s="16">
        <v>48</v>
      </c>
      <c r="E34" s="16"/>
      <c r="F34" s="16"/>
      <c r="G34" s="16"/>
      <c r="H34" s="16"/>
      <c r="I34" s="16"/>
      <c r="J34" s="16"/>
      <c r="K34" s="16"/>
    </row>
    <row r="35" spans="1:11" ht="12.75">
      <c r="A35" s="21" t="s">
        <v>13</v>
      </c>
      <c r="B35" s="16">
        <v>315</v>
      </c>
      <c r="C35" s="16">
        <v>330</v>
      </c>
      <c r="D35" s="16">
        <v>330</v>
      </c>
      <c r="E35" s="16"/>
      <c r="F35" s="16"/>
      <c r="G35" s="16"/>
      <c r="H35" s="16"/>
      <c r="I35" s="16"/>
      <c r="J35" s="16"/>
      <c r="K35" s="16"/>
    </row>
    <row r="36" spans="1:11" ht="12.75">
      <c r="A36" s="21" t="s">
        <v>36</v>
      </c>
      <c r="B36" s="16">
        <v>20</v>
      </c>
      <c r="C36" s="16">
        <v>20</v>
      </c>
      <c r="D36" s="16">
        <v>22</v>
      </c>
      <c r="E36" s="16"/>
      <c r="F36" s="16"/>
      <c r="G36" s="16"/>
      <c r="H36" s="16"/>
      <c r="I36" s="16"/>
      <c r="J36" s="16"/>
      <c r="K36" s="16"/>
    </row>
    <row r="37" spans="1:11" ht="12.75">
      <c r="A37" s="21" t="s">
        <v>15</v>
      </c>
      <c r="B37" s="16">
        <v>60</v>
      </c>
      <c r="C37" s="16">
        <v>56</v>
      </c>
      <c r="D37" s="16">
        <v>56</v>
      </c>
      <c r="E37" s="16"/>
      <c r="F37" s="16"/>
      <c r="G37" s="16"/>
      <c r="H37" s="16"/>
      <c r="I37" s="16"/>
      <c r="J37" s="16"/>
      <c r="K37" s="16"/>
    </row>
    <row r="38" spans="1:11" ht="12.75">
      <c r="A38" s="21" t="s">
        <v>16</v>
      </c>
      <c r="B38" s="16">
        <v>110</v>
      </c>
      <c r="C38" s="16">
        <v>100</v>
      </c>
      <c r="D38" s="16">
        <v>100</v>
      </c>
      <c r="E38" s="16"/>
      <c r="F38" s="16"/>
      <c r="G38" s="16"/>
      <c r="H38" s="16"/>
      <c r="I38" s="16"/>
      <c r="J38" s="16"/>
      <c r="K38" s="16"/>
    </row>
    <row r="39" spans="1:11" ht="12.75">
      <c r="A39" s="20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231" ht="12.75">
      <c r="A40" s="22" t="s">
        <v>18</v>
      </c>
      <c r="B40" s="67">
        <f aca="true" t="shared" si="3" ref="B40:J40">SUM(B30:B38)</f>
        <v>962.5</v>
      </c>
      <c r="C40" s="67">
        <f t="shared" si="3"/>
        <v>945</v>
      </c>
      <c r="D40" s="67">
        <f>SUM(D30:D38)</f>
        <v>932</v>
      </c>
      <c r="E40" s="75">
        <f t="shared" si="3"/>
        <v>0</v>
      </c>
      <c r="F40" s="75">
        <f t="shared" si="3"/>
        <v>0</v>
      </c>
      <c r="G40" s="75">
        <f t="shared" si="3"/>
        <v>0</v>
      </c>
      <c r="H40" s="75">
        <f t="shared" si="3"/>
        <v>0</v>
      </c>
      <c r="I40" s="75">
        <f t="shared" si="3"/>
        <v>0</v>
      </c>
      <c r="J40" s="75">
        <f t="shared" si="3"/>
        <v>0</v>
      </c>
      <c r="K40" s="75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</row>
    <row r="41" spans="1:11" ht="12.75">
      <c r="A41" s="23"/>
      <c r="B41" s="19"/>
      <c r="C41" s="19"/>
      <c r="D41" s="28"/>
      <c r="E41" s="28"/>
      <c r="F41" s="19"/>
      <c r="G41" s="19"/>
      <c r="H41" s="19"/>
      <c r="I41" s="19"/>
      <c r="J41" s="19"/>
      <c r="K41" s="19"/>
    </row>
    <row r="43" ht="12.75">
      <c r="A43" s="38" t="s">
        <v>32</v>
      </c>
    </row>
    <row r="44" spans="1:11" ht="12.75">
      <c r="A44" s="86" t="s">
        <v>73</v>
      </c>
      <c r="B44" s="131" t="s">
        <v>124</v>
      </c>
      <c r="C44" s="131" t="s">
        <v>125</v>
      </c>
      <c r="D44" t="s">
        <v>125</v>
      </c>
      <c r="E44" t="s">
        <v>126</v>
      </c>
      <c r="F44" t="s">
        <v>128</v>
      </c>
      <c r="G44" t="s">
        <v>130</v>
      </c>
      <c r="H44" t="str">
        <f aca="true" t="shared" si="4" ref="H44:J45">H26</f>
        <v>6th  Forecast</v>
      </c>
      <c r="I44" t="str">
        <f t="shared" si="4"/>
        <v>7th  Forecast</v>
      </c>
      <c r="J44" t="str">
        <f t="shared" si="4"/>
        <v>Final  Forecast</v>
      </c>
      <c r="K44" s="101" t="s">
        <v>136</v>
      </c>
    </row>
    <row r="45" spans="1:11" ht="12.75">
      <c r="A45" s="40"/>
      <c r="B45" s="46" t="str">
        <f aca="true" t="shared" si="5" ref="B45:G45">B27</f>
        <v>2014/15*</v>
      </c>
      <c r="C45" s="46" t="str">
        <f t="shared" si="5"/>
        <v>2014/15*</v>
      </c>
      <c r="D45" s="46" t="str">
        <f t="shared" si="5"/>
        <v>2014/15*</v>
      </c>
      <c r="E45" s="46" t="str">
        <f t="shared" si="5"/>
        <v>2014/15*</v>
      </c>
      <c r="F45" s="46" t="str">
        <f t="shared" si="5"/>
        <v>2014/15*</v>
      </c>
      <c r="G45" s="46" t="str">
        <f t="shared" si="5"/>
        <v>2014/15*</v>
      </c>
      <c r="H45" s="46" t="str">
        <f t="shared" si="4"/>
        <v>2014/15*</v>
      </c>
      <c r="I45" s="46" t="str">
        <f t="shared" si="4"/>
        <v>2014/15*</v>
      </c>
      <c r="J45" s="46" t="str">
        <f t="shared" si="4"/>
        <v>2014/15*</v>
      </c>
      <c r="K45" s="31" t="s">
        <v>137</v>
      </c>
    </row>
    <row r="46" spans="1:11" ht="12.75">
      <c r="A46" s="19"/>
      <c r="B46" s="33" t="s">
        <v>7</v>
      </c>
      <c r="C46" s="33" t="s">
        <v>7</v>
      </c>
      <c r="D46" s="33" t="s">
        <v>7</v>
      </c>
      <c r="E46" s="33" t="s">
        <v>7</v>
      </c>
      <c r="F46" s="33" t="s">
        <v>7</v>
      </c>
      <c r="G46" s="33" t="s">
        <v>7</v>
      </c>
      <c r="H46" s="33" t="s">
        <v>7</v>
      </c>
      <c r="I46" s="33" t="s">
        <v>7</v>
      </c>
      <c r="J46" s="33" t="s">
        <v>7</v>
      </c>
      <c r="K46" s="33" t="s">
        <v>7</v>
      </c>
    </row>
    <row r="47" spans="1:11" ht="12.75">
      <c r="A47" s="41" t="s">
        <v>18</v>
      </c>
      <c r="B47" s="45">
        <f aca="true" t="shared" si="6" ref="B47:J47">B21+B40</f>
        <v>1995.15</v>
      </c>
      <c r="C47" s="45">
        <f>C21+C40</f>
        <v>1965.75</v>
      </c>
      <c r="D47" s="45">
        <f t="shared" si="6"/>
        <v>1946.75</v>
      </c>
      <c r="E47" s="45">
        <f t="shared" si="6"/>
        <v>0</v>
      </c>
      <c r="F47" s="45">
        <f t="shared" si="6"/>
        <v>0</v>
      </c>
      <c r="G47" s="45">
        <f t="shared" si="6"/>
        <v>0</v>
      </c>
      <c r="H47" s="45">
        <f t="shared" si="6"/>
        <v>0</v>
      </c>
      <c r="I47" s="45">
        <f t="shared" si="6"/>
        <v>0</v>
      </c>
      <c r="J47" s="45">
        <f t="shared" si="6"/>
        <v>0</v>
      </c>
      <c r="K47" s="45"/>
    </row>
    <row r="48" ht="12.75">
      <c r="A48" s="39"/>
    </row>
    <row r="49" ht="12.75">
      <c r="A49" s="39"/>
    </row>
    <row r="50" ht="12.75">
      <c r="A50" s="93" t="s">
        <v>107</v>
      </c>
    </row>
    <row r="51" spans="1:11" ht="12.75">
      <c r="A51" s="86" t="s">
        <v>72</v>
      </c>
      <c r="B51" s="132" t="s">
        <v>124</v>
      </c>
      <c r="C51" s="132" t="s">
        <v>125</v>
      </c>
      <c r="D51" t="s">
        <v>125</v>
      </c>
      <c r="E51" t="str">
        <f>E7</f>
        <v>4rd Forecast</v>
      </c>
      <c r="F51" t="s">
        <v>128</v>
      </c>
      <c r="G51" t="s">
        <v>130</v>
      </c>
      <c r="H51" t="str">
        <f>H44</f>
        <v>6th  Forecast</v>
      </c>
      <c r="I51" t="str">
        <f>I44</f>
        <v>7th  Forecast</v>
      </c>
      <c r="J51" t="str">
        <f>J44</f>
        <v>Final  Forecast</v>
      </c>
      <c r="K51" t="str">
        <f>K26</f>
        <v>1ste skatting</v>
      </c>
    </row>
    <row r="52" spans="1:11" ht="12.75">
      <c r="A52" s="8"/>
      <c r="B52" s="14" t="str">
        <f>B8</f>
        <v>2014/15*</v>
      </c>
      <c r="C52" s="14" t="str">
        <f>C8</f>
        <v>2014/15*</v>
      </c>
      <c r="D52" s="14" t="str">
        <f>D8</f>
        <v>2014/15*</v>
      </c>
      <c r="E52" s="14" t="str">
        <f>E8</f>
        <v>2014/15*</v>
      </c>
      <c r="F52" s="12" t="str">
        <f aca="true" t="shared" si="7" ref="F52:K52">F8</f>
        <v>2014/15*</v>
      </c>
      <c r="G52" s="12" t="str">
        <f t="shared" si="7"/>
        <v>2014/15*</v>
      </c>
      <c r="H52" s="12" t="str">
        <f t="shared" si="7"/>
        <v>2014/15*</v>
      </c>
      <c r="I52" s="12" t="str">
        <f t="shared" si="7"/>
        <v>2014/15*</v>
      </c>
      <c r="J52" s="12" t="str">
        <f t="shared" si="7"/>
        <v>2014/15*</v>
      </c>
      <c r="K52" s="12" t="str">
        <f t="shared" si="7"/>
        <v>2014/15*</v>
      </c>
    </row>
    <row r="53" spans="1:11" ht="12.75">
      <c r="A53" s="9" t="s">
        <v>6</v>
      </c>
      <c r="B53" s="15" t="s">
        <v>19</v>
      </c>
      <c r="C53" s="15" t="s">
        <v>19</v>
      </c>
      <c r="D53" s="15" t="s">
        <v>19</v>
      </c>
      <c r="E53" s="15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  <c r="K53" s="13" t="s">
        <v>19</v>
      </c>
    </row>
    <row r="54" spans="1:11" ht="12.75">
      <c r="A54" s="20"/>
      <c r="B54" s="40"/>
      <c r="C54" s="40"/>
      <c r="D54" s="16"/>
      <c r="F54" s="40"/>
      <c r="G54" s="40"/>
      <c r="H54" s="40"/>
      <c r="I54" s="40"/>
      <c r="J54" s="40"/>
      <c r="K54" s="40"/>
    </row>
    <row r="55" spans="1:11" ht="12.75">
      <c r="A55" s="21" t="s">
        <v>8</v>
      </c>
      <c r="B55" s="40">
        <v>4</v>
      </c>
      <c r="C55" s="81">
        <v>5</v>
      </c>
      <c r="D55" s="81">
        <v>5</v>
      </c>
      <c r="E55" s="81"/>
      <c r="F55" s="81"/>
      <c r="G55" s="81"/>
      <c r="H55" s="81"/>
      <c r="I55" s="81"/>
      <c r="J55" s="81"/>
      <c r="K55" s="81"/>
    </row>
    <row r="56" spans="1:11" ht="12.75">
      <c r="A56" s="21" t="s">
        <v>9</v>
      </c>
      <c r="B56" s="16">
        <v>37.5</v>
      </c>
      <c r="C56" s="81">
        <v>37.5</v>
      </c>
      <c r="D56" s="81">
        <v>35.625</v>
      </c>
      <c r="E56" s="81"/>
      <c r="F56" s="81"/>
      <c r="G56" s="81"/>
      <c r="H56" s="81"/>
      <c r="I56" s="81"/>
      <c r="J56" s="81"/>
      <c r="K56" s="81"/>
    </row>
    <row r="57" spans="1:11" ht="12.75">
      <c r="A57" s="21" t="s">
        <v>10</v>
      </c>
      <c r="B57" s="16">
        <v>1392</v>
      </c>
      <c r="C57" s="81">
        <v>1240</v>
      </c>
      <c r="D57" s="81">
        <v>1131</v>
      </c>
      <c r="E57" s="81"/>
      <c r="F57" s="81"/>
      <c r="G57" s="81"/>
      <c r="H57" s="81"/>
      <c r="I57" s="81"/>
      <c r="J57" s="81"/>
      <c r="K57" s="81"/>
    </row>
    <row r="58" spans="1:11" ht="12.75">
      <c r="A58" s="21" t="s">
        <v>11</v>
      </c>
      <c r="B58" s="16">
        <v>10</v>
      </c>
      <c r="C58" s="81">
        <v>10</v>
      </c>
      <c r="D58" s="81">
        <v>10</v>
      </c>
      <c r="E58" s="81"/>
      <c r="F58" s="81"/>
      <c r="G58" s="81"/>
      <c r="H58" s="81"/>
      <c r="I58" s="81"/>
      <c r="J58" s="81"/>
      <c r="K58" s="81"/>
    </row>
    <row r="59" spans="1:11" ht="12.75">
      <c r="A59" s="21" t="s">
        <v>12</v>
      </c>
      <c r="B59" s="16">
        <v>162</v>
      </c>
      <c r="C59" s="81">
        <v>190</v>
      </c>
      <c r="D59" s="81">
        <v>190</v>
      </c>
      <c r="E59" s="81"/>
      <c r="F59" s="81"/>
      <c r="G59" s="81"/>
      <c r="H59" s="81"/>
      <c r="I59" s="81"/>
      <c r="J59" s="81"/>
      <c r="K59" s="81"/>
    </row>
    <row r="60" spans="1:11" ht="12.75">
      <c r="A60" s="21" t="s">
        <v>13</v>
      </c>
      <c r="B60" s="16">
        <v>682</v>
      </c>
      <c r="C60" s="81">
        <v>656</v>
      </c>
      <c r="D60" s="81">
        <v>640</v>
      </c>
      <c r="E60" s="81"/>
      <c r="F60" s="81"/>
      <c r="G60" s="81"/>
      <c r="H60" s="81"/>
      <c r="I60" s="81"/>
      <c r="J60" s="81"/>
      <c r="K60" s="81"/>
    </row>
    <row r="61" spans="1:11" ht="12.75">
      <c r="A61" s="21" t="s">
        <v>14</v>
      </c>
      <c r="B61" s="16">
        <v>137.5</v>
      </c>
      <c r="C61" s="81">
        <v>137.5</v>
      </c>
      <c r="D61" s="81">
        <v>173.25</v>
      </c>
      <c r="E61" s="81"/>
      <c r="F61" s="81"/>
      <c r="G61" s="81"/>
      <c r="H61" s="81"/>
      <c r="I61" s="81"/>
      <c r="J61" s="81"/>
      <c r="K61" s="81"/>
    </row>
    <row r="62" spans="1:11" ht="12.75">
      <c r="A62" s="21" t="s">
        <v>15</v>
      </c>
      <c r="B62" s="16">
        <v>192</v>
      </c>
      <c r="C62" s="81">
        <v>205.8</v>
      </c>
      <c r="D62" s="81">
        <v>205.8</v>
      </c>
      <c r="E62" s="81"/>
      <c r="F62" s="81"/>
      <c r="G62" s="81"/>
      <c r="H62" s="81"/>
      <c r="I62" s="81"/>
      <c r="J62" s="81"/>
      <c r="K62" s="81"/>
    </row>
    <row r="63" spans="1:11" ht="12.75">
      <c r="A63" s="21" t="s">
        <v>16</v>
      </c>
      <c r="B63" s="16">
        <v>650</v>
      </c>
      <c r="C63" s="81">
        <v>714</v>
      </c>
      <c r="D63" s="81">
        <v>680</v>
      </c>
      <c r="E63" s="81"/>
      <c r="F63" s="81"/>
      <c r="G63" s="81"/>
      <c r="H63" s="81"/>
      <c r="I63" s="81"/>
      <c r="J63" s="81"/>
      <c r="K63" s="81"/>
    </row>
    <row r="64" spans="1:11" ht="12.75">
      <c r="A64" s="20"/>
      <c r="B64" s="16"/>
      <c r="C64" s="16"/>
      <c r="D64" s="82"/>
      <c r="E64" s="82"/>
      <c r="F64" s="81"/>
      <c r="G64" s="82"/>
      <c r="H64" s="82"/>
      <c r="I64" s="82"/>
      <c r="J64" s="82"/>
      <c r="K64" s="82"/>
    </row>
    <row r="65" spans="1:231" ht="12.75">
      <c r="A65" s="22" t="s">
        <v>18</v>
      </c>
      <c r="B65" s="83">
        <f aca="true" t="shared" si="8" ref="B65:G65">SUM(B55:B63)</f>
        <v>3267</v>
      </c>
      <c r="C65" s="83">
        <f>SUM(C55:C63)</f>
        <v>3195.8</v>
      </c>
      <c r="D65" s="83">
        <f t="shared" si="8"/>
        <v>3070.675</v>
      </c>
      <c r="E65" s="83">
        <f t="shared" si="8"/>
        <v>0</v>
      </c>
      <c r="F65" s="83">
        <f t="shared" si="8"/>
        <v>0</v>
      </c>
      <c r="G65" s="83">
        <f t="shared" si="8"/>
        <v>0</v>
      </c>
      <c r="H65" s="83">
        <f>SUM(H55:H63)</f>
        <v>0</v>
      </c>
      <c r="I65" s="83">
        <f>SUM(I55:I63)</f>
        <v>0</v>
      </c>
      <c r="J65" s="83">
        <f>SUM(J55:J63)</f>
        <v>0</v>
      </c>
      <c r="K65" s="8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</row>
    <row r="66" spans="1:11" ht="12.7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2:10" ht="12.75">
      <c r="B67" s="138">
        <f>B65*1000</f>
        <v>3267000</v>
      </c>
      <c r="C67" s="138">
        <f>C65*1000</f>
        <v>3195800</v>
      </c>
      <c r="D67" s="138">
        <f aca="true" t="shared" si="9" ref="D67:J67">D65*1000</f>
        <v>3070675</v>
      </c>
      <c r="E67" s="138">
        <f t="shared" si="9"/>
        <v>0</v>
      </c>
      <c r="F67" s="138">
        <f t="shared" si="9"/>
        <v>0</v>
      </c>
      <c r="G67" s="138">
        <f t="shared" si="9"/>
        <v>0</v>
      </c>
      <c r="H67" s="138">
        <f t="shared" si="9"/>
        <v>0</v>
      </c>
      <c r="I67" s="138">
        <f t="shared" si="9"/>
        <v>0</v>
      </c>
      <c r="J67" s="138">
        <f t="shared" si="9"/>
        <v>0</v>
      </c>
    </row>
    <row r="68" spans="2:10" ht="12.75">
      <c r="B68" s="155">
        <v>4680118</v>
      </c>
      <c r="C68" s="155">
        <v>4680119</v>
      </c>
      <c r="D68">
        <f>B68</f>
        <v>4680118</v>
      </c>
      <c r="E68">
        <f aca="true" t="shared" si="10" ref="E68:J68">D68</f>
        <v>4680118</v>
      </c>
      <c r="F68">
        <f t="shared" si="10"/>
        <v>4680118</v>
      </c>
      <c r="G68">
        <f t="shared" si="10"/>
        <v>4680118</v>
      </c>
      <c r="H68">
        <f t="shared" si="10"/>
        <v>4680118</v>
      </c>
      <c r="I68">
        <f t="shared" si="10"/>
        <v>4680118</v>
      </c>
      <c r="J68">
        <f t="shared" si="10"/>
        <v>4680118</v>
      </c>
    </row>
    <row r="70" ht="12.75">
      <c r="A70" s="93" t="s">
        <v>107</v>
      </c>
    </row>
    <row r="71" spans="1:11" ht="12.75">
      <c r="A71" s="86" t="s">
        <v>74</v>
      </c>
      <c r="B71" s="132" t="s">
        <v>124</v>
      </c>
      <c r="C71" s="132" t="s">
        <v>125</v>
      </c>
      <c r="D71" t="s">
        <v>125</v>
      </c>
      <c r="E71" t="s">
        <v>126</v>
      </c>
      <c r="F71" t="s">
        <v>128</v>
      </c>
      <c r="G71" t="s">
        <v>130</v>
      </c>
      <c r="H71" t="str">
        <f aca="true" t="shared" si="11" ref="H71:J72">H51</f>
        <v>6th  Forecast</v>
      </c>
      <c r="I71" t="str">
        <f t="shared" si="11"/>
        <v>7th  Forecast</v>
      </c>
      <c r="J71" t="str">
        <f t="shared" si="11"/>
        <v>Final  Forecast</v>
      </c>
      <c r="K71" t="str">
        <f>K51</f>
        <v>1ste skatting</v>
      </c>
    </row>
    <row r="72" spans="1:11" ht="12.75">
      <c r="A72" s="8"/>
      <c r="B72" s="133" t="str">
        <f aca="true" t="shared" si="12" ref="B72:G72">B52</f>
        <v>2014/15*</v>
      </c>
      <c r="C72" s="133" t="str">
        <f t="shared" si="12"/>
        <v>2014/15*</v>
      </c>
      <c r="D72" s="14" t="str">
        <f t="shared" si="12"/>
        <v>2014/15*</v>
      </c>
      <c r="E72" s="14" t="str">
        <f t="shared" si="12"/>
        <v>2014/15*</v>
      </c>
      <c r="F72" s="49" t="str">
        <f t="shared" si="12"/>
        <v>2014/15*</v>
      </c>
      <c r="G72" s="49" t="str">
        <f t="shared" si="12"/>
        <v>2014/15*</v>
      </c>
      <c r="H72" s="49" t="str">
        <f t="shared" si="11"/>
        <v>2014/15*</v>
      </c>
      <c r="I72" s="49" t="str">
        <f t="shared" si="11"/>
        <v>2014/15*</v>
      </c>
      <c r="J72" s="49" t="str">
        <f t="shared" si="11"/>
        <v>2014/15*</v>
      </c>
      <c r="K72" s="49" t="str">
        <f>K27</f>
        <v>2014/15</v>
      </c>
    </row>
    <row r="73" spans="1:11" ht="12.75">
      <c r="A73" s="9" t="s">
        <v>6</v>
      </c>
      <c r="B73" s="15" t="s">
        <v>19</v>
      </c>
      <c r="C73" s="15" t="s">
        <v>19</v>
      </c>
      <c r="D73" s="15" t="s">
        <v>19</v>
      </c>
      <c r="E73" s="15" t="s">
        <v>19</v>
      </c>
      <c r="F73" s="13" t="s">
        <v>19</v>
      </c>
      <c r="G73" s="13" t="s">
        <v>19</v>
      </c>
      <c r="H73" s="13" t="s">
        <v>19</v>
      </c>
      <c r="I73" s="13" t="s">
        <v>19</v>
      </c>
      <c r="J73" s="13" t="s">
        <v>19</v>
      </c>
      <c r="K73" s="13" t="s">
        <v>19</v>
      </c>
    </row>
    <row r="74" spans="1:11" ht="12.75">
      <c r="A74" s="20"/>
      <c r="B74" s="40"/>
      <c r="C74" s="40"/>
      <c r="D74" s="16"/>
      <c r="E74" s="40"/>
      <c r="F74" s="40"/>
      <c r="G74" s="40"/>
      <c r="H74" s="40"/>
      <c r="I74" s="40"/>
      <c r="J74" s="40"/>
      <c r="K74" s="40"/>
    </row>
    <row r="75" spans="1:11" ht="12.75">
      <c r="A75" s="21" t="s">
        <v>8</v>
      </c>
      <c r="B75" s="68">
        <v>35</v>
      </c>
      <c r="C75" s="68">
        <v>40</v>
      </c>
      <c r="D75" s="68">
        <v>40</v>
      </c>
      <c r="E75" s="81"/>
      <c r="F75" s="81"/>
      <c r="G75" s="68"/>
      <c r="H75" s="68"/>
      <c r="I75" s="68"/>
      <c r="J75" s="68"/>
      <c r="K75" s="68"/>
    </row>
    <row r="76" spans="1:11" ht="12.75">
      <c r="A76" s="21" t="s">
        <v>9</v>
      </c>
      <c r="B76" s="68">
        <v>675</v>
      </c>
      <c r="C76" s="68">
        <v>675</v>
      </c>
      <c r="D76" s="68">
        <v>650</v>
      </c>
      <c r="E76" s="81"/>
      <c r="F76" s="81"/>
      <c r="G76" s="68"/>
      <c r="H76" s="68"/>
      <c r="I76" s="68"/>
      <c r="J76" s="68"/>
      <c r="K76" s="68"/>
    </row>
    <row r="77" spans="1:11" ht="12.75">
      <c r="A77" s="21" t="s">
        <v>10</v>
      </c>
      <c r="B77" s="68">
        <v>1155</v>
      </c>
      <c r="C77" s="68">
        <v>1023.75</v>
      </c>
      <c r="D77" s="68">
        <v>961</v>
      </c>
      <c r="E77" s="81"/>
      <c r="F77" s="81"/>
      <c r="G77" s="68"/>
      <c r="H77" s="68"/>
      <c r="I77" s="68"/>
      <c r="J77" s="68"/>
      <c r="K77" s="68"/>
    </row>
    <row r="78" spans="1:11" ht="12.75">
      <c r="A78" s="21" t="s">
        <v>11</v>
      </c>
      <c r="B78" s="68">
        <v>60</v>
      </c>
      <c r="C78" s="68">
        <v>60</v>
      </c>
      <c r="D78" s="68">
        <v>60</v>
      </c>
      <c r="E78" s="81"/>
      <c r="F78" s="81"/>
      <c r="G78" s="68"/>
      <c r="H78" s="68"/>
      <c r="I78" s="68"/>
      <c r="J78" s="68"/>
      <c r="K78" s="68"/>
    </row>
    <row r="79" spans="1:11" ht="12.75">
      <c r="A79" s="21" t="s">
        <v>12</v>
      </c>
      <c r="B79" s="68">
        <v>231</v>
      </c>
      <c r="C79" s="68">
        <v>264</v>
      </c>
      <c r="D79" s="68">
        <v>268.8</v>
      </c>
      <c r="E79" s="81"/>
      <c r="F79" s="81"/>
      <c r="G79" s="68"/>
      <c r="H79" s="68"/>
      <c r="I79" s="68"/>
      <c r="J79" s="68"/>
      <c r="K79" s="68"/>
    </row>
    <row r="80" spans="1:11" ht="12.75">
      <c r="A80" s="21" t="s">
        <v>13</v>
      </c>
      <c r="B80" s="68">
        <v>1433.25</v>
      </c>
      <c r="C80" s="68">
        <v>1452</v>
      </c>
      <c r="D80" s="68">
        <v>1452</v>
      </c>
      <c r="E80" s="81"/>
      <c r="F80" s="81"/>
      <c r="G80" s="68"/>
      <c r="H80" s="68"/>
      <c r="I80" s="68"/>
      <c r="J80" s="68"/>
      <c r="K80" s="68"/>
    </row>
    <row r="81" spans="1:11" ht="12.75">
      <c r="A81" s="21" t="s">
        <v>14</v>
      </c>
      <c r="B81" s="68">
        <v>110</v>
      </c>
      <c r="C81" s="68">
        <v>110</v>
      </c>
      <c r="D81" s="68">
        <v>127.6</v>
      </c>
      <c r="E81" s="81"/>
      <c r="F81" s="81"/>
      <c r="G81" s="68"/>
      <c r="H81" s="68"/>
      <c r="I81" s="68"/>
      <c r="J81" s="68"/>
      <c r="K81" s="68"/>
    </row>
    <row r="82" spans="1:11" ht="12.75">
      <c r="A82" s="21" t="s">
        <v>15</v>
      </c>
      <c r="B82" s="68">
        <v>252</v>
      </c>
      <c r="C82" s="68">
        <v>235.2</v>
      </c>
      <c r="D82" s="68">
        <v>235.22</v>
      </c>
      <c r="E82" s="81"/>
      <c r="F82" s="81"/>
      <c r="G82" s="68"/>
      <c r="H82" s="68"/>
      <c r="I82" s="68"/>
      <c r="J82" s="68"/>
      <c r="K82" s="68"/>
    </row>
    <row r="83" spans="1:11" ht="12.75">
      <c r="A83" s="21" t="s">
        <v>16</v>
      </c>
      <c r="B83" s="68">
        <v>220</v>
      </c>
      <c r="C83" s="68">
        <v>200</v>
      </c>
      <c r="D83" s="68">
        <v>200</v>
      </c>
      <c r="E83" s="81"/>
      <c r="F83" s="81"/>
      <c r="G83" s="68"/>
      <c r="H83" s="68"/>
      <c r="I83" s="68"/>
      <c r="J83" s="68"/>
      <c r="K83" s="68"/>
    </row>
    <row r="84" spans="1:11" ht="12.75">
      <c r="A84" s="20"/>
      <c r="B84" s="16"/>
      <c r="C84" s="16"/>
      <c r="D84" s="16"/>
      <c r="E84" s="82"/>
      <c r="F84" s="81"/>
      <c r="G84" s="16"/>
      <c r="H84" s="16"/>
      <c r="I84" s="16"/>
      <c r="J84" s="16"/>
      <c r="K84" s="16"/>
    </row>
    <row r="85" spans="1:231" ht="12.75">
      <c r="A85" s="22" t="s">
        <v>18</v>
      </c>
      <c r="B85" s="83">
        <f aca="true" t="shared" si="13" ref="B85:G85">SUM(B75:B83)</f>
        <v>4171.25</v>
      </c>
      <c r="C85" s="83">
        <f>SUM(C75:C83)</f>
        <v>4059.95</v>
      </c>
      <c r="D85" s="83">
        <f t="shared" si="13"/>
        <v>3994.62</v>
      </c>
      <c r="E85" s="83">
        <f t="shared" si="13"/>
        <v>0</v>
      </c>
      <c r="F85" s="83">
        <f t="shared" si="13"/>
        <v>0</v>
      </c>
      <c r="G85" s="83">
        <f t="shared" si="13"/>
        <v>0</v>
      </c>
      <c r="H85" s="83">
        <f>SUM(H75:H83)</f>
        <v>0</v>
      </c>
      <c r="I85" s="83">
        <f>SUM(I75:I83)</f>
        <v>0</v>
      </c>
      <c r="J85" s="83">
        <f>SUM(J75:J83)</f>
        <v>0</v>
      </c>
      <c r="K85" s="8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</row>
    <row r="86" spans="1:11" ht="12.75">
      <c r="A86" s="23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ht="12.75">
      <c r="A87" s="93" t="s">
        <v>107</v>
      </c>
    </row>
    <row r="88" spans="1:11" ht="12.75">
      <c r="A88" s="86" t="s">
        <v>74</v>
      </c>
      <c r="B88" s="132" t="s">
        <v>124</v>
      </c>
      <c r="C88" s="132" t="s">
        <v>125</v>
      </c>
      <c r="D88" t="s">
        <v>125</v>
      </c>
      <c r="E88" t="s">
        <v>126</v>
      </c>
      <c r="F88" t="s">
        <v>128</v>
      </c>
      <c r="G88" t="s">
        <v>130</v>
      </c>
      <c r="H88">
        <f>H68</f>
        <v>4680118</v>
      </c>
      <c r="I88">
        <f>I68</f>
        <v>4680118</v>
      </c>
      <c r="J88">
        <f>J68</f>
        <v>4680118</v>
      </c>
      <c r="K88">
        <f>K68</f>
        <v>0</v>
      </c>
    </row>
    <row r="89" spans="1:11" ht="12.75">
      <c r="A89" s="8"/>
      <c r="B89" s="133">
        <f aca="true" t="shared" si="14" ref="B89:J89">B69</f>
        <v>0</v>
      </c>
      <c r="C89" s="133">
        <f t="shared" si="14"/>
        <v>0</v>
      </c>
      <c r="D89" s="14">
        <f t="shared" si="14"/>
        <v>0</v>
      </c>
      <c r="E89" s="14">
        <f t="shared" si="14"/>
        <v>0</v>
      </c>
      <c r="F89" s="49">
        <f t="shared" si="14"/>
        <v>0</v>
      </c>
      <c r="G89" s="49">
        <f t="shared" si="14"/>
        <v>0</v>
      </c>
      <c r="H89" s="49">
        <f t="shared" si="14"/>
        <v>0</v>
      </c>
      <c r="I89" s="49">
        <f t="shared" si="14"/>
        <v>0</v>
      </c>
      <c r="J89" s="49">
        <f t="shared" si="14"/>
        <v>0</v>
      </c>
      <c r="K89" s="49" t="str">
        <f>K44</f>
        <v>Intentions to plant</v>
      </c>
    </row>
    <row r="90" spans="1:11" ht="12.75">
      <c r="A90" s="9" t="s">
        <v>6</v>
      </c>
      <c r="B90" s="15" t="s">
        <v>19</v>
      </c>
      <c r="C90" s="15" t="s">
        <v>19</v>
      </c>
      <c r="D90" s="15" t="s">
        <v>19</v>
      </c>
      <c r="E90" s="15" t="s">
        <v>19</v>
      </c>
      <c r="F90" s="13" t="s">
        <v>19</v>
      </c>
      <c r="G90" s="13" t="s">
        <v>19</v>
      </c>
      <c r="H90" s="13" t="s">
        <v>19</v>
      </c>
      <c r="I90" s="13" t="s">
        <v>19</v>
      </c>
      <c r="J90" s="13" t="s">
        <v>19</v>
      </c>
      <c r="K90" s="13" t="s">
        <v>19</v>
      </c>
    </row>
    <row r="91" spans="1:11" ht="12.75">
      <c r="A91" s="20"/>
      <c r="B91" s="40"/>
      <c r="C91" s="40"/>
      <c r="D91" s="16"/>
      <c r="E91" s="40"/>
      <c r="F91" s="40"/>
      <c r="G91" s="40"/>
      <c r="H91" s="40"/>
      <c r="I91" s="40"/>
      <c r="J91" s="40"/>
      <c r="K91" s="40"/>
    </row>
    <row r="92" spans="1:11" ht="12.75">
      <c r="A92" s="21" t="s">
        <v>8</v>
      </c>
      <c r="B92" s="68">
        <v>35</v>
      </c>
      <c r="C92" s="68">
        <f aca="true" t="shared" si="15" ref="C92:D100">C55+C75</f>
        <v>45</v>
      </c>
      <c r="D92" s="68">
        <f t="shared" si="15"/>
        <v>45</v>
      </c>
      <c r="E92" s="81"/>
      <c r="F92" s="81"/>
      <c r="G92" s="68"/>
      <c r="H92" s="68"/>
      <c r="I92" s="68"/>
      <c r="J92" s="68"/>
      <c r="K92" s="68"/>
    </row>
    <row r="93" spans="1:11" ht="12.75">
      <c r="A93" s="21" t="s">
        <v>9</v>
      </c>
      <c r="B93" s="68">
        <v>675</v>
      </c>
      <c r="C93" s="68">
        <f t="shared" si="15"/>
        <v>712.5</v>
      </c>
      <c r="D93" s="68">
        <f t="shared" si="15"/>
        <v>685.625</v>
      </c>
      <c r="E93" s="81"/>
      <c r="F93" s="81"/>
      <c r="G93" s="68"/>
      <c r="H93" s="68"/>
      <c r="I93" s="68"/>
      <c r="J93" s="68"/>
      <c r="K93" s="68"/>
    </row>
    <row r="94" spans="1:11" ht="12.75">
      <c r="A94" s="21" t="s">
        <v>10</v>
      </c>
      <c r="B94" s="68">
        <v>1155</v>
      </c>
      <c r="C94" s="68">
        <f t="shared" si="15"/>
        <v>2263.75</v>
      </c>
      <c r="D94" s="68">
        <f t="shared" si="15"/>
        <v>2092</v>
      </c>
      <c r="E94" s="81"/>
      <c r="F94" s="81"/>
      <c r="G94" s="68"/>
      <c r="H94" s="68"/>
      <c r="I94" s="68"/>
      <c r="J94" s="68"/>
      <c r="K94" s="68"/>
    </row>
    <row r="95" spans="1:11" ht="12.75">
      <c r="A95" s="21" t="s">
        <v>11</v>
      </c>
      <c r="B95" s="68">
        <v>60</v>
      </c>
      <c r="C95" s="68">
        <f t="shared" si="15"/>
        <v>70</v>
      </c>
      <c r="D95" s="68">
        <f t="shared" si="15"/>
        <v>70</v>
      </c>
      <c r="E95" s="81"/>
      <c r="F95" s="81"/>
      <c r="G95" s="68"/>
      <c r="H95" s="68"/>
      <c r="I95" s="68"/>
      <c r="J95" s="68"/>
      <c r="K95" s="68"/>
    </row>
    <row r="96" spans="1:11" ht="12.75">
      <c r="A96" s="21" t="s">
        <v>12</v>
      </c>
      <c r="B96" s="68">
        <v>231</v>
      </c>
      <c r="C96" s="68">
        <f t="shared" si="15"/>
        <v>454</v>
      </c>
      <c r="D96" s="68">
        <f t="shared" si="15"/>
        <v>458.8</v>
      </c>
      <c r="E96" s="81"/>
      <c r="F96" s="81"/>
      <c r="G96" s="68"/>
      <c r="H96" s="68"/>
      <c r="I96" s="68"/>
      <c r="J96" s="68"/>
      <c r="K96" s="68"/>
    </row>
    <row r="97" spans="1:11" ht="12.75">
      <c r="A97" s="21" t="s">
        <v>13</v>
      </c>
      <c r="B97" s="68">
        <v>1433.25</v>
      </c>
      <c r="C97" s="68">
        <f t="shared" si="15"/>
        <v>2108</v>
      </c>
      <c r="D97" s="68">
        <f t="shared" si="15"/>
        <v>2092</v>
      </c>
      <c r="E97" s="81"/>
      <c r="F97" s="81"/>
      <c r="G97" s="68"/>
      <c r="H97" s="68"/>
      <c r="I97" s="68"/>
      <c r="J97" s="68"/>
      <c r="K97" s="68"/>
    </row>
    <row r="98" spans="1:11" ht="12.75">
      <c r="A98" s="21" t="s">
        <v>14</v>
      </c>
      <c r="B98" s="68">
        <v>110</v>
      </c>
      <c r="C98" s="68">
        <f t="shared" si="15"/>
        <v>247.5</v>
      </c>
      <c r="D98" s="68">
        <f t="shared" si="15"/>
        <v>300.85</v>
      </c>
      <c r="E98" s="81"/>
      <c r="F98" s="81"/>
      <c r="G98" s="68"/>
      <c r="H98" s="68"/>
      <c r="I98" s="68"/>
      <c r="J98" s="68"/>
      <c r="K98" s="68"/>
    </row>
    <row r="99" spans="1:11" ht="12.75">
      <c r="A99" s="21" t="s">
        <v>15</v>
      </c>
      <c r="B99" s="68">
        <v>252</v>
      </c>
      <c r="C99" s="68">
        <f t="shared" si="15"/>
        <v>441</v>
      </c>
      <c r="D99" s="68">
        <f t="shared" si="15"/>
        <v>441.02</v>
      </c>
      <c r="E99" s="81"/>
      <c r="F99" s="81"/>
      <c r="G99" s="68"/>
      <c r="H99" s="68"/>
      <c r="I99" s="68"/>
      <c r="J99" s="68"/>
      <c r="K99" s="68"/>
    </row>
    <row r="100" spans="1:11" ht="12.75">
      <c r="A100" s="21" t="s">
        <v>16</v>
      </c>
      <c r="B100" s="68">
        <v>220</v>
      </c>
      <c r="C100" s="68">
        <f t="shared" si="15"/>
        <v>914</v>
      </c>
      <c r="D100" s="68">
        <f t="shared" si="15"/>
        <v>880</v>
      </c>
      <c r="E100" s="81"/>
      <c r="F100" s="81"/>
      <c r="G100" s="68"/>
      <c r="H100" s="68"/>
      <c r="I100" s="68"/>
      <c r="J100" s="68"/>
      <c r="K100" s="68"/>
    </row>
    <row r="101" spans="1:11" ht="12.75">
      <c r="A101" s="20"/>
      <c r="B101" s="16"/>
      <c r="C101" s="16"/>
      <c r="D101" s="16"/>
      <c r="E101" s="82"/>
      <c r="F101" s="81"/>
      <c r="G101" s="16"/>
      <c r="H101" s="16"/>
      <c r="I101" s="16"/>
      <c r="J101" s="16"/>
      <c r="K101" s="16"/>
    </row>
    <row r="102" spans="1:231" ht="12.75">
      <c r="A102" s="22" t="s">
        <v>18</v>
      </c>
      <c r="B102" s="83">
        <f aca="true" t="shared" si="16" ref="B102:J102">SUM(B92:B100)</f>
        <v>4171.25</v>
      </c>
      <c r="C102" s="83">
        <f t="shared" si="16"/>
        <v>7255.75</v>
      </c>
      <c r="D102" s="83">
        <f t="shared" si="16"/>
        <v>7065.295</v>
      </c>
      <c r="E102" s="83">
        <f t="shared" si="16"/>
        <v>0</v>
      </c>
      <c r="F102" s="83">
        <f t="shared" si="16"/>
        <v>0</v>
      </c>
      <c r="G102" s="83">
        <f t="shared" si="16"/>
        <v>0</v>
      </c>
      <c r="H102" s="83">
        <f t="shared" si="16"/>
        <v>0</v>
      </c>
      <c r="I102" s="83">
        <f t="shared" si="16"/>
        <v>0</v>
      </c>
      <c r="J102" s="83">
        <f t="shared" si="16"/>
        <v>0</v>
      </c>
      <c r="K102" s="8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</row>
    <row r="103" spans="1:11" ht="12.75">
      <c r="A103" s="23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2:10" ht="12.75">
      <c r="B104" s="138"/>
      <c r="C104" s="156">
        <f>C102/1965.75</f>
        <v>3.6910848276739157</v>
      </c>
      <c r="D104" s="156">
        <f>D102/1946.75</f>
        <v>3.629277000128419</v>
      </c>
      <c r="E104" s="138"/>
      <c r="F104" s="138"/>
      <c r="G104" s="138"/>
      <c r="H104" s="138"/>
      <c r="I104" s="138"/>
      <c r="J104" s="138"/>
    </row>
    <row r="105" spans="1:3" ht="12.75">
      <c r="A105" s="38" t="s">
        <v>33</v>
      </c>
      <c r="B105" s="155"/>
      <c r="C105" s="155"/>
    </row>
    <row r="106" spans="1:11" ht="12.75">
      <c r="A106" s="86" t="s">
        <v>75</v>
      </c>
      <c r="B106" s="132" t="s">
        <v>124</v>
      </c>
      <c r="C106" s="132" t="s">
        <v>125</v>
      </c>
      <c r="D106" t="s">
        <v>125</v>
      </c>
      <c r="E106" t="s">
        <v>126</v>
      </c>
      <c r="F106" t="s">
        <v>128</v>
      </c>
      <c r="G106" t="s">
        <v>130</v>
      </c>
      <c r="H106" t="str">
        <f aca="true" t="shared" si="17" ref="H106:K107">H71</f>
        <v>6th  Forecast</v>
      </c>
      <c r="I106" t="str">
        <f t="shared" si="17"/>
        <v>7th  Forecast</v>
      </c>
      <c r="J106" t="str">
        <f t="shared" si="17"/>
        <v>Final  Forecast</v>
      </c>
      <c r="K106" t="str">
        <f t="shared" si="17"/>
        <v>1ste skatting</v>
      </c>
    </row>
    <row r="107" spans="1:11" ht="12.75">
      <c r="A107" s="40"/>
      <c r="B107" s="69" t="str">
        <f aca="true" t="shared" si="18" ref="B107:G107">B72</f>
        <v>2014/15*</v>
      </c>
      <c r="C107" s="69" t="str">
        <f t="shared" si="18"/>
        <v>2014/15*</v>
      </c>
      <c r="D107" s="69" t="str">
        <f t="shared" si="18"/>
        <v>2014/15*</v>
      </c>
      <c r="E107" s="69" t="str">
        <f t="shared" si="18"/>
        <v>2014/15*</v>
      </c>
      <c r="F107" s="69" t="str">
        <f t="shared" si="18"/>
        <v>2014/15*</v>
      </c>
      <c r="G107" s="69" t="str">
        <f t="shared" si="18"/>
        <v>2014/15*</v>
      </c>
      <c r="H107" s="69" t="str">
        <f t="shared" si="17"/>
        <v>2014/15*</v>
      </c>
      <c r="I107" s="69" t="str">
        <f t="shared" si="17"/>
        <v>2014/15*</v>
      </c>
      <c r="J107" s="69" t="str">
        <f t="shared" si="17"/>
        <v>2014/15*</v>
      </c>
      <c r="K107" s="69" t="str">
        <f t="shared" si="17"/>
        <v>2014/15</v>
      </c>
    </row>
    <row r="108" spans="1:11" ht="12.75">
      <c r="A108" s="16"/>
      <c r="B108" s="13" t="s">
        <v>19</v>
      </c>
      <c r="C108" s="13" t="s">
        <v>19</v>
      </c>
      <c r="D108" s="15" t="s">
        <v>19</v>
      </c>
      <c r="E108" s="15" t="s">
        <v>19</v>
      </c>
      <c r="F108" s="15" t="s">
        <v>19</v>
      </c>
      <c r="G108" s="15" t="s">
        <v>19</v>
      </c>
      <c r="H108" s="15" t="s">
        <v>19</v>
      </c>
      <c r="I108" s="15" t="s">
        <v>19</v>
      </c>
      <c r="J108" s="15" t="s">
        <v>19</v>
      </c>
      <c r="K108" s="15" t="s">
        <v>19</v>
      </c>
    </row>
    <row r="109" spans="1:11" ht="12.75">
      <c r="A109" s="47" t="s">
        <v>18</v>
      </c>
      <c r="B109" s="51">
        <f aca="true" t="shared" si="19" ref="B109:J109">B65+B85</f>
        <v>7438.25</v>
      </c>
      <c r="C109" s="51">
        <f t="shared" si="19"/>
        <v>7255.75</v>
      </c>
      <c r="D109" s="51">
        <f t="shared" si="19"/>
        <v>7065.295</v>
      </c>
      <c r="E109" s="51">
        <f t="shared" si="19"/>
        <v>0</v>
      </c>
      <c r="F109" s="51">
        <f t="shared" si="19"/>
        <v>0</v>
      </c>
      <c r="G109" s="51">
        <f t="shared" si="19"/>
        <v>0</v>
      </c>
      <c r="H109" s="51">
        <f t="shared" si="19"/>
        <v>0</v>
      </c>
      <c r="I109" s="51">
        <f t="shared" si="19"/>
        <v>0</v>
      </c>
      <c r="J109" s="51">
        <f t="shared" si="19"/>
        <v>0</v>
      </c>
      <c r="K109" s="134"/>
    </row>
    <row r="111" ht="12.75">
      <c r="A111" s="2" t="s">
        <v>108</v>
      </c>
    </row>
    <row r="112" spans="1:11" ht="12.75">
      <c r="A112" s="86" t="s">
        <v>76</v>
      </c>
      <c r="B112" s="132" t="s">
        <v>124</v>
      </c>
      <c r="C112" s="132" t="s">
        <v>125</v>
      </c>
      <c r="D112" s="132" t="s">
        <v>125</v>
      </c>
      <c r="E112" s="132" t="s">
        <v>126</v>
      </c>
      <c r="F112" s="132" t="s">
        <v>128</v>
      </c>
      <c r="G112" s="132" t="s">
        <v>130</v>
      </c>
      <c r="H112" s="132" t="str">
        <f>H106</f>
        <v>6th  Forecast</v>
      </c>
      <c r="I112" s="132" t="str">
        <f>I106</f>
        <v>7th  Forecast</v>
      </c>
      <c r="J112" s="132" t="str">
        <f>J106</f>
        <v>Final  Forecast</v>
      </c>
      <c r="K112" s="132" t="str">
        <f>K106</f>
        <v>1ste skatting</v>
      </c>
    </row>
    <row r="113" spans="1:11" ht="12.75">
      <c r="A113" s="8"/>
      <c r="B113" s="12" t="str">
        <f aca="true" t="shared" si="20" ref="B113:H113">B52</f>
        <v>2014/15*</v>
      </c>
      <c r="C113" s="12" t="str">
        <f>C52</f>
        <v>2014/15*</v>
      </c>
      <c r="D113" s="12" t="str">
        <f t="shared" si="20"/>
        <v>2014/15*</v>
      </c>
      <c r="E113" s="12" t="str">
        <f t="shared" si="20"/>
        <v>2014/15*</v>
      </c>
      <c r="F113" s="12" t="str">
        <f t="shared" si="20"/>
        <v>2014/15*</v>
      </c>
      <c r="G113" s="12" t="str">
        <f t="shared" si="20"/>
        <v>2014/15*</v>
      </c>
      <c r="H113" s="12" t="str">
        <f t="shared" si="20"/>
        <v>2014/15*</v>
      </c>
      <c r="I113" s="12" t="str">
        <f>I52</f>
        <v>2014/15*</v>
      </c>
      <c r="J113" s="12" t="str">
        <f>J52</f>
        <v>2014/15*</v>
      </c>
      <c r="K113" s="12" t="str">
        <f>K52</f>
        <v>2014/15*</v>
      </c>
    </row>
    <row r="114" spans="1:11" ht="12.75">
      <c r="A114" s="9" t="s">
        <v>6</v>
      </c>
      <c r="B114" s="33" t="s">
        <v>20</v>
      </c>
      <c r="C114" s="33" t="s">
        <v>20</v>
      </c>
      <c r="D114" s="33" t="s">
        <v>20</v>
      </c>
      <c r="E114" s="33" t="s">
        <v>20</v>
      </c>
      <c r="F114" s="33" t="s">
        <v>20</v>
      </c>
      <c r="G114" s="33" t="s">
        <v>20</v>
      </c>
      <c r="H114" s="33" t="s">
        <v>20</v>
      </c>
      <c r="I114" s="33" t="s">
        <v>20</v>
      </c>
      <c r="J114" s="33" t="s">
        <v>20</v>
      </c>
      <c r="K114" s="33" t="s">
        <v>20</v>
      </c>
    </row>
    <row r="115" spans="1:11" ht="12.75">
      <c r="A115" s="2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ht="12.75">
      <c r="A116" s="21" t="s">
        <v>8</v>
      </c>
      <c r="B116" s="82">
        <f aca="true" t="shared" si="21" ref="B116:J116">B55/B11</f>
        <v>10</v>
      </c>
      <c r="C116" s="82">
        <f t="shared" si="21"/>
        <v>10</v>
      </c>
      <c r="D116" s="82">
        <f t="shared" si="21"/>
        <v>10</v>
      </c>
      <c r="E116" s="82" t="e">
        <f t="shared" si="21"/>
        <v>#DIV/0!</v>
      </c>
      <c r="F116" s="82" t="e">
        <f t="shared" si="21"/>
        <v>#DIV/0!</v>
      </c>
      <c r="G116" s="82" t="e">
        <f t="shared" si="21"/>
        <v>#DIV/0!</v>
      </c>
      <c r="H116" s="82" t="e">
        <f t="shared" si="21"/>
        <v>#DIV/0!</v>
      </c>
      <c r="I116" s="82" t="e">
        <f t="shared" si="21"/>
        <v>#DIV/0!</v>
      </c>
      <c r="J116" s="82" t="e">
        <f t="shared" si="21"/>
        <v>#DIV/0!</v>
      </c>
      <c r="K116" s="82"/>
    </row>
    <row r="117" spans="1:11" ht="12.75">
      <c r="A117" s="21" t="s">
        <v>9</v>
      </c>
      <c r="B117" s="82">
        <f aca="true" t="shared" si="22" ref="B117:J117">B56/B12</f>
        <v>10</v>
      </c>
      <c r="C117" s="82">
        <f t="shared" si="22"/>
        <v>10</v>
      </c>
      <c r="D117" s="82">
        <f t="shared" si="22"/>
        <v>9.5</v>
      </c>
      <c r="E117" s="82" t="e">
        <f t="shared" si="22"/>
        <v>#DIV/0!</v>
      </c>
      <c r="F117" s="82" t="e">
        <f t="shared" si="22"/>
        <v>#DIV/0!</v>
      </c>
      <c r="G117" s="82" t="e">
        <f t="shared" si="22"/>
        <v>#DIV/0!</v>
      </c>
      <c r="H117" s="82" t="e">
        <f t="shared" si="22"/>
        <v>#DIV/0!</v>
      </c>
      <c r="I117" s="82" t="e">
        <f t="shared" si="22"/>
        <v>#DIV/0!</v>
      </c>
      <c r="J117" s="82" t="e">
        <f t="shared" si="22"/>
        <v>#DIV/0!</v>
      </c>
      <c r="K117" s="82"/>
    </row>
    <row r="118" spans="1:11" ht="12.75">
      <c r="A118" s="21" t="s">
        <v>10</v>
      </c>
      <c r="B118" s="82">
        <f aca="true" t="shared" si="23" ref="B118:J118">B57/B13</f>
        <v>3.2</v>
      </c>
      <c r="C118" s="82">
        <f t="shared" si="23"/>
        <v>3.1</v>
      </c>
      <c r="D118" s="82">
        <f t="shared" si="23"/>
        <v>2.9</v>
      </c>
      <c r="E118" s="82" t="e">
        <f t="shared" si="23"/>
        <v>#DIV/0!</v>
      </c>
      <c r="F118" s="82" t="e">
        <f t="shared" si="23"/>
        <v>#DIV/0!</v>
      </c>
      <c r="G118" s="82" t="e">
        <f t="shared" si="23"/>
        <v>#DIV/0!</v>
      </c>
      <c r="H118" s="82" t="e">
        <f t="shared" si="23"/>
        <v>#DIV/0!</v>
      </c>
      <c r="I118" s="82" t="e">
        <f t="shared" si="23"/>
        <v>#DIV/0!</v>
      </c>
      <c r="J118" s="82" t="e">
        <f t="shared" si="23"/>
        <v>#DIV/0!</v>
      </c>
      <c r="K118" s="82"/>
    </row>
    <row r="119" spans="1:11" ht="12.75">
      <c r="A119" s="21" t="s">
        <v>11</v>
      </c>
      <c r="B119" s="82">
        <f aca="true" t="shared" si="24" ref="B119:J119">B58/B14</f>
        <v>5</v>
      </c>
      <c r="C119" s="82">
        <f t="shared" si="24"/>
        <v>5</v>
      </c>
      <c r="D119" s="82">
        <f t="shared" si="24"/>
        <v>5</v>
      </c>
      <c r="E119" s="82" t="e">
        <f t="shared" si="24"/>
        <v>#DIV/0!</v>
      </c>
      <c r="F119" s="82" t="e">
        <f t="shared" si="24"/>
        <v>#DIV/0!</v>
      </c>
      <c r="G119" s="82" t="e">
        <f t="shared" si="24"/>
        <v>#DIV/0!</v>
      </c>
      <c r="H119" s="82" t="e">
        <f t="shared" si="24"/>
        <v>#DIV/0!</v>
      </c>
      <c r="I119" s="82" t="e">
        <f t="shared" si="24"/>
        <v>#DIV/0!</v>
      </c>
      <c r="J119" s="82" t="e">
        <f t="shared" si="24"/>
        <v>#DIV/0!</v>
      </c>
      <c r="K119" s="82"/>
    </row>
    <row r="120" spans="1:11" ht="12.75">
      <c r="A120" s="21" t="s">
        <v>12</v>
      </c>
      <c r="B120" s="82">
        <f aca="true" t="shared" si="25" ref="B120:J120">B59/B15</f>
        <v>4.5</v>
      </c>
      <c r="C120" s="82">
        <f t="shared" si="25"/>
        <v>5</v>
      </c>
      <c r="D120" s="82">
        <f t="shared" si="25"/>
        <v>5</v>
      </c>
      <c r="E120" s="82" t="e">
        <f t="shared" si="25"/>
        <v>#DIV/0!</v>
      </c>
      <c r="F120" s="82" t="e">
        <f t="shared" si="25"/>
        <v>#DIV/0!</v>
      </c>
      <c r="G120" s="82" t="e">
        <f t="shared" si="25"/>
        <v>#DIV/0!</v>
      </c>
      <c r="H120" s="82" t="e">
        <f t="shared" si="25"/>
        <v>#DIV/0!</v>
      </c>
      <c r="I120" s="82" t="e">
        <f t="shared" si="25"/>
        <v>#DIV/0!</v>
      </c>
      <c r="J120" s="82" t="e">
        <f t="shared" si="25"/>
        <v>#DIV/0!</v>
      </c>
      <c r="K120" s="82"/>
    </row>
    <row r="121" spans="1:11" ht="12.75">
      <c r="A121" s="21" t="s">
        <v>13</v>
      </c>
      <c r="B121" s="82">
        <f aca="true" t="shared" si="26" ref="B121:J121">B60/B16</f>
        <v>4.4</v>
      </c>
      <c r="C121" s="82">
        <f t="shared" si="26"/>
        <v>4.1</v>
      </c>
      <c r="D121" s="82">
        <f t="shared" si="26"/>
        <v>4</v>
      </c>
      <c r="E121" s="82" t="e">
        <f t="shared" si="26"/>
        <v>#DIV/0!</v>
      </c>
      <c r="F121" s="82" t="e">
        <f t="shared" si="26"/>
        <v>#DIV/0!</v>
      </c>
      <c r="G121" s="82" t="e">
        <f t="shared" si="26"/>
        <v>#DIV/0!</v>
      </c>
      <c r="H121" s="82" t="e">
        <f t="shared" si="26"/>
        <v>#DIV/0!</v>
      </c>
      <c r="I121" s="82" t="e">
        <f t="shared" si="26"/>
        <v>#DIV/0!</v>
      </c>
      <c r="J121" s="82" t="e">
        <f t="shared" si="26"/>
        <v>#DIV/0!</v>
      </c>
      <c r="K121" s="82"/>
    </row>
    <row r="122" spans="1:11" ht="12.75">
      <c r="A122" s="21" t="s">
        <v>14</v>
      </c>
      <c r="B122" s="82">
        <f aca="true" t="shared" si="27" ref="B122:J122">B61/B17</f>
        <v>5</v>
      </c>
      <c r="C122" s="82">
        <f t="shared" si="27"/>
        <v>5</v>
      </c>
      <c r="D122" s="82">
        <f t="shared" si="27"/>
        <v>5.5</v>
      </c>
      <c r="E122" s="82" t="e">
        <f t="shared" si="27"/>
        <v>#DIV/0!</v>
      </c>
      <c r="F122" s="82" t="e">
        <f t="shared" si="27"/>
        <v>#DIV/0!</v>
      </c>
      <c r="G122" s="82" t="e">
        <f t="shared" si="27"/>
        <v>#DIV/0!</v>
      </c>
      <c r="H122" s="82" t="e">
        <f t="shared" si="27"/>
        <v>#DIV/0!</v>
      </c>
      <c r="I122" s="82" t="e">
        <f t="shared" si="27"/>
        <v>#DIV/0!</v>
      </c>
      <c r="J122" s="82" t="e">
        <f t="shared" si="27"/>
        <v>#DIV/0!</v>
      </c>
      <c r="K122" s="82"/>
    </row>
    <row r="123" spans="1:11" ht="12.75">
      <c r="A123" s="21" t="s">
        <v>15</v>
      </c>
      <c r="B123" s="82">
        <f aca="true" t="shared" si="28" ref="B123:J123">B62/B18</f>
        <v>4</v>
      </c>
      <c r="C123" s="82">
        <f t="shared" si="28"/>
        <v>4.2</v>
      </c>
      <c r="D123" s="82">
        <f t="shared" si="28"/>
        <v>4.2</v>
      </c>
      <c r="E123" s="82" t="e">
        <f t="shared" si="28"/>
        <v>#DIV/0!</v>
      </c>
      <c r="F123" s="82" t="e">
        <f t="shared" si="28"/>
        <v>#DIV/0!</v>
      </c>
      <c r="G123" s="82" t="e">
        <f t="shared" si="28"/>
        <v>#DIV/0!</v>
      </c>
      <c r="H123" s="82" t="e">
        <f t="shared" si="28"/>
        <v>#DIV/0!</v>
      </c>
      <c r="I123" s="82" t="e">
        <f t="shared" si="28"/>
        <v>#DIV/0!</v>
      </c>
      <c r="J123" s="82" t="e">
        <f t="shared" si="28"/>
        <v>#DIV/0!</v>
      </c>
      <c r="K123" s="82"/>
    </row>
    <row r="124" spans="1:11" ht="12.75">
      <c r="A124" s="21" t="s">
        <v>16</v>
      </c>
      <c r="B124" s="82">
        <f aca="true" t="shared" si="29" ref="B124:J124">B63/B19</f>
        <v>2</v>
      </c>
      <c r="C124" s="82">
        <f t="shared" si="29"/>
        <v>2.1</v>
      </c>
      <c r="D124" s="82">
        <f t="shared" si="29"/>
        <v>2</v>
      </c>
      <c r="E124" s="82" t="e">
        <f t="shared" si="29"/>
        <v>#DIV/0!</v>
      </c>
      <c r="F124" s="82" t="e">
        <f t="shared" si="29"/>
        <v>#DIV/0!</v>
      </c>
      <c r="G124" s="82" t="e">
        <f t="shared" si="29"/>
        <v>#DIV/0!</v>
      </c>
      <c r="H124" s="82" t="e">
        <f t="shared" si="29"/>
        <v>#DIV/0!</v>
      </c>
      <c r="I124" s="82" t="e">
        <f t="shared" si="29"/>
        <v>#DIV/0!</v>
      </c>
      <c r="J124" s="82" t="e">
        <f t="shared" si="29"/>
        <v>#DIV/0!</v>
      </c>
      <c r="K124" s="82"/>
    </row>
    <row r="125" spans="1:11" ht="12.75">
      <c r="A125" s="20"/>
      <c r="B125" s="82"/>
      <c r="C125" s="82"/>
      <c r="D125" s="82"/>
      <c r="E125" s="82"/>
      <c r="F125" s="82"/>
      <c r="G125" s="82"/>
      <c r="H125" s="82"/>
      <c r="I125" s="82"/>
      <c r="J125" s="82"/>
      <c r="K125" s="82"/>
    </row>
    <row r="126" spans="1:231" ht="12.75">
      <c r="A126" s="22" t="s">
        <v>18</v>
      </c>
      <c r="B126" s="103">
        <f aca="true" t="shared" si="30" ref="B126:G126">B65/B21</f>
        <v>3.1637050307461383</v>
      </c>
      <c r="C126" s="103">
        <f>C65/C21</f>
        <v>3.1308351702179773</v>
      </c>
      <c r="D126" s="103">
        <f t="shared" si="30"/>
        <v>3.0260408967726042</v>
      </c>
      <c r="E126" s="103" t="e">
        <f t="shared" si="30"/>
        <v>#DIV/0!</v>
      </c>
      <c r="F126" s="103" t="e">
        <f t="shared" si="30"/>
        <v>#DIV/0!</v>
      </c>
      <c r="G126" s="103" t="e">
        <f t="shared" si="30"/>
        <v>#DIV/0!</v>
      </c>
      <c r="H126" s="103" t="e">
        <f>H65/H21</f>
        <v>#DIV/0!</v>
      </c>
      <c r="I126" s="103" t="e">
        <f>I65/I21</f>
        <v>#DIV/0!</v>
      </c>
      <c r="J126" s="103" t="e">
        <f>J65/J21</f>
        <v>#DIV/0!</v>
      </c>
      <c r="K126" s="10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</row>
    <row r="127" spans="1:11" ht="12.75">
      <c r="A127" s="23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32" ht="12.75">
      <c r="A132" s="2" t="s">
        <v>108</v>
      </c>
    </row>
    <row r="133" spans="1:11" ht="12.75">
      <c r="A133" s="86" t="s">
        <v>77</v>
      </c>
      <c r="B133" s="132" t="s">
        <v>124</v>
      </c>
      <c r="C133" s="132" t="s">
        <v>125</v>
      </c>
      <c r="D133" s="132" t="s">
        <v>125</v>
      </c>
      <c r="E133" s="132" t="s">
        <v>126</v>
      </c>
      <c r="F133" s="132" t="s">
        <v>128</v>
      </c>
      <c r="G133" s="132" t="s">
        <v>130</v>
      </c>
      <c r="H133" s="132" t="str">
        <f>H112</f>
        <v>6th  Forecast</v>
      </c>
      <c r="I133" s="132" t="str">
        <f>I112</f>
        <v>7th  Forecast</v>
      </c>
      <c r="J133" s="132" t="str">
        <f>J112</f>
        <v>Final  Forecast</v>
      </c>
      <c r="K133" s="132" t="str">
        <f>K112</f>
        <v>1ste skatting</v>
      </c>
    </row>
    <row r="134" spans="1:11" ht="12.75">
      <c r="A134" s="8"/>
      <c r="B134" s="49" t="s">
        <v>114</v>
      </c>
      <c r="C134" s="49" t="s">
        <v>129</v>
      </c>
      <c r="D134" s="49" t="s">
        <v>114</v>
      </c>
      <c r="E134" s="49" t="s">
        <v>114</v>
      </c>
      <c r="F134" s="49" t="s">
        <v>129</v>
      </c>
      <c r="G134" s="49" t="s">
        <v>129</v>
      </c>
      <c r="H134" s="49" t="s">
        <v>129</v>
      </c>
      <c r="I134" s="49" t="s">
        <v>134</v>
      </c>
      <c r="J134" s="49" t="s">
        <v>134</v>
      </c>
      <c r="K134" s="49" t="s">
        <v>134</v>
      </c>
    </row>
    <row r="135" spans="1:11" ht="12.75">
      <c r="A135" s="9" t="s">
        <v>6</v>
      </c>
      <c r="B135" s="13" t="s">
        <v>20</v>
      </c>
      <c r="C135" s="13" t="s">
        <v>20</v>
      </c>
      <c r="D135" s="13" t="s">
        <v>20</v>
      </c>
      <c r="E135" s="13" t="s">
        <v>20</v>
      </c>
      <c r="F135" s="13" t="s">
        <v>20</v>
      </c>
      <c r="G135" s="13" t="s">
        <v>20</v>
      </c>
      <c r="H135" s="13" t="s">
        <v>20</v>
      </c>
      <c r="I135" s="13" t="s">
        <v>20</v>
      </c>
      <c r="J135" s="13" t="s">
        <v>20</v>
      </c>
      <c r="K135" s="13" t="s">
        <v>20</v>
      </c>
    </row>
    <row r="136" spans="1:11" ht="12.75">
      <c r="A136" s="2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ht="12.75">
      <c r="A137" s="21" t="s">
        <v>8</v>
      </c>
      <c r="B137" s="82">
        <f aca="true" t="shared" si="31" ref="B137:J137">B75/B30</f>
        <v>10</v>
      </c>
      <c r="C137" s="82">
        <f t="shared" si="31"/>
        <v>10</v>
      </c>
      <c r="D137" s="82">
        <f t="shared" si="31"/>
        <v>10</v>
      </c>
      <c r="E137" s="82" t="e">
        <f t="shared" si="31"/>
        <v>#DIV/0!</v>
      </c>
      <c r="F137" s="82" t="e">
        <f t="shared" si="31"/>
        <v>#DIV/0!</v>
      </c>
      <c r="G137" s="82" t="e">
        <f t="shared" si="31"/>
        <v>#DIV/0!</v>
      </c>
      <c r="H137" s="82" t="e">
        <f t="shared" si="31"/>
        <v>#DIV/0!</v>
      </c>
      <c r="I137" s="82" t="e">
        <f t="shared" si="31"/>
        <v>#DIV/0!</v>
      </c>
      <c r="J137" s="82" t="e">
        <f t="shared" si="31"/>
        <v>#DIV/0!</v>
      </c>
      <c r="K137" s="82"/>
    </row>
    <row r="138" spans="1:11" ht="12.75">
      <c r="A138" s="21" t="s">
        <v>9</v>
      </c>
      <c r="B138" s="82">
        <f aca="true" t="shared" si="32" ref="B138:J138">B76/B31</f>
        <v>13.5</v>
      </c>
      <c r="C138" s="82">
        <f t="shared" si="32"/>
        <v>13.5</v>
      </c>
      <c r="D138" s="82">
        <f t="shared" si="32"/>
        <v>13</v>
      </c>
      <c r="E138" s="82" t="e">
        <f t="shared" si="32"/>
        <v>#DIV/0!</v>
      </c>
      <c r="F138" s="82" t="e">
        <f t="shared" si="32"/>
        <v>#DIV/0!</v>
      </c>
      <c r="G138" s="82" t="e">
        <f t="shared" si="32"/>
        <v>#DIV/0!</v>
      </c>
      <c r="H138" s="82" t="e">
        <f t="shared" si="32"/>
        <v>#DIV/0!</v>
      </c>
      <c r="I138" s="82" t="e">
        <f t="shared" si="32"/>
        <v>#DIV/0!</v>
      </c>
      <c r="J138" s="82" t="e">
        <f t="shared" si="32"/>
        <v>#DIV/0!</v>
      </c>
      <c r="K138" s="82"/>
    </row>
    <row r="139" spans="1:11" ht="12.75">
      <c r="A139" s="21" t="s">
        <v>10</v>
      </c>
      <c r="B139" s="82">
        <f aca="true" t="shared" si="33" ref="B139:J139">B77/B32</f>
        <v>3.3</v>
      </c>
      <c r="C139" s="82">
        <f t="shared" si="33"/>
        <v>3.15</v>
      </c>
      <c r="D139" s="82">
        <f t="shared" si="33"/>
        <v>3.1</v>
      </c>
      <c r="E139" s="82" t="e">
        <f t="shared" si="33"/>
        <v>#DIV/0!</v>
      </c>
      <c r="F139" s="82" t="e">
        <f t="shared" si="33"/>
        <v>#DIV/0!</v>
      </c>
      <c r="G139" s="82" t="e">
        <f t="shared" si="33"/>
        <v>#DIV/0!</v>
      </c>
      <c r="H139" s="82" t="e">
        <f t="shared" si="33"/>
        <v>#DIV/0!</v>
      </c>
      <c r="I139" s="82" t="e">
        <f t="shared" si="33"/>
        <v>#DIV/0!</v>
      </c>
      <c r="J139" s="82" t="e">
        <f t="shared" si="33"/>
        <v>#DIV/0!</v>
      </c>
      <c r="K139" s="82"/>
    </row>
    <row r="140" spans="1:11" ht="12.75">
      <c r="A140" s="21" t="s">
        <v>11</v>
      </c>
      <c r="B140" s="82">
        <f aca="true" t="shared" si="34" ref="B140:J140">B78/B33</f>
        <v>5</v>
      </c>
      <c r="C140" s="82">
        <f t="shared" si="34"/>
        <v>5</v>
      </c>
      <c r="D140" s="82">
        <f t="shared" si="34"/>
        <v>5</v>
      </c>
      <c r="E140" s="82" t="e">
        <f t="shared" si="34"/>
        <v>#DIV/0!</v>
      </c>
      <c r="F140" s="82" t="e">
        <f t="shared" si="34"/>
        <v>#DIV/0!</v>
      </c>
      <c r="G140" s="82" t="e">
        <f t="shared" si="34"/>
        <v>#DIV/0!</v>
      </c>
      <c r="H140" s="82" t="e">
        <f t="shared" si="34"/>
        <v>#DIV/0!</v>
      </c>
      <c r="I140" s="82" t="e">
        <f t="shared" si="34"/>
        <v>#DIV/0!</v>
      </c>
      <c r="J140" s="82" t="e">
        <f t="shared" si="34"/>
        <v>#DIV/0!</v>
      </c>
      <c r="K140" s="82"/>
    </row>
    <row r="141" spans="1:11" ht="12.75">
      <c r="A141" s="21" t="s">
        <v>12</v>
      </c>
      <c r="B141" s="82">
        <f aca="true" t="shared" si="35" ref="B141:J141">B79/B34</f>
        <v>5.5</v>
      </c>
      <c r="C141" s="82">
        <f t="shared" si="35"/>
        <v>5.5</v>
      </c>
      <c r="D141" s="82">
        <f t="shared" si="35"/>
        <v>5.6000000000000005</v>
      </c>
      <c r="E141" s="82" t="e">
        <f t="shared" si="35"/>
        <v>#DIV/0!</v>
      </c>
      <c r="F141" s="82" t="e">
        <f t="shared" si="35"/>
        <v>#DIV/0!</v>
      </c>
      <c r="G141" s="82" t="e">
        <f t="shared" si="35"/>
        <v>#DIV/0!</v>
      </c>
      <c r="H141" s="82" t="e">
        <f t="shared" si="35"/>
        <v>#DIV/0!</v>
      </c>
      <c r="I141" s="82" t="e">
        <f t="shared" si="35"/>
        <v>#DIV/0!</v>
      </c>
      <c r="J141" s="82" t="e">
        <f t="shared" si="35"/>
        <v>#DIV/0!</v>
      </c>
      <c r="K141" s="82"/>
    </row>
    <row r="142" spans="1:11" ht="12.75">
      <c r="A142" s="21" t="s">
        <v>13</v>
      </c>
      <c r="B142" s="82">
        <f aca="true" t="shared" si="36" ref="B142:J142">B80/B35</f>
        <v>4.55</v>
      </c>
      <c r="C142" s="82">
        <f t="shared" si="36"/>
        <v>4.4</v>
      </c>
      <c r="D142" s="82">
        <f t="shared" si="36"/>
        <v>4.4</v>
      </c>
      <c r="E142" s="82" t="e">
        <f t="shared" si="36"/>
        <v>#DIV/0!</v>
      </c>
      <c r="F142" s="82" t="e">
        <f t="shared" si="36"/>
        <v>#DIV/0!</v>
      </c>
      <c r="G142" s="82" t="e">
        <f t="shared" si="36"/>
        <v>#DIV/0!</v>
      </c>
      <c r="H142" s="82" t="e">
        <f t="shared" si="36"/>
        <v>#DIV/0!</v>
      </c>
      <c r="I142" s="82" t="e">
        <f t="shared" si="36"/>
        <v>#DIV/0!</v>
      </c>
      <c r="J142" s="82" t="e">
        <f t="shared" si="36"/>
        <v>#DIV/0!</v>
      </c>
      <c r="K142" s="82"/>
    </row>
    <row r="143" spans="1:11" ht="12.75">
      <c r="A143" s="21" t="s">
        <v>14</v>
      </c>
      <c r="B143" s="82">
        <f aca="true" t="shared" si="37" ref="B143:J143">B81/B36</f>
        <v>5.5</v>
      </c>
      <c r="C143" s="82">
        <f t="shared" si="37"/>
        <v>5.5</v>
      </c>
      <c r="D143" s="82">
        <f t="shared" si="37"/>
        <v>5.8</v>
      </c>
      <c r="E143" s="82" t="e">
        <f t="shared" si="37"/>
        <v>#DIV/0!</v>
      </c>
      <c r="F143" s="82" t="e">
        <f t="shared" si="37"/>
        <v>#DIV/0!</v>
      </c>
      <c r="G143" s="82" t="e">
        <f t="shared" si="37"/>
        <v>#DIV/0!</v>
      </c>
      <c r="H143" s="82" t="e">
        <f t="shared" si="37"/>
        <v>#DIV/0!</v>
      </c>
      <c r="I143" s="82" t="e">
        <f t="shared" si="37"/>
        <v>#DIV/0!</v>
      </c>
      <c r="J143" s="82" t="e">
        <f t="shared" si="37"/>
        <v>#DIV/0!</v>
      </c>
      <c r="K143" s="82"/>
    </row>
    <row r="144" spans="1:11" ht="12.75">
      <c r="A144" s="21" t="s">
        <v>15</v>
      </c>
      <c r="B144" s="82">
        <f aca="true" t="shared" si="38" ref="B144:J144">B82/B37</f>
        <v>4.2</v>
      </c>
      <c r="C144" s="82">
        <f t="shared" si="38"/>
        <v>4.2</v>
      </c>
      <c r="D144" s="82">
        <f t="shared" si="38"/>
        <v>4.2003571428571425</v>
      </c>
      <c r="E144" s="82" t="e">
        <f t="shared" si="38"/>
        <v>#DIV/0!</v>
      </c>
      <c r="F144" s="82" t="e">
        <f t="shared" si="38"/>
        <v>#DIV/0!</v>
      </c>
      <c r="G144" s="82" t="e">
        <f t="shared" si="38"/>
        <v>#DIV/0!</v>
      </c>
      <c r="H144" s="82" t="e">
        <f t="shared" si="38"/>
        <v>#DIV/0!</v>
      </c>
      <c r="I144" s="82" t="e">
        <f t="shared" si="38"/>
        <v>#DIV/0!</v>
      </c>
      <c r="J144" s="82" t="e">
        <f t="shared" si="38"/>
        <v>#DIV/0!</v>
      </c>
      <c r="K144" s="82"/>
    </row>
    <row r="145" spans="1:11" ht="12.75">
      <c r="A145" s="21" t="s">
        <v>16</v>
      </c>
      <c r="B145" s="82">
        <f aca="true" t="shared" si="39" ref="B145:J145">B83/B38</f>
        <v>2</v>
      </c>
      <c r="C145" s="82">
        <f t="shared" si="39"/>
        <v>2</v>
      </c>
      <c r="D145" s="82">
        <f t="shared" si="39"/>
        <v>2</v>
      </c>
      <c r="E145" s="82" t="e">
        <f t="shared" si="39"/>
        <v>#DIV/0!</v>
      </c>
      <c r="F145" s="82" t="e">
        <f t="shared" si="39"/>
        <v>#DIV/0!</v>
      </c>
      <c r="G145" s="82" t="e">
        <f t="shared" si="39"/>
        <v>#DIV/0!</v>
      </c>
      <c r="H145" s="82" t="e">
        <f t="shared" si="39"/>
        <v>#DIV/0!</v>
      </c>
      <c r="I145" s="82" t="e">
        <f t="shared" si="39"/>
        <v>#DIV/0!</v>
      </c>
      <c r="J145" s="82" t="e">
        <f t="shared" si="39"/>
        <v>#DIV/0!</v>
      </c>
      <c r="K145" s="82"/>
    </row>
    <row r="146" spans="1:11" ht="12.75">
      <c r="A146" s="20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231" ht="12.75">
      <c r="A147" s="22" t="s">
        <v>18</v>
      </c>
      <c r="B147" s="103">
        <f aca="true" t="shared" si="40" ref="B147:G147">B85/B40</f>
        <v>4.333766233766234</v>
      </c>
      <c r="C147" s="103">
        <f>C85/C40</f>
        <v>4.296243386243386</v>
      </c>
      <c r="D147" s="103">
        <f t="shared" si="40"/>
        <v>4.2860729613733906</v>
      </c>
      <c r="E147" s="103" t="e">
        <f t="shared" si="40"/>
        <v>#DIV/0!</v>
      </c>
      <c r="F147" s="103" t="e">
        <f t="shared" si="40"/>
        <v>#DIV/0!</v>
      </c>
      <c r="G147" s="103" t="e">
        <f t="shared" si="40"/>
        <v>#DIV/0!</v>
      </c>
      <c r="H147" s="103" t="e">
        <f>H85/H40</f>
        <v>#DIV/0!</v>
      </c>
      <c r="I147" s="103" t="e">
        <f>I85/I40</f>
        <v>#DIV/0!</v>
      </c>
      <c r="J147" s="103" t="e">
        <f>J85/J40</f>
        <v>#DIV/0!</v>
      </c>
      <c r="K147" s="10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</row>
    <row r="148" spans="1:11" ht="12.75">
      <c r="A148" s="23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50" ht="12.75">
      <c r="A150" s="38" t="s">
        <v>34</v>
      </c>
    </row>
    <row r="151" spans="1:11" ht="12.75">
      <c r="A151" s="38" t="s">
        <v>78</v>
      </c>
      <c r="B151" s="132" t="s">
        <v>124</v>
      </c>
      <c r="C151" s="132" t="s">
        <v>125</v>
      </c>
      <c r="D151" s="132" t="s">
        <v>125</v>
      </c>
      <c r="E151" s="132" t="s">
        <v>126</v>
      </c>
      <c r="F151" s="132" t="s">
        <v>128</v>
      </c>
      <c r="G151" s="132" t="s">
        <v>130</v>
      </c>
      <c r="H151" s="132" t="str">
        <f>H133</f>
        <v>6th  Forecast</v>
      </c>
      <c r="I151" s="132" t="str">
        <f>I133</f>
        <v>7th  Forecast</v>
      </c>
      <c r="J151" s="132" t="str">
        <f>J133</f>
        <v>Final  Forecast</v>
      </c>
      <c r="K151" s="132" t="str">
        <f>K133</f>
        <v>1ste skatting</v>
      </c>
    </row>
    <row r="152" spans="1:11" ht="12.75">
      <c r="A152" s="40"/>
      <c r="B152" s="49" t="s">
        <v>114</v>
      </c>
      <c r="C152" s="49" t="s">
        <v>129</v>
      </c>
      <c r="D152" s="49" t="s">
        <v>114</v>
      </c>
      <c r="E152" s="49" t="s">
        <v>114</v>
      </c>
      <c r="F152" s="49" t="s">
        <v>129</v>
      </c>
      <c r="G152" s="49" t="s">
        <v>129</v>
      </c>
      <c r="H152" s="49" t="s">
        <v>129</v>
      </c>
      <c r="I152" s="49" t="s">
        <v>134</v>
      </c>
      <c r="J152" s="49" t="s">
        <v>134</v>
      </c>
      <c r="K152" s="49" t="s">
        <v>134</v>
      </c>
    </row>
    <row r="153" spans="1:11" ht="12.75">
      <c r="A153" s="16"/>
      <c r="B153" s="13" t="s">
        <v>20</v>
      </c>
      <c r="C153" s="13" t="s">
        <v>20</v>
      </c>
      <c r="D153" s="13" t="s">
        <v>20</v>
      </c>
      <c r="E153" s="13" t="s">
        <v>20</v>
      </c>
      <c r="F153" s="13" t="s">
        <v>20</v>
      </c>
      <c r="G153" s="13" t="s">
        <v>20</v>
      </c>
      <c r="H153" s="13" t="s">
        <v>20</v>
      </c>
      <c r="I153" s="13" t="s">
        <v>20</v>
      </c>
      <c r="J153" s="13" t="s">
        <v>20</v>
      </c>
      <c r="K153" s="13" t="s">
        <v>20</v>
      </c>
    </row>
    <row r="154" spans="1:11" ht="12.75">
      <c r="A154" s="47" t="s">
        <v>18</v>
      </c>
      <c r="B154" s="143">
        <f>(B109/B47)</f>
        <v>3.7281658020700195</v>
      </c>
      <c r="C154" s="143">
        <f>(C109/C47)</f>
        <v>3.6910848276739157</v>
      </c>
      <c r="D154" s="143">
        <f aca="true" t="shared" si="41" ref="D154:K154">(D109/D47)</f>
        <v>3.629277000128419</v>
      </c>
      <c r="E154" s="143" t="e">
        <f t="shared" si="41"/>
        <v>#DIV/0!</v>
      </c>
      <c r="F154" s="143" t="e">
        <f t="shared" si="41"/>
        <v>#DIV/0!</v>
      </c>
      <c r="G154" s="143" t="e">
        <f t="shared" si="41"/>
        <v>#DIV/0!</v>
      </c>
      <c r="H154" s="45" t="e">
        <f t="shared" si="41"/>
        <v>#DIV/0!</v>
      </c>
      <c r="I154" s="45" t="e">
        <f t="shared" si="41"/>
        <v>#DIV/0!</v>
      </c>
      <c r="J154" s="45" t="e">
        <f>(J109/J47)</f>
        <v>#DIV/0!</v>
      </c>
      <c r="K154" s="45" t="e">
        <f t="shared" si="41"/>
        <v>#DIV/0!</v>
      </c>
    </row>
    <row r="157" ht="12.75">
      <c r="A157" s="2" t="s">
        <v>46</v>
      </c>
    </row>
    <row r="158" ht="12.75">
      <c r="A158" s="2" t="s">
        <v>47</v>
      </c>
    </row>
    <row r="159" spans="2:11" ht="12.75">
      <c r="B159" s="132" t="s">
        <v>124</v>
      </c>
      <c r="C159" s="132" t="s">
        <v>125</v>
      </c>
      <c r="D159" s="132" t="s">
        <v>125</v>
      </c>
      <c r="E159" s="132" t="s">
        <v>126</v>
      </c>
      <c r="F159" s="132" t="s">
        <v>128</v>
      </c>
      <c r="G159" s="132" t="s">
        <v>130</v>
      </c>
      <c r="H159" s="132" t="str">
        <f>H151</f>
        <v>6th  Forecast</v>
      </c>
      <c r="I159" s="132" t="str">
        <f>I151</f>
        <v>7th  Forecast</v>
      </c>
      <c r="J159" s="132" t="str">
        <f>J151</f>
        <v>Final  Forecast</v>
      </c>
      <c r="K159" s="132" t="str">
        <f>K151</f>
        <v>1ste skatting</v>
      </c>
    </row>
    <row r="160" spans="1:11" ht="12.75">
      <c r="A160" s="77" t="s">
        <v>48</v>
      </c>
      <c r="B160" s="30" t="str">
        <f aca="true" t="shared" si="42" ref="B160:K160">B8</f>
        <v>2014/15*</v>
      </c>
      <c r="C160" s="30" t="str">
        <f t="shared" si="42"/>
        <v>2014/15*</v>
      </c>
      <c r="D160" s="30" t="str">
        <f t="shared" si="42"/>
        <v>2014/15*</v>
      </c>
      <c r="E160" s="30" t="str">
        <f t="shared" si="42"/>
        <v>2014/15*</v>
      </c>
      <c r="F160" s="30" t="str">
        <f t="shared" si="42"/>
        <v>2014/15*</v>
      </c>
      <c r="G160" s="30" t="str">
        <f t="shared" si="42"/>
        <v>2014/15*</v>
      </c>
      <c r="H160" s="30" t="str">
        <f t="shared" si="42"/>
        <v>2014/15*</v>
      </c>
      <c r="I160" s="30" t="str">
        <f t="shared" si="42"/>
        <v>2014/15*</v>
      </c>
      <c r="J160" s="30" t="str">
        <f t="shared" si="42"/>
        <v>2014/15*</v>
      </c>
      <c r="K160" s="30" t="str">
        <f t="shared" si="42"/>
        <v>2014/15*</v>
      </c>
    </row>
    <row r="161" spans="1:11" ht="12.75">
      <c r="A161" s="78" t="s">
        <v>49</v>
      </c>
      <c r="B161" s="33" t="s">
        <v>7</v>
      </c>
      <c r="C161" s="33" t="s">
        <v>7</v>
      </c>
      <c r="D161" s="33" t="s">
        <v>7</v>
      </c>
      <c r="E161" s="33" t="s">
        <v>7</v>
      </c>
      <c r="F161" s="33" t="s">
        <v>7</v>
      </c>
      <c r="G161" s="33" t="s">
        <v>7</v>
      </c>
      <c r="H161" s="33" t="s">
        <v>7</v>
      </c>
      <c r="I161" s="33" t="s">
        <v>7</v>
      </c>
      <c r="J161" s="33" t="s">
        <v>7</v>
      </c>
      <c r="K161" s="33" t="s">
        <v>7</v>
      </c>
    </row>
    <row r="162" spans="1:11" ht="12.75">
      <c r="A162" s="77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2.75">
      <c r="A163" s="79" t="s">
        <v>50</v>
      </c>
      <c r="B163" s="17">
        <f aca="true" t="shared" si="43" ref="B163:G163">+B21</f>
        <v>1032.65</v>
      </c>
      <c r="C163" s="17">
        <f>+C21</f>
        <v>1020.75</v>
      </c>
      <c r="D163" s="17">
        <f t="shared" si="43"/>
        <v>1014.75</v>
      </c>
      <c r="E163" s="17">
        <f t="shared" si="43"/>
        <v>0</v>
      </c>
      <c r="F163" s="17">
        <f t="shared" si="43"/>
        <v>0</v>
      </c>
      <c r="G163" s="17">
        <f t="shared" si="43"/>
        <v>0</v>
      </c>
      <c r="H163" s="17">
        <f>+H21</f>
        <v>0</v>
      </c>
      <c r="I163" s="17">
        <f>+I21</f>
        <v>0</v>
      </c>
      <c r="J163" s="17">
        <f>+J21</f>
        <v>0</v>
      </c>
      <c r="K163" s="17"/>
    </row>
    <row r="164" spans="1:11" ht="12.75">
      <c r="A164" s="79" t="s">
        <v>51</v>
      </c>
      <c r="B164" s="17">
        <f aca="true" t="shared" si="44" ref="B164:G164">+B40</f>
        <v>962.5</v>
      </c>
      <c r="C164" s="17">
        <f>+C40</f>
        <v>945</v>
      </c>
      <c r="D164" s="17">
        <f t="shared" si="44"/>
        <v>932</v>
      </c>
      <c r="E164" s="17">
        <f t="shared" si="44"/>
        <v>0</v>
      </c>
      <c r="F164" s="17">
        <f t="shared" si="44"/>
        <v>0</v>
      </c>
      <c r="G164" s="17">
        <f t="shared" si="44"/>
        <v>0</v>
      </c>
      <c r="H164" s="17">
        <f>+H40</f>
        <v>0</v>
      </c>
      <c r="I164" s="17">
        <f>+I40</f>
        <v>0</v>
      </c>
      <c r="J164" s="17">
        <f>+J40</f>
        <v>0</v>
      </c>
      <c r="K164" s="17"/>
    </row>
    <row r="165" spans="1:11" ht="12.75">
      <c r="A165" s="79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2.75">
      <c r="A166" s="79" t="s">
        <v>52</v>
      </c>
      <c r="B166" s="17">
        <f aca="true" t="shared" si="45" ref="B166:G166">+B163+B164</f>
        <v>1995.15</v>
      </c>
      <c r="C166" s="17">
        <f>+C163+C164</f>
        <v>1965.75</v>
      </c>
      <c r="D166" s="17">
        <f t="shared" si="45"/>
        <v>1946.75</v>
      </c>
      <c r="E166" s="17">
        <f t="shared" si="45"/>
        <v>0</v>
      </c>
      <c r="F166" s="17">
        <f t="shared" si="45"/>
        <v>0</v>
      </c>
      <c r="G166" s="17">
        <f t="shared" si="45"/>
        <v>0</v>
      </c>
      <c r="H166" s="17">
        <f>+H163+H164</f>
        <v>0</v>
      </c>
      <c r="I166" s="17">
        <f>+I163+I164</f>
        <v>0</v>
      </c>
      <c r="J166" s="17">
        <f>+J163+J164</f>
        <v>0</v>
      </c>
      <c r="K166" s="17"/>
    </row>
    <row r="167" spans="1:11" ht="12.75">
      <c r="A167" s="79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2.75">
      <c r="A168" s="79" t="s">
        <v>53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2.75">
      <c r="A169" s="79" t="s">
        <v>54</v>
      </c>
      <c r="B169" s="17">
        <f aca="true" t="shared" si="46" ref="B169:G169">+B163/B166*100</f>
        <v>51.75801318196627</v>
      </c>
      <c r="C169" s="17">
        <f>+C163/C166*100</f>
        <v>51.92674551697826</v>
      </c>
      <c r="D169" s="17">
        <f t="shared" si="46"/>
        <v>52.12533710029537</v>
      </c>
      <c r="E169" s="17" t="e">
        <f t="shared" si="46"/>
        <v>#DIV/0!</v>
      </c>
      <c r="F169" s="17" t="e">
        <f t="shared" si="46"/>
        <v>#DIV/0!</v>
      </c>
      <c r="G169" s="17" t="e">
        <f t="shared" si="46"/>
        <v>#DIV/0!</v>
      </c>
      <c r="H169" s="17" t="e">
        <f>+H163/H166*100</f>
        <v>#DIV/0!</v>
      </c>
      <c r="I169" s="17" t="e">
        <f>+I163/I166*100</f>
        <v>#DIV/0!</v>
      </c>
      <c r="J169" s="17" t="e">
        <f>+J163/J166*100</f>
        <v>#DIV/0!</v>
      </c>
      <c r="K169" s="17"/>
    </row>
    <row r="170" spans="1:11" ht="12.75">
      <c r="A170" s="79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2.75">
      <c r="A171" s="79" t="s">
        <v>55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1:11" ht="12.75">
      <c r="A172" s="79" t="s">
        <v>56</v>
      </c>
      <c r="B172" s="17">
        <f aca="true" t="shared" si="47" ref="B172:G172">+B164/B166*100</f>
        <v>48.24198681803373</v>
      </c>
      <c r="C172" s="17">
        <f>+C164/C166*100</f>
        <v>48.07325448302175</v>
      </c>
      <c r="D172" s="17">
        <f t="shared" si="47"/>
        <v>47.87466289970463</v>
      </c>
      <c r="E172" s="17" t="e">
        <f t="shared" si="47"/>
        <v>#DIV/0!</v>
      </c>
      <c r="F172" s="17" t="e">
        <f t="shared" si="47"/>
        <v>#DIV/0!</v>
      </c>
      <c r="G172" s="17" t="e">
        <f t="shared" si="47"/>
        <v>#DIV/0!</v>
      </c>
      <c r="H172" s="17" t="e">
        <f>+H164/H166*100</f>
        <v>#DIV/0!</v>
      </c>
      <c r="I172" s="17" t="e">
        <f>+I164/I166*100</f>
        <v>#DIV/0!</v>
      </c>
      <c r="J172" s="17" t="e">
        <f>+J164/J166*100</f>
        <v>#DIV/0!</v>
      </c>
      <c r="K172" s="17"/>
    </row>
    <row r="173" spans="1:11" ht="12.75">
      <c r="A173" s="78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ht="12.75">
      <c r="A174" s="80"/>
    </row>
  </sheetData>
  <sheetProtection/>
  <printOptions/>
  <pageMargins left="1" right="1" top="1" bottom="1" header="0.5" footer="0.5"/>
  <pageSetup fitToHeight="0" horizontalDpi="300" verticalDpi="3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8.8515625" style="85" customWidth="1"/>
    <col min="2" max="7" width="12.421875" style="85" customWidth="1"/>
    <col min="8" max="8" width="11.8515625" style="85" customWidth="1"/>
    <col min="9" max="9" width="13.28125" style="85" customWidth="1"/>
    <col min="10" max="11" width="10.8515625" style="85" customWidth="1"/>
    <col min="12" max="16384" width="8.8515625" style="85" customWidth="1"/>
  </cols>
  <sheetData>
    <row r="1" ht="12.75">
      <c r="A1" s="86" t="s">
        <v>115</v>
      </c>
    </row>
    <row r="2" spans="1:12" ht="12.75">
      <c r="A2" s="121"/>
      <c r="B2" s="174" t="s">
        <v>116</v>
      </c>
      <c r="C2" s="174"/>
      <c r="D2" s="174"/>
      <c r="E2" s="174" t="s">
        <v>117</v>
      </c>
      <c r="F2" s="174"/>
      <c r="G2" s="174"/>
      <c r="H2" s="174" t="s">
        <v>122</v>
      </c>
      <c r="I2" s="174"/>
      <c r="J2" s="174"/>
      <c r="K2" s="121"/>
      <c r="L2" s="121"/>
    </row>
    <row r="3" spans="1:12" ht="12.75">
      <c r="A3" s="123"/>
      <c r="B3" s="122" t="s">
        <v>118</v>
      </c>
      <c r="C3" s="122" t="s">
        <v>119</v>
      </c>
      <c r="D3" s="122" t="s">
        <v>120</v>
      </c>
      <c r="E3" s="122" t="s">
        <v>118</v>
      </c>
      <c r="F3" s="122" t="s">
        <v>119</v>
      </c>
      <c r="G3" s="122" t="s">
        <v>120</v>
      </c>
      <c r="H3" s="122" t="s">
        <v>118</v>
      </c>
      <c r="I3" s="122" t="s">
        <v>119</v>
      </c>
      <c r="J3" s="122" t="s">
        <v>120</v>
      </c>
      <c r="K3" s="123" t="s">
        <v>123</v>
      </c>
      <c r="L3" s="123"/>
    </row>
    <row r="4" spans="1:12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2.75">
      <c r="A5" s="123" t="s">
        <v>4</v>
      </c>
      <c r="B5" s="124">
        <v>574265</v>
      </c>
      <c r="C5" s="124">
        <v>423733</v>
      </c>
      <c r="D5" s="125">
        <v>0.7378701470575432</v>
      </c>
      <c r="E5" s="124">
        <v>87800</v>
      </c>
      <c r="F5" s="124">
        <v>100275</v>
      </c>
      <c r="G5" s="125">
        <v>1.1420842824601367</v>
      </c>
      <c r="H5" s="124">
        <v>662065</v>
      </c>
      <c r="I5" s="124">
        <v>524008</v>
      </c>
      <c r="J5" s="127">
        <v>0.7914751572730774</v>
      </c>
      <c r="K5" s="128">
        <v>2.8509967271645347</v>
      </c>
      <c r="L5" s="123"/>
    </row>
    <row r="6" spans="1:12" ht="12.75">
      <c r="A6" s="123" t="s">
        <v>5</v>
      </c>
      <c r="B6" s="124">
        <v>466000</v>
      </c>
      <c r="C6" s="124">
        <v>322960</v>
      </c>
      <c r="D6" s="125">
        <v>0.6930472103004292</v>
      </c>
      <c r="E6" s="124">
        <v>137750</v>
      </c>
      <c r="F6" s="124">
        <v>138730</v>
      </c>
      <c r="G6" s="125">
        <v>1.007114337568058</v>
      </c>
      <c r="H6" s="124">
        <v>603750</v>
      </c>
      <c r="I6" s="124">
        <v>461690</v>
      </c>
      <c r="J6" s="127">
        <v>0.764703933747412</v>
      </c>
      <c r="K6" s="125">
        <v>2.43690798376184</v>
      </c>
      <c r="L6" s="123"/>
    </row>
    <row r="7" spans="1:12" ht="12.75">
      <c r="A7" s="123" t="s">
        <v>24</v>
      </c>
      <c r="B7" s="124">
        <v>504051</v>
      </c>
      <c r="C7" s="124">
        <v>316820</v>
      </c>
      <c r="D7" s="125">
        <v>0.6285475080894593</v>
      </c>
      <c r="E7" s="124">
        <v>158632</v>
      </c>
      <c r="F7" s="124">
        <v>137795</v>
      </c>
      <c r="G7" s="125">
        <v>0.8686456704826264</v>
      </c>
      <c r="H7" s="124">
        <v>662683</v>
      </c>
      <c r="I7" s="124">
        <v>454615</v>
      </c>
      <c r="J7" s="127">
        <v>0.6860218234057611</v>
      </c>
      <c r="K7" s="125">
        <v>2.568595724171171</v>
      </c>
      <c r="L7" s="123"/>
    </row>
    <row r="8" spans="1:12" ht="12.75">
      <c r="A8" s="123" t="s">
        <v>121</v>
      </c>
      <c r="B8" s="124">
        <v>442142</v>
      </c>
      <c r="C8" s="124">
        <v>296820</v>
      </c>
      <c r="D8" s="125">
        <v>0.6713227877016886</v>
      </c>
      <c r="E8" s="124">
        <v>141261</v>
      </c>
      <c r="F8" s="124">
        <v>125041</v>
      </c>
      <c r="G8" s="125">
        <v>0.885177083554555</v>
      </c>
      <c r="H8" s="124">
        <v>583403</v>
      </c>
      <c r="I8" s="124">
        <v>421861</v>
      </c>
      <c r="J8" s="127">
        <v>0.7231039264453559</v>
      </c>
      <c r="K8" s="125">
        <v>3.207754035644303</v>
      </c>
      <c r="L8" s="123"/>
    </row>
    <row r="9" spans="1:12" ht="12.75">
      <c r="A9" s="123" t="s">
        <v>26</v>
      </c>
      <c r="B9" s="124">
        <v>386030</v>
      </c>
      <c r="C9" s="124">
        <v>189299</v>
      </c>
      <c r="D9" s="125">
        <v>0.4903738051446779</v>
      </c>
      <c r="E9" s="124">
        <v>129280</v>
      </c>
      <c r="F9" s="124">
        <v>68825</v>
      </c>
      <c r="G9" s="125">
        <v>0.5323715965346535</v>
      </c>
      <c r="H9" s="124">
        <v>515310</v>
      </c>
      <c r="I9" s="124">
        <v>258124</v>
      </c>
      <c r="J9" s="127">
        <v>0.5009101317653452</v>
      </c>
      <c r="K9" s="125">
        <v>2.7625663589394533</v>
      </c>
      <c r="L9" s="123"/>
    </row>
    <row r="10" spans="1:12" ht="12.75">
      <c r="A10" s="123" t="s">
        <v>27</v>
      </c>
      <c r="B10" s="124">
        <v>407828</v>
      </c>
      <c r="C10" s="124">
        <v>245119</v>
      </c>
      <c r="D10" s="125">
        <v>0.6010352403464205</v>
      </c>
      <c r="E10" s="124">
        <v>108751</v>
      </c>
      <c r="F10" s="124">
        <v>72015</v>
      </c>
      <c r="G10" s="125">
        <v>0.662200807348898</v>
      </c>
      <c r="H10" s="124">
        <v>516579</v>
      </c>
      <c r="I10" s="124">
        <v>317134</v>
      </c>
      <c r="J10" s="127">
        <v>0.6139119089239012</v>
      </c>
      <c r="K10" s="125">
        <v>3.2257928721062816</v>
      </c>
      <c r="L10" s="123"/>
    </row>
    <row r="11" spans="1:12" ht="12.75">
      <c r="A11" s="123" t="s">
        <v>29</v>
      </c>
      <c r="B11" s="124">
        <v>367861</v>
      </c>
      <c r="C11" s="124">
        <v>221097</v>
      </c>
      <c r="D11" s="125">
        <v>0.6010340862445326</v>
      </c>
      <c r="E11" s="124">
        <v>98093</v>
      </c>
      <c r="F11" s="124">
        <v>64957</v>
      </c>
      <c r="G11" s="125">
        <v>0.6621981181124036</v>
      </c>
      <c r="H11" s="124">
        <v>465954</v>
      </c>
      <c r="I11" s="124">
        <v>286054</v>
      </c>
      <c r="J11" s="127">
        <v>0.6139103860037686</v>
      </c>
      <c r="K11" s="125">
        <v>2.9486962118714577</v>
      </c>
      <c r="L11" s="123"/>
    </row>
    <row r="12" spans="1:12" ht="12.75">
      <c r="A12" s="123" t="s">
        <v>30</v>
      </c>
      <c r="B12" s="124">
        <v>281890</v>
      </c>
      <c r="C12" s="124">
        <v>170890</v>
      </c>
      <c r="D12" s="125">
        <v>0.6062293802547093</v>
      </c>
      <c r="E12" s="124">
        <v>78920</v>
      </c>
      <c r="F12" s="124">
        <v>57180</v>
      </c>
      <c r="G12" s="125">
        <v>0.7245311708058794</v>
      </c>
      <c r="H12" s="124">
        <v>360810</v>
      </c>
      <c r="I12" s="124">
        <v>228070</v>
      </c>
      <c r="J12" s="127">
        <v>0.6321055403120756</v>
      </c>
      <c r="K12" s="125">
        <v>3.3348573840256037</v>
      </c>
      <c r="L12" s="123"/>
    </row>
    <row r="13" spans="1:12" ht="12.75">
      <c r="A13" s="123" t="s">
        <v>31</v>
      </c>
      <c r="B13" s="126">
        <v>324960</v>
      </c>
      <c r="C13" s="124">
        <v>202755</v>
      </c>
      <c r="D13" s="125">
        <v>0.6239383308714919</v>
      </c>
      <c r="E13" s="126">
        <v>88480</v>
      </c>
      <c r="F13" s="124">
        <v>63193.00000000001</v>
      </c>
      <c r="G13" s="125">
        <v>0.7142066003616637</v>
      </c>
      <c r="H13" s="124">
        <v>413440</v>
      </c>
      <c r="I13" s="124">
        <v>265947.99999999994</v>
      </c>
      <c r="J13" s="127">
        <v>0.6432565789473683</v>
      </c>
      <c r="K13" s="125">
        <v>4.074733096085409</v>
      </c>
      <c r="L13" s="123"/>
    </row>
    <row r="14" spans="1:12" ht="12.75">
      <c r="A14" s="123" t="s">
        <v>35</v>
      </c>
      <c r="B14" s="124">
        <v>345881</v>
      </c>
      <c r="C14" s="124">
        <v>238426</v>
      </c>
      <c r="D14" s="125">
        <v>0.6893295671054496</v>
      </c>
      <c r="E14" s="124">
        <v>86365</v>
      </c>
      <c r="F14" s="124">
        <v>78630</v>
      </c>
      <c r="G14" s="125">
        <v>0.9104382562380594</v>
      </c>
      <c r="H14" s="124">
        <v>432246</v>
      </c>
      <c r="I14" s="124">
        <v>317056</v>
      </c>
      <c r="J14" s="127">
        <v>0.73350823373727</v>
      </c>
      <c r="K14" s="125">
        <v>4.135733033370829</v>
      </c>
      <c r="L14" s="123"/>
    </row>
    <row r="15" spans="1:12" ht="12.75">
      <c r="A15" s="123" t="s">
        <v>42</v>
      </c>
      <c r="B15" s="124">
        <v>263780</v>
      </c>
      <c r="C15" s="124">
        <v>149057</v>
      </c>
      <c r="D15" s="125">
        <v>0.5650807491091061</v>
      </c>
      <c r="E15" s="124">
        <v>81486</v>
      </c>
      <c r="F15" s="124">
        <v>64681</v>
      </c>
      <c r="G15" s="125">
        <v>0.7937682546695137</v>
      </c>
      <c r="H15" s="124">
        <v>345266</v>
      </c>
      <c r="I15" s="124">
        <v>213738</v>
      </c>
      <c r="J15" s="127">
        <v>0.6190531358430891</v>
      </c>
      <c r="K15" s="125">
        <v>2.7921467199623793</v>
      </c>
      <c r="L15" s="123"/>
    </row>
    <row r="16" spans="1:12" ht="12.75">
      <c r="A16" s="123" t="s">
        <v>43</v>
      </c>
      <c r="B16" s="124">
        <v>373821</v>
      </c>
      <c r="C16" s="124">
        <v>334324.0452556449</v>
      </c>
      <c r="D16" s="125">
        <v>0.894342600484309</v>
      </c>
      <c r="E16" s="124">
        <v>124159</v>
      </c>
      <c r="F16" s="124">
        <v>129744.76171284032</v>
      </c>
      <c r="G16" s="125">
        <v>1.0449887782024687</v>
      </c>
      <c r="H16" s="124">
        <v>497980</v>
      </c>
      <c r="I16" s="124">
        <v>464068.80696848524</v>
      </c>
      <c r="J16" s="127">
        <v>0.9319025000371205</v>
      </c>
      <c r="K16" s="125">
        <v>4.537334762415148</v>
      </c>
      <c r="L16" s="123"/>
    </row>
    <row r="17" spans="1:12" ht="12.75">
      <c r="A17" s="123" t="s">
        <v>79</v>
      </c>
      <c r="B17" s="124">
        <v>356275.8</v>
      </c>
      <c r="C17" s="124">
        <v>378576</v>
      </c>
      <c r="D17" s="125">
        <v>1.0625925196154216</v>
      </c>
      <c r="E17" s="124">
        <v>112407</v>
      </c>
      <c r="F17" s="124">
        <v>138057</v>
      </c>
      <c r="G17" s="125">
        <v>1.228188635939043</v>
      </c>
      <c r="H17" s="124">
        <v>468682.8</v>
      </c>
      <c r="I17" s="124">
        <v>516633</v>
      </c>
      <c r="J17" s="127">
        <v>1.1023084269360857</v>
      </c>
      <c r="K17" s="125">
        <v>4.963954685890834</v>
      </c>
      <c r="L17" s="123"/>
    </row>
    <row r="18" spans="1:12" ht="12.75">
      <c r="A18" s="123" t="s">
        <v>104</v>
      </c>
      <c r="B18" s="124">
        <v>371860.96362</v>
      </c>
      <c r="C18" s="124">
        <v>421968.7149</v>
      </c>
      <c r="D18" s="125">
        <v>1.1347486189252296</v>
      </c>
      <c r="E18" s="124">
        <v>149078.805</v>
      </c>
      <c r="F18" s="124">
        <v>183894.855</v>
      </c>
      <c r="G18" s="125">
        <v>1.2335412468593374</v>
      </c>
      <c r="H18" s="124">
        <v>520939.76862</v>
      </c>
      <c r="I18" s="124">
        <v>605863.5699</v>
      </c>
      <c r="J18" s="127">
        <v>1.163020384304635</v>
      </c>
      <c r="K18" s="125">
        <v>4.672914235705951</v>
      </c>
      <c r="L18" s="123"/>
    </row>
    <row r="19" spans="1:12" ht="12.75">
      <c r="A19" s="123" t="s">
        <v>111</v>
      </c>
      <c r="B19" s="124">
        <v>346916.96362</v>
      </c>
      <c r="C19" s="124">
        <v>395886.7149</v>
      </c>
      <c r="D19" s="125">
        <v>1.1411569811087119</v>
      </c>
      <c r="E19" s="124">
        <v>139842.805</v>
      </c>
      <c r="F19" s="124">
        <v>168447.855</v>
      </c>
      <c r="G19" s="125">
        <v>1.2045514604773555</v>
      </c>
      <c r="H19" s="124">
        <v>486759.76862</v>
      </c>
      <c r="I19" s="124">
        <v>564334.5699</v>
      </c>
      <c r="J19" s="127">
        <v>1.1593697883042602</v>
      </c>
      <c r="K19" s="125">
        <v>4.367069932133372</v>
      </c>
      <c r="L19" s="123"/>
    </row>
    <row r="20" spans="1:12" ht="12.75">
      <c r="A20" s="123" t="s">
        <v>110</v>
      </c>
      <c r="B20" s="124">
        <v>302315.96362</v>
      </c>
      <c r="C20" s="124">
        <v>429329.35620652925</v>
      </c>
      <c r="D20" s="125">
        <v>1.4201345872233873</v>
      </c>
      <c r="E20" s="124">
        <v>139797.805</v>
      </c>
      <c r="F20" s="124">
        <v>209133.8538300601</v>
      </c>
      <c r="G20" s="125">
        <v>1.4959738018065456</v>
      </c>
      <c r="H20" s="124">
        <v>442113.76862</v>
      </c>
      <c r="I20" s="124">
        <v>638463.2100365894</v>
      </c>
      <c r="J20" s="127">
        <v>1.4441151924073037</v>
      </c>
      <c r="K20" s="125">
        <v>4.382780082987552</v>
      </c>
      <c r="L20" s="123"/>
    </row>
    <row r="21" spans="1:12" ht="12.75">
      <c r="A21" s="123" t="s">
        <v>113</v>
      </c>
      <c r="B21" s="124">
        <v>320105</v>
      </c>
      <c r="C21" s="124">
        <v>459994.5394566506</v>
      </c>
      <c r="D21" s="125">
        <v>1.4370114164310168</v>
      </c>
      <c r="E21" s="124">
        <v>136794.73951612902</v>
      </c>
      <c r="F21" s="124">
        <v>215094.85366980277</v>
      </c>
      <c r="G21" s="125">
        <v>1.5723912661454473</v>
      </c>
      <c r="H21" s="124">
        <v>456899.739516129</v>
      </c>
      <c r="I21" s="124">
        <v>675089.3931264533</v>
      </c>
      <c r="J21" s="127">
        <v>1.4775438345432061</v>
      </c>
      <c r="K21" s="125">
        <v>4.214925212138645</v>
      </c>
      <c r="L21" s="123"/>
    </row>
    <row r="22" spans="1:12" ht="12.75">
      <c r="A22" s="123"/>
      <c r="B22" s="123"/>
      <c r="C22" s="123"/>
      <c r="D22" s="123"/>
      <c r="E22" s="123"/>
      <c r="F22" s="123"/>
      <c r="G22" s="123"/>
      <c r="H22" s="124"/>
      <c r="I22" s="124"/>
      <c r="J22" s="124"/>
      <c r="K22" s="123"/>
      <c r="L22" s="123"/>
    </row>
    <row r="23" spans="1:12" ht="12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12.7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2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ht="12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2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1:12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2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1:12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2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2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2" ht="12.7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</row>
    <row r="44" spans="1:12" ht="12.7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</row>
    <row r="45" spans="1:12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2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1:12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spans="1:12" ht="12.7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12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</row>
    <row r="50" spans="1:12" ht="12.7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1:12" ht="12.7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2.7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 ht="12.7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1:12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</row>
    <row r="55" spans="1:12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1:12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1:12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1:12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2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1:12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1:12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1:12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1:12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1:12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1:12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2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2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2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2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2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1:12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1:12" ht="12.7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1:12" ht="12.7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1:12" ht="12.7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1:12" ht="12.7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1:12" ht="12.7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1:12" ht="12.7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</row>
  </sheetData>
  <sheetProtection/>
  <mergeCells count="3"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157"/>
  <sheetViews>
    <sheetView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46"/>
    </sheetView>
  </sheetViews>
  <sheetFormatPr defaultColWidth="9.7109375" defaultRowHeight="12.75"/>
  <cols>
    <col min="1" max="1" width="49.421875" style="0" customWidth="1"/>
    <col min="2" max="2" width="12.8515625" style="0" customWidth="1"/>
    <col min="3" max="3" width="13.57421875" style="0" customWidth="1"/>
    <col min="4" max="6" width="11.421875" style="0" bestFit="1" customWidth="1"/>
    <col min="7" max="7" width="11.421875" style="0" customWidth="1"/>
    <col min="8" max="8" width="11.8515625" style="0" customWidth="1"/>
    <col min="9" max="21" width="10.421875" style="0" customWidth="1"/>
    <col min="22" max="22" width="2.28125" style="0" customWidth="1"/>
    <col min="23" max="23" width="11.57421875" style="0" customWidth="1"/>
    <col min="24" max="24" width="3.140625" style="0" customWidth="1"/>
    <col min="25" max="28" width="11.57421875" style="0" customWidth="1"/>
    <col min="29" max="29" width="9.7109375" style="0" customWidth="1"/>
    <col min="30" max="38" width="11.57421875" style="0" customWidth="1"/>
  </cols>
  <sheetData>
    <row r="1" spans="1:5" ht="14.25" customHeight="1">
      <c r="A1" s="84" t="s">
        <v>86</v>
      </c>
      <c r="B1" s="84"/>
      <c r="C1" s="84"/>
      <c r="D1" s="84"/>
      <c r="E1" s="84"/>
    </row>
    <row r="3" spans="1:5" ht="15">
      <c r="A3" s="90" t="s">
        <v>84</v>
      </c>
      <c r="B3" s="1"/>
      <c r="C3" s="1"/>
      <c r="D3" s="1"/>
      <c r="E3" s="1"/>
    </row>
    <row r="4" spans="1:5" ht="12.75">
      <c r="A4" s="37"/>
      <c r="B4" s="37"/>
      <c r="C4" s="37"/>
      <c r="D4" s="37"/>
      <c r="E4" s="37"/>
    </row>
    <row r="5" spans="1:5" ht="12.75">
      <c r="A5" s="85"/>
      <c r="B5" s="85"/>
      <c r="C5" s="85"/>
      <c r="D5" s="85"/>
      <c r="E5" s="85"/>
    </row>
    <row r="6" spans="1:5" ht="12.75">
      <c r="A6" s="93" t="s">
        <v>87</v>
      </c>
      <c r="B6" s="2"/>
      <c r="C6" s="2"/>
      <c r="D6" s="2"/>
      <c r="E6" s="2"/>
    </row>
    <row r="7" spans="1:10" ht="26.25">
      <c r="A7" s="86" t="s">
        <v>70</v>
      </c>
      <c r="B7" s="95" t="s">
        <v>82</v>
      </c>
      <c r="C7" s="96" t="s">
        <v>83</v>
      </c>
      <c r="D7" s="97" t="s">
        <v>81</v>
      </c>
      <c r="E7" s="97" t="s">
        <v>80</v>
      </c>
      <c r="F7" s="97" t="s">
        <v>67</v>
      </c>
      <c r="G7" s="98" t="s">
        <v>85</v>
      </c>
      <c r="H7" s="98" t="s">
        <v>91</v>
      </c>
      <c r="I7" s="98" t="s">
        <v>92</v>
      </c>
      <c r="J7" s="98" t="s">
        <v>94</v>
      </c>
    </row>
    <row r="8" spans="1:10" ht="12.75">
      <c r="A8" s="8"/>
      <c r="B8" s="92" t="s">
        <v>79</v>
      </c>
      <c r="C8" s="92" t="s">
        <v>79</v>
      </c>
      <c r="D8" s="92" t="s">
        <v>79</v>
      </c>
      <c r="E8" s="92" t="s">
        <v>79</v>
      </c>
      <c r="F8" s="31" t="s">
        <v>79</v>
      </c>
      <c r="G8" s="31" t="s">
        <v>79</v>
      </c>
      <c r="H8" s="31" t="s">
        <v>79</v>
      </c>
      <c r="I8" s="31" t="s">
        <v>93</v>
      </c>
      <c r="J8" s="31" t="s">
        <v>103</v>
      </c>
    </row>
    <row r="9" spans="1:10" ht="12.75">
      <c r="A9" s="9" t="s">
        <v>6</v>
      </c>
      <c r="B9" s="33" t="s">
        <v>7</v>
      </c>
      <c r="C9" s="33" t="s">
        <v>7</v>
      </c>
      <c r="D9" s="33" t="s">
        <v>7</v>
      </c>
      <c r="E9" s="33" t="s">
        <v>7</v>
      </c>
      <c r="F9" s="33" t="s">
        <v>7</v>
      </c>
      <c r="G9" s="33" t="s">
        <v>7</v>
      </c>
      <c r="H9" s="33" t="s">
        <v>7</v>
      </c>
      <c r="I9" s="33" t="s">
        <v>7</v>
      </c>
      <c r="J9" s="33" t="s">
        <v>7</v>
      </c>
    </row>
    <row r="10" spans="1:10" ht="12.75">
      <c r="A10" s="20"/>
      <c r="B10" s="20"/>
      <c r="C10" s="20"/>
      <c r="D10" s="20"/>
      <c r="E10" s="20"/>
      <c r="F10" s="40"/>
      <c r="G10" s="40"/>
      <c r="H10" s="40"/>
      <c r="I10" s="40"/>
      <c r="J10" s="40"/>
    </row>
    <row r="11" spans="1:10" ht="12.75">
      <c r="A11" s="21" t="s">
        <v>8</v>
      </c>
      <c r="B11" s="21">
        <v>1.5</v>
      </c>
      <c r="C11" s="21">
        <v>1.5</v>
      </c>
      <c r="D11" s="21">
        <v>1.5</v>
      </c>
      <c r="E11" s="21">
        <v>1.5</v>
      </c>
      <c r="F11" s="16">
        <v>1.5</v>
      </c>
      <c r="G11" s="16">
        <v>1.5</v>
      </c>
      <c r="H11" s="16">
        <v>1.5</v>
      </c>
      <c r="I11" s="16">
        <v>1.5</v>
      </c>
      <c r="J11" s="16">
        <v>1.5</v>
      </c>
    </row>
    <row r="12" spans="1:10" ht="12.75">
      <c r="A12" s="21" t="s">
        <v>9</v>
      </c>
      <c r="B12" s="21">
        <v>3</v>
      </c>
      <c r="C12" s="21">
        <v>2.5</v>
      </c>
      <c r="D12" s="21">
        <v>2.5</v>
      </c>
      <c r="E12" s="21">
        <v>2.5</v>
      </c>
      <c r="F12" s="16">
        <v>2.5</v>
      </c>
      <c r="G12" s="16">
        <v>2.5</v>
      </c>
      <c r="H12" s="16">
        <v>2.5</v>
      </c>
      <c r="I12" s="16">
        <v>2.5</v>
      </c>
      <c r="J12" s="16">
        <v>2.5</v>
      </c>
    </row>
    <row r="13" spans="1:10" ht="12.75">
      <c r="A13" s="21" t="s">
        <v>10</v>
      </c>
      <c r="B13" s="21">
        <v>655.5</v>
      </c>
      <c r="C13" s="21">
        <v>565</v>
      </c>
      <c r="D13" s="21">
        <v>565</v>
      </c>
      <c r="E13" s="21">
        <v>565</v>
      </c>
      <c r="F13" s="16">
        <v>565</v>
      </c>
      <c r="G13" s="16">
        <v>565</v>
      </c>
      <c r="H13" s="16">
        <v>565</v>
      </c>
      <c r="I13" s="16">
        <v>565</v>
      </c>
      <c r="J13" s="16">
        <v>565</v>
      </c>
    </row>
    <row r="14" spans="1:10" ht="12.75">
      <c r="A14" s="21" t="s">
        <v>11</v>
      </c>
      <c r="B14" s="21">
        <v>3.5</v>
      </c>
      <c r="C14" s="21">
        <v>2.8</v>
      </c>
      <c r="D14" s="21">
        <v>2.8</v>
      </c>
      <c r="E14" s="21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</row>
    <row r="15" spans="1:10" ht="12.75">
      <c r="A15" s="21" t="s">
        <v>12</v>
      </c>
      <c r="B15" s="21">
        <v>37</v>
      </c>
      <c r="C15" s="21">
        <v>37</v>
      </c>
      <c r="D15" s="21">
        <v>40</v>
      </c>
      <c r="E15" s="21">
        <v>40</v>
      </c>
      <c r="F15" s="16">
        <v>40</v>
      </c>
      <c r="G15" s="16">
        <v>40</v>
      </c>
      <c r="H15" s="16">
        <v>40</v>
      </c>
      <c r="I15" s="16">
        <v>40</v>
      </c>
      <c r="J15" s="16">
        <v>40</v>
      </c>
    </row>
    <row r="16" spans="1:10" ht="12.75">
      <c r="A16" s="21" t="s">
        <v>13</v>
      </c>
      <c r="B16" s="21">
        <v>240</v>
      </c>
      <c r="C16" s="21">
        <v>215</v>
      </c>
      <c r="D16" s="21">
        <v>215</v>
      </c>
      <c r="E16" s="21">
        <v>215</v>
      </c>
      <c r="F16" s="16">
        <v>215</v>
      </c>
      <c r="G16" s="16">
        <v>215</v>
      </c>
      <c r="H16" s="16">
        <v>215</v>
      </c>
      <c r="I16" s="16">
        <v>215</v>
      </c>
      <c r="J16" s="16">
        <v>215</v>
      </c>
    </row>
    <row r="17" spans="1:10" ht="12.75">
      <c r="A17" s="21" t="s">
        <v>36</v>
      </c>
      <c r="B17" s="21">
        <v>33</v>
      </c>
      <c r="C17" s="21">
        <v>33</v>
      </c>
      <c r="D17" s="21">
        <v>33</v>
      </c>
      <c r="E17" s="21">
        <v>33</v>
      </c>
      <c r="F17" s="16">
        <v>33</v>
      </c>
      <c r="G17" s="16">
        <v>33</v>
      </c>
      <c r="H17" s="16">
        <v>33</v>
      </c>
      <c r="I17" s="16">
        <v>33</v>
      </c>
      <c r="J17" s="16">
        <v>33</v>
      </c>
    </row>
    <row r="18" spans="1:10" ht="12.75">
      <c r="A18" s="21" t="s">
        <v>15</v>
      </c>
      <c r="B18" s="21">
        <v>75</v>
      </c>
      <c r="C18" s="21">
        <v>75.5</v>
      </c>
      <c r="D18" s="21">
        <v>69</v>
      </c>
      <c r="E18" s="21">
        <v>69</v>
      </c>
      <c r="F18" s="16">
        <v>69</v>
      </c>
      <c r="G18" s="16">
        <v>69</v>
      </c>
      <c r="H18" s="16">
        <v>69</v>
      </c>
      <c r="I18" s="16">
        <v>69</v>
      </c>
      <c r="J18" s="16">
        <v>69</v>
      </c>
    </row>
    <row r="19" spans="1:10" ht="12.75">
      <c r="A19" s="21" t="s">
        <v>16</v>
      </c>
      <c r="B19" s="21">
        <v>550</v>
      </c>
      <c r="C19" s="21">
        <v>565</v>
      </c>
      <c r="D19" s="21">
        <v>560</v>
      </c>
      <c r="E19" s="21">
        <v>560</v>
      </c>
      <c r="F19" s="16">
        <v>560</v>
      </c>
      <c r="G19" s="16">
        <v>560</v>
      </c>
      <c r="H19" s="16">
        <v>560</v>
      </c>
      <c r="I19" s="16">
        <v>560</v>
      </c>
      <c r="J19" s="16">
        <v>560</v>
      </c>
    </row>
    <row r="20" spans="1:10" ht="12.75">
      <c r="A20" s="20"/>
      <c r="B20" s="20"/>
      <c r="C20" s="20"/>
      <c r="D20" s="20"/>
      <c r="E20" s="20"/>
      <c r="F20" s="16"/>
      <c r="G20" s="16"/>
      <c r="H20" s="16"/>
      <c r="I20" s="16"/>
      <c r="J20" s="16"/>
    </row>
    <row r="21" spans="1:240" ht="12.75">
      <c r="A21" s="22" t="s">
        <v>18</v>
      </c>
      <c r="B21" s="67">
        <f aca="true" t="shared" si="0" ref="B21:G21">SUM(B11:B19)</f>
        <v>1598.5</v>
      </c>
      <c r="C21" s="67">
        <f t="shared" si="0"/>
        <v>1497.3</v>
      </c>
      <c r="D21" s="67">
        <f t="shared" si="0"/>
        <v>1488.8</v>
      </c>
      <c r="E21" s="67">
        <f t="shared" si="0"/>
        <v>1489</v>
      </c>
      <c r="F21" s="67">
        <f t="shared" si="0"/>
        <v>1489</v>
      </c>
      <c r="G21" s="67">
        <f t="shared" si="0"/>
        <v>1489</v>
      </c>
      <c r="H21" s="67">
        <f>SUM(H11:H19)</f>
        <v>1489</v>
      </c>
      <c r="I21" s="67">
        <f>SUM(I11:I19)</f>
        <v>1489</v>
      </c>
      <c r="J21" s="67">
        <f>SUM(J11:J19)</f>
        <v>1489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</row>
    <row r="22" spans="1:10" ht="12.75">
      <c r="A22" s="23"/>
      <c r="B22" s="23"/>
      <c r="C22" s="23"/>
      <c r="D22" s="23"/>
      <c r="E22" s="23"/>
      <c r="F22" s="19"/>
      <c r="G22" s="19"/>
      <c r="H22" s="19"/>
      <c r="I22" s="19"/>
      <c r="J22" s="19"/>
    </row>
    <row r="25" spans="1:5" ht="12.75">
      <c r="A25" s="93" t="s">
        <v>88</v>
      </c>
      <c r="B25" s="2"/>
      <c r="C25" s="2"/>
      <c r="D25" s="2"/>
      <c r="E25" s="2"/>
    </row>
    <row r="26" spans="1:10" ht="12.75">
      <c r="A26" s="86" t="s">
        <v>71</v>
      </c>
      <c r="B26" s="89" t="str">
        <f aca="true" t="shared" si="1" ref="B26:G27">B7</f>
        <v>Voorlopige opp</v>
      </c>
      <c r="C26" s="89" t="str">
        <f t="shared" si="1"/>
        <v>Hersiene opp/ 1ste Skatting</v>
      </c>
      <c r="D26" s="89" t="str">
        <f t="shared" si="1"/>
        <v>2de Skatting</v>
      </c>
      <c r="E26" s="89" t="str">
        <f t="shared" si="1"/>
        <v>3de Skatting</v>
      </c>
      <c r="F26" t="str">
        <f t="shared" si="1"/>
        <v>4de Skatting</v>
      </c>
      <c r="G26" t="str">
        <f t="shared" si="1"/>
        <v>5de Skatting</v>
      </c>
      <c r="H26" t="str">
        <f aca="true" t="shared" si="2" ref="H26:J27">H7</f>
        <v>6de Skatting</v>
      </c>
      <c r="I26" t="str">
        <f t="shared" si="2"/>
        <v>7de Skatting</v>
      </c>
      <c r="J26" t="str">
        <f t="shared" si="2"/>
        <v>Finale Skatting</v>
      </c>
    </row>
    <row r="27" spans="1:10" ht="12.75">
      <c r="A27" s="8"/>
      <c r="B27" s="30" t="str">
        <f t="shared" si="1"/>
        <v>2008/09</v>
      </c>
      <c r="C27" s="30" t="str">
        <f t="shared" si="1"/>
        <v>2008/09</v>
      </c>
      <c r="D27" s="30" t="str">
        <f t="shared" si="1"/>
        <v>2008/09</v>
      </c>
      <c r="E27" s="30" t="str">
        <f t="shared" si="1"/>
        <v>2008/09</v>
      </c>
      <c r="F27" s="30" t="str">
        <f t="shared" si="1"/>
        <v>2008/09</v>
      </c>
      <c r="G27" s="30" t="str">
        <f t="shared" si="1"/>
        <v>2008/09</v>
      </c>
      <c r="H27" s="30" t="str">
        <f t="shared" si="2"/>
        <v>2008/09</v>
      </c>
      <c r="I27" s="30" t="str">
        <f t="shared" si="2"/>
        <v>2008/10</v>
      </c>
      <c r="J27" s="30" t="str">
        <f t="shared" si="2"/>
        <v>2008/9</v>
      </c>
    </row>
    <row r="28" spans="1:10" ht="12.75">
      <c r="A28" s="9" t="s">
        <v>6</v>
      </c>
      <c r="B28" s="33" t="s">
        <v>7</v>
      </c>
      <c r="C28" s="33" t="s">
        <v>7</v>
      </c>
      <c r="D28" s="33" t="s">
        <v>7</v>
      </c>
      <c r="E28" s="33" t="s">
        <v>7</v>
      </c>
      <c r="F28" s="33" t="s">
        <v>7</v>
      </c>
      <c r="G28" s="33" t="s">
        <v>7</v>
      </c>
      <c r="H28" s="33" t="s">
        <v>7</v>
      </c>
      <c r="I28" s="33" t="s">
        <v>7</v>
      </c>
      <c r="J28" s="33" t="s">
        <v>7</v>
      </c>
    </row>
    <row r="29" spans="1:10" ht="12.75">
      <c r="A29" s="20"/>
      <c r="B29" s="20"/>
      <c r="C29" s="20"/>
      <c r="D29" s="20"/>
      <c r="E29" s="20"/>
      <c r="F29" s="40"/>
      <c r="G29" s="40"/>
      <c r="H29" s="40"/>
      <c r="I29" s="40"/>
      <c r="J29" s="40"/>
    </row>
    <row r="30" spans="1:10" ht="12.75">
      <c r="A30" s="21" t="s">
        <v>8</v>
      </c>
      <c r="B30" s="21">
        <v>3.5</v>
      </c>
      <c r="C30" s="21">
        <v>3.5</v>
      </c>
      <c r="D30" s="21">
        <v>3.5</v>
      </c>
      <c r="E30" s="21">
        <v>3.5</v>
      </c>
      <c r="F30" s="16">
        <v>3.5</v>
      </c>
      <c r="G30" s="16">
        <v>3.5</v>
      </c>
      <c r="H30" s="16">
        <v>3.5</v>
      </c>
      <c r="I30" s="16">
        <v>3.5</v>
      </c>
      <c r="J30" s="16">
        <v>3.5</v>
      </c>
    </row>
    <row r="31" spans="1:10" ht="12.75">
      <c r="A31" s="21" t="s">
        <v>9</v>
      </c>
      <c r="B31" s="21">
        <v>48</v>
      </c>
      <c r="C31" s="21">
        <v>48</v>
      </c>
      <c r="D31" s="21">
        <v>48</v>
      </c>
      <c r="E31" s="21">
        <v>48</v>
      </c>
      <c r="F31" s="16">
        <v>48</v>
      </c>
      <c r="G31" s="16">
        <v>48</v>
      </c>
      <c r="H31" s="16">
        <v>48</v>
      </c>
      <c r="I31" s="16">
        <v>48</v>
      </c>
      <c r="J31" s="16">
        <v>48</v>
      </c>
    </row>
    <row r="32" spans="1:10" ht="12.75">
      <c r="A32" s="21" t="s">
        <v>10</v>
      </c>
      <c r="B32" s="21">
        <v>430</v>
      </c>
      <c r="C32" s="21">
        <v>390</v>
      </c>
      <c r="D32" s="21">
        <v>390</v>
      </c>
      <c r="E32" s="21">
        <v>390</v>
      </c>
      <c r="F32" s="16">
        <v>390</v>
      </c>
      <c r="G32" s="16">
        <v>390</v>
      </c>
      <c r="H32" s="16">
        <v>390</v>
      </c>
      <c r="I32" s="16">
        <v>390</v>
      </c>
      <c r="J32" s="16">
        <v>390</v>
      </c>
    </row>
    <row r="33" spans="1:10" ht="12.75">
      <c r="A33" s="21" t="s">
        <v>11</v>
      </c>
      <c r="B33" s="21">
        <v>12</v>
      </c>
      <c r="C33" s="21">
        <v>12</v>
      </c>
      <c r="D33" s="21">
        <v>12</v>
      </c>
      <c r="E33" s="21">
        <v>13</v>
      </c>
      <c r="F33" s="16">
        <v>13</v>
      </c>
      <c r="G33" s="16">
        <v>13</v>
      </c>
      <c r="H33" s="16">
        <v>13</v>
      </c>
      <c r="I33" s="16">
        <v>13</v>
      </c>
      <c r="J33" s="16">
        <v>13</v>
      </c>
    </row>
    <row r="34" spans="1:10" ht="12.75">
      <c r="A34" s="21" t="s">
        <v>12</v>
      </c>
      <c r="B34" s="21">
        <v>39</v>
      </c>
      <c r="C34" s="21">
        <v>39</v>
      </c>
      <c r="D34" s="21">
        <v>42</v>
      </c>
      <c r="E34" s="21">
        <v>42</v>
      </c>
      <c r="F34" s="16">
        <v>42</v>
      </c>
      <c r="G34" s="16">
        <v>42</v>
      </c>
      <c r="H34" s="16">
        <v>42</v>
      </c>
      <c r="I34" s="16">
        <v>42</v>
      </c>
      <c r="J34" s="16">
        <v>42</v>
      </c>
    </row>
    <row r="35" spans="1:10" ht="12.75">
      <c r="A35" s="21" t="s">
        <v>13</v>
      </c>
      <c r="B35" s="21">
        <v>255</v>
      </c>
      <c r="C35" s="21">
        <v>262</v>
      </c>
      <c r="D35" s="21">
        <v>262</v>
      </c>
      <c r="E35" s="21">
        <v>262</v>
      </c>
      <c r="F35" s="16">
        <v>262</v>
      </c>
      <c r="G35" s="16">
        <v>262</v>
      </c>
      <c r="H35" s="16">
        <v>262</v>
      </c>
      <c r="I35" s="16">
        <v>262</v>
      </c>
      <c r="J35" s="16">
        <v>262</v>
      </c>
    </row>
    <row r="36" spans="1:10" ht="12.75">
      <c r="A36" s="21" t="s">
        <v>36</v>
      </c>
      <c r="B36" s="21">
        <v>15</v>
      </c>
      <c r="C36" s="21">
        <v>15</v>
      </c>
      <c r="D36" s="21">
        <v>15</v>
      </c>
      <c r="E36" s="21">
        <v>15</v>
      </c>
      <c r="F36" s="16">
        <v>15</v>
      </c>
      <c r="G36" s="16">
        <v>15</v>
      </c>
      <c r="H36" s="16">
        <v>15</v>
      </c>
      <c r="I36" s="16">
        <v>15</v>
      </c>
      <c r="J36" s="16">
        <v>15</v>
      </c>
    </row>
    <row r="37" spans="1:10" ht="12.75">
      <c r="A37" s="21" t="s">
        <v>15</v>
      </c>
      <c r="B37" s="21">
        <v>35</v>
      </c>
      <c r="C37" s="21">
        <v>38</v>
      </c>
      <c r="D37" s="21">
        <v>30</v>
      </c>
      <c r="E37" s="21">
        <v>30</v>
      </c>
      <c r="F37" s="16">
        <v>30</v>
      </c>
      <c r="G37" s="16">
        <v>30</v>
      </c>
      <c r="H37" s="16">
        <v>30</v>
      </c>
      <c r="I37" s="16">
        <v>30</v>
      </c>
      <c r="J37" s="16">
        <v>30</v>
      </c>
    </row>
    <row r="38" spans="1:10" ht="12.75">
      <c r="A38" s="21" t="s">
        <v>16</v>
      </c>
      <c r="B38" s="21">
        <v>160</v>
      </c>
      <c r="C38" s="21">
        <v>145</v>
      </c>
      <c r="D38" s="21">
        <v>130</v>
      </c>
      <c r="E38" s="21">
        <v>130</v>
      </c>
      <c r="F38" s="16">
        <v>135</v>
      </c>
      <c r="G38" s="16">
        <v>135</v>
      </c>
      <c r="H38" s="16">
        <v>135</v>
      </c>
      <c r="I38" s="16">
        <v>135</v>
      </c>
      <c r="J38" s="16">
        <v>135</v>
      </c>
    </row>
    <row r="39" spans="1:10" ht="12.75">
      <c r="A39" s="20"/>
      <c r="B39" s="20"/>
      <c r="C39" s="20"/>
      <c r="D39" s="20"/>
      <c r="E39" s="20"/>
      <c r="F39" s="16"/>
      <c r="G39" s="16"/>
      <c r="H39" s="16"/>
      <c r="I39" s="16"/>
      <c r="J39" s="16"/>
    </row>
    <row r="40" spans="1:240" ht="12.75">
      <c r="A40" s="22" t="s">
        <v>18</v>
      </c>
      <c r="B40" s="75">
        <f aca="true" t="shared" si="3" ref="B40:G40">SUM(B30:B38)</f>
        <v>997.5</v>
      </c>
      <c r="C40" s="75">
        <f t="shared" si="3"/>
        <v>952.5</v>
      </c>
      <c r="D40" s="75">
        <f t="shared" si="3"/>
        <v>932.5</v>
      </c>
      <c r="E40" s="75">
        <f t="shared" si="3"/>
        <v>933.5</v>
      </c>
      <c r="F40" s="75">
        <f t="shared" si="3"/>
        <v>938.5</v>
      </c>
      <c r="G40" s="75">
        <f t="shared" si="3"/>
        <v>938.5</v>
      </c>
      <c r="H40" s="75">
        <f>SUM(H30:H38)</f>
        <v>938.5</v>
      </c>
      <c r="I40" s="75">
        <f>SUM(I30:I38)</f>
        <v>938.5</v>
      </c>
      <c r="J40" s="75">
        <f>SUM(J30:J38)</f>
        <v>938.5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</row>
    <row r="41" spans="1:10" ht="12.75">
      <c r="A41" s="23"/>
      <c r="B41" s="23"/>
      <c r="C41" s="23"/>
      <c r="D41" s="23"/>
      <c r="E41" s="23"/>
      <c r="F41" s="19"/>
      <c r="G41" s="19"/>
      <c r="H41" s="19"/>
      <c r="I41" s="19"/>
      <c r="J41" s="19"/>
    </row>
    <row r="43" spans="1:5" ht="12.75">
      <c r="A43" s="38" t="s">
        <v>32</v>
      </c>
      <c r="B43" s="38"/>
      <c r="C43" s="38"/>
      <c r="D43" s="38"/>
      <c r="E43" s="38"/>
    </row>
    <row r="44" spans="1:10" ht="12.75">
      <c r="A44" s="86" t="s">
        <v>73</v>
      </c>
      <c r="B44" s="89" t="str">
        <f aca="true" t="shared" si="4" ref="B44:G45">B26</f>
        <v>Voorlopige opp</v>
      </c>
      <c r="C44" s="89" t="str">
        <f t="shared" si="4"/>
        <v>Hersiene opp/ 1ste Skatting</v>
      </c>
      <c r="D44" s="89" t="str">
        <f t="shared" si="4"/>
        <v>2de Skatting</v>
      </c>
      <c r="E44" s="89" t="str">
        <f t="shared" si="4"/>
        <v>3de Skatting</v>
      </c>
      <c r="F44" s="89" t="str">
        <f t="shared" si="4"/>
        <v>4de Skatting</v>
      </c>
      <c r="G44" s="89" t="str">
        <f t="shared" si="4"/>
        <v>5de Skatting</v>
      </c>
      <c r="H44" s="89" t="str">
        <f aca="true" t="shared" si="5" ref="H44:J45">H26</f>
        <v>6de Skatting</v>
      </c>
      <c r="I44" s="89" t="str">
        <f t="shared" si="5"/>
        <v>7de Skatting</v>
      </c>
      <c r="J44" s="89" t="str">
        <f t="shared" si="5"/>
        <v>Finale Skatting</v>
      </c>
    </row>
    <row r="45" spans="1:10" ht="12.75">
      <c r="A45" s="40"/>
      <c r="B45" s="46" t="str">
        <f t="shared" si="4"/>
        <v>2008/09</v>
      </c>
      <c r="C45" s="46" t="str">
        <f t="shared" si="4"/>
        <v>2008/09</v>
      </c>
      <c r="D45" s="46" t="str">
        <f t="shared" si="4"/>
        <v>2008/09</v>
      </c>
      <c r="E45" s="46" t="str">
        <f t="shared" si="4"/>
        <v>2008/09</v>
      </c>
      <c r="F45" s="46" t="str">
        <f t="shared" si="4"/>
        <v>2008/09</v>
      </c>
      <c r="G45" s="46" t="str">
        <f t="shared" si="4"/>
        <v>2008/09</v>
      </c>
      <c r="H45" s="46" t="str">
        <f t="shared" si="5"/>
        <v>2008/09</v>
      </c>
      <c r="I45" s="46" t="str">
        <f t="shared" si="5"/>
        <v>2008/10</v>
      </c>
      <c r="J45" s="46" t="str">
        <f t="shared" si="5"/>
        <v>2008/9</v>
      </c>
    </row>
    <row r="46" spans="1:10" ht="12.75">
      <c r="A46" s="19"/>
      <c r="B46" s="33" t="s">
        <v>7</v>
      </c>
      <c r="C46" s="33" t="s">
        <v>7</v>
      </c>
      <c r="D46" s="33" t="s">
        <v>7</v>
      </c>
      <c r="E46" s="33" t="s">
        <v>7</v>
      </c>
      <c r="F46" s="33" t="s">
        <v>7</v>
      </c>
      <c r="G46" s="33" t="s">
        <v>7</v>
      </c>
      <c r="H46" s="33" t="s">
        <v>7</v>
      </c>
      <c r="I46" s="33" t="s">
        <v>7</v>
      </c>
      <c r="J46" s="33" t="s">
        <v>7</v>
      </c>
    </row>
    <row r="47" spans="1:10" ht="12.75">
      <c r="A47" s="41" t="s">
        <v>18</v>
      </c>
      <c r="B47" s="45">
        <f aca="true" t="shared" si="6" ref="B47:G47">B21+B40</f>
        <v>2596</v>
      </c>
      <c r="C47" s="45">
        <f t="shared" si="6"/>
        <v>2449.8</v>
      </c>
      <c r="D47" s="45">
        <f t="shared" si="6"/>
        <v>2421.3</v>
      </c>
      <c r="E47" s="45">
        <f t="shared" si="6"/>
        <v>2422.5</v>
      </c>
      <c r="F47" s="45">
        <f t="shared" si="6"/>
        <v>2427.5</v>
      </c>
      <c r="G47" s="45">
        <f t="shared" si="6"/>
        <v>2427.5</v>
      </c>
      <c r="H47" s="45">
        <f>H21+H40</f>
        <v>2427.5</v>
      </c>
      <c r="I47" s="45">
        <f>I21+I40</f>
        <v>2427.5</v>
      </c>
      <c r="J47" s="45">
        <f>J21+J40</f>
        <v>2427.5</v>
      </c>
    </row>
    <row r="48" spans="1:5" ht="12.75">
      <c r="A48" s="39"/>
      <c r="B48" s="39"/>
      <c r="C48" s="39"/>
      <c r="D48" s="39"/>
      <c r="E48" s="39"/>
    </row>
    <row r="49" spans="1:5" ht="12.75">
      <c r="A49" s="39"/>
      <c r="B49" s="39"/>
      <c r="C49" s="39"/>
      <c r="D49" s="39"/>
      <c r="E49" s="39"/>
    </row>
    <row r="50" spans="1:5" ht="12.75">
      <c r="A50" s="93" t="s">
        <v>89</v>
      </c>
      <c r="B50" s="2"/>
      <c r="C50" s="2"/>
      <c r="D50" s="2"/>
      <c r="E50" s="2"/>
    </row>
    <row r="51" spans="1:10" ht="12.75">
      <c r="A51" s="86" t="s">
        <v>72</v>
      </c>
      <c r="B51" s="89" t="str">
        <f aca="true" t="shared" si="7" ref="B51:G51">B44</f>
        <v>Voorlopige opp</v>
      </c>
      <c r="C51" s="89" t="str">
        <f t="shared" si="7"/>
        <v>Hersiene opp/ 1ste Skatting</v>
      </c>
      <c r="D51" s="89" t="str">
        <f t="shared" si="7"/>
        <v>2de Skatting</v>
      </c>
      <c r="E51" s="89" t="str">
        <f t="shared" si="7"/>
        <v>3de Skatting</v>
      </c>
      <c r="F51" s="89" t="str">
        <f t="shared" si="7"/>
        <v>4de Skatting</v>
      </c>
      <c r="G51" s="89" t="str">
        <f t="shared" si="7"/>
        <v>5de Skatting</v>
      </c>
      <c r="H51" s="89" t="str">
        <f>H44</f>
        <v>6de Skatting</v>
      </c>
      <c r="I51" s="89" t="str">
        <f>I44</f>
        <v>7de Skatting</v>
      </c>
      <c r="J51" s="89" t="str">
        <f>J44</f>
        <v>Finale Skatting</v>
      </c>
    </row>
    <row r="52" spans="1:10" ht="12.75">
      <c r="A52" s="8"/>
      <c r="B52" s="12" t="str">
        <f aca="true" t="shared" si="8" ref="B52:G52">B8</f>
        <v>2008/09</v>
      </c>
      <c r="C52" s="12" t="str">
        <f t="shared" si="8"/>
        <v>2008/09</v>
      </c>
      <c r="D52" s="12" t="str">
        <f t="shared" si="8"/>
        <v>2008/09</v>
      </c>
      <c r="E52" s="12" t="str">
        <f t="shared" si="8"/>
        <v>2008/09</v>
      </c>
      <c r="F52" s="12" t="str">
        <f t="shared" si="8"/>
        <v>2008/09</v>
      </c>
      <c r="G52" s="12" t="str">
        <f t="shared" si="8"/>
        <v>2008/09</v>
      </c>
      <c r="H52" s="12" t="str">
        <f>H8</f>
        <v>2008/09</v>
      </c>
      <c r="I52" s="12" t="str">
        <f>I8</f>
        <v>2008/10</v>
      </c>
      <c r="J52" s="12" t="str">
        <f>J8</f>
        <v>2008/9</v>
      </c>
    </row>
    <row r="53" spans="1:10" ht="12.75">
      <c r="A53" s="9" t="s">
        <v>6</v>
      </c>
      <c r="B53" s="13" t="s">
        <v>19</v>
      </c>
      <c r="C53" s="13" t="s">
        <v>19</v>
      </c>
      <c r="D53" s="13" t="s">
        <v>19</v>
      </c>
      <c r="E53" s="13" t="s">
        <v>19</v>
      </c>
      <c r="F53" s="13" t="s">
        <v>19</v>
      </c>
      <c r="G53" s="13" t="s">
        <v>19</v>
      </c>
      <c r="H53" s="13" t="s">
        <v>19</v>
      </c>
      <c r="I53" s="13" t="s">
        <v>19</v>
      </c>
      <c r="J53" s="13" t="s">
        <v>19</v>
      </c>
    </row>
    <row r="54" spans="1:10" ht="12.75">
      <c r="A54" s="20"/>
      <c r="B54" s="20"/>
      <c r="C54" s="20"/>
      <c r="D54" s="20"/>
      <c r="E54" s="20"/>
      <c r="F54" s="40"/>
      <c r="G54" s="40"/>
      <c r="H54" s="40"/>
      <c r="I54" s="40"/>
      <c r="J54" s="40"/>
    </row>
    <row r="55" spans="1:10" ht="12.75">
      <c r="A55" s="21" t="s">
        <v>8</v>
      </c>
      <c r="B55" s="21"/>
      <c r="C55" s="21">
        <v>15</v>
      </c>
      <c r="D55" s="21">
        <v>15</v>
      </c>
      <c r="E55" s="21">
        <v>15</v>
      </c>
      <c r="F55" s="81">
        <v>15</v>
      </c>
      <c r="G55" s="81">
        <v>15</v>
      </c>
      <c r="H55" s="81">
        <v>15</v>
      </c>
      <c r="I55" s="81">
        <v>15</v>
      </c>
      <c r="J55" s="81">
        <v>15</v>
      </c>
    </row>
    <row r="56" spans="1:10" ht="12.75">
      <c r="A56" s="21" t="s">
        <v>9</v>
      </c>
      <c r="B56" s="21"/>
      <c r="C56" s="21">
        <v>30</v>
      </c>
      <c r="D56" s="21">
        <v>27.5</v>
      </c>
      <c r="E56" s="21">
        <v>27.5</v>
      </c>
      <c r="F56" s="81">
        <v>28.75</v>
      </c>
      <c r="G56" s="81">
        <v>28.75</v>
      </c>
      <c r="H56" s="81">
        <v>28.75</v>
      </c>
      <c r="I56" s="81">
        <v>28.75</v>
      </c>
      <c r="J56" s="81">
        <v>28.75</v>
      </c>
    </row>
    <row r="57" spans="1:10" ht="12.75">
      <c r="A57" s="21" t="s">
        <v>10</v>
      </c>
      <c r="B57" s="21"/>
      <c r="C57" s="21">
        <v>2542.5</v>
      </c>
      <c r="D57" s="21">
        <v>2542.5</v>
      </c>
      <c r="E57" s="21">
        <v>2542.5</v>
      </c>
      <c r="F57" s="81">
        <v>2627.25</v>
      </c>
      <c r="G57" s="81">
        <v>2655.5</v>
      </c>
      <c r="H57" s="81">
        <v>2655.5</v>
      </c>
      <c r="I57" s="81">
        <v>2627.25</v>
      </c>
      <c r="J57" s="81">
        <v>2527.5</v>
      </c>
    </row>
    <row r="58" spans="1:10" ht="12.75">
      <c r="A58" s="21" t="s">
        <v>11</v>
      </c>
      <c r="B58" s="21"/>
      <c r="C58" s="21">
        <v>14.84</v>
      </c>
      <c r="D58" s="21">
        <v>14.84</v>
      </c>
      <c r="E58" s="21">
        <v>15.9</v>
      </c>
      <c r="F58" s="81">
        <v>15.9</v>
      </c>
      <c r="G58" s="81">
        <v>15.9</v>
      </c>
      <c r="H58" s="81">
        <v>15.9</v>
      </c>
      <c r="I58" s="81">
        <v>15.9</v>
      </c>
      <c r="J58" s="81">
        <v>15.9</v>
      </c>
    </row>
    <row r="59" spans="1:10" ht="12.75">
      <c r="A59" s="21" t="s">
        <v>12</v>
      </c>
      <c r="B59" s="21"/>
      <c r="C59" s="21">
        <v>203.5</v>
      </c>
      <c r="D59" s="21">
        <v>228</v>
      </c>
      <c r="E59" s="21">
        <v>232</v>
      </c>
      <c r="F59" s="81">
        <v>240</v>
      </c>
      <c r="G59" s="81">
        <v>248</v>
      </c>
      <c r="H59" s="81">
        <v>248</v>
      </c>
      <c r="I59" s="81">
        <v>248</v>
      </c>
      <c r="J59" s="81">
        <v>248</v>
      </c>
    </row>
    <row r="60" spans="1:10" ht="12.75">
      <c r="A60" s="21" t="s">
        <v>13</v>
      </c>
      <c r="B60" s="21"/>
      <c r="C60" s="21">
        <v>1204</v>
      </c>
      <c r="D60" s="21">
        <v>1225.5</v>
      </c>
      <c r="E60" s="21">
        <v>1225.5</v>
      </c>
      <c r="F60" s="81">
        <v>1290</v>
      </c>
      <c r="G60" s="81">
        <v>1290</v>
      </c>
      <c r="H60" s="81">
        <v>1290</v>
      </c>
      <c r="I60" s="81">
        <v>1290</v>
      </c>
      <c r="J60" s="81">
        <v>1290</v>
      </c>
    </row>
    <row r="61" spans="1:10" ht="12.75">
      <c r="A61" s="21" t="s">
        <v>14</v>
      </c>
      <c r="B61" s="21"/>
      <c r="C61" s="21">
        <v>148.5</v>
      </c>
      <c r="D61" s="21">
        <v>165</v>
      </c>
      <c r="E61" s="21">
        <v>165</v>
      </c>
      <c r="F61" s="81">
        <v>171.6</v>
      </c>
      <c r="G61" s="81">
        <v>171.6</v>
      </c>
      <c r="H61" s="81">
        <v>171.6</v>
      </c>
      <c r="I61" s="81">
        <v>171.6</v>
      </c>
      <c r="J61" s="81">
        <v>171.6</v>
      </c>
    </row>
    <row r="62" spans="1:10" ht="12.75">
      <c r="A62" s="21" t="s">
        <v>15</v>
      </c>
      <c r="B62" s="21"/>
      <c r="C62" s="21">
        <v>392.6</v>
      </c>
      <c r="D62" s="21">
        <v>358.8</v>
      </c>
      <c r="E62" s="21">
        <v>358.8</v>
      </c>
      <c r="F62" s="81">
        <v>358.8</v>
      </c>
      <c r="G62" s="81">
        <v>358.8</v>
      </c>
      <c r="H62" s="81">
        <v>358.8</v>
      </c>
      <c r="I62" s="81">
        <v>358.8</v>
      </c>
      <c r="J62" s="81">
        <v>358.8</v>
      </c>
    </row>
    <row r="63" spans="1:10" ht="12.75">
      <c r="A63" s="21" t="s">
        <v>16</v>
      </c>
      <c r="B63" s="21"/>
      <c r="C63" s="21">
        <v>1977.5</v>
      </c>
      <c r="D63" s="21">
        <v>1960</v>
      </c>
      <c r="E63" s="21">
        <v>1960</v>
      </c>
      <c r="F63" s="81">
        <v>1988</v>
      </c>
      <c r="G63" s="81">
        <v>2016</v>
      </c>
      <c r="H63" s="81">
        <v>2016</v>
      </c>
      <c r="I63" s="81">
        <v>2016</v>
      </c>
      <c r="J63" s="81">
        <v>2016</v>
      </c>
    </row>
    <row r="64" spans="1:10" ht="12.75">
      <c r="A64" s="20"/>
      <c r="B64" s="20"/>
      <c r="C64" s="20"/>
      <c r="D64" s="20"/>
      <c r="E64" s="20"/>
      <c r="F64" s="82"/>
      <c r="G64" s="82"/>
      <c r="H64" s="82"/>
      <c r="I64" s="82"/>
      <c r="J64" s="82"/>
    </row>
    <row r="65" spans="1:240" ht="12.75">
      <c r="A65" s="22" t="s">
        <v>18</v>
      </c>
      <c r="B65" s="83"/>
      <c r="C65" s="83">
        <f aca="true" t="shared" si="9" ref="C65:H65">SUM(C55:C63)</f>
        <v>6528.4400000000005</v>
      </c>
      <c r="D65" s="83">
        <f t="shared" si="9"/>
        <v>6537.14</v>
      </c>
      <c r="E65" s="83">
        <f t="shared" si="9"/>
        <v>6542.2</v>
      </c>
      <c r="F65" s="83">
        <f t="shared" si="9"/>
        <v>6735.3</v>
      </c>
      <c r="G65" s="83">
        <f t="shared" si="9"/>
        <v>6799.55</v>
      </c>
      <c r="H65" s="83">
        <f t="shared" si="9"/>
        <v>6799.55</v>
      </c>
      <c r="I65" s="83">
        <f>SUM(I55:I63)</f>
        <v>6771.3</v>
      </c>
      <c r="J65" s="83">
        <f>SUM(J55:J63)</f>
        <v>6671.55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</row>
    <row r="66" spans="1:10" ht="12.75">
      <c r="A66" s="23"/>
      <c r="B66" s="23"/>
      <c r="C66" s="23"/>
      <c r="D66" s="23"/>
      <c r="E66" s="23"/>
      <c r="F66" s="19"/>
      <c r="G66" s="19"/>
      <c r="H66" s="19"/>
      <c r="I66" s="19"/>
      <c r="J66" s="19"/>
    </row>
    <row r="70" spans="1:5" ht="12.75">
      <c r="A70" s="93" t="s">
        <v>90</v>
      </c>
      <c r="B70" s="2"/>
      <c r="C70" s="2"/>
      <c r="D70" s="2"/>
      <c r="E70" s="2"/>
    </row>
    <row r="71" spans="1:10" ht="12.75">
      <c r="A71" s="86" t="s">
        <v>74</v>
      </c>
      <c r="B71" s="89" t="str">
        <f aca="true" t="shared" si="10" ref="B71:G72">B51</f>
        <v>Voorlopige opp</v>
      </c>
      <c r="C71" s="89" t="str">
        <f t="shared" si="10"/>
        <v>Hersiene opp/ 1ste Skatting</v>
      </c>
      <c r="D71" s="89" t="str">
        <f t="shared" si="10"/>
        <v>2de Skatting</v>
      </c>
      <c r="E71" s="89" t="str">
        <f t="shared" si="10"/>
        <v>3de Skatting</v>
      </c>
      <c r="F71" s="89" t="str">
        <f t="shared" si="10"/>
        <v>4de Skatting</v>
      </c>
      <c r="G71" s="89" t="str">
        <f t="shared" si="10"/>
        <v>5de Skatting</v>
      </c>
      <c r="H71" s="89" t="str">
        <f aca="true" t="shared" si="11" ref="H71:J72">H51</f>
        <v>6de Skatting</v>
      </c>
      <c r="I71" s="89" t="str">
        <f t="shared" si="11"/>
        <v>7de Skatting</v>
      </c>
      <c r="J71" s="89" t="str">
        <f t="shared" si="11"/>
        <v>Finale Skatting</v>
      </c>
    </row>
    <row r="72" spans="1:10" ht="12.75">
      <c r="A72" s="8"/>
      <c r="B72" s="49" t="str">
        <f t="shared" si="10"/>
        <v>2008/09</v>
      </c>
      <c r="C72" s="49" t="str">
        <f t="shared" si="10"/>
        <v>2008/09</v>
      </c>
      <c r="D72" s="49" t="str">
        <f t="shared" si="10"/>
        <v>2008/09</v>
      </c>
      <c r="E72" s="49" t="str">
        <f t="shared" si="10"/>
        <v>2008/09</v>
      </c>
      <c r="F72" s="49" t="str">
        <f t="shared" si="10"/>
        <v>2008/09</v>
      </c>
      <c r="G72" s="49" t="str">
        <f t="shared" si="10"/>
        <v>2008/09</v>
      </c>
      <c r="H72" s="49" t="str">
        <f t="shared" si="11"/>
        <v>2008/09</v>
      </c>
      <c r="I72" s="49" t="str">
        <f t="shared" si="11"/>
        <v>2008/10</v>
      </c>
      <c r="J72" s="49" t="str">
        <f t="shared" si="11"/>
        <v>2008/9</v>
      </c>
    </row>
    <row r="73" spans="1:10" ht="12.75">
      <c r="A73" s="9" t="s">
        <v>6</v>
      </c>
      <c r="B73" s="13" t="s">
        <v>19</v>
      </c>
      <c r="C73" s="13" t="s">
        <v>19</v>
      </c>
      <c r="D73" s="13" t="s">
        <v>19</v>
      </c>
      <c r="E73" s="13" t="s">
        <v>19</v>
      </c>
      <c r="F73" s="13" t="s">
        <v>19</v>
      </c>
      <c r="G73" s="13" t="s">
        <v>19</v>
      </c>
      <c r="H73" s="13" t="s">
        <v>19</v>
      </c>
      <c r="I73" s="13" t="s">
        <v>19</v>
      </c>
      <c r="J73" s="13" t="s">
        <v>19</v>
      </c>
    </row>
    <row r="74" spans="1:10" ht="12.75">
      <c r="A74" s="20"/>
      <c r="B74" s="20"/>
      <c r="C74" s="20"/>
      <c r="D74" s="20"/>
      <c r="E74" s="20"/>
      <c r="F74" s="40"/>
      <c r="G74" s="40"/>
      <c r="H74" s="40"/>
      <c r="I74" s="40"/>
      <c r="J74" s="40"/>
    </row>
    <row r="75" spans="1:10" ht="12.75">
      <c r="A75" s="21" t="s">
        <v>8</v>
      </c>
      <c r="B75" s="21"/>
      <c r="C75" s="21">
        <v>35</v>
      </c>
      <c r="D75" s="21">
        <v>35</v>
      </c>
      <c r="E75" s="21">
        <v>35</v>
      </c>
      <c r="F75" s="68">
        <v>35</v>
      </c>
      <c r="G75" s="68">
        <v>35</v>
      </c>
      <c r="H75" s="68">
        <v>35</v>
      </c>
      <c r="I75" s="68">
        <v>35</v>
      </c>
      <c r="J75" s="68">
        <v>35</v>
      </c>
    </row>
    <row r="76" spans="1:10" ht="12.75">
      <c r="A76" s="21" t="s">
        <v>9</v>
      </c>
      <c r="B76" s="21"/>
      <c r="C76" s="21">
        <v>576</v>
      </c>
      <c r="D76" s="21">
        <v>552</v>
      </c>
      <c r="E76" s="21">
        <v>552</v>
      </c>
      <c r="F76" s="68">
        <v>552</v>
      </c>
      <c r="G76" s="68">
        <v>552</v>
      </c>
      <c r="H76" s="68">
        <v>552</v>
      </c>
      <c r="I76" s="68">
        <v>552</v>
      </c>
      <c r="J76" s="68">
        <v>576</v>
      </c>
    </row>
    <row r="77" spans="1:10" ht="12.75">
      <c r="A77" s="21" t="s">
        <v>10</v>
      </c>
      <c r="B77" s="21"/>
      <c r="C77" s="21">
        <v>1579.5</v>
      </c>
      <c r="D77" s="21">
        <v>1638</v>
      </c>
      <c r="E77" s="21">
        <v>1638</v>
      </c>
      <c r="F77" s="68">
        <v>1696.5</v>
      </c>
      <c r="G77" s="68">
        <v>1716</v>
      </c>
      <c r="H77" s="68">
        <v>1716</v>
      </c>
      <c r="I77" s="68">
        <v>1794</v>
      </c>
      <c r="J77" s="68">
        <v>1794</v>
      </c>
    </row>
    <row r="78" spans="1:10" ht="12.75">
      <c r="A78" s="21" t="s">
        <v>11</v>
      </c>
      <c r="B78" s="21"/>
      <c r="C78" s="21">
        <v>66</v>
      </c>
      <c r="D78" s="21">
        <v>66</v>
      </c>
      <c r="E78" s="21">
        <v>71.5</v>
      </c>
      <c r="F78" s="68">
        <v>71.5</v>
      </c>
      <c r="G78" s="68">
        <v>71.5</v>
      </c>
      <c r="H78" s="68">
        <v>71.5</v>
      </c>
      <c r="I78" s="68">
        <v>71.5</v>
      </c>
      <c r="J78" s="68">
        <v>71.5</v>
      </c>
    </row>
    <row r="79" spans="1:10" ht="12.75">
      <c r="A79" s="21" t="s">
        <v>12</v>
      </c>
      <c r="B79" s="21"/>
      <c r="C79" s="21">
        <v>234</v>
      </c>
      <c r="D79" s="21">
        <v>252</v>
      </c>
      <c r="E79" s="21">
        <v>252</v>
      </c>
      <c r="F79" s="68">
        <v>260.4</v>
      </c>
      <c r="G79" s="68">
        <v>264.6</v>
      </c>
      <c r="H79" s="68">
        <v>264.6</v>
      </c>
      <c r="I79" s="68">
        <v>264.6</v>
      </c>
      <c r="J79" s="68">
        <v>264.6</v>
      </c>
    </row>
    <row r="80" spans="1:10" ht="12.75">
      <c r="A80" s="21" t="s">
        <v>13</v>
      </c>
      <c r="B80" s="21"/>
      <c r="C80" s="21">
        <v>1414.8</v>
      </c>
      <c r="D80" s="21">
        <v>1414.8</v>
      </c>
      <c r="E80" s="21">
        <v>1414.8</v>
      </c>
      <c r="F80" s="68">
        <v>1441</v>
      </c>
      <c r="G80" s="68">
        <v>1441</v>
      </c>
      <c r="H80" s="68">
        <v>1441</v>
      </c>
      <c r="I80" s="68">
        <v>1467.2</v>
      </c>
      <c r="J80" s="68">
        <v>1493.4</v>
      </c>
    </row>
    <row r="81" spans="1:10" ht="12.75">
      <c r="A81" s="21" t="s">
        <v>14</v>
      </c>
      <c r="B81" s="21"/>
      <c r="C81" s="21">
        <v>57</v>
      </c>
      <c r="D81" s="21">
        <v>70.5</v>
      </c>
      <c r="E81" s="21">
        <v>70.5</v>
      </c>
      <c r="F81" s="68">
        <v>72</v>
      </c>
      <c r="G81" s="68">
        <v>72</v>
      </c>
      <c r="H81" s="68">
        <v>72</v>
      </c>
      <c r="I81" s="68">
        <v>72</v>
      </c>
      <c r="J81" s="68">
        <v>72</v>
      </c>
    </row>
    <row r="82" spans="1:10" ht="12.75">
      <c r="A82" s="21" t="s">
        <v>15</v>
      </c>
      <c r="B82" s="21"/>
      <c r="C82" s="21">
        <v>174.8</v>
      </c>
      <c r="D82" s="21">
        <v>138</v>
      </c>
      <c r="E82" s="21">
        <v>138</v>
      </c>
      <c r="F82" s="68">
        <v>144</v>
      </c>
      <c r="G82" s="68">
        <v>145</v>
      </c>
      <c r="H82" s="68">
        <v>145.5</v>
      </c>
      <c r="I82" s="68">
        <v>150</v>
      </c>
      <c r="J82" s="68">
        <v>150</v>
      </c>
    </row>
    <row r="83" spans="1:10" ht="12.75">
      <c r="A83" s="21" t="s">
        <v>16</v>
      </c>
      <c r="B83" s="21"/>
      <c r="C83" s="21">
        <v>551</v>
      </c>
      <c r="D83" s="21">
        <v>487.5</v>
      </c>
      <c r="E83" s="21">
        <v>487.5</v>
      </c>
      <c r="F83" s="68">
        <v>506.25</v>
      </c>
      <c r="G83" s="68">
        <v>506.25</v>
      </c>
      <c r="H83" s="68">
        <v>506.25</v>
      </c>
      <c r="I83" s="68">
        <v>506.25</v>
      </c>
      <c r="J83" s="68">
        <v>513</v>
      </c>
    </row>
    <row r="84" spans="1:10" ht="12.75">
      <c r="A84" s="20"/>
      <c r="B84" s="20"/>
      <c r="C84" s="20"/>
      <c r="D84" s="20"/>
      <c r="E84" s="20"/>
      <c r="F84" s="16"/>
      <c r="G84" s="16"/>
      <c r="H84" s="16"/>
      <c r="I84" s="16"/>
      <c r="J84" s="16"/>
    </row>
    <row r="85" spans="1:240" ht="12.75">
      <c r="A85" s="22" t="s">
        <v>18</v>
      </c>
      <c r="B85" s="67"/>
      <c r="C85" s="67">
        <f aca="true" t="shared" si="12" ref="C85:H85">SUM(C75:C83)</f>
        <v>4688.1</v>
      </c>
      <c r="D85" s="67">
        <f t="shared" si="12"/>
        <v>4653.8</v>
      </c>
      <c r="E85" s="67">
        <f t="shared" si="12"/>
        <v>4659.3</v>
      </c>
      <c r="F85" s="67">
        <f t="shared" si="12"/>
        <v>4778.65</v>
      </c>
      <c r="G85" s="67">
        <f t="shared" si="12"/>
        <v>4803.35</v>
      </c>
      <c r="H85" s="67">
        <f t="shared" si="12"/>
        <v>4803.85</v>
      </c>
      <c r="I85" s="67">
        <f>SUM(I75:I83)</f>
        <v>4912.55</v>
      </c>
      <c r="J85" s="67">
        <f>SUM(J75:J83)</f>
        <v>4969.5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</row>
    <row r="86" spans="1:10" ht="12.75">
      <c r="A86" s="23"/>
      <c r="B86" s="23"/>
      <c r="C86" s="23"/>
      <c r="D86" s="23"/>
      <c r="E86" s="23"/>
      <c r="F86" s="19"/>
      <c r="G86" s="19"/>
      <c r="H86" s="19"/>
      <c r="I86" s="19"/>
      <c r="J86" s="19"/>
    </row>
    <row r="88" spans="1:5" ht="12.75">
      <c r="A88" s="38" t="s">
        <v>33</v>
      </c>
      <c r="B88" s="38"/>
      <c r="C88" s="38"/>
      <c r="D88" s="38"/>
      <c r="E88" s="38"/>
    </row>
    <row r="89" spans="1:10" ht="12.75">
      <c r="A89" s="86" t="s">
        <v>75</v>
      </c>
      <c r="B89" s="89" t="str">
        <f aca="true" t="shared" si="13" ref="B89:G90">B71</f>
        <v>Voorlopige opp</v>
      </c>
      <c r="C89" s="89" t="str">
        <f t="shared" si="13"/>
        <v>Hersiene opp/ 1ste Skatting</v>
      </c>
      <c r="D89" s="89" t="str">
        <f t="shared" si="13"/>
        <v>2de Skatting</v>
      </c>
      <c r="E89" s="89" t="str">
        <f t="shared" si="13"/>
        <v>3de Skatting</v>
      </c>
      <c r="F89" s="89" t="str">
        <f t="shared" si="13"/>
        <v>4de Skatting</v>
      </c>
      <c r="G89" s="89" t="str">
        <f t="shared" si="13"/>
        <v>5de Skatting</v>
      </c>
      <c r="H89" s="89" t="str">
        <f aca="true" t="shared" si="14" ref="H89:J90">H71</f>
        <v>6de Skatting</v>
      </c>
      <c r="I89" s="89" t="str">
        <f t="shared" si="14"/>
        <v>7de Skatting</v>
      </c>
      <c r="J89" s="89" t="str">
        <f t="shared" si="14"/>
        <v>Finale Skatting</v>
      </c>
    </row>
    <row r="90" spans="1:10" ht="12.75">
      <c r="A90" s="40"/>
      <c r="B90" s="69" t="str">
        <f t="shared" si="13"/>
        <v>2008/09</v>
      </c>
      <c r="C90" s="69" t="str">
        <f t="shared" si="13"/>
        <v>2008/09</v>
      </c>
      <c r="D90" s="69" t="str">
        <f t="shared" si="13"/>
        <v>2008/09</v>
      </c>
      <c r="E90" s="69" t="str">
        <f t="shared" si="13"/>
        <v>2008/09</v>
      </c>
      <c r="F90" s="69" t="str">
        <f t="shared" si="13"/>
        <v>2008/09</v>
      </c>
      <c r="G90" s="69" t="str">
        <f t="shared" si="13"/>
        <v>2008/09</v>
      </c>
      <c r="H90" s="69" t="str">
        <f t="shared" si="14"/>
        <v>2008/09</v>
      </c>
      <c r="I90" s="69" t="str">
        <f t="shared" si="14"/>
        <v>2008/10</v>
      </c>
      <c r="J90" s="69" t="str">
        <f t="shared" si="14"/>
        <v>2008/9</v>
      </c>
    </row>
    <row r="91" spans="1:10" ht="12.75">
      <c r="A91" s="16"/>
      <c r="B91" s="13" t="s">
        <v>19</v>
      </c>
      <c r="C91" s="13" t="s">
        <v>19</v>
      </c>
      <c r="D91" s="13" t="s">
        <v>19</v>
      </c>
      <c r="E91" s="13" t="s">
        <v>19</v>
      </c>
      <c r="F91" s="13" t="s">
        <v>19</v>
      </c>
      <c r="G91" s="13" t="s">
        <v>19</v>
      </c>
      <c r="H91" s="13" t="s">
        <v>19</v>
      </c>
      <c r="I91" s="13" t="s">
        <v>19</v>
      </c>
      <c r="J91" s="13" t="s">
        <v>19</v>
      </c>
    </row>
    <row r="92" spans="1:10" ht="12.75">
      <c r="A92" s="47" t="s">
        <v>18</v>
      </c>
      <c r="B92" s="51"/>
      <c r="C92" s="51">
        <f aca="true" t="shared" si="15" ref="C92:H92">C65+C85</f>
        <v>11216.54</v>
      </c>
      <c r="D92" s="51">
        <f t="shared" si="15"/>
        <v>11190.94</v>
      </c>
      <c r="E92" s="51">
        <f t="shared" si="15"/>
        <v>11201.5</v>
      </c>
      <c r="F92" s="51">
        <f t="shared" si="15"/>
        <v>11513.95</v>
      </c>
      <c r="G92" s="51">
        <f t="shared" si="15"/>
        <v>11602.900000000001</v>
      </c>
      <c r="H92" s="51">
        <f t="shared" si="15"/>
        <v>11603.400000000001</v>
      </c>
      <c r="I92" s="51">
        <f>I65+I85</f>
        <v>11683.85</v>
      </c>
      <c r="J92" s="51">
        <f>J65+J85</f>
        <v>11641.05</v>
      </c>
    </row>
    <row r="94" spans="1:5" ht="12.75">
      <c r="A94" s="2" t="s">
        <v>59</v>
      </c>
      <c r="B94" s="2"/>
      <c r="C94" s="2"/>
      <c r="D94" s="2"/>
      <c r="E94" s="2"/>
    </row>
    <row r="95" spans="1:10" ht="12.75">
      <c r="A95" s="86" t="s">
        <v>76</v>
      </c>
      <c r="B95" s="89" t="str">
        <f aca="true" t="shared" si="16" ref="B95:G95">B89</f>
        <v>Voorlopige opp</v>
      </c>
      <c r="C95" s="89" t="str">
        <f t="shared" si="16"/>
        <v>Hersiene opp/ 1ste Skatting</v>
      </c>
      <c r="D95" s="89" t="str">
        <f t="shared" si="16"/>
        <v>2de Skatting</v>
      </c>
      <c r="E95" s="89" t="str">
        <f t="shared" si="16"/>
        <v>3de Skatting</v>
      </c>
      <c r="F95" s="89" t="str">
        <f t="shared" si="16"/>
        <v>4de Skatting</v>
      </c>
      <c r="G95" s="89" t="str">
        <f t="shared" si="16"/>
        <v>5de Skatting</v>
      </c>
      <c r="H95" s="89" t="str">
        <f>H89</f>
        <v>6de Skatting</v>
      </c>
      <c r="I95" s="89" t="str">
        <f>I89</f>
        <v>7de Skatting</v>
      </c>
      <c r="J95" s="89" t="str">
        <f>J89</f>
        <v>Finale Skatting</v>
      </c>
    </row>
    <row r="96" spans="1:10" ht="12.75">
      <c r="A96" s="8"/>
      <c r="B96" s="30" t="str">
        <f aca="true" t="shared" si="17" ref="B96:G96">B8</f>
        <v>2008/09</v>
      </c>
      <c r="C96" s="30" t="str">
        <f t="shared" si="17"/>
        <v>2008/09</v>
      </c>
      <c r="D96" s="30" t="str">
        <f t="shared" si="17"/>
        <v>2008/09</v>
      </c>
      <c r="E96" s="30" t="str">
        <f t="shared" si="17"/>
        <v>2008/09</v>
      </c>
      <c r="F96" s="30" t="str">
        <f t="shared" si="17"/>
        <v>2008/09</v>
      </c>
      <c r="G96" s="30" t="str">
        <f t="shared" si="17"/>
        <v>2008/09</v>
      </c>
      <c r="H96" s="30" t="str">
        <f>H8</f>
        <v>2008/09</v>
      </c>
      <c r="I96" s="30" t="str">
        <f>I8</f>
        <v>2008/10</v>
      </c>
      <c r="J96" s="30" t="str">
        <f>J8</f>
        <v>2008/9</v>
      </c>
    </row>
    <row r="97" spans="1:10" ht="12.75">
      <c r="A97" s="9" t="s">
        <v>6</v>
      </c>
      <c r="B97" s="33" t="s">
        <v>20</v>
      </c>
      <c r="C97" s="33" t="s">
        <v>20</v>
      </c>
      <c r="D97" s="33" t="s">
        <v>20</v>
      </c>
      <c r="E97" s="33" t="s">
        <v>20</v>
      </c>
      <c r="F97" s="33" t="s">
        <v>20</v>
      </c>
      <c r="G97" s="33" t="s">
        <v>20</v>
      </c>
      <c r="H97" s="33" t="s">
        <v>20</v>
      </c>
      <c r="I97" s="33" t="s">
        <v>20</v>
      </c>
      <c r="J97" s="33" t="s">
        <v>20</v>
      </c>
    </row>
    <row r="98" spans="1:10" ht="12.75">
      <c r="A98" s="20"/>
      <c r="B98" s="20"/>
      <c r="C98" s="20"/>
      <c r="D98" s="20"/>
      <c r="E98" s="20"/>
      <c r="F98" s="40"/>
      <c r="G98" s="40"/>
      <c r="H98" s="40"/>
      <c r="I98" s="40"/>
      <c r="J98" s="40"/>
    </row>
    <row r="99" spans="1:10" ht="12.75">
      <c r="A99" s="21" t="s">
        <v>8</v>
      </c>
      <c r="B99" s="16"/>
      <c r="C99" s="82">
        <f aca="true" t="shared" si="18" ref="C99:E107">C55/C11</f>
        <v>10</v>
      </c>
      <c r="D99" s="82">
        <f t="shared" si="18"/>
        <v>10</v>
      </c>
      <c r="E99" s="82">
        <f t="shared" si="18"/>
        <v>10</v>
      </c>
      <c r="F99" s="82">
        <f aca="true" t="shared" si="19" ref="F99:G107">F55/F11</f>
        <v>10</v>
      </c>
      <c r="G99" s="82">
        <f t="shared" si="19"/>
        <v>10</v>
      </c>
      <c r="H99" s="82">
        <f aca="true" t="shared" si="20" ref="H99:I107">H55/H11</f>
        <v>10</v>
      </c>
      <c r="I99" s="82">
        <f t="shared" si="20"/>
        <v>10</v>
      </c>
      <c r="J99" s="82">
        <f aca="true" t="shared" si="21" ref="J99:J107">J55/J11</f>
        <v>10</v>
      </c>
    </row>
    <row r="100" spans="1:10" ht="12.75">
      <c r="A100" s="21" t="s">
        <v>9</v>
      </c>
      <c r="B100" s="16"/>
      <c r="C100" s="82">
        <f t="shared" si="18"/>
        <v>12</v>
      </c>
      <c r="D100" s="82">
        <f t="shared" si="18"/>
        <v>11</v>
      </c>
      <c r="E100" s="82">
        <f t="shared" si="18"/>
        <v>11</v>
      </c>
      <c r="F100" s="82">
        <f t="shared" si="19"/>
        <v>11.5</v>
      </c>
      <c r="G100" s="82">
        <f t="shared" si="19"/>
        <v>11.5</v>
      </c>
      <c r="H100" s="82">
        <f t="shared" si="20"/>
        <v>11.5</v>
      </c>
      <c r="I100" s="82">
        <f t="shared" si="20"/>
        <v>11.5</v>
      </c>
      <c r="J100" s="82">
        <f t="shared" si="21"/>
        <v>11.5</v>
      </c>
    </row>
    <row r="101" spans="1:10" ht="12.75">
      <c r="A101" s="21" t="s">
        <v>10</v>
      </c>
      <c r="B101" s="16"/>
      <c r="C101" s="82">
        <f t="shared" si="18"/>
        <v>4.5</v>
      </c>
      <c r="D101" s="82">
        <f t="shared" si="18"/>
        <v>4.5</v>
      </c>
      <c r="E101" s="82">
        <f t="shared" si="18"/>
        <v>4.5</v>
      </c>
      <c r="F101" s="82">
        <f t="shared" si="19"/>
        <v>4.65</v>
      </c>
      <c r="G101" s="82">
        <f t="shared" si="19"/>
        <v>4.7</v>
      </c>
      <c r="H101" s="82">
        <f t="shared" si="20"/>
        <v>4.7</v>
      </c>
      <c r="I101" s="82">
        <f t="shared" si="20"/>
        <v>4.65</v>
      </c>
      <c r="J101" s="82">
        <f t="shared" si="21"/>
        <v>4.4734513274336285</v>
      </c>
    </row>
    <row r="102" spans="1:10" ht="12.75">
      <c r="A102" s="21" t="s">
        <v>11</v>
      </c>
      <c r="B102" s="16"/>
      <c r="C102" s="82">
        <f t="shared" si="18"/>
        <v>5.300000000000001</v>
      </c>
      <c r="D102" s="82">
        <f t="shared" si="18"/>
        <v>5.300000000000001</v>
      </c>
      <c r="E102" s="82">
        <f t="shared" si="18"/>
        <v>5.3</v>
      </c>
      <c r="F102" s="82">
        <f t="shared" si="19"/>
        <v>5.3</v>
      </c>
      <c r="G102" s="82">
        <f t="shared" si="19"/>
        <v>5.3</v>
      </c>
      <c r="H102" s="82">
        <f t="shared" si="20"/>
        <v>5.3</v>
      </c>
      <c r="I102" s="82">
        <f t="shared" si="20"/>
        <v>5.3</v>
      </c>
      <c r="J102" s="82">
        <f t="shared" si="21"/>
        <v>5.3</v>
      </c>
    </row>
    <row r="103" spans="1:10" ht="12.75">
      <c r="A103" s="21" t="s">
        <v>12</v>
      </c>
      <c r="B103" s="16"/>
      <c r="C103" s="82">
        <f t="shared" si="18"/>
        <v>5.5</v>
      </c>
      <c r="D103" s="82">
        <f t="shared" si="18"/>
        <v>5.7</v>
      </c>
      <c r="E103" s="82">
        <f t="shared" si="18"/>
        <v>5.8</v>
      </c>
      <c r="F103" s="82">
        <f t="shared" si="19"/>
        <v>6</v>
      </c>
      <c r="G103" s="82">
        <f t="shared" si="19"/>
        <v>6.2</v>
      </c>
      <c r="H103" s="82">
        <f t="shared" si="20"/>
        <v>6.2</v>
      </c>
      <c r="I103" s="82">
        <f t="shared" si="20"/>
        <v>6.2</v>
      </c>
      <c r="J103" s="82">
        <f t="shared" si="21"/>
        <v>6.2</v>
      </c>
    </row>
    <row r="104" spans="1:10" ht="12.75">
      <c r="A104" s="21" t="s">
        <v>13</v>
      </c>
      <c r="B104" s="16"/>
      <c r="C104" s="82">
        <f t="shared" si="18"/>
        <v>5.6</v>
      </c>
      <c r="D104" s="82">
        <f t="shared" si="18"/>
        <v>5.7</v>
      </c>
      <c r="E104" s="82">
        <f t="shared" si="18"/>
        <v>5.7</v>
      </c>
      <c r="F104" s="82">
        <f t="shared" si="19"/>
        <v>6</v>
      </c>
      <c r="G104" s="82">
        <f t="shared" si="19"/>
        <v>6</v>
      </c>
      <c r="H104" s="82">
        <f t="shared" si="20"/>
        <v>6</v>
      </c>
      <c r="I104" s="82">
        <f t="shared" si="20"/>
        <v>6</v>
      </c>
      <c r="J104" s="82">
        <f t="shared" si="21"/>
        <v>6</v>
      </c>
    </row>
    <row r="105" spans="1:10" ht="12.75">
      <c r="A105" s="21" t="s">
        <v>14</v>
      </c>
      <c r="B105" s="16"/>
      <c r="C105" s="82">
        <f t="shared" si="18"/>
        <v>4.5</v>
      </c>
      <c r="D105" s="82">
        <f t="shared" si="18"/>
        <v>5</v>
      </c>
      <c r="E105" s="82">
        <f t="shared" si="18"/>
        <v>5</v>
      </c>
      <c r="F105" s="82">
        <f t="shared" si="19"/>
        <v>5.2</v>
      </c>
      <c r="G105" s="82">
        <f t="shared" si="19"/>
        <v>5.2</v>
      </c>
      <c r="H105" s="82">
        <f t="shared" si="20"/>
        <v>5.2</v>
      </c>
      <c r="I105" s="82">
        <f t="shared" si="20"/>
        <v>5.2</v>
      </c>
      <c r="J105" s="82">
        <f t="shared" si="21"/>
        <v>5.2</v>
      </c>
    </row>
    <row r="106" spans="1:10" ht="12.75">
      <c r="A106" s="21" t="s">
        <v>15</v>
      </c>
      <c r="B106" s="16"/>
      <c r="C106" s="82">
        <f t="shared" si="18"/>
        <v>5.2</v>
      </c>
      <c r="D106" s="82">
        <f t="shared" si="18"/>
        <v>5.2</v>
      </c>
      <c r="E106" s="82">
        <f t="shared" si="18"/>
        <v>5.2</v>
      </c>
      <c r="F106" s="82">
        <f t="shared" si="19"/>
        <v>5.2</v>
      </c>
      <c r="G106" s="82">
        <f t="shared" si="19"/>
        <v>5.2</v>
      </c>
      <c r="H106" s="82">
        <f t="shared" si="20"/>
        <v>5.2</v>
      </c>
      <c r="I106" s="82">
        <f t="shared" si="20"/>
        <v>5.2</v>
      </c>
      <c r="J106" s="82">
        <f t="shared" si="21"/>
        <v>5.2</v>
      </c>
    </row>
    <row r="107" spans="1:10" ht="12.75">
      <c r="A107" s="21" t="s">
        <v>16</v>
      </c>
      <c r="B107" s="16"/>
      <c r="C107" s="82">
        <f t="shared" si="18"/>
        <v>3.5</v>
      </c>
      <c r="D107" s="82">
        <f t="shared" si="18"/>
        <v>3.5</v>
      </c>
      <c r="E107" s="82">
        <f t="shared" si="18"/>
        <v>3.5</v>
      </c>
      <c r="F107" s="82">
        <f t="shared" si="19"/>
        <v>3.55</v>
      </c>
      <c r="G107" s="82">
        <f t="shared" si="19"/>
        <v>3.6</v>
      </c>
      <c r="H107" s="82">
        <f t="shared" si="20"/>
        <v>3.6</v>
      </c>
      <c r="I107" s="82">
        <f t="shared" si="20"/>
        <v>3.6</v>
      </c>
      <c r="J107" s="82">
        <f t="shared" si="21"/>
        <v>3.6</v>
      </c>
    </row>
    <row r="108" spans="1:10" ht="12.75">
      <c r="A108" s="20"/>
      <c r="B108" s="20"/>
      <c r="C108" s="94"/>
      <c r="D108" s="94"/>
      <c r="E108" s="94"/>
      <c r="F108" s="82"/>
      <c r="G108" s="82"/>
      <c r="H108" s="82"/>
      <c r="I108" s="82"/>
      <c r="J108" s="82"/>
    </row>
    <row r="109" spans="1:240" ht="12.75">
      <c r="A109" s="22" t="s">
        <v>18</v>
      </c>
      <c r="B109" s="70"/>
      <c r="C109" s="70">
        <f aca="true" t="shared" si="22" ref="C109:H109">C65/C21</f>
        <v>4.3601415881920795</v>
      </c>
      <c r="D109" s="70">
        <f t="shared" si="22"/>
        <v>4.390878559914025</v>
      </c>
      <c r="E109" s="70">
        <f t="shared" si="22"/>
        <v>4.393687038280725</v>
      </c>
      <c r="F109" s="70">
        <f t="shared" si="22"/>
        <v>4.523371390194762</v>
      </c>
      <c r="G109" s="70">
        <f t="shared" si="22"/>
        <v>4.566521155137677</v>
      </c>
      <c r="H109" s="70">
        <f t="shared" si="22"/>
        <v>4.566521155137677</v>
      </c>
      <c r="I109" s="70">
        <f>I65/I21</f>
        <v>4.547548690396239</v>
      </c>
      <c r="J109" s="70">
        <f>J65/J21</f>
        <v>4.480557421087979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</row>
    <row r="110" spans="1:10" ht="12.75">
      <c r="A110" s="23"/>
      <c r="B110" s="23"/>
      <c r="C110" s="23"/>
      <c r="D110" s="23"/>
      <c r="E110" s="23"/>
      <c r="F110" s="19"/>
      <c r="G110" s="19"/>
      <c r="H110" s="19"/>
      <c r="I110" s="19"/>
      <c r="J110" s="19"/>
    </row>
    <row r="115" spans="1:5" ht="12.75">
      <c r="A115" s="2" t="s">
        <v>60</v>
      </c>
      <c r="B115" s="2"/>
      <c r="C115" s="2"/>
      <c r="D115" s="2"/>
      <c r="E115" s="2"/>
    </row>
    <row r="116" spans="1:10" ht="12.75">
      <c r="A116" s="86" t="s">
        <v>77</v>
      </c>
      <c r="B116" s="89" t="str">
        <f aca="true" t="shared" si="23" ref="B116:G116">B95</f>
        <v>Voorlopige opp</v>
      </c>
      <c r="C116" s="89" t="str">
        <f t="shared" si="23"/>
        <v>Hersiene opp/ 1ste Skatting</v>
      </c>
      <c r="D116" s="89" t="str">
        <f t="shared" si="23"/>
        <v>2de Skatting</v>
      </c>
      <c r="E116" s="89" t="str">
        <f t="shared" si="23"/>
        <v>3de Skatting</v>
      </c>
      <c r="F116" s="89" t="str">
        <f t="shared" si="23"/>
        <v>4de Skatting</v>
      </c>
      <c r="G116" s="89" t="str">
        <f t="shared" si="23"/>
        <v>5de Skatting</v>
      </c>
      <c r="H116" s="89" t="str">
        <f>H95</f>
        <v>6de Skatting</v>
      </c>
      <c r="I116" s="89" t="str">
        <f>I95</f>
        <v>7de Skatting</v>
      </c>
      <c r="J116" s="89" t="str">
        <f>J95</f>
        <v>Finale Skatting</v>
      </c>
    </row>
    <row r="117" spans="1:10" ht="12.75">
      <c r="A117" s="8"/>
      <c r="B117" s="12" t="str">
        <f aca="true" t="shared" si="24" ref="B117:G117">B8</f>
        <v>2008/09</v>
      </c>
      <c r="C117" s="12" t="str">
        <f t="shared" si="24"/>
        <v>2008/09</v>
      </c>
      <c r="D117" s="12" t="str">
        <f t="shared" si="24"/>
        <v>2008/09</v>
      </c>
      <c r="E117" s="12" t="str">
        <f t="shared" si="24"/>
        <v>2008/09</v>
      </c>
      <c r="F117" s="12" t="str">
        <f t="shared" si="24"/>
        <v>2008/09</v>
      </c>
      <c r="G117" s="12" t="str">
        <f t="shared" si="24"/>
        <v>2008/09</v>
      </c>
      <c r="H117" s="12" t="str">
        <f>H8</f>
        <v>2008/09</v>
      </c>
      <c r="I117" s="12" t="str">
        <f>I8</f>
        <v>2008/10</v>
      </c>
      <c r="J117" s="12" t="str">
        <f>J8</f>
        <v>2008/9</v>
      </c>
    </row>
    <row r="118" spans="1:10" ht="12.75">
      <c r="A118" s="9" t="s">
        <v>6</v>
      </c>
      <c r="B118" s="13" t="s">
        <v>20</v>
      </c>
      <c r="C118" s="13" t="s">
        <v>20</v>
      </c>
      <c r="D118" s="13" t="s">
        <v>20</v>
      </c>
      <c r="E118" s="13" t="s">
        <v>20</v>
      </c>
      <c r="F118" s="13" t="s">
        <v>20</v>
      </c>
      <c r="G118" s="13" t="s">
        <v>20</v>
      </c>
      <c r="H118" s="13" t="s">
        <v>20</v>
      </c>
      <c r="I118" s="13" t="s">
        <v>20</v>
      </c>
      <c r="J118" s="13" t="s">
        <v>20</v>
      </c>
    </row>
    <row r="119" spans="1:10" ht="12.75">
      <c r="A119" s="20"/>
      <c r="B119" s="20"/>
      <c r="C119" s="20"/>
      <c r="D119" s="20"/>
      <c r="E119" s="20"/>
      <c r="F119" s="40"/>
      <c r="G119" s="40"/>
      <c r="H119" s="40"/>
      <c r="I119" s="40"/>
      <c r="J119" s="40"/>
    </row>
    <row r="120" spans="1:10" ht="12.75">
      <c r="A120" s="21" t="s">
        <v>8</v>
      </c>
      <c r="B120" s="16"/>
      <c r="C120" s="82">
        <f aca="true" t="shared" si="25" ref="C120:E128">C75/C30</f>
        <v>10</v>
      </c>
      <c r="D120" s="82">
        <f t="shared" si="25"/>
        <v>10</v>
      </c>
      <c r="E120" s="82">
        <f t="shared" si="25"/>
        <v>10</v>
      </c>
      <c r="F120" s="82">
        <f aca="true" t="shared" si="26" ref="F120:G128">F75/F30</f>
        <v>10</v>
      </c>
      <c r="G120" s="82">
        <f t="shared" si="26"/>
        <v>10</v>
      </c>
      <c r="H120" s="82">
        <f aca="true" t="shared" si="27" ref="H120:I128">H75/H30</f>
        <v>10</v>
      </c>
      <c r="I120" s="82">
        <f t="shared" si="27"/>
        <v>10</v>
      </c>
      <c r="J120" s="82">
        <f aca="true" t="shared" si="28" ref="J120:J128">J75/J30</f>
        <v>10</v>
      </c>
    </row>
    <row r="121" spans="1:10" ht="12.75">
      <c r="A121" s="21" t="s">
        <v>9</v>
      </c>
      <c r="B121" s="16"/>
      <c r="C121" s="82">
        <f t="shared" si="25"/>
        <v>12</v>
      </c>
      <c r="D121" s="82">
        <f t="shared" si="25"/>
        <v>11.5</v>
      </c>
      <c r="E121" s="82">
        <f t="shared" si="25"/>
        <v>11.5</v>
      </c>
      <c r="F121" s="82">
        <f t="shared" si="26"/>
        <v>11.5</v>
      </c>
      <c r="G121" s="82">
        <f t="shared" si="26"/>
        <v>11.5</v>
      </c>
      <c r="H121" s="82">
        <f t="shared" si="27"/>
        <v>11.5</v>
      </c>
      <c r="I121" s="82">
        <f t="shared" si="27"/>
        <v>11.5</v>
      </c>
      <c r="J121" s="82">
        <f t="shared" si="28"/>
        <v>12</v>
      </c>
    </row>
    <row r="122" spans="1:10" ht="12.75">
      <c r="A122" s="21" t="s">
        <v>10</v>
      </c>
      <c r="B122" s="16"/>
      <c r="C122" s="82">
        <f t="shared" si="25"/>
        <v>4.05</v>
      </c>
      <c r="D122" s="82">
        <f t="shared" si="25"/>
        <v>4.2</v>
      </c>
      <c r="E122" s="82">
        <f t="shared" si="25"/>
        <v>4.2</v>
      </c>
      <c r="F122" s="82">
        <f t="shared" si="26"/>
        <v>4.35</v>
      </c>
      <c r="G122" s="82">
        <f t="shared" si="26"/>
        <v>4.4</v>
      </c>
      <c r="H122" s="82">
        <f t="shared" si="27"/>
        <v>4.4</v>
      </c>
      <c r="I122" s="82">
        <f t="shared" si="27"/>
        <v>4.6</v>
      </c>
      <c r="J122" s="82">
        <f t="shared" si="28"/>
        <v>4.6</v>
      </c>
    </row>
    <row r="123" spans="1:10" ht="12.75">
      <c r="A123" s="21" t="s">
        <v>11</v>
      </c>
      <c r="B123" s="16"/>
      <c r="C123" s="82">
        <f t="shared" si="25"/>
        <v>5.5</v>
      </c>
      <c r="D123" s="82">
        <f t="shared" si="25"/>
        <v>5.5</v>
      </c>
      <c r="E123" s="82">
        <f t="shared" si="25"/>
        <v>5.5</v>
      </c>
      <c r="F123" s="82">
        <f t="shared" si="26"/>
        <v>5.5</v>
      </c>
      <c r="G123" s="82">
        <f t="shared" si="26"/>
        <v>5.5</v>
      </c>
      <c r="H123" s="82">
        <f t="shared" si="27"/>
        <v>5.5</v>
      </c>
      <c r="I123" s="82">
        <f t="shared" si="27"/>
        <v>5.5</v>
      </c>
      <c r="J123" s="82">
        <f t="shared" si="28"/>
        <v>5.5</v>
      </c>
    </row>
    <row r="124" spans="1:10" ht="12.75">
      <c r="A124" s="21" t="s">
        <v>12</v>
      </c>
      <c r="B124" s="16"/>
      <c r="C124" s="82">
        <f t="shared" si="25"/>
        <v>6</v>
      </c>
      <c r="D124" s="82">
        <f t="shared" si="25"/>
        <v>6</v>
      </c>
      <c r="E124" s="82">
        <f t="shared" si="25"/>
        <v>6</v>
      </c>
      <c r="F124" s="82">
        <f t="shared" si="26"/>
        <v>6.199999999999999</v>
      </c>
      <c r="G124" s="82">
        <f t="shared" si="26"/>
        <v>6.300000000000001</v>
      </c>
      <c r="H124" s="82">
        <f t="shared" si="27"/>
        <v>6.300000000000001</v>
      </c>
      <c r="I124" s="82">
        <f t="shared" si="27"/>
        <v>6.300000000000001</v>
      </c>
      <c r="J124" s="82">
        <f t="shared" si="28"/>
        <v>6.300000000000001</v>
      </c>
    </row>
    <row r="125" spans="1:10" ht="12.75">
      <c r="A125" s="21" t="s">
        <v>13</v>
      </c>
      <c r="B125" s="16"/>
      <c r="C125" s="82">
        <f t="shared" si="25"/>
        <v>5.3999999999999995</v>
      </c>
      <c r="D125" s="82">
        <f t="shared" si="25"/>
        <v>5.3999999999999995</v>
      </c>
      <c r="E125" s="82">
        <f t="shared" si="25"/>
        <v>5.3999999999999995</v>
      </c>
      <c r="F125" s="82">
        <f t="shared" si="26"/>
        <v>5.5</v>
      </c>
      <c r="G125" s="82">
        <f t="shared" si="26"/>
        <v>5.5</v>
      </c>
      <c r="H125" s="82">
        <f t="shared" si="27"/>
        <v>5.5</v>
      </c>
      <c r="I125" s="82">
        <f t="shared" si="27"/>
        <v>5.6000000000000005</v>
      </c>
      <c r="J125" s="82">
        <f t="shared" si="28"/>
        <v>5.7</v>
      </c>
    </row>
    <row r="126" spans="1:10" ht="12.75">
      <c r="A126" s="21" t="s">
        <v>14</v>
      </c>
      <c r="B126" s="16"/>
      <c r="C126" s="82">
        <f t="shared" si="25"/>
        <v>3.8</v>
      </c>
      <c r="D126" s="82">
        <f t="shared" si="25"/>
        <v>4.7</v>
      </c>
      <c r="E126" s="82">
        <f t="shared" si="25"/>
        <v>4.7</v>
      </c>
      <c r="F126" s="82">
        <f t="shared" si="26"/>
        <v>4.8</v>
      </c>
      <c r="G126" s="82">
        <f t="shared" si="26"/>
        <v>4.8</v>
      </c>
      <c r="H126" s="82">
        <f t="shared" si="27"/>
        <v>4.8</v>
      </c>
      <c r="I126" s="82">
        <f t="shared" si="27"/>
        <v>4.8</v>
      </c>
      <c r="J126" s="82">
        <f t="shared" si="28"/>
        <v>4.8</v>
      </c>
    </row>
    <row r="127" spans="1:10" ht="12.75">
      <c r="A127" s="21" t="s">
        <v>15</v>
      </c>
      <c r="B127" s="16"/>
      <c r="C127" s="82">
        <f t="shared" si="25"/>
        <v>4.6000000000000005</v>
      </c>
      <c r="D127" s="82">
        <f t="shared" si="25"/>
        <v>4.6</v>
      </c>
      <c r="E127" s="82">
        <f t="shared" si="25"/>
        <v>4.6</v>
      </c>
      <c r="F127" s="82">
        <f t="shared" si="26"/>
        <v>4.8</v>
      </c>
      <c r="G127" s="82">
        <f t="shared" si="26"/>
        <v>4.833333333333333</v>
      </c>
      <c r="H127" s="82">
        <f t="shared" si="27"/>
        <v>4.85</v>
      </c>
      <c r="I127" s="82">
        <f t="shared" si="27"/>
        <v>5</v>
      </c>
      <c r="J127" s="82">
        <f t="shared" si="28"/>
        <v>5</v>
      </c>
    </row>
    <row r="128" spans="1:10" ht="12.75">
      <c r="A128" s="21" t="s">
        <v>16</v>
      </c>
      <c r="B128" s="16"/>
      <c r="C128" s="82">
        <f t="shared" si="25"/>
        <v>3.8</v>
      </c>
      <c r="D128" s="82">
        <f t="shared" si="25"/>
        <v>3.75</v>
      </c>
      <c r="E128" s="82">
        <f t="shared" si="25"/>
        <v>3.75</v>
      </c>
      <c r="F128" s="82">
        <f t="shared" si="26"/>
        <v>3.75</v>
      </c>
      <c r="G128" s="82">
        <f t="shared" si="26"/>
        <v>3.75</v>
      </c>
      <c r="H128" s="82">
        <f t="shared" si="27"/>
        <v>3.75</v>
      </c>
      <c r="I128" s="82">
        <f t="shared" si="27"/>
        <v>3.75</v>
      </c>
      <c r="J128" s="82">
        <f t="shared" si="28"/>
        <v>3.8</v>
      </c>
    </row>
    <row r="129" spans="1:10" ht="12.75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240" ht="12.75">
      <c r="A130" s="22" t="s">
        <v>18</v>
      </c>
      <c r="B130" s="70"/>
      <c r="C130" s="70">
        <f aca="true" t="shared" si="29" ref="C130:H130">C85/C40</f>
        <v>4.921889763779528</v>
      </c>
      <c r="D130" s="70">
        <f t="shared" si="29"/>
        <v>4.990670241286863</v>
      </c>
      <c r="E130" s="70">
        <f t="shared" si="29"/>
        <v>4.99121585431173</v>
      </c>
      <c r="F130" s="70">
        <f t="shared" si="29"/>
        <v>5.091795418220564</v>
      </c>
      <c r="G130" s="70">
        <f t="shared" si="29"/>
        <v>5.118114011720832</v>
      </c>
      <c r="H130" s="70">
        <f t="shared" si="29"/>
        <v>5.1186467767714445</v>
      </c>
      <c r="I130" s="70">
        <f>I85/I40</f>
        <v>5.23446989877464</v>
      </c>
      <c r="J130" s="70">
        <f>J85/J40</f>
        <v>5.295151838039424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</row>
    <row r="131" spans="1:10" ht="12.75">
      <c r="A131" s="23"/>
      <c r="B131" s="23"/>
      <c r="C131" s="23"/>
      <c r="D131" s="23"/>
      <c r="E131" s="23"/>
      <c r="F131" s="19"/>
      <c r="G131" s="19"/>
      <c r="H131" s="19"/>
      <c r="I131" s="19"/>
      <c r="J131" s="19"/>
    </row>
    <row r="133" spans="1:5" ht="12.75">
      <c r="A133" s="38" t="s">
        <v>34</v>
      </c>
      <c r="B133" s="38"/>
      <c r="C133" s="38"/>
      <c r="D133" s="38"/>
      <c r="E133" s="38"/>
    </row>
    <row r="134" spans="1:10" ht="12.75">
      <c r="A134" s="38" t="s">
        <v>78</v>
      </c>
      <c r="B134" s="91" t="str">
        <f aca="true" t="shared" si="30" ref="B134:G135">B116</f>
        <v>Voorlopige opp</v>
      </c>
      <c r="C134" s="91" t="str">
        <f t="shared" si="30"/>
        <v>Hersiene opp/ 1ste Skatting</v>
      </c>
      <c r="D134" s="91" t="str">
        <f t="shared" si="30"/>
        <v>2de Skatting</v>
      </c>
      <c r="E134" s="91" t="str">
        <f t="shared" si="30"/>
        <v>3de Skatting</v>
      </c>
      <c r="F134" s="91" t="str">
        <f t="shared" si="30"/>
        <v>4de Skatting</v>
      </c>
      <c r="G134" s="91" t="str">
        <f t="shared" si="30"/>
        <v>5de Skatting</v>
      </c>
      <c r="H134" s="91" t="str">
        <f aca="true" t="shared" si="31" ref="H134:J135">H116</f>
        <v>6de Skatting</v>
      </c>
      <c r="I134" s="91" t="str">
        <f t="shared" si="31"/>
        <v>7de Skatting</v>
      </c>
      <c r="J134" s="91" t="str">
        <f t="shared" si="31"/>
        <v>Finale Skatting</v>
      </c>
    </row>
    <row r="135" spans="1:10" ht="12.75">
      <c r="A135" s="40"/>
      <c r="B135" s="49" t="str">
        <f t="shared" si="30"/>
        <v>2008/09</v>
      </c>
      <c r="C135" s="49" t="str">
        <f t="shared" si="30"/>
        <v>2008/09</v>
      </c>
      <c r="D135" s="49" t="str">
        <f t="shared" si="30"/>
        <v>2008/09</v>
      </c>
      <c r="E135" s="49" t="str">
        <f t="shared" si="30"/>
        <v>2008/09</v>
      </c>
      <c r="F135" s="49" t="str">
        <f t="shared" si="30"/>
        <v>2008/09</v>
      </c>
      <c r="G135" s="49" t="str">
        <f t="shared" si="30"/>
        <v>2008/09</v>
      </c>
      <c r="H135" s="49" t="str">
        <f t="shared" si="31"/>
        <v>2008/09</v>
      </c>
      <c r="I135" s="49" t="str">
        <f t="shared" si="31"/>
        <v>2008/10</v>
      </c>
      <c r="J135" s="49" t="str">
        <f t="shared" si="31"/>
        <v>2008/9</v>
      </c>
    </row>
    <row r="136" spans="1:10" ht="12.75">
      <c r="A136" s="16"/>
      <c r="B136" s="13" t="s">
        <v>20</v>
      </c>
      <c r="C136" s="13" t="s">
        <v>20</v>
      </c>
      <c r="D136" s="13" t="s">
        <v>20</v>
      </c>
      <c r="E136" s="13" t="s">
        <v>20</v>
      </c>
      <c r="F136" s="13" t="s">
        <v>20</v>
      </c>
      <c r="G136" s="13" t="s">
        <v>20</v>
      </c>
      <c r="H136" s="13" t="s">
        <v>20</v>
      </c>
      <c r="I136" s="13" t="s">
        <v>20</v>
      </c>
      <c r="J136" s="13" t="s">
        <v>20</v>
      </c>
    </row>
    <row r="137" spans="1:10" ht="12.75">
      <c r="A137" s="47" t="s">
        <v>18</v>
      </c>
      <c r="B137" s="50"/>
      <c r="C137" s="50">
        <f aca="true" t="shared" si="32" ref="C137:H137">C92/C47</f>
        <v>4.5785533512939836</v>
      </c>
      <c r="D137" s="50">
        <f t="shared" si="32"/>
        <v>4.621872547804898</v>
      </c>
      <c r="E137" s="50">
        <f t="shared" si="32"/>
        <v>4.623942208462332</v>
      </c>
      <c r="F137" s="50">
        <f t="shared" si="32"/>
        <v>4.743130792996911</v>
      </c>
      <c r="G137" s="50">
        <f t="shared" si="32"/>
        <v>4.779773429454171</v>
      </c>
      <c r="H137" s="50">
        <f t="shared" si="32"/>
        <v>4.779979402677652</v>
      </c>
      <c r="I137" s="50">
        <f>I92/I47</f>
        <v>4.813120494335736</v>
      </c>
      <c r="J137" s="50">
        <f>J92/J47</f>
        <v>4.795489186405767</v>
      </c>
    </row>
    <row r="140" spans="1:5" ht="12.75">
      <c r="A140" s="2" t="s">
        <v>46</v>
      </c>
      <c r="B140" s="2"/>
      <c r="C140" s="2"/>
      <c r="D140" s="2"/>
      <c r="E140" s="2"/>
    </row>
    <row r="141" spans="1:5" ht="12.75">
      <c r="A141" s="2" t="s">
        <v>47</v>
      </c>
      <c r="B141" s="2"/>
      <c r="C141" s="2"/>
      <c r="D141" s="2"/>
      <c r="E141" s="2"/>
    </row>
    <row r="142" spans="2:10" ht="12.75">
      <c r="B142" t="str">
        <f aca="true" t="shared" si="33" ref="B142:G142">B134</f>
        <v>Voorlopige opp</v>
      </c>
      <c r="C142" t="str">
        <f t="shared" si="33"/>
        <v>Hersiene opp/ 1ste Skatting</v>
      </c>
      <c r="D142" t="str">
        <f t="shared" si="33"/>
        <v>2de Skatting</v>
      </c>
      <c r="E142" t="str">
        <f t="shared" si="33"/>
        <v>3de Skatting</v>
      </c>
      <c r="F142" t="str">
        <f t="shared" si="33"/>
        <v>4de Skatting</v>
      </c>
      <c r="G142" t="str">
        <f t="shared" si="33"/>
        <v>5de Skatting</v>
      </c>
      <c r="H142" t="str">
        <f>H134</f>
        <v>6de Skatting</v>
      </c>
      <c r="I142" t="str">
        <f>I134</f>
        <v>7de Skatting</v>
      </c>
      <c r="J142" t="str">
        <f>J134</f>
        <v>Finale Skatting</v>
      </c>
    </row>
    <row r="143" spans="1:10" ht="12.75">
      <c r="A143" s="77" t="s">
        <v>48</v>
      </c>
      <c r="B143" s="30" t="str">
        <f aca="true" t="shared" si="34" ref="B143:G143">B8</f>
        <v>2008/09</v>
      </c>
      <c r="C143" s="30" t="str">
        <f t="shared" si="34"/>
        <v>2008/09</v>
      </c>
      <c r="D143" s="30" t="str">
        <f t="shared" si="34"/>
        <v>2008/09</v>
      </c>
      <c r="E143" s="30" t="str">
        <f t="shared" si="34"/>
        <v>2008/09</v>
      </c>
      <c r="F143" s="30" t="str">
        <f t="shared" si="34"/>
        <v>2008/09</v>
      </c>
      <c r="G143" s="30" t="str">
        <f t="shared" si="34"/>
        <v>2008/09</v>
      </c>
      <c r="H143" s="30" t="str">
        <f>H8</f>
        <v>2008/09</v>
      </c>
      <c r="I143" s="30" t="str">
        <f>I8</f>
        <v>2008/10</v>
      </c>
      <c r="J143" s="30" t="str">
        <f>J8</f>
        <v>2008/9</v>
      </c>
    </row>
    <row r="144" spans="1:10" ht="12.75">
      <c r="A144" s="78" t="s">
        <v>49</v>
      </c>
      <c r="B144" s="33" t="s">
        <v>7</v>
      </c>
      <c r="C144" s="33" t="s">
        <v>7</v>
      </c>
      <c r="D144" s="33" t="s">
        <v>7</v>
      </c>
      <c r="E144" s="33" t="s">
        <v>7</v>
      </c>
      <c r="F144" s="33" t="s">
        <v>7</v>
      </c>
      <c r="G144" s="33" t="s">
        <v>7</v>
      </c>
      <c r="H144" s="33" t="s">
        <v>7</v>
      </c>
      <c r="I144" s="33" t="s">
        <v>7</v>
      </c>
      <c r="J144" s="33" t="s">
        <v>7</v>
      </c>
    </row>
    <row r="145" spans="1:10" ht="12.75">
      <c r="A145" s="77"/>
      <c r="B145" s="88"/>
      <c r="C145" s="88"/>
      <c r="D145" s="88"/>
      <c r="E145" s="88"/>
      <c r="F145" s="25"/>
      <c r="G145" s="25"/>
      <c r="H145" s="25"/>
      <c r="I145" s="25"/>
      <c r="J145" s="25"/>
    </row>
    <row r="146" spans="1:10" ht="12.75">
      <c r="A146" s="79" t="s">
        <v>50</v>
      </c>
      <c r="B146" s="17"/>
      <c r="C146" s="17">
        <f aca="true" t="shared" si="35" ref="C146:H146">+C21</f>
        <v>1497.3</v>
      </c>
      <c r="D146" s="17">
        <f t="shared" si="35"/>
        <v>1488.8</v>
      </c>
      <c r="E146" s="17">
        <f t="shared" si="35"/>
        <v>1489</v>
      </c>
      <c r="F146" s="17">
        <f t="shared" si="35"/>
        <v>1489</v>
      </c>
      <c r="G146" s="17">
        <f t="shared" si="35"/>
        <v>1489</v>
      </c>
      <c r="H146" s="17">
        <f t="shared" si="35"/>
        <v>1489</v>
      </c>
      <c r="I146" s="17">
        <f>+I21</f>
        <v>1489</v>
      </c>
      <c r="J146" s="17">
        <f>+J21</f>
        <v>1489</v>
      </c>
    </row>
    <row r="147" spans="1:10" ht="12.75">
      <c r="A147" s="79" t="s">
        <v>51</v>
      </c>
      <c r="B147" s="17"/>
      <c r="C147" s="17">
        <f aca="true" t="shared" si="36" ref="C147:H147">+C40</f>
        <v>952.5</v>
      </c>
      <c r="D147" s="17">
        <f t="shared" si="36"/>
        <v>932.5</v>
      </c>
      <c r="E147" s="17">
        <f t="shared" si="36"/>
        <v>933.5</v>
      </c>
      <c r="F147" s="17">
        <f t="shared" si="36"/>
        <v>938.5</v>
      </c>
      <c r="G147" s="17">
        <f t="shared" si="36"/>
        <v>938.5</v>
      </c>
      <c r="H147" s="17">
        <f t="shared" si="36"/>
        <v>938.5</v>
      </c>
      <c r="I147" s="17">
        <f>+I40</f>
        <v>938.5</v>
      </c>
      <c r="J147" s="17">
        <f>+J40</f>
        <v>938.5</v>
      </c>
    </row>
    <row r="148" spans="1:10" ht="12.75">
      <c r="A148" s="79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12.75">
      <c r="A149" s="79" t="s">
        <v>52</v>
      </c>
      <c r="B149" s="17"/>
      <c r="C149" s="17">
        <f aca="true" t="shared" si="37" ref="C149:H149">+C146+C147</f>
        <v>2449.8</v>
      </c>
      <c r="D149" s="17">
        <f t="shared" si="37"/>
        <v>2421.3</v>
      </c>
      <c r="E149" s="17">
        <f t="shared" si="37"/>
        <v>2422.5</v>
      </c>
      <c r="F149" s="17">
        <f t="shared" si="37"/>
        <v>2427.5</v>
      </c>
      <c r="G149" s="17">
        <f t="shared" si="37"/>
        <v>2427.5</v>
      </c>
      <c r="H149" s="17">
        <f t="shared" si="37"/>
        <v>2427.5</v>
      </c>
      <c r="I149" s="17">
        <f>+I146+I147</f>
        <v>2427.5</v>
      </c>
      <c r="J149" s="17">
        <f>+J146+J147</f>
        <v>2427.5</v>
      </c>
    </row>
    <row r="150" spans="1:10" ht="12.75">
      <c r="A150" s="79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12.75">
      <c r="A151" s="79" t="s">
        <v>53</v>
      </c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2.75">
      <c r="A152" s="79" t="s">
        <v>54</v>
      </c>
      <c r="B152" s="17"/>
      <c r="C152" s="17">
        <f aca="true" t="shared" si="38" ref="C152:H152">+C146/C149*100</f>
        <v>61.119275042860636</v>
      </c>
      <c r="D152" s="17">
        <f t="shared" si="38"/>
        <v>61.487630611654886</v>
      </c>
      <c r="E152" s="17">
        <f t="shared" si="38"/>
        <v>61.46542827657379</v>
      </c>
      <c r="F152" s="17">
        <f t="shared" si="38"/>
        <v>61.338825952626166</v>
      </c>
      <c r="G152" s="17">
        <f t="shared" si="38"/>
        <v>61.338825952626166</v>
      </c>
      <c r="H152" s="17">
        <f t="shared" si="38"/>
        <v>61.338825952626166</v>
      </c>
      <c r="I152" s="17">
        <f>+I146/I149*100</f>
        <v>61.338825952626166</v>
      </c>
      <c r="J152" s="17">
        <f>+J146/J149*100</f>
        <v>61.338825952626166</v>
      </c>
    </row>
    <row r="153" spans="1:10" ht="12.75">
      <c r="A153" s="79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2.75">
      <c r="A154" s="79" t="s">
        <v>55</v>
      </c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2.75">
      <c r="A155" s="79" t="s">
        <v>56</v>
      </c>
      <c r="B155" s="17"/>
      <c r="C155" s="17">
        <f aca="true" t="shared" si="39" ref="C155:H155">+C147/C149*100</f>
        <v>38.88072495713936</v>
      </c>
      <c r="D155" s="17">
        <f t="shared" si="39"/>
        <v>38.5123693883451</v>
      </c>
      <c r="E155" s="17">
        <f t="shared" si="39"/>
        <v>38.53457172342621</v>
      </c>
      <c r="F155" s="17">
        <f t="shared" si="39"/>
        <v>38.66117404737384</v>
      </c>
      <c r="G155" s="17">
        <f t="shared" si="39"/>
        <v>38.66117404737384</v>
      </c>
      <c r="H155" s="17">
        <f t="shared" si="39"/>
        <v>38.66117404737384</v>
      </c>
      <c r="I155" s="17">
        <f>+I147/I149*100</f>
        <v>38.66117404737384</v>
      </c>
      <c r="J155" s="17">
        <f>+J147/J149*100</f>
        <v>38.66117404737384</v>
      </c>
    </row>
    <row r="156" spans="1:10" ht="12.75">
      <c r="A156" s="78"/>
      <c r="B156" s="87"/>
      <c r="C156" s="87"/>
      <c r="D156" s="87"/>
      <c r="E156" s="87"/>
      <c r="F156" s="13"/>
      <c r="G156" s="13"/>
      <c r="H156" s="13"/>
      <c r="I156" s="13"/>
      <c r="J156" s="13"/>
    </row>
    <row r="157" spans="1:6" ht="12.75">
      <c r="A157" s="80"/>
      <c r="B157" s="80"/>
      <c r="C157" s="80"/>
      <c r="D157" s="80"/>
      <c r="E157" s="80"/>
      <c r="F157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Fourie</dc:creator>
  <cp:keywords/>
  <dc:description/>
  <cp:lastModifiedBy>Luzelle Botha</cp:lastModifiedBy>
  <cp:lastPrinted>2017-08-28T07:15:09Z</cp:lastPrinted>
  <dcterms:created xsi:type="dcterms:W3CDTF">2002-01-21T13:43:03Z</dcterms:created>
  <dcterms:modified xsi:type="dcterms:W3CDTF">2018-05-31T10:21:29Z</dcterms:modified>
  <cp:category/>
  <cp:version/>
  <cp:contentType/>
  <cp:contentStatus/>
</cp:coreProperties>
</file>