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28" yWindow="65260" windowWidth="16608" windowHeight="9312" tabRatio="941" activeTab="1"/>
  </bookViews>
  <sheets>
    <sheet name="Export destin -Uitvoer bestem." sheetId="1" r:id="rId1"/>
    <sheet name="Geelmielie uitvoere" sheetId="2" r:id="rId2"/>
    <sheet name="Witmielie uitvoere" sheetId="3" r:id="rId3"/>
    <sheet name="Weeklikse uitvoere" sheetId="4" r:id="rId4"/>
    <sheet name="Cumulative YM Exports" sheetId="5" r:id="rId5"/>
    <sheet name="Cumulative WM Exports" sheetId="6" r:id="rId6"/>
    <sheet name="Cumulative Total Maize Exports" sheetId="7" r:id="rId7"/>
    <sheet name="Chart - Cum. uitvoere-exports" sheetId="8" r:id="rId8"/>
    <sheet name="Chart - Cum. invoere-impor " sheetId="9" r:id="rId9"/>
    <sheet name="Previous Weekly" sheetId="10" r:id="rId10"/>
    <sheet name="Weekliks-Weekly" sheetId="11" r:id="rId11"/>
    <sheet name="Imports from - Invoere vanaf " sheetId="12" r:id="rId12"/>
    <sheet name="Sheet1" sheetId="13" r:id="rId13"/>
    <sheet name="White Imports other countries" sheetId="14" state="hidden" r:id="rId14"/>
    <sheet name="Yellow Imports other countries" sheetId="15" state="hidden" r:id="rId15"/>
    <sheet name="White export for import" sheetId="16" state="hidden" r:id="rId16"/>
    <sheet name="Yellow export for import" sheetId="17" state="hidden" r:id="rId17"/>
    <sheet name="WM Imports per harbour" sheetId="18" state="hidden" r:id="rId18"/>
    <sheet name="YM Imports per harbour" sheetId="19" state="hidden" r:id="rId19"/>
  </sheets>
  <definedNames>
    <definedName name="_xlnm.Print_Area" localSheetId="0">'Export destin -Uitvoer bestem.'!$A$1:$M$81</definedName>
    <definedName name="_xlnm.Print_Area" localSheetId="11">'Imports from - Invoere vanaf '!$A$1:$G$25</definedName>
    <definedName name="_xlnm.Print_Area" localSheetId="9">'Previous Weekly'!$A$1:$J$59</definedName>
    <definedName name="_xlnm.Print_Area" localSheetId="10">'Weekliks-Weekly'!$A$1:$J$59</definedName>
  </definedNames>
  <calcPr fullCalcOnLoad="1"/>
</workbook>
</file>

<file path=xl/sharedStrings.xml><?xml version="1.0" encoding="utf-8"?>
<sst xmlns="http://schemas.openxmlformats.org/spreadsheetml/2006/main" count="631" uniqueCount="238">
  <si>
    <t>NA SUID-AFRIKA/TO SOUTH AFRICA</t>
  </si>
  <si>
    <t>WIT MIELIES/WHITE MAIZE</t>
  </si>
  <si>
    <t>Metric tons</t>
  </si>
  <si>
    <t>USA</t>
  </si>
  <si>
    <t>Malawië</t>
  </si>
  <si>
    <t>TOTAAL/TOTAL</t>
  </si>
  <si>
    <t>GEEL MIELIES/YELLOW MAIZE</t>
  </si>
  <si>
    <t>Argentina</t>
  </si>
  <si>
    <t>ALLE MIELIES/ALL MAIZE</t>
  </si>
  <si>
    <t>UIT SUID-AFRIKA/FROM SOUTH AFRICA</t>
  </si>
  <si>
    <t>wit/white</t>
  </si>
  <si>
    <t>geel/yellow</t>
  </si>
  <si>
    <t>Botswana</t>
  </si>
  <si>
    <t>Swaziland</t>
  </si>
  <si>
    <t>Zimbabwe</t>
  </si>
  <si>
    <t>Lesotho</t>
  </si>
  <si>
    <t>Zambia</t>
  </si>
  <si>
    <t>Namibia</t>
  </si>
  <si>
    <t>Mozambique</t>
  </si>
  <si>
    <t>Totaal/Total</t>
  </si>
  <si>
    <t>Madagaskar</t>
  </si>
  <si>
    <t>Angola</t>
  </si>
  <si>
    <t>Kenya</t>
  </si>
  <si>
    <t>Tanzania</t>
  </si>
  <si>
    <t>Japan</t>
  </si>
  <si>
    <t>Senegal</t>
  </si>
  <si>
    <t>Invoere</t>
  </si>
  <si>
    <t>Imports</t>
  </si>
  <si>
    <t>Uitvoere</t>
  </si>
  <si>
    <t>Exports</t>
  </si>
  <si>
    <t>Invoere/Imports</t>
  </si>
  <si>
    <t>Uitvoere/Exports</t>
  </si>
  <si>
    <t>Datum</t>
  </si>
  <si>
    <t>Wit/White</t>
  </si>
  <si>
    <t>Geel/Yellow</t>
  </si>
  <si>
    <t>Totaal mielies</t>
  </si>
  <si>
    <t>Total / maize</t>
  </si>
  <si>
    <t>Date</t>
  </si>
  <si>
    <t>Progressief</t>
  </si>
  <si>
    <t>Progressive</t>
  </si>
  <si>
    <t>Weekliks/Weekly</t>
  </si>
  <si>
    <t>ton</t>
  </si>
  <si>
    <t>Ghana</t>
  </si>
  <si>
    <t>Iran</t>
  </si>
  <si>
    <t>Totaal</t>
  </si>
  <si>
    <t>Benin</t>
  </si>
  <si>
    <t>Cameroon</t>
  </si>
  <si>
    <t>Sudan</t>
  </si>
  <si>
    <t>Indonesia</t>
  </si>
  <si>
    <t>Wit/white</t>
  </si>
  <si>
    <t>Geel/yellow</t>
  </si>
  <si>
    <t xml:space="preserve">Conservative </t>
  </si>
  <si>
    <t>Projected total white maize exports for marketing season</t>
  </si>
  <si>
    <t>Outstanding total</t>
  </si>
  <si>
    <t>Remaining weeks</t>
  </si>
  <si>
    <t xml:space="preserve">Weekly export pace needed to obtain projected total </t>
  </si>
  <si>
    <t>Optimistic</t>
  </si>
  <si>
    <t xml:space="preserve">Likely </t>
  </si>
  <si>
    <t xml:space="preserve"> White maize export projections</t>
  </si>
  <si>
    <t>Yellow maize export projections</t>
  </si>
  <si>
    <t>Projected total yellowmaize exports for marketing season</t>
  </si>
  <si>
    <t xml:space="preserve"> Total maize export projections</t>
  </si>
  <si>
    <t>Projected total maize exports for marketing season</t>
  </si>
  <si>
    <t xml:space="preserve">Remaining weeks in marketing year </t>
  </si>
  <si>
    <t xml:space="preserve">Madagascar </t>
  </si>
  <si>
    <t>Dar-es-Salaam</t>
  </si>
  <si>
    <t>TOTAAL</t>
  </si>
  <si>
    <t>Weekly ave</t>
  </si>
  <si>
    <t>Weeks remaining</t>
  </si>
  <si>
    <t>Projected total imports</t>
  </si>
  <si>
    <t>Germany</t>
  </si>
  <si>
    <t>Somalia</t>
  </si>
  <si>
    <t>Congo</t>
  </si>
  <si>
    <t>Mexiko</t>
  </si>
  <si>
    <t>Zambië</t>
  </si>
  <si>
    <t>Tanzanië</t>
  </si>
  <si>
    <t>Ethiopia</t>
  </si>
  <si>
    <t>Malaysia</t>
  </si>
  <si>
    <t>Mauritius</t>
  </si>
  <si>
    <t>Yemen</t>
  </si>
  <si>
    <t>Chad</t>
  </si>
  <si>
    <t>Guinea</t>
  </si>
  <si>
    <t>Togo</t>
  </si>
  <si>
    <t>Brazil</t>
  </si>
  <si>
    <t>Seychelles</t>
  </si>
  <si>
    <t>Kuwait</t>
  </si>
  <si>
    <t>Spain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</si>
  <si>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</si>
  <si>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</t>
  </si>
  <si>
    <t>Italy</t>
  </si>
  <si>
    <t>Exports-Africa vs Rest/Uitvoere- Afrika vs res</t>
  </si>
  <si>
    <t>Africa/Afrika (BLNS included/ingesluit)</t>
  </si>
  <si>
    <t>Nigeria</t>
  </si>
  <si>
    <t>Singapore</t>
  </si>
  <si>
    <t>Portugal</t>
  </si>
  <si>
    <t>Exports/Uitvoere BLNS</t>
  </si>
  <si>
    <t>Venezuela</t>
  </si>
  <si>
    <t>Romania</t>
  </si>
  <si>
    <t>Ukraine</t>
  </si>
  <si>
    <t xml:space="preserve"> </t>
  </si>
  <si>
    <t>1.  Note:  Likely scenario compares with Grain SA S&amp;D number</t>
  </si>
  <si>
    <r>
      <t xml:space="preserve">Likely </t>
    </r>
    <r>
      <rPr>
        <i/>
        <sz val="9"/>
        <color indexed="10"/>
        <rFont val="Arial"/>
        <family val="2"/>
      </rPr>
      <t>(Note 1)</t>
    </r>
  </si>
  <si>
    <r>
      <t xml:space="preserve">Likely </t>
    </r>
    <r>
      <rPr>
        <i/>
        <sz val="10"/>
        <color indexed="10"/>
        <rFont val="Arial"/>
        <family val="2"/>
      </rPr>
      <t>(Note 1)</t>
    </r>
  </si>
  <si>
    <t xml:space="preserve">2. Conservative and optimistic scenario is based on subjective opinion and/or regression estimate  </t>
  </si>
  <si>
    <t>*Reguitlyn / Straight line</t>
  </si>
  <si>
    <t>Projeksie* vir 52 weke / Projection* for 52 weeks</t>
  </si>
  <si>
    <t>Mali</t>
  </si>
  <si>
    <t>Egipte</t>
  </si>
  <si>
    <t>2011/12</t>
  </si>
  <si>
    <t>2012/13</t>
  </si>
  <si>
    <t>North Korea</t>
  </si>
  <si>
    <t>South Korea</t>
  </si>
  <si>
    <t>2013/14</t>
  </si>
  <si>
    <t>Korea (North)</t>
  </si>
  <si>
    <t>Saudi Arabia</t>
  </si>
  <si>
    <t>2015/16*</t>
  </si>
  <si>
    <t>2014/15</t>
  </si>
  <si>
    <t>Mexico</t>
  </si>
  <si>
    <t>Week</t>
  </si>
  <si>
    <t>Durban</t>
  </si>
  <si>
    <t/>
  </si>
  <si>
    <t>Total</t>
  </si>
  <si>
    <t>Cape Town</t>
  </si>
  <si>
    <t>Port Elizabeth</t>
  </si>
  <si>
    <t>Paraquay</t>
  </si>
  <si>
    <t>Central African Republic</t>
  </si>
  <si>
    <t>United States</t>
  </si>
  <si>
    <t>SAGIS: WEEKLIKSE INVOERE EN UITVOERE 2016/17 Bemarkingseisoen</t>
  </si>
  <si>
    <t>SAGIS: WEEKLY IMPORTS AND EXPORTS 2016/17 Marketing season</t>
  </si>
  <si>
    <t xml:space="preserve">30 April 2016 tot </t>
  </si>
  <si>
    <t>GEELMIELIES: WEEKLIKSE INVOER PER HAWE - 2016/17 SEISOEN</t>
  </si>
  <si>
    <t>30 Apr - 06 May/Mei 2016</t>
  </si>
  <si>
    <t>2016/17</t>
  </si>
  <si>
    <t>30 April 2016 to</t>
  </si>
  <si>
    <t>Progressive yellow maize exports since 6 May 2016</t>
  </si>
  <si>
    <t>Progressive white maize exports since 6 May 2016</t>
  </si>
  <si>
    <t>Weeklikse gemid uitvoer tempo vir 2015/16. Weekly average export pace for 2015/16</t>
  </si>
  <si>
    <t>Progressive total maize exports since 6 May 2016</t>
  </si>
  <si>
    <t>07 May/Mei - 13 May/Mei 2016</t>
  </si>
  <si>
    <t>14 May/Mei - 20 May/Mei 2016</t>
  </si>
  <si>
    <t>21 May/Mei - 27 May/Mei 2016</t>
  </si>
  <si>
    <t>28 May/Mei - 03 Jun 2016</t>
  </si>
  <si>
    <t>04 Jun - 10 Jun 2016</t>
  </si>
  <si>
    <t>11 Jun - 17 Jun 2016</t>
  </si>
  <si>
    <t>18 Jun - 24 Jun 2016</t>
  </si>
  <si>
    <t>25 Jun - 01 Jul 2016</t>
  </si>
  <si>
    <t>02 Jul - 08 Jul 2016</t>
  </si>
  <si>
    <t>09 Jul - 15 Jul 2016</t>
  </si>
  <si>
    <t>Total/Totaal</t>
  </si>
  <si>
    <t>16 Jul - 22 Jul 2016</t>
  </si>
  <si>
    <t>WITMIELIES: WEEKLIKSE INVOER PER HAWE - 2016/17 SEISOEN</t>
  </si>
  <si>
    <t>East London</t>
  </si>
  <si>
    <t>23 Jul - 29 Jul 2016</t>
  </si>
  <si>
    <t>UNITED STATES</t>
  </si>
  <si>
    <t>ARGENTINA</t>
  </si>
  <si>
    <t>NA ANDER LANDE/TO OTHER COUNTRIES</t>
  </si>
  <si>
    <t>30 Jul - 05 Aug 2016</t>
  </si>
  <si>
    <t>06 Aug - 12 Aug 2016</t>
  </si>
  <si>
    <t>SAGIS GM WEEKLIKSE INVOERE PER HAWE/YM WEEKLY IMPORTS PER HARBOUR</t>
  </si>
  <si>
    <t>SAGIS WM WEEKLIKSE INVOERE PER HAWE/WM WEEKLY IMPORTS PER HARBOUR</t>
  </si>
  <si>
    <t>SAGIS GEEL INVOERE/YELLOW IMPORTS</t>
  </si>
  <si>
    <t>SAGIS INVOERE/IMPORTS</t>
  </si>
  <si>
    <t>SAGIS WIT INVOERE/WHITE IMPORTS</t>
  </si>
  <si>
    <t>13 Aug - 19 Aug 2016</t>
  </si>
  <si>
    <t>20 Aug - 26 Aug 2016</t>
  </si>
  <si>
    <t>27 Aug - 02 Sep 2016</t>
  </si>
  <si>
    <t>YELLOW MAIZE: WEEKLY IMPORTS FOR OTHER COUNTRIES - 2016/17 SEASON</t>
  </si>
  <si>
    <t>GEELMIELIES: WEEKLIKSE INVOERE VIR ANDER LANDE - 2016/17 SEISOEN</t>
  </si>
  <si>
    <t>LESOTHO</t>
  </si>
  <si>
    <t>ZIMBABWE</t>
  </si>
  <si>
    <t>SAGIS WIT UITVOERE / WHITE EXPORTS</t>
  </si>
  <si>
    <t>VIR INGEVOERDE MIELIES /  FOR IMPORTED MAIZE</t>
  </si>
  <si>
    <t>NAMIBIA</t>
  </si>
  <si>
    <t>SWAZILAND</t>
  </si>
  <si>
    <t>SAGIS GEEL UITVOERE / YELLOW EXPORTS</t>
  </si>
  <si>
    <t>VAN INGEVOERDE MIELIES /  FOR IMPORTED MAIZE</t>
  </si>
  <si>
    <t>03 Sep - 09 Sep 2016</t>
  </si>
  <si>
    <t>10 Sep - 16 Sep 2016</t>
  </si>
  <si>
    <t>17 Sep - 23 Sep 2016</t>
  </si>
  <si>
    <t>24 Sep - 30 Sep 2016</t>
  </si>
  <si>
    <t>01 Oct/Okt - 07 Oct/Okt 2016</t>
  </si>
  <si>
    <t>08 Oct/Okt - 14 Oct/Okt 2016</t>
  </si>
  <si>
    <t>15 Oct/Okt - 21 Oct/Okt 2016</t>
  </si>
  <si>
    <t>MOZAMBIQUE</t>
  </si>
  <si>
    <t>22 Oct/Okt - 28 Oct/Okt 2016</t>
  </si>
  <si>
    <t>29 Oct/Okt - 04 Nov 2016</t>
  </si>
  <si>
    <t>05 Nov - 11 Nov 2016</t>
  </si>
  <si>
    <t>12 Nov - 18 Nov 2016</t>
  </si>
  <si>
    <t>Richards Bay</t>
  </si>
  <si>
    <t>19 Nov - 25 Nov 2016</t>
  </si>
  <si>
    <t>WHITE MAIZE: WEEKLY IMPORT PER HARBOUR - 2016/17 SEASON</t>
  </si>
  <si>
    <t>26 Nov - 02 Dec/Des 2016</t>
  </si>
  <si>
    <t>03 Dec/Des - 09 Dec/Des 2016</t>
  </si>
  <si>
    <t>10 Dec/Des - 16 Dec/Des 2016</t>
  </si>
  <si>
    <t>17 Dec/Des - 23 Dec/Des 2016</t>
  </si>
  <si>
    <t>24 Dec/Des - 30 Dec/Des 2016</t>
  </si>
  <si>
    <t>ANGOLA</t>
  </si>
  <si>
    <t>31 Dec/Des - 06 Jan 2017</t>
  </si>
  <si>
    <t>07 Jan - 13 Jan 2017</t>
  </si>
  <si>
    <t>14 Jan - 20 Jan 2017</t>
  </si>
  <si>
    <t>* Total Exports of Imported maize  for weeks 3 December 2016 - 30 December 2016</t>
  </si>
  <si>
    <t>21 Jan - 27 Jan 2017</t>
  </si>
  <si>
    <t>YELLOW MAIZE: WEEKLY IMPORT PER HARBOUR - 2016/17 SEASON</t>
  </si>
  <si>
    <t>*35</t>
  </si>
  <si>
    <t>28 Jan - 03 Feb 2017</t>
  </si>
  <si>
    <t>WITMIELIES: UITVOERE VAN INGEVOERDE MIELIES - 2016/17 SEISOEN</t>
  </si>
  <si>
    <t>GEELMIELIES: UITVOERE VAN INGEVOERDE MIELIES - 2016/17 SEISOEN</t>
  </si>
  <si>
    <t>04 Feb - 10 Feb 2017</t>
  </si>
  <si>
    <t>11 Feb - 17 Feb 2017</t>
  </si>
  <si>
    <t>ROMANIA</t>
  </si>
  <si>
    <t>18 Feb - 24 Feb 2017</t>
  </si>
  <si>
    <t>YELLOW MAIZE: EXPORTS OF IMPORTED MAIZE - 2016/17 SEASON</t>
  </si>
  <si>
    <t>25 Feb - 03 Mar 2017</t>
  </si>
  <si>
    <t>04 Mar - 10 Mar 2017</t>
  </si>
  <si>
    <t>11 Mar - 17 Mar 2017</t>
  </si>
  <si>
    <t>18 Mar - 24 Mar 2017</t>
  </si>
  <si>
    <t>UKRAINE</t>
  </si>
  <si>
    <t>25 Mar - 31 Mar 2017</t>
  </si>
  <si>
    <t>TANZANIA</t>
  </si>
  <si>
    <t>01 Apr - 07 Apr 2017</t>
  </si>
  <si>
    <t>08 Apr - 14 Apr 2017</t>
  </si>
  <si>
    <t>WHITE MAIZE: EXPORTS OF IMPORTED MAIZE - 2016/17 SEASON</t>
  </si>
  <si>
    <t>BOTSWANA</t>
  </si>
  <si>
    <t>15 Apr - 21 Apr 2017</t>
  </si>
  <si>
    <t>22 Apr - 28 Apr 2017</t>
  </si>
  <si>
    <t>* Total Imports for other countries for weeks 3 December 2016 - 30 December 2016</t>
  </si>
  <si>
    <t>*Total/Totaal</t>
  </si>
  <si>
    <t>*Includes: Imports for RSA and other countries</t>
  </si>
  <si>
    <t>*Sluit in: Invoer vir RSA en ander lande</t>
  </si>
  <si>
    <t xml:space="preserve">29 April 2017 tot </t>
  </si>
  <si>
    <t>2017/18</t>
  </si>
  <si>
    <t>UITVOERE/EXPORTS - 2017/18 Marketing season/ bemarkingseisoen</t>
  </si>
  <si>
    <t>SAGIS: WEEKLIKSE INVOERE EN UITVOERE 2017/18 Bemarkingseisoen</t>
  </si>
  <si>
    <t>SAGIS: WEEKLY IMPORTS AND EXPORTS 2017/18 Marketing season</t>
  </si>
  <si>
    <t>29 April 2017 to</t>
  </si>
  <si>
    <t>Taiwan, Prov of China</t>
  </si>
  <si>
    <t>Korea, Rep of</t>
  </si>
  <si>
    <t>Other than Africa/Ander as Afrika</t>
  </si>
</sst>
</file>

<file path=xl/styles.xml><?xml version="1.0" encoding="utf-8"?>
<styleSheet xmlns="http://schemas.openxmlformats.org/spreadsheetml/2006/main">
  <numFmts count="3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"/>
    <numFmt numFmtId="173" formatCode="m/d/yy"/>
    <numFmt numFmtId="174" formatCode="_ * #,##0.0_ ;_ * \-#,##0.0_ ;_ * &quot;-&quot;??_ ;_ @_ "/>
    <numFmt numFmtId="175" formatCode="_ * #,##0_ ;_ * \-#,##0_ ;_ * &quot;-&quot;??_ ;_ @_ "/>
    <numFmt numFmtId="176" formatCode="_ * #,##0.000_ ;_ * \-#,##0.000_ ;_ * &quot;-&quot;??_ ;_ @_ "/>
    <numFmt numFmtId="177" formatCode="_ * #,##0.0000_ ;_ * \-#,##0.0000_ ;_ * &quot;-&quot;??_ ;_ @_ "/>
    <numFmt numFmtId="178" formatCode="[$-1C09]dd\ mmmm\ yyyy"/>
    <numFmt numFmtId="179" formatCode="mmm\-yyyy"/>
    <numFmt numFmtId="180" formatCode="_ * #,##0.0_ ;_ * \-#,##0.0_ ;_ * &quot;-&quot;_ ;_ @_ "/>
    <numFmt numFmtId="181" formatCode="[$-436]dd\ mmmm\ yyyy"/>
    <numFmt numFmtId="182" formatCode="[$-409]hh:mm:ss\ AM/PM"/>
    <numFmt numFmtId="183" formatCode="_(* #,##0.000_);_(* \(#,##0.000\);_(* &quot;-&quot;??_);_(@_)"/>
    <numFmt numFmtId="184" formatCode="_(* #,##0.0_);_(* \(#,##0.0\);_(* &quot;-&quot;??_);_(@_)"/>
    <numFmt numFmtId="185" formatCode="_(* #,##0_);_(* \(#,##0\);_(* &quot;-&quot;??_);_(@_)"/>
    <numFmt numFmtId="186" formatCode="0_ ;\-0\ "/>
    <numFmt numFmtId="187" formatCode="d\-mmm\-yy"/>
    <numFmt numFmtId="188" formatCode="[$-409]d\-mmm;@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_ * #\ ##0_ ;_ * \-#\ ##0_ ;_ * &quot;-&quot;??_ ;_ @_ "/>
  </numFmts>
  <fonts count="71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b/>
      <sz val="10"/>
      <color indexed="8"/>
      <name val="Arial"/>
      <family val="0"/>
    </font>
    <font>
      <b/>
      <sz val="8.45"/>
      <color indexed="8"/>
      <name val="Arial"/>
      <family val="0"/>
    </font>
    <font>
      <b/>
      <sz val="9.25"/>
      <color indexed="8"/>
      <name val="Arial"/>
      <family val="0"/>
    </font>
    <font>
      <b/>
      <sz val="7.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Calibri"/>
      <family val="0"/>
    </font>
    <font>
      <b/>
      <sz val="12"/>
      <color indexed="8"/>
      <name val="Arial"/>
      <family val="0"/>
    </font>
    <font>
      <b/>
      <sz val="11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F3F76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rgb="FF7F7F7F"/>
      </left>
      <right style="medium"/>
      <top style="thin"/>
      <bottom style="thin"/>
    </border>
    <border>
      <left>
        <color indexed="63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7F7F7F"/>
      </left>
      <right>
        <color indexed="63"/>
      </right>
      <top style="thin">
        <color rgb="FF7F7F7F"/>
      </top>
      <bottom style="thin">
        <color rgb="FF7F7F7F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>
        <color rgb="FF7F7F7F"/>
      </right>
      <top style="thin">
        <color rgb="FF7F7F7F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medium"/>
    </border>
    <border>
      <left style="thin">
        <color rgb="FF7F7F7F"/>
      </left>
      <right style="medium"/>
      <top style="thin">
        <color rgb="FF7F7F7F"/>
      </top>
      <bottom style="medium"/>
    </border>
    <border>
      <left style="medium"/>
      <right style="thin">
        <color rgb="FF7F7F7F"/>
      </right>
      <top>
        <color indexed="63"/>
      </top>
      <bottom style="medium"/>
    </border>
    <border>
      <left style="thin">
        <color rgb="FF7F7F7F"/>
      </left>
      <right style="thin">
        <color rgb="FF7F7F7F"/>
      </right>
      <top>
        <color indexed="63"/>
      </top>
      <bottom style="medium"/>
    </border>
    <border>
      <left style="thin">
        <color rgb="FF7F7F7F"/>
      </left>
      <right style="medium"/>
      <top>
        <color indexed="63"/>
      </top>
      <bottom style="medium"/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14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75" fontId="3" fillId="0" borderId="10" xfId="42" applyNumberFormat="1" applyFont="1" applyBorder="1" applyAlignment="1">
      <alignment/>
    </xf>
    <xf numFmtId="175" fontId="3" fillId="0" borderId="14" xfId="42" applyNumberFormat="1" applyFont="1" applyBorder="1" applyAlignment="1">
      <alignment/>
    </xf>
    <xf numFmtId="175" fontId="3" fillId="0" borderId="0" xfId="42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175" fontId="0" fillId="0" borderId="0" xfId="0" applyNumberFormat="1" applyAlignment="1">
      <alignment/>
    </xf>
    <xf numFmtId="175" fontId="0" fillId="0" borderId="19" xfId="42" applyNumberFormat="1" applyFont="1" applyBorder="1" applyAlignment="1">
      <alignment/>
    </xf>
    <xf numFmtId="3" fontId="0" fillId="0" borderId="19" xfId="0" applyNumberForma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175" fontId="0" fillId="0" borderId="22" xfId="42" applyNumberFormat="1" applyFont="1" applyBorder="1" applyAlignment="1">
      <alignment/>
    </xf>
    <xf numFmtId="175" fontId="0" fillId="0" borderId="23" xfId="42" applyNumberFormat="1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5" xfId="0" applyBorder="1" applyAlignment="1">
      <alignment/>
    </xf>
    <xf numFmtId="3" fontId="0" fillId="0" borderId="26" xfId="0" applyNumberFormat="1" applyBorder="1" applyAlignment="1">
      <alignment/>
    </xf>
    <xf numFmtId="0" fontId="1" fillId="0" borderId="27" xfId="0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175" fontId="0" fillId="0" borderId="26" xfId="42" applyNumberFormat="1" applyFont="1" applyBorder="1" applyAlignment="1">
      <alignment/>
    </xf>
    <xf numFmtId="0" fontId="0" fillId="0" borderId="27" xfId="0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19" xfId="0" applyBorder="1" applyAlignment="1">
      <alignment/>
    </xf>
    <xf numFmtId="0" fontId="1" fillId="0" borderId="19" xfId="0" applyFont="1" applyBorder="1" applyAlignment="1">
      <alignment/>
    </xf>
    <xf numFmtId="0" fontId="3" fillId="0" borderId="25" xfId="0" applyFont="1" applyBorder="1" applyAlignment="1">
      <alignment/>
    </xf>
    <xf numFmtId="175" fontId="3" fillId="0" borderId="19" xfId="42" applyNumberFormat="1" applyFont="1" applyBorder="1" applyAlignment="1">
      <alignment/>
    </xf>
    <xf numFmtId="175" fontId="3" fillId="0" borderId="26" xfId="42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8" xfId="0" applyFont="1" applyBorder="1" applyAlignment="1">
      <alignment/>
    </xf>
    <xf numFmtId="15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5" fontId="3" fillId="0" borderId="29" xfId="42" applyNumberFormat="1" applyFont="1" applyBorder="1" applyAlignment="1">
      <alignment/>
    </xf>
    <xf numFmtId="175" fontId="3" fillId="0" borderId="30" xfId="42" applyNumberFormat="1" applyFont="1" applyBorder="1" applyAlignment="1">
      <alignment/>
    </xf>
    <xf numFmtId="175" fontId="3" fillId="0" borderId="16" xfId="42" applyNumberFormat="1" applyFont="1" applyBorder="1" applyAlignment="1">
      <alignment/>
    </xf>
    <xf numFmtId="175" fontId="3" fillId="0" borderId="17" xfId="42" applyNumberFormat="1" applyFont="1" applyBorder="1" applyAlignment="1">
      <alignment/>
    </xf>
    <xf numFmtId="175" fontId="3" fillId="0" borderId="31" xfId="42" applyNumberFormat="1" applyFont="1" applyBorder="1" applyAlignment="1">
      <alignment/>
    </xf>
    <xf numFmtId="171" fontId="0" fillId="0" borderId="0" xfId="0" applyNumberFormat="1" applyAlignment="1">
      <alignment/>
    </xf>
    <xf numFmtId="175" fontId="0" fillId="0" borderId="0" xfId="42" applyNumberFormat="1" applyFont="1" applyBorder="1" applyAlignment="1">
      <alignment/>
    </xf>
    <xf numFmtId="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1" fillId="0" borderId="13" xfId="0" applyNumberFormat="1" applyFont="1" applyBorder="1" applyAlignment="1">
      <alignment horizontal="right"/>
    </xf>
    <xf numFmtId="0" fontId="1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  <xf numFmtId="15" fontId="0" fillId="0" borderId="0" xfId="0" applyNumberFormat="1" applyFont="1" applyAlignment="1">
      <alignment horizontal="right"/>
    </xf>
    <xf numFmtId="175" fontId="1" fillId="0" borderId="0" xfId="42" applyNumberFormat="1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1" xfId="0" applyNumberFormat="1" applyFont="1" applyBorder="1" applyAlignment="1">
      <alignment/>
    </xf>
    <xf numFmtId="0" fontId="3" fillId="0" borderId="17" xfId="42" applyNumberFormat="1" applyFont="1" applyBorder="1" applyAlignment="1">
      <alignment/>
    </xf>
    <xf numFmtId="0" fontId="3" fillId="0" borderId="10" xfId="42" applyNumberFormat="1" applyFont="1" applyBorder="1" applyAlignment="1">
      <alignment/>
    </xf>
    <xf numFmtId="0" fontId="3" fillId="0" borderId="14" xfId="42" applyNumberFormat="1" applyFont="1" applyBorder="1" applyAlignment="1">
      <alignment/>
    </xf>
    <xf numFmtId="0" fontId="3" fillId="0" borderId="0" xfId="42" applyNumberFormat="1" applyFont="1" applyBorder="1" applyAlignment="1">
      <alignment/>
    </xf>
    <xf numFmtId="0" fontId="0" fillId="0" borderId="19" xfId="0" applyFont="1" applyBorder="1" applyAlignment="1">
      <alignment/>
    </xf>
    <xf numFmtId="175" fontId="0" fillId="0" borderId="32" xfId="42" applyNumberFormat="1" applyFont="1" applyBorder="1" applyAlignment="1">
      <alignment/>
    </xf>
    <xf numFmtId="175" fontId="0" fillId="0" borderId="33" xfId="42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5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75" fontId="8" fillId="0" borderId="0" xfId="42" applyNumberFormat="1" applyFont="1" applyAlignment="1">
      <alignment/>
    </xf>
    <xf numFmtId="0" fontId="7" fillId="0" borderId="19" xfId="0" applyFont="1" applyBorder="1" applyAlignment="1">
      <alignment/>
    </xf>
    <xf numFmtId="175" fontId="7" fillId="0" borderId="19" xfId="42" applyNumberFormat="1" applyFont="1" applyBorder="1" applyAlignment="1">
      <alignment/>
    </xf>
    <xf numFmtId="0" fontId="8" fillId="0" borderId="19" xfId="0" applyFont="1" applyBorder="1" applyAlignment="1">
      <alignment/>
    </xf>
    <xf numFmtId="175" fontId="8" fillId="0" borderId="19" xfId="42" applyNumberFormat="1" applyFont="1" applyBorder="1" applyAlignment="1">
      <alignment/>
    </xf>
    <xf numFmtId="0" fontId="1" fillId="0" borderId="30" xfId="0" applyFont="1" applyBorder="1" applyAlignment="1">
      <alignment/>
    </xf>
    <xf numFmtId="3" fontId="1" fillId="0" borderId="30" xfId="0" applyNumberFormat="1" applyFont="1" applyBorder="1" applyAlignment="1">
      <alignment/>
    </xf>
    <xf numFmtId="0" fontId="3" fillId="0" borderId="11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9" fillId="0" borderId="0" xfId="0" applyNumberFormat="1" applyFont="1" applyAlignment="1">
      <alignment/>
    </xf>
    <xf numFmtId="0" fontId="12" fillId="0" borderId="0" xfId="0" applyFont="1" applyFill="1" applyBorder="1" applyAlignment="1">
      <alignment/>
    </xf>
    <xf numFmtId="3" fontId="7" fillId="0" borderId="19" xfId="0" applyNumberFormat="1" applyFont="1" applyBorder="1" applyAlignment="1">
      <alignment/>
    </xf>
    <xf numFmtId="185" fontId="12" fillId="0" borderId="22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0" fontId="12" fillId="0" borderId="27" xfId="0" applyFont="1" applyBorder="1" applyAlignment="1">
      <alignment/>
    </xf>
    <xf numFmtId="175" fontId="0" fillId="0" borderId="0" xfId="0" applyNumberFormat="1" applyBorder="1" applyAlignment="1">
      <alignment/>
    </xf>
    <xf numFmtId="0" fontId="0" fillId="0" borderId="32" xfId="0" applyFont="1" applyBorder="1" applyAlignment="1">
      <alignment/>
    </xf>
    <xf numFmtId="0" fontId="1" fillId="0" borderId="33" xfId="0" applyFont="1" applyBorder="1" applyAlignment="1">
      <alignment/>
    </xf>
    <xf numFmtId="17" fontId="0" fillId="0" borderId="0" xfId="0" applyNumberFormat="1" applyFont="1" applyAlignment="1" quotePrefix="1">
      <alignment horizontal="right"/>
    </xf>
    <xf numFmtId="0" fontId="3" fillId="0" borderId="12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right"/>
    </xf>
    <xf numFmtId="0" fontId="3" fillId="0" borderId="12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0" fontId="0" fillId="0" borderId="16" xfId="0" applyNumberFormat="1" applyFont="1" applyBorder="1" applyAlignment="1">
      <alignment/>
    </xf>
    <xf numFmtId="0" fontId="0" fillId="0" borderId="35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36" xfId="0" applyNumberFormat="1" applyFont="1" applyBorder="1" applyAlignment="1">
      <alignment horizontal="right"/>
    </xf>
    <xf numFmtId="0" fontId="0" fillId="0" borderId="36" xfId="0" applyFont="1" applyBorder="1" applyAlignment="1">
      <alignment horizontal="right"/>
    </xf>
    <xf numFmtId="0" fontId="0" fillId="0" borderId="35" xfId="0" applyFont="1" applyBorder="1" applyAlignment="1">
      <alignment horizontal="center"/>
    </xf>
    <xf numFmtId="17" fontId="0" fillId="0" borderId="0" xfId="0" applyNumberFormat="1" applyFon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58" fillId="30" borderId="1" xfId="54" applyAlignment="1">
      <alignment/>
    </xf>
    <xf numFmtId="175" fontId="58" fillId="30" borderId="1" xfId="54" applyNumberFormat="1" applyAlignment="1">
      <alignment/>
    </xf>
    <xf numFmtId="3" fontId="58" fillId="30" borderId="1" xfId="54" applyNumberFormat="1" applyAlignment="1">
      <alignment/>
    </xf>
    <xf numFmtId="41" fontId="58" fillId="30" borderId="1" xfId="54" applyNumberFormat="1" applyAlignment="1">
      <alignment/>
    </xf>
    <xf numFmtId="175" fontId="58" fillId="30" borderId="37" xfId="54" applyNumberFormat="1" applyBorder="1" applyAlignment="1">
      <alignment/>
    </xf>
    <xf numFmtId="15" fontId="65" fillId="30" borderId="1" xfId="54" applyNumberFormat="1" applyFont="1" applyAlignment="1">
      <alignment/>
    </xf>
    <xf numFmtId="0" fontId="0" fillId="0" borderId="28" xfId="0" applyFont="1" applyBorder="1" applyAlignment="1">
      <alignment/>
    </xf>
    <xf numFmtId="175" fontId="1" fillId="0" borderId="19" xfId="0" applyNumberFormat="1" applyFont="1" applyBorder="1" applyAlignment="1">
      <alignment/>
    </xf>
    <xf numFmtId="175" fontId="1" fillId="0" borderId="33" xfId="0" applyNumberFormat="1" applyFont="1" applyBorder="1" applyAlignment="1">
      <alignment/>
    </xf>
    <xf numFmtId="175" fontId="58" fillId="30" borderId="38" xfId="54" applyNumberFormat="1" applyBorder="1" applyAlignment="1">
      <alignment/>
    </xf>
    <xf numFmtId="0" fontId="0" fillId="0" borderId="0" xfId="0" applyFont="1" applyBorder="1" applyAlignment="1" quotePrefix="1">
      <alignment horizontal="right"/>
    </xf>
    <xf numFmtId="175" fontId="66" fillId="33" borderId="19" xfId="54" applyNumberFormat="1" applyFont="1" applyFill="1" applyBorder="1" applyAlignment="1">
      <alignment/>
    </xf>
    <xf numFmtId="3" fontId="66" fillId="33" borderId="19" xfId="54" applyNumberFormat="1" applyFont="1" applyFill="1" applyBorder="1" applyAlignment="1">
      <alignment/>
    </xf>
    <xf numFmtId="3" fontId="67" fillId="33" borderId="19" xfId="0" applyNumberFormat="1" applyFont="1" applyFill="1" applyBorder="1" applyAlignment="1">
      <alignment/>
    </xf>
    <xf numFmtId="0" fontId="66" fillId="0" borderId="39" xfId="0" applyFont="1" applyBorder="1" applyAlignment="1">
      <alignment/>
    </xf>
    <xf numFmtId="0" fontId="66" fillId="0" borderId="0" xfId="0" applyFont="1" applyBorder="1" applyAlignment="1" quotePrefix="1">
      <alignment horizontal="right"/>
    </xf>
    <xf numFmtId="3" fontId="0" fillId="0" borderId="33" xfId="0" applyNumberFormat="1" applyBorder="1" applyAlignment="1">
      <alignment/>
    </xf>
    <xf numFmtId="175" fontId="1" fillId="33" borderId="19" xfId="42" applyNumberFormat="1" applyFont="1" applyFill="1" applyBorder="1" applyAlignment="1">
      <alignment/>
    </xf>
    <xf numFmtId="15" fontId="58" fillId="30" borderId="40" xfId="54" applyNumberFormat="1" applyBorder="1" applyAlignment="1">
      <alignment horizontal="right"/>
    </xf>
    <xf numFmtId="0" fontId="58" fillId="30" borderId="40" xfId="54" applyBorder="1" applyAlignment="1">
      <alignment/>
    </xf>
    <xf numFmtId="15" fontId="58" fillId="33" borderId="19" xfId="54" applyNumberFormat="1" applyFill="1" applyBorder="1" applyAlignment="1">
      <alignment horizontal="right"/>
    </xf>
    <xf numFmtId="0" fontId="58" fillId="33" borderId="19" xfId="54" applyFill="1" applyBorder="1" applyAlignment="1">
      <alignment/>
    </xf>
    <xf numFmtId="0" fontId="0" fillId="0" borderId="0" xfId="0" applyFont="1" applyBorder="1" applyAlignment="1">
      <alignment horizontal="right"/>
    </xf>
    <xf numFmtId="175" fontId="0" fillId="0" borderId="41" xfId="42" applyNumberFormat="1" applyFont="1" applyBorder="1" applyAlignment="1">
      <alignment/>
    </xf>
    <xf numFmtId="3" fontId="1" fillId="33" borderId="19" xfId="0" applyNumberFormat="1" applyFont="1" applyFill="1" applyBorder="1" applyAlignment="1">
      <alignment/>
    </xf>
    <xf numFmtId="175" fontId="14" fillId="33" borderId="19" xfId="54" applyNumberFormat="1" applyFont="1" applyFill="1" applyBorder="1" applyAlignment="1">
      <alignment/>
    </xf>
    <xf numFmtId="3" fontId="14" fillId="33" borderId="19" xfId="54" applyNumberFormat="1" applyFont="1" applyFill="1" applyBorder="1" applyAlignment="1">
      <alignment/>
    </xf>
    <xf numFmtId="15" fontId="58" fillId="30" borderId="42" xfId="54" applyNumberFormat="1" applyBorder="1" applyAlignment="1">
      <alignment horizontal="center"/>
    </xf>
    <xf numFmtId="0" fontId="58" fillId="30" borderId="1" xfId="54" applyNumberFormat="1" applyBorder="1" applyAlignment="1">
      <alignment/>
    </xf>
    <xf numFmtId="0" fontId="58" fillId="30" borderId="1" xfId="54" applyNumberFormat="1" applyBorder="1" applyAlignment="1">
      <alignment/>
    </xf>
    <xf numFmtId="15" fontId="58" fillId="30" borderId="43" xfId="54" applyNumberFormat="1" applyBorder="1" applyAlignment="1">
      <alignment horizontal="center"/>
    </xf>
    <xf numFmtId="0" fontId="58" fillId="30" borderId="44" xfId="54" applyNumberFormat="1" applyBorder="1" applyAlignment="1">
      <alignment/>
    </xf>
    <xf numFmtId="0" fontId="58" fillId="30" borderId="45" xfId="54" applyBorder="1" applyAlignment="1">
      <alignment/>
    </xf>
    <xf numFmtId="0" fontId="3" fillId="0" borderId="11" xfId="0" applyNumberFormat="1" applyFont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15" fontId="58" fillId="30" borderId="1" xfId="54" applyNumberFormat="1" applyFont="1" applyAlignment="1">
      <alignment/>
    </xf>
    <xf numFmtId="15" fontId="14" fillId="0" borderId="0" xfId="0" applyNumberFormat="1" applyFont="1" applyAlignment="1">
      <alignment/>
    </xf>
    <xf numFmtId="0" fontId="58" fillId="30" borderId="43" xfId="54" applyBorder="1" applyAlignment="1">
      <alignment/>
    </xf>
    <xf numFmtId="0" fontId="13" fillId="0" borderId="0" xfId="0" applyFont="1" applyAlignment="1">
      <alignment horizontal="right"/>
    </xf>
    <xf numFmtId="0" fontId="0" fillId="0" borderId="35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36" xfId="0" applyNumberFormat="1" applyFont="1" applyBorder="1" applyAlignment="1">
      <alignment horizontal="right"/>
    </xf>
    <xf numFmtId="0" fontId="0" fillId="0" borderId="16" xfId="0" applyNumberFormat="1" applyFont="1" applyBorder="1" applyAlignment="1">
      <alignment/>
    </xf>
    <xf numFmtId="0" fontId="0" fillId="0" borderId="36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5" fontId="58" fillId="30" borderId="46" xfId="54" applyNumberFormat="1" applyBorder="1" applyAlignment="1">
      <alignment horizontal="center"/>
    </xf>
    <xf numFmtId="0" fontId="58" fillId="30" borderId="47" xfId="54" applyNumberFormat="1" applyBorder="1" applyAlignment="1">
      <alignment/>
    </xf>
    <xf numFmtId="0" fontId="58" fillId="30" borderId="46" xfId="54" applyBorder="1" applyAlignment="1">
      <alignment/>
    </xf>
    <xf numFmtId="0" fontId="58" fillId="30" borderId="48" xfId="54" applyBorder="1" applyAlignment="1">
      <alignment/>
    </xf>
    <xf numFmtId="175" fontId="1" fillId="33" borderId="0" xfId="42" applyNumberFormat="1" applyFont="1" applyFill="1" applyBorder="1" applyAlignment="1">
      <alignment/>
    </xf>
    <xf numFmtId="3" fontId="58" fillId="30" borderId="49" xfId="54" applyNumberFormat="1" applyBorder="1" applyAlignment="1">
      <alignment/>
    </xf>
    <xf numFmtId="175" fontId="58" fillId="30" borderId="49" xfId="54" applyNumberFormat="1" applyBorder="1" applyAlignment="1">
      <alignment/>
    </xf>
    <xf numFmtId="0" fontId="0" fillId="0" borderId="0" xfId="0" applyFill="1" applyBorder="1" applyAlignment="1">
      <alignment/>
    </xf>
    <xf numFmtId="0" fontId="66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right"/>
    </xf>
    <xf numFmtId="175" fontId="14" fillId="0" borderId="19" xfId="54" applyNumberFormat="1" applyFont="1" applyFill="1" applyBorder="1" applyAlignment="1">
      <alignment/>
    </xf>
    <xf numFmtId="3" fontId="14" fillId="0" borderId="19" xfId="54" applyNumberFormat="1" applyFont="1" applyFill="1" applyBorder="1" applyAlignment="1">
      <alignment/>
    </xf>
    <xf numFmtId="43" fontId="0" fillId="0" borderId="28" xfId="42" applyNumberFormat="1" applyFont="1" applyBorder="1" applyAlignment="1">
      <alignment/>
    </xf>
    <xf numFmtId="0" fontId="15" fillId="0" borderId="0" xfId="0" applyFont="1" applyAlignment="1">
      <alignment/>
    </xf>
    <xf numFmtId="188" fontId="8" fillId="0" borderId="0" xfId="0" applyNumberFormat="1" applyFont="1" applyAlignment="1">
      <alignment/>
    </xf>
    <xf numFmtId="0" fontId="68" fillId="0" borderId="50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68" fillId="0" borderId="50" xfId="0" applyNumberFormat="1" applyFont="1" applyBorder="1" applyAlignment="1">
      <alignment horizontal="center"/>
    </xf>
    <xf numFmtId="3" fontId="69" fillId="0" borderId="50" xfId="0" applyNumberFormat="1" applyFont="1" applyBorder="1" applyAlignment="1">
      <alignment horizontal="right"/>
    </xf>
    <xf numFmtId="3" fontId="68" fillId="0" borderId="50" xfId="0" applyNumberFormat="1" applyFont="1" applyBorder="1" applyAlignment="1">
      <alignment horizontal="right"/>
    </xf>
    <xf numFmtId="0" fontId="58" fillId="30" borderId="45" xfId="54" applyNumberFormat="1" applyBorder="1" applyAlignment="1">
      <alignment/>
    </xf>
    <xf numFmtId="0" fontId="1" fillId="0" borderId="24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70" fillId="0" borderId="52" xfId="0" applyNumberFormat="1" applyFont="1" applyBorder="1" applyAlignment="1">
      <alignment horizontal="center"/>
    </xf>
    <xf numFmtId="0" fontId="70" fillId="0" borderId="53" xfId="0" applyNumberFormat="1" applyFont="1" applyBorder="1" applyAlignment="1">
      <alignment horizontal="center"/>
    </xf>
    <xf numFmtId="0" fontId="70" fillId="0" borderId="54" xfId="0" applyNumberFormat="1" applyFont="1" applyBorder="1" applyAlignment="1">
      <alignment horizontal="center"/>
    </xf>
    <xf numFmtId="0" fontId="68" fillId="0" borderId="52" xfId="0" applyNumberFormat="1" applyFont="1" applyBorder="1" applyAlignment="1">
      <alignment horizontal="left"/>
    </xf>
    <xf numFmtId="0" fontId="68" fillId="0" borderId="53" xfId="0" applyNumberFormat="1" applyFont="1" applyBorder="1" applyAlignment="1">
      <alignment horizontal="left"/>
    </xf>
    <xf numFmtId="0" fontId="68" fillId="0" borderId="54" xfId="0" applyNumberFormat="1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worksheet" Target="worksheets/sheet2.xml" /><Relationship Id="rId11" Type="http://schemas.openxmlformats.org/officeDocument/2006/relationships/worksheet" Target="worksheets/sheet3.xml" /><Relationship Id="rId12" Type="http://schemas.openxmlformats.org/officeDocument/2006/relationships/worksheet" Target="worksheets/sheet4.xml" /><Relationship Id="rId13" Type="http://schemas.openxmlformats.org/officeDocument/2006/relationships/worksheet" Target="worksheets/sheet5.xml" /><Relationship Id="rId14" Type="http://schemas.openxmlformats.org/officeDocument/2006/relationships/worksheet" Target="worksheets/sheet6.xml" /><Relationship Id="rId15" Type="http://schemas.openxmlformats.org/officeDocument/2006/relationships/worksheet" Target="worksheets/sheet7.xml" /><Relationship Id="rId16" Type="http://schemas.openxmlformats.org/officeDocument/2006/relationships/worksheet" Target="worksheets/sheet8.xml" /><Relationship Id="rId17" Type="http://schemas.openxmlformats.org/officeDocument/2006/relationships/worksheet" Target="worksheets/sheet9.xml" /><Relationship Id="rId18" Type="http://schemas.openxmlformats.org/officeDocument/2006/relationships/worksheet" Target="worksheets/sheet10.xml" /><Relationship Id="rId19" Type="http://schemas.openxmlformats.org/officeDocument/2006/relationships/worksheet" Target="worksheets/sheet11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Yellow Maize Exports for 2017/18 (ton, %)</a:t>
            </a:r>
          </a:p>
        </c:rich>
      </c:tx>
      <c:layout>
        <c:manualLayout>
          <c:xMode val="factor"/>
          <c:yMode val="factor"/>
          <c:x val="-0.0075"/>
          <c:y val="0.87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6"/>
          <c:y val="0.10425"/>
          <c:w val="0.472"/>
          <c:h val="0.71825"/>
        </c:manualLayout>
      </c:layout>
      <c:pieChart>
        <c:varyColors val="1"/>
        <c:ser>
          <c:idx val="2"/>
          <c:order val="0"/>
          <c:tx>
            <c:strRef>
              <c:f>'Export destin -Uitvoer bestem.'!$H$47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C383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1893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C477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57D9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66D31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26DA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A4434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849F4B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6C548A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3F92A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37F3A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B7BB4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B74C4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94B255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7A5F9A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7A4BD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EC8F42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7394C5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C87372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A9C379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9480AE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70B7CD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8A56E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A1B4D4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D6A1A0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C0D2A4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B3A8C4"/>
              </a:solidFill>
              <a:ln w="3175">
                <a:noFill/>
              </a:ln>
            </c:spPr>
          </c:dPt>
          <c:dPt>
            <c:idx val="28"/>
            <c:spPr>
              <a:solidFill>
                <a:srgbClr val="A0CAD9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F9BE9E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C2CDE1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E2C2C2"/>
              </a:solidFill>
              <a:ln w="3175">
                <a:noFill/>
              </a:ln>
            </c:spPr>
          </c:dPt>
          <c:dPt>
            <c:idx val="32"/>
            <c:spPr>
              <a:solidFill>
                <a:srgbClr val="D5E0C4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'Export destin -Uitvoer bestem.'!$A$48:$A$80</c:f>
              <c:strCache>
                <c:ptCount val="33"/>
                <c:pt idx="0">
                  <c:v>Lesotho</c:v>
                </c:pt>
                <c:pt idx="1">
                  <c:v>Mozambique</c:v>
                </c:pt>
                <c:pt idx="2">
                  <c:v>Swaziland</c:v>
                </c:pt>
                <c:pt idx="3">
                  <c:v>Namibia</c:v>
                </c:pt>
                <c:pt idx="4">
                  <c:v>Botswana</c:v>
                </c:pt>
                <c:pt idx="5">
                  <c:v>Taiwan, Prov of China</c:v>
                </c:pt>
                <c:pt idx="6">
                  <c:v>Japan</c:v>
                </c:pt>
                <c:pt idx="7">
                  <c:v>Angola</c:v>
                </c:pt>
                <c:pt idx="8">
                  <c:v>Egipte</c:v>
                </c:pt>
                <c:pt idx="9">
                  <c:v>Kuwait</c:v>
                </c:pt>
                <c:pt idx="10">
                  <c:v>Cameroon</c:v>
                </c:pt>
                <c:pt idx="11">
                  <c:v>Yemen</c:v>
                </c:pt>
                <c:pt idx="12">
                  <c:v>Ghana</c:v>
                </c:pt>
                <c:pt idx="13">
                  <c:v>North Korea</c:v>
                </c:pt>
                <c:pt idx="14">
                  <c:v>South Korea</c:v>
                </c:pt>
                <c:pt idx="15">
                  <c:v>Korea, Rep of</c:v>
                </c:pt>
                <c:pt idx="16">
                  <c:v>Malaysia</c:v>
                </c:pt>
                <c:pt idx="17">
                  <c:v>Mauritius</c:v>
                </c:pt>
                <c:pt idx="18">
                  <c:v>Madagaskar</c:v>
                </c:pt>
                <c:pt idx="19">
                  <c:v>Nigeria</c:v>
                </c:pt>
                <c:pt idx="20">
                  <c:v>Malawië</c:v>
                </c:pt>
                <c:pt idx="21">
                  <c:v>Portugal</c:v>
                </c:pt>
                <c:pt idx="22">
                  <c:v>Saudi Arabia</c:v>
                </c:pt>
                <c:pt idx="23">
                  <c:v>Senegal</c:v>
                </c:pt>
                <c:pt idx="24">
                  <c:v>Tanzania</c:v>
                </c:pt>
                <c:pt idx="25">
                  <c:v>Zambia</c:v>
                </c:pt>
                <c:pt idx="26">
                  <c:v>Seychelles</c:v>
                </c:pt>
                <c:pt idx="27">
                  <c:v>Spain</c:v>
                </c:pt>
                <c:pt idx="28">
                  <c:v>Zimbabwe</c:v>
                </c:pt>
                <c:pt idx="29">
                  <c:v>Iran</c:v>
                </c:pt>
                <c:pt idx="30">
                  <c:v>Italy</c:v>
                </c:pt>
                <c:pt idx="31">
                  <c:v>Indonesia</c:v>
                </c:pt>
                <c:pt idx="32">
                  <c:v>Central African Republic</c:v>
                </c:pt>
              </c:strCache>
            </c:strRef>
          </c:cat>
          <c:val>
            <c:numRef>
              <c:f>'Export destin -Uitvoer bestem.'!$H$48:$H$80</c:f>
              <c:numCache>
                <c:ptCount val="33"/>
                <c:pt idx="0">
                  <c:v>2168</c:v>
                </c:pt>
                <c:pt idx="1">
                  <c:v>7595</c:v>
                </c:pt>
                <c:pt idx="2">
                  <c:v>27718</c:v>
                </c:pt>
                <c:pt idx="3">
                  <c:v>16082</c:v>
                </c:pt>
                <c:pt idx="4">
                  <c:v>7922</c:v>
                </c:pt>
                <c:pt idx="5">
                  <c:v>213926</c:v>
                </c:pt>
                <c:pt idx="6">
                  <c:v>421837</c:v>
                </c:pt>
                <c:pt idx="7">
                  <c:v>2473</c:v>
                </c:pt>
                <c:pt idx="14">
                  <c:v>828</c:v>
                </c:pt>
                <c:pt idx="15">
                  <c:v>107241</c:v>
                </c:pt>
                <c:pt idx="28">
                  <c:v>889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 White Maize Exports for 2017/18 (ton, %)</a:t>
            </a:r>
          </a:p>
        </c:rich>
      </c:tx>
      <c:layout>
        <c:manualLayout>
          <c:xMode val="factor"/>
          <c:yMode val="factor"/>
          <c:x val="0.005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15"/>
          <c:y val="0.17075"/>
          <c:w val="0.461"/>
          <c:h val="0.70425"/>
        </c:manualLayout>
      </c:layout>
      <c:pieChart>
        <c:varyColors val="1"/>
        <c:ser>
          <c:idx val="2"/>
          <c:order val="0"/>
          <c:tx>
            <c:strRef>
              <c:f>'Export destin -Uitvoer bestem.'!$H$8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C383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1893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C477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57D9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66D31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26DA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A4434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849F4B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6C548A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3F92A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37F3A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B7BB4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B74C4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94B255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7A5F9A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7A4BD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EC8F42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7394C5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C87372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A9C379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9480AE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70B7CD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8A56E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A1B4D4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D6A1A0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C0D2A4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B3A8C4"/>
              </a:solidFill>
              <a:ln w="3175">
                <a:noFill/>
              </a:ln>
            </c:spPr>
          </c:dPt>
          <c:dPt>
            <c:idx val="28"/>
            <c:spPr>
              <a:solidFill>
                <a:srgbClr val="A0CAD9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F9BE9E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C2CDE1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E2C2C2"/>
              </a:solidFill>
              <a:ln w="3175">
                <a:noFill/>
              </a:ln>
            </c:spPr>
          </c:dPt>
          <c:dPt>
            <c:idx val="32"/>
            <c:spPr>
              <a:solidFill>
                <a:srgbClr val="D5E0C4"/>
              </a:solidFill>
              <a:ln w="3175">
                <a:noFill/>
              </a:ln>
            </c:spPr>
          </c:dPt>
          <c:dPt>
            <c:idx val="33"/>
            <c:spPr>
              <a:solidFill>
                <a:srgbClr val="CDC6D7"/>
              </a:solidFill>
              <a:ln w="3175">
                <a:noFill/>
              </a:ln>
            </c:spPr>
          </c:dPt>
          <c:dPt>
            <c:idx val="34"/>
            <c:spPr>
              <a:solidFill>
                <a:srgbClr val="C1DBE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'Export destin -Uitvoer bestem.'!$A$9:$A$43</c:f>
              <c:strCache>
                <c:ptCount val="35"/>
                <c:pt idx="0">
                  <c:v>Swaziland</c:v>
                </c:pt>
                <c:pt idx="1">
                  <c:v>Lesotho</c:v>
                </c:pt>
                <c:pt idx="2">
                  <c:v>Mozambique</c:v>
                </c:pt>
                <c:pt idx="3">
                  <c:v>Zimbabwe</c:v>
                </c:pt>
                <c:pt idx="4">
                  <c:v>Namibia</c:v>
                </c:pt>
                <c:pt idx="5">
                  <c:v>Botswana</c:v>
                </c:pt>
                <c:pt idx="6">
                  <c:v>Mexiko</c:v>
                </c:pt>
                <c:pt idx="7">
                  <c:v>Angola</c:v>
                </c:pt>
                <c:pt idx="8">
                  <c:v>Benin</c:v>
                </c:pt>
                <c:pt idx="9">
                  <c:v>Brazil</c:v>
                </c:pt>
                <c:pt idx="10">
                  <c:v>Cameroon</c:v>
                </c:pt>
                <c:pt idx="11">
                  <c:v>Chad</c:v>
                </c:pt>
                <c:pt idx="12">
                  <c:v>Congo</c:v>
                </c:pt>
                <c:pt idx="13">
                  <c:v>Guinea</c:v>
                </c:pt>
                <c:pt idx="14">
                  <c:v>Dar-es-Salaam</c:v>
                </c:pt>
                <c:pt idx="15">
                  <c:v>Ethiopia</c:v>
                </c:pt>
                <c:pt idx="16">
                  <c:v>Ghana</c:v>
                </c:pt>
                <c:pt idx="17">
                  <c:v>Kenya</c:v>
                </c:pt>
                <c:pt idx="18">
                  <c:v>Korea (North)</c:v>
                </c:pt>
                <c:pt idx="19">
                  <c:v>Iran</c:v>
                </c:pt>
                <c:pt idx="20">
                  <c:v>Madagascar </c:v>
                </c:pt>
                <c:pt idx="21">
                  <c:v>Malawië</c:v>
                </c:pt>
                <c:pt idx="22">
                  <c:v>Mali</c:v>
                </c:pt>
                <c:pt idx="23">
                  <c:v>Portugal</c:v>
                </c:pt>
                <c:pt idx="24">
                  <c:v>Nigeria</c:v>
                </c:pt>
                <c:pt idx="25">
                  <c:v>Italy</c:v>
                </c:pt>
                <c:pt idx="26">
                  <c:v>Somalia</c:v>
                </c:pt>
                <c:pt idx="27">
                  <c:v>Sudan</c:v>
                </c:pt>
                <c:pt idx="28">
                  <c:v>Mauritius</c:v>
                </c:pt>
                <c:pt idx="29">
                  <c:v>Senegal</c:v>
                </c:pt>
                <c:pt idx="30">
                  <c:v>Singapore</c:v>
                </c:pt>
                <c:pt idx="31">
                  <c:v>Tanzania</c:v>
                </c:pt>
                <c:pt idx="32">
                  <c:v>Togo</c:v>
                </c:pt>
                <c:pt idx="33">
                  <c:v>Venezuela</c:v>
                </c:pt>
                <c:pt idx="34">
                  <c:v>Zambia</c:v>
                </c:pt>
              </c:strCache>
            </c:strRef>
          </c:cat>
          <c:val>
            <c:numRef>
              <c:f>'Export destin -Uitvoer bestem.'!$H$9:$H$43</c:f>
              <c:numCache>
                <c:ptCount val="35"/>
                <c:pt idx="0">
                  <c:v>15473</c:v>
                </c:pt>
                <c:pt idx="1">
                  <c:v>37426</c:v>
                </c:pt>
                <c:pt idx="2">
                  <c:v>18854</c:v>
                </c:pt>
                <c:pt idx="3">
                  <c:v>10406</c:v>
                </c:pt>
                <c:pt idx="4">
                  <c:v>13391</c:v>
                </c:pt>
                <c:pt idx="5">
                  <c:v>85541</c:v>
                </c:pt>
                <c:pt idx="17">
                  <c:v>249657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RSA Weeklikse mielie-uitvoere
RSA Weekly maize exports</a:t>
            </a:r>
          </a:p>
        </c:rich>
      </c:tx>
      <c:layout>
        <c:manualLayout>
          <c:xMode val="factor"/>
          <c:yMode val="factor"/>
          <c:x val="-0.02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715"/>
          <c:w val="0.95"/>
          <c:h val="0.87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'Weekliks-Weekly'!$G$5</c:f>
              <c:strCache>
                <c:ptCount val="1"/>
                <c:pt idx="0">
                  <c:v>Wit/White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'Weekliks-Weekly'!$B$8:$B$59</c:f>
              <c:strCache>
                <c:ptCount val="52"/>
                <c:pt idx="0">
                  <c:v>42860</c:v>
                </c:pt>
                <c:pt idx="1">
                  <c:v>42867</c:v>
                </c:pt>
                <c:pt idx="2">
                  <c:v>42874</c:v>
                </c:pt>
                <c:pt idx="3">
                  <c:v>42881</c:v>
                </c:pt>
                <c:pt idx="4">
                  <c:v>42888</c:v>
                </c:pt>
                <c:pt idx="5">
                  <c:v>42895</c:v>
                </c:pt>
                <c:pt idx="6">
                  <c:v>42902</c:v>
                </c:pt>
                <c:pt idx="7">
                  <c:v>42909</c:v>
                </c:pt>
                <c:pt idx="8">
                  <c:v>42916</c:v>
                </c:pt>
                <c:pt idx="9">
                  <c:v>42923</c:v>
                </c:pt>
                <c:pt idx="10">
                  <c:v>42930</c:v>
                </c:pt>
                <c:pt idx="11">
                  <c:v>42937</c:v>
                </c:pt>
                <c:pt idx="12">
                  <c:v>42944</c:v>
                </c:pt>
                <c:pt idx="13">
                  <c:v>42951</c:v>
                </c:pt>
                <c:pt idx="14">
                  <c:v>42958</c:v>
                </c:pt>
                <c:pt idx="15">
                  <c:v>42965</c:v>
                </c:pt>
                <c:pt idx="16">
                  <c:v>42972</c:v>
                </c:pt>
                <c:pt idx="17">
                  <c:v>42979</c:v>
                </c:pt>
                <c:pt idx="18">
                  <c:v>42986</c:v>
                </c:pt>
                <c:pt idx="19">
                  <c:v>42993</c:v>
                </c:pt>
              </c:strCache>
            </c:strRef>
          </c:cat>
          <c:val>
            <c:numRef>
              <c:f>'Weekliks-Weekly'!$G$8:$G$59</c:f>
              <c:numCache>
                <c:ptCount val="52"/>
                <c:pt idx="0">
                  <c:v>10928</c:v>
                </c:pt>
                <c:pt idx="1">
                  <c:v>9206</c:v>
                </c:pt>
                <c:pt idx="2">
                  <c:v>7276</c:v>
                </c:pt>
                <c:pt idx="3">
                  <c:v>11430</c:v>
                </c:pt>
                <c:pt idx="4">
                  <c:v>9877</c:v>
                </c:pt>
                <c:pt idx="5">
                  <c:v>6889</c:v>
                </c:pt>
                <c:pt idx="6">
                  <c:v>36228</c:v>
                </c:pt>
                <c:pt idx="7">
                  <c:v>45587</c:v>
                </c:pt>
                <c:pt idx="8">
                  <c:v>53433</c:v>
                </c:pt>
                <c:pt idx="9">
                  <c:v>9757</c:v>
                </c:pt>
                <c:pt idx="10">
                  <c:v>10564</c:v>
                </c:pt>
                <c:pt idx="11">
                  <c:v>81204</c:v>
                </c:pt>
                <c:pt idx="12">
                  <c:v>36644</c:v>
                </c:pt>
                <c:pt idx="13">
                  <c:v>8063</c:v>
                </c:pt>
                <c:pt idx="14">
                  <c:v>8452</c:v>
                </c:pt>
                <c:pt idx="15">
                  <c:v>11705</c:v>
                </c:pt>
                <c:pt idx="16">
                  <c:v>9453</c:v>
                </c:pt>
                <c:pt idx="17">
                  <c:v>27460</c:v>
                </c:pt>
                <c:pt idx="18">
                  <c:v>6418</c:v>
                </c:pt>
                <c:pt idx="19">
                  <c:v>30174</c:v>
                </c:pt>
              </c:numCache>
            </c:numRef>
          </c:val>
        </c:ser>
        <c:ser>
          <c:idx val="0"/>
          <c:order val="1"/>
          <c:tx>
            <c:strRef>
              <c:f>'Weekliks-Weekly'!$H$5</c:f>
              <c:strCache>
                <c:ptCount val="1"/>
                <c:pt idx="0">
                  <c:v>Geel/Yellow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'Weekliks-Weekly'!$B$8:$B$59</c:f>
              <c:strCache>
                <c:ptCount val="52"/>
                <c:pt idx="0">
                  <c:v>42860</c:v>
                </c:pt>
                <c:pt idx="1">
                  <c:v>42867</c:v>
                </c:pt>
                <c:pt idx="2">
                  <c:v>42874</c:v>
                </c:pt>
                <c:pt idx="3">
                  <c:v>42881</c:v>
                </c:pt>
                <c:pt idx="4">
                  <c:v>42888</c:v>
                </c:pt>
                <c:pt idx="5">
                  <c:v>42895</c:v>
                </c:pt>
                <c:pt idx="6">
                  <c:v>42902</c:v>
                </c:pt>
                <c:pt idx="7">
                  <c:v>42909</c:v>
                </c:pt>
                <c:pt idx="8">
                  <c:v>42916</c:v>
                </c:pt>
                <c:pt idx="9">
                  <c:v>42923</c:v>
                </c:pt>
                <c:pt idx="10">
                  <c:v>42930</c:v>
                </c:pt>
                <c:pt idx="11">
                  <c:v>42937</c:v>
                </c:pt>
                <c:pt idx="12">
                  <c:v>42944</c:v>
                </c:pt>
                <c:pt idx="13">
                  <c:v>42951</c:v>
                </c:pt>
                <c:pt idx="14">
                  <c:v>42958</c:v>
                </c:pt>
                <c:pt idx="15">
                  <c:v>42965</c:v>
                </c:pt>
                <c:pt idx="16">
                  <c:v>42972</c:v>
                </c:pt>
                <c:pt idx="17">
                  <c:v>42979</c:v>
                </c:pt>
                <c:pt idx="18">
                  <c:v>42986</c:v>
                </c:pt>
                <c:pt idx="19">
                  <c:v>42993</c:v>
                </c:pt>
              </c:strCache>
            </c:strRef>
          </c:cat>
          <c:val>
            <c:numRef>
              <c:f>'Weekliks-Weekly'!$H$8:$H$59</c:f>
              <c:numCache>
                <c:ptCount val="52"/>
                <c:pt idx="0">
                  <c:v>2445</c:v>
                </c:pt>
                <c:pt idx="1">
                  <c:v>2441</c:v>
                </c:pt>
                <c:pt idx="2">
                  <c:v>2678</c:v>
                </c:pt>
                <c:pt idx="3">
                  <c:v>3968</c:v>
                </c:pt>
                <c:pt idx="4">
                  <c:v>22089</c:v>
                </c:pt>
                <c:pt idx="5">
                  <c:v>67875</c:v>
                </c:pt>
                <c:pt idx="6">
                  <c:v>28734</c:v>
                </c:pt>
                <c:pt idx="7">
                  <c:v>42845</c:v>
                </c:pt>
                <c:pt idx="8">
                  <c:v>69459</c:v>
                </c:pt>
                <c:pt idx="9">
                  <c:v>23603</c:v>
                </c:pt>
                <c:pt idx="10">
                  <c:v>72835</c:v>
                </c:pt>
                <c:pt idx="11">
                  <c:v>71695</c:v>
                </c:pt>
                <c:pt idx="12">
                  <c:v>78525</c:v>
                </c:pt>
                <c:pt idx="13">
                  <c:v>57066</c:v>
                </c:pt>
                <c:pt idx="14">
                  <c:v>104347</c:v>
                </c:pt>
                <c:pt idx="15">
                  <c:v>59916</c:v>
                </c:pt>
                <c:pt idx="16">
                  <c:v>25400</c:v>
                </c:pt>
                <c:pt idx="17">
                  <c:v>55300</c:v>
                </c:pt>
                <c:pt idx="18">
                  <c:v>2576</c:v>
                </c:pt>
                <c:pt idx="19">
                  <c:v>14882</c:v>
                </c:pt>
              </c:numCache>
            </c:numRef>
          </c:val>
        </c:ser>
        <c:ser>
          <c:idx val="2"/>
          <c:order val="2"/>
          <c:tx>
            <c:strRef>
              <c:f>'Weekliks-Weekly'!$L$5:$L$6</c:f>
              <c:strCache>
                <c:ptCount val="1"/>
                <c:pt idx="0">
                  <c:v>Total / maize Weekliks/Weekly</c:v>
                </c:pt>
              </c:strCache>
            </c:strRef>
          </c:tx>
          <c:spPr>
            <a:solidFill>
              <a:srgbClr val="77933C"/>
            </a:solidFill>
            <a:ln w="12700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'Weekliks-Weekly'!$B$8:$B$59</c:f>
              <c:strCache>
                <c:ptCount val="52"/>
                <c:pt idx="0">
                  <c:v>42860</c:v>
                </c:pt>
                <c:pt idx="1">
                  <c:v>42867</c:v>
                </c:pt>
                <c:pt idx="2">
                  <c:v>42874</c:v>
                </c:pt>
                <c:pt idx="3">
                  <c:v>42881</c:v>
                </c:pt>
                <c:pt idx="4">
                  <c:v>42888</c:v>
                </c:pt>
                <c:pt idx="5">
                  <c:v>42895</c:v>
                </c:pt>
                <c:pt idx="6">
                  <c:v>42902</c:v>
                </c:pt>
                <c:pt idx="7">
                  <c:v>42909</c:v>
                </c:pt>
                <c:pt idx="8">
                  <c:v>42916</c:v>
                </c:pt>
                <c:pt idx="9">
                  <c:v>42923</c:v>
                </c:pt>
                <c:pt idx="10">
                  <c:v>42930</c:v>
                </c:pt>
                <c:pt idx="11">
                  <c:v>42937</c:v>
                </c:pt>
                <c:pt idx="12">
                  <c:v>42944</c:v>
                </c:pt>
                <c:pt idx="13">
                  <c:v>42951</c:v>
                </c:pt>
                <c:pt idx="14">
                  <c:v>42958</c:v>
                </c:pt>
                <c:pt idx="15">
                  <c:v>42965</c:v>
                </c:pt>
                <c:pt idx="16">
                  <c:v>42972</c:v>
                </c:pt>
                <c:pt idx="17">
                  <c:v>42979</c:v>
                </c:pt>
                <c:pt idx="18">
                  <c:v>42986</c:v>
                </c:pt>
                <c:pt idx="19">
                  <c:v>42993</c:v>
                </c:pt>
              </c:strCache>
            </c:strRef>
          </c:cat>
          <c:val>
            <c:numRef>
              <c:f>'Weekliks-Weekly'!$L$8:$L$59</c:f>
              <c:numCache>
                <c:ptCount val="52"/>
                <c:pt idx="0">
                  <c:v>13373</c:v>
                </c:pt>
                <c:pt idx="1">
                  <c:v>11647</c:v>
                </c:pt>
                <c:pt idx="2">
                  <c:v>9954</c:v>
                </c:pt>
                <c:pt idx="3">
                  <c:v>15398</c:v>
                </c:pt>
                <c:pt idx="4">
                  <c:v>31966</c:v>
                </c:pt>
                <c:pt idx="5">
                  <c:v>74764</c:v>
                </c:pt>
                <c:pt idx="6">
                  <c:v>64962</c:v>
                </c:pt>
                <c:pt idx="7">
                  <c:v>88432</c:v>
                </c:pt>
                <c:pt idx="8">
                  <c:v>122892</c:v>
                </c:pt>
                <c:pt idx="9">
                  <c:v>33360</c:v>
                </c:pt>
                <c:pt idx="10">
                  <c:v>83399</c:v>
                </c:pt>
                <c:pt idx="11">
                  <c:v>152899</c:v>
                </c:pt>
                <c:pt idx="12">
                  <c:v>115169</c:v>
                </c:pt>
                <c:pt idx="13">
                  <c:v>65129</c:v>
                </c:pt>
                <c:pt idx="14">
                  <c:v>112799</c:v>
                </c:pt>
                <c:pt idx="15">
                  <c:v>71621</c:v>
                </c:pt>
                <c:pt idx="16">
                  <c:v>34853</c:v>
                </c:pt>
                <c:pt idx="17">
                  <c:v>82760</c:v>
                </c:pt>
                <c:pt idx="18">
                  <c:v>8994</c:v>
                </c:pt>
                <c:pt idx="19">
                  <c:v>45056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40424825"/>
        <c:axId val="28279106"/>
      </c:barChart>
      <c:catAx>
        <c:axId val="40424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Week geëindig / Week ended</a:t>
                </a:r>
              </a:p>
            </c:rich>
          </c:tx>
          <c:layout>
            <c:manualLayout>
              <c:xMode val="factor"/>
              <c:yMode val="factor"/>
              <c:x val="-0.03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79106"/>
        <c:crosses val="autoZero"/>
        <c:auto val="0"/>
        <c:lblOffset val="100"/>
        <c:tickLblSkip val="1"/>
        <c:noMultiLvlLbl val="0"/>
      </c:catAx>
      <c:valAx>
        <c:axId val="28279106"/>
        <c:scaling>
          <c:orientation val="minMax"/>
          <c:max val="14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Tonne/ Tons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24825"/>
        <c:crossesAt val="1"/>
        <c:crossBetween val="between"/>
        <c:dispUnits/>
        <c:majorUnit val="1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95"/>
          <c:y val="0.103"/>
          <c:w val="0.72725"/>
          <c:h val="0.03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Cumulative Exports of Yellow Maize for 2017/18 </a:t>
            </a:r>
          </a:p>
        </c:rich>
      </c:tx>
      <c:layout>
        <c:manualLayout>
          <c:xMode val="factor"/>
          <c:yMode val="factor"/>
          <c:x val="-0.00075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4475"/>
          <c:w val="0.949"/>
          <c:h val="0.82275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'Weekliks-Weekly'!$C$1</c:f>
              <c:strCache>
                <c:ptCount val="1"/>
                <c:pt idx="0">
                  <c:v>SAGIS: WEEKLIKSE INVOERE EN UITVOERE 2017/18 Bemarkingseisoen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'Previous Weekly'!$B$8:$B$60</c:f>
              <c:strCache>
                <c:ptCount val="53"/>
                <c:pt idx="0">
                  <c:v>42496</c:v>
                </c:pt>
                <c:pt idx="1">
                  <c:v>42503</c:v>
                </c:pt>
                <c:pt idx="2">
                  <c:v>42510</c:v>
                </c:pt>
                <c:pt idx="3">
                  <c:v>42517</c:v>
                </c:pt>
                <c:pt idx="4">
                  <c:v>42524</c:v>
                </c:pt>
                <c:pt idx="5">
                  <c:v>42531</c:v>
                </c:pt>
                <c:pt idx="6">
                  <c:v>42538</c:v>
                </c:pt>
                <c:pt idx="7">
                  <c:v>42545</c:v>
                </c:pt>
                <c:pt idx="8">
                  <c:v>42552</c:v>
                </c:pt>
                <c:pt idx="9">
                  <c:v>42559</c:v>
                </c:pt>
                <c:pt idx="10">
                  <c:v>42566</c:v>
                </c:pt>
                <c:pt idx="11">
                  <c:v>42573</c:v>
                </c:pt>
                <c:pt idx="12">
                  <c:v>42580</c:v>
                </c:pt>
                <c:pt idx="13">
                  <c:v>42587</c:v>
                </c:pt>
                <c:pt idx="14">
                  <c:v>42594</c:v>
                </c:pt>
                <c:pt idx="15">
                  <c:v>42601</c:v>
                </c:pt>
                <c:pt idx="16">
                  <c:v>42608</c:v>
                </c:pt>
                <c:pt idx="17">
                  <c:v>42615</c:v>
                </c:pt>
                <c:pt idx="18">
                  <c:v>42622</c:v>
                </c:pt>
                <c:pt idx="19">
                  <c:v>42629</c:v>
                </c:pt>
                <c:pt idx="20">
                  <c:v>42636</c:v>
                </c:pt>
                <c:pt idx="21">
                  <c:v>42643</c:v>
                </c:pt>
                <c:pt idx="22">
                  <c:v>42650</c:v>
                </c:pt>
                <c:pt idx="23">
                  <c:v>42657</c:v>
                </c:pt>
                <c:pt idx="24">
                  <c:v>42664</c:v>
                </c:pt>
                <c:pt idx="25">
                  <c:v>42671</c:v>
                </c:pt>
                <c:pt idx="26">
                  <c:v>42678</c:v>
                </c:pt>
                <c:pt idx="27">
                  <c:v>42685</c:v>
                </c:pt>
                <c:pt idx="28">
                  <c:v>42692</c:v>
                </c:pt>
                <c:pt idx="29">
                  <c:v>42699</c:v>
                </c:pt>
                <c:pt idx="30">
                  <c:v>42706</c:v>
                </c:pt>
                <c:pt idx="31">
                  <c:v>42713</c:v>
                </c:pt>
                <c:pt idx="32">
                  <c:v>42720</c:v>
                </c:pt>
                <c:pt idx="33">
                  <c:v>42727</c:v>
                </c:pt>
                <c:pt idx="34">
                  <c:v>42734</c:v>
                </c:pt>
                <c:pt idx="35">
                  <c:v>42741</c:v>
                </c:pt>
                <c:pt idx="36">
                  <c:v>42748</c:v>
                </c:pt>
                <c:pt idx="37">
                  <c:v>42755</c:v>
                </c:pt>
                <c:pt idx="38">
                  <c:v>42762</c:v>
                </c:pt>
                <c:pt idx="39">
                  <c:v>42769</c:v>
                </c:pt>
                <c:pt idx="40">
                  <c:v>42776</c:v>
                </c:pt>
                <c:pt idx="41">
                  <c:v>42783</c:v>
                </c:pt>
                <c:pt idx="42">
                  <c:v>42790</c:v>
                </c:pt>
                <c:pt idx="43">
                  <c:v>42797</c:v>
                </c:pt>
                <c:pt idx="44">
                  <c:v>42804</c:v>
                </c:pt>
                <c:pt idx="45">
                  <c:v>42811</c:v>
                </c:pt>
                <c:pt idx="46">
                  <c:v>42818</c:v>
                </c:pt>
                <c:pt idx="47">
                  <c:v>42825</c:v>
                </c:pt>
                <c:pt idx="48">
                  <c:v>42832</c:v>
                </c:pt>
                <c:pt idx="49">
                  <c:v>42839</c:v>
                </c:pt>
                <c:pt idx="50">
                  <c:v>42846</c:v>
                </c:pt>
                <c:pt idx="51">
                  <c:v>42853</c:v>
                </c:pt>
                <c:pt idx="52">
                  <c:v>42489</c:v>
                </c:pt>
              </c:strCache>
            </c:strRef>
          </c:cat>
          <c:val>
            <c:numRef>
              <c:f>'Weekliks-Weekly'!$J$8:$J$60</c:f>
              <c:numCache>
                <c:ptCount val="53"/>
                <c:pt idx="0">
                  <c:v>2445</c:v>
                </c:pt>
                <c:pt idx="1">
                  <c:v>4886</c:v>
                </c:pt>
                <c:pt idx="2">
                  <c:v>7564</c:v>
                </c:pt>
                <c:pt idx="3">
                  <c:v>11532</c:v>
                </c:pt>
                <c:pt idx="4">
                  <c:v>33621</c:v>
                </c:pt>
                <c:pt idx="5">
                  <c:v>101496</c:v>
                </c:pt>
                <c:pt idx="6">
                  <c:v>130230</c:v>
                </c:pt>
                <c:pt idx="7">
                  <c:v>173075</c:v>
                </c:pt>
                <c:pt idx="8">
                  <c:v>242534</c:v>
                </c:pt>
                <c:pt idx="9">
                  <c:v>266137</c:v>
                </c:pt>
                <c:pt idx="10">
                  <c:v>338972</c:v>
                </c:pt>
                <c:pt idx="11">
                  <c:v>410667</c:v>
                </c:pt>
                <c:pt idx="12">
                  <c:v>489192</c:v>
                </c:pt>
                <c:pt idx="13">
                  <c:v>546258</c:v>
                </c:pt>
                <c:pt idx="14">
                  <c:v>650605</c:v>
                </c:pt>
                <c:pt idx="15">
                  <c:v>710521</c:v>
                </c:pt>
                <c:pt idx="16">
                  <c:v>735921</c:v>
                </c:pt>
                <c:pt idx="17">
                  <c:v>791221</c:v>
                </c:pt>
                <c:pt idx="18">
                  <c:v>793797</c:v>
                </c:pt>
                <c:pt idx="19">
                  <c:v>808679</c:v>
                </c:pt>
                <c:pt idx="20">
                  <c:v>808679</c:v>
                </c:pt>
                <c:pt idx="21">
                  <c:v>808679</c:v>
                </c:pt>
                <c:pt idx="22">
                  <c:v>808679</c:v>
                </c:pt>
                <c:pt idx="23">
                  <c:v>808679</c:v>
                </c:pt>
                <c:pt idx="24">
                  <c:v>808679</c:v>
                </c:pt>
                <c:pt idx="25">
                  <c:v>808679</c:v>
                </c:pt>
                <c:pt idx="26">
                  <c:v>808679</c:v>
                </c:pt>
                <c:pt idx="27">
                  <c:v>808679</c:v>
                </c:pt>
                <c:pt idx="28">
                  <c:v>808679</c:v>
                </c:pt>
                <c:pt idx="29">
                  <c:v>808679</c:v>
                </c:pt>
                <c:pt idx="30">
                  <c:v>808679</c:v>
                </c:pt>
                <c:pt idx="31">
                  <c:v>808679</c:v>
                </c:pt>
                <c:pt idx="32">
                  <c:v>808679</c:v>
                </c:pt>
                <c:pt idx="33">
                  <c:v>808679</c:v>
                </c:pt>
                <c:pt idx="34">
                  <c:v>808679</c:v>
                </c:pt>
                <c:pt idx="35">
                  <c:v>808679</c:v>
                </c:pt>
                <c:pt idx="36">
                  <c:v>808679</c:v>
                </c:pt>
                <c:pt idx="37">
                  <c:v>808679</c:v>
                </c:pt>
                <c:pt idx="38">
                  <c:v>808679</c:v>
                </c:pt>
                <c:pt idx="39">
                  <c:v>808679</c:v>
                </c:pt>
                <c:pt idx="40">
                  <c:v>808679</c:v>
                </c:pt>
                <c:pt idx="41">
                  <c:v>808679</c:v>
                </c:pt>
                <c:pt idx="42">
                  <c:v>808679</c:v>
                </c:pt>
                <c:pt idx="43">
                  <c:v>808679</c:v>
                </c:pt>
                <c:pt idx="44">
                  <c:v>808679</c:v>
                </c:pt>
                <c:pt idx="45">
                  <c:v>808679</c:v>
                </c:pt>
                <c:pt idx="46">
                  <c:v>808679</c:v>
                </c:pt>
                <c:pt idx="47">
                  <c:v>808679</c:v>
                </c:pt>
                <c:pt idx="48">
                  <c:v>808679</c:v>
                </c:pt>
                <c:pt idx="49">
                  <c:v>808679</c:v>
                </c:pt>
                <c:pt idx="50">
                  <c:v>808679</c:v>
                </c:pt>
                <c:pt idx="51">
                  <c:v>808679</c:v>
                </c:pt>
              </c:numCache>
            </c:numRef>
          </c:val>
        </c:ser>
        <c:gapWidth val="75"/>
        <c:axId val="53185363"/>
        <c:axId val="8906220"/>
      </c:barChart>
      <c:lineChart>
        <c:grouping val="standard"/>
        <c:varyColors val="0"/>
        <c:ser>
          <c:idx val="0"/>
          <c:order val="0"/>
          <c:tx>
            <c:strRef>
              <c:f>'Previous Weekly'!$C$1</c:f>
              <c:strCache>
                <c:ptCount val="1"/>
                <c:pt idx="0">
                  <c:v>SAGIS: WEEKLIKSE INVOERE EN UITVOERE 2016/17 Bemarkingseisoen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'Weekliks-Weekly'!$A$8:$B$59</c:f>
              <c:multiLvlStrCache>
                <c:ptCount val="52"/>
                <c:lvl>
                  <c:pt idx="0">
                    <c:v>05-May-17</c:v>
                  </c:pt>
                  <c:pt idx="1">
                    <c:v>12-May-17</c:v>
                  </c:pt>
                  <c:pt idx="2">
                    <c:v>19-May-17</c:v>
                  </c:pt>
                  <c:pt idx="3">
                    <c:v>26-May-17</c:v>
                  </c:pt>
                  <c:pt idx="4">
                    <c:v>02-Jun-17</c:v>
                  </c:pt>
                  <c:pt idx="5">
                    <c:v>09-Jun-17</c:v>
                  </c:pt>
                  <c:pt idx="6">
                    <c:v>16-Jun-17</c:v>
                  </c:pt>
                  <c:pt idx="7">
                    <c:v>23-Jun-17</c:v>
                  </c:pt>
                  <c:pt idx="8">
                    <c:v>30-Jun-17</c:v>
                  </c:pt>
                  <c:pt idx="9">
                    <c:v>07-Jul-17</c:v>
                  </c:pt>
                  <c:pt idx="10">
                    <c:v>14-Jul-17</c:v>
                  </c:pt>
                  <c:pt idx="11">
                    <c:v>21-Jul-17</c:v>
                  </c:pt>
                  <c:pt idx="12">
                    <c:v>28-Jul-17</c:v>
                  </c:pt>
                  <c:pt idx="13">
                    <c:v>04-Aug-17</c:v>
                  </c:pt>
                  <c:pt idx="14">
                    <c:v>11-Aug-17</c:v>
                  </c:pt>
                  <c:pt idx="15">
                    <c:v>18-Aug-17</c:v>
                  </c:pt>
                  <c:pt idx="16">
                    <c:v>25-Aug-17</c:v>
                  </c:pt>
                  <c:pt idx="17">
                    <c:v>01-Sep-17</c:v>
                  </c:pt>
                  <c:pt idx="18">
                    <c:v>08-Sep-17</c:v>
                  </c:pt>
                  <c:pt idx="19">
                    <c:v>15-Sep-17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</c:lvl>
              </c:multiLvlStrCache>
            </c:multiLvlStrRef>
          </c:cat>
          <c:val>
            <c:numRef>
              <c:f>'Previous Weekly'!$J$8:$J$60</c:f>
              <c:numCache>
                <c:ptCount val="53"/>
                <c:pt idx="0">
                  <c:v>3268</c:v>
                </c:pt>
                <c:pt idx="1">
                  <c:v>6989</c:v>
                </c:pt>
                <c:pt idx="2">
                  <c:v>11649</c:v>
                </c:pt>
                <c:pt idx="3">
                  <c:v>22115</c:v>
                </c:pt>
                <c:pt idx="4">
                  <c:v>25307</c:v>
                </c:pt>
                <c:pt idx="5">
                  <c:v>30093</c:v>
                </c:pt>
                <c:pt idx="6">
                  <c:v>34094</c:v>
                </c:pt>
                <c:pt idx="7">
                  <c:v>42512</c:v>
                </c:pt>
                <c:pt idx="8">
                  <c:v>48563</c:v>
                </c:pt>
                <c:pt idx="9">
                  <c:v>53024</c:v>
                </c:pt>
                <c:pt idx="10">
                  <c:v>58343</c:v>
                </c:pt>
                <c:pt idx="11">
                  <c:v>61856</c:v>
                </c:pt>
                <c:pt idx="12">
                  <c:v>66924</c:v>
                </c:pt>
                <c:pt idx="13">
                  <c:v>71100</c:v>
                </c:pt>
                <c:pt idx="14">
                  <c:v>75389</c:v>
                </c:pt>
                <c:pt idx="15">
                  <c:v>79855</c:v>
                </c:pt>
                <c:pt idx="16">
                  <c:v>84869</c:v>
                </c:pt>
                <c:pt idx="17">
                  <c:v>88162</c:v>
                </c:pt>
                <c:pt idx="18">
                  <c:v>92888</c:v>
                </c:pt>
                <c:pt idx="19">
                  <c:v>98434</c:v>
                </c:pt>
                <c:pt idx="20">
                  <c:v>102384</c:v>
                </c:pt>
                <c:pt idx="21">
                  <c:v>107645</c:v>
                </c:pt>
                <c:pt idx="22">
                  <c:v>115109</c:v>
                </c:pt>
                <c:pt idx="23">
                  <c:v>120884</c:v>
                </c:pt>
                <c:pt idx="24">
                  <c:v>128559</c:v>
                </c:pt>
                <c:pt idx="25">
                  <c:v>138498</c:v>
                </c:pt>
                <c:pt idx="26">
                  <c:v>147621</c:v>
                </c:pt>
                <c:pt idx="27">
                  <c:v>155714</c:v>
                </c:pt>
                <c:pt idx="28">
                  <c:v>164567</c:v>
                </c:pt>
                <c:pt idx="29">
                  <c:v>173028</c:v>
                </c:pt>
                <c:pt idx="30">
                  <c:v>183079</c:v>
                </c:pt>
                <c:pt idx="31">
                  <c:v>183079</c:v>
                </c:pt>
                <c:pt idx="32">
                  <c:v>183079</c:v>
                </c:pt>
                <c:pt idx="33">
                  <c:v>183079</c:v>
                </c:pt>
                <c:pt idx="34">
                  <c:v>208341</c:v>
                </c:pt>
                <c:pt idx="35">
                  <c:v>213274</c:v>
                </c:pt>
                <c:pt idx="36">
                  <c:v>219033</c:v>
                </c:pt>
                <c:pt idx="37">
                  <c:v>223956</c:v>
                </c:pt>
                <c:pt idx="38">
                  <c:v>231223</c:v>
                </c:pt>
                <c:pt idx="39">
                  <c:v>237293</c:v>
                </c:pt>
                <c:pt idx="40">
                  <c:v>243415</c:v>
                </c:pt>
                <c:pt idx="41">
                  <c:v>248871</c:v>
                </c:pt>
                <c:pt idx="42">
                  <c:v>255170</c:v>
                </c:pt>
                <c:pt idx="43">
                  <c:v>259449</c:v>
                </c:pt>
                <c:pt idx="44">
                  <c:v>264348</c:v>
                </c:pt>
                <c:pt idx="45">
                  <c:v>268604</c:v>
                </c:pt>
                <c:pt idx="46">
                  <c:v>272463</c:v>
                </c:pt>
                <c:pt idx="47">
                  <c:v>277254</c:v>
                </c:pt>
                <c:pt idx="48">
                  <c:v>279952</c:v>
                </c:pt>
                <c:pt idx="49">
                  <c:v>283298</c:v>
                </c:pt>
                <c:pt idx="50">
                  <c:v>285976</c:v>
                </c:pt>
                <c:pt idx="51">
                  <c:v>289140</c:v>
                </c:pt>
                <c:pt idx="52">
                  <c:v>293918</c:v>
                </c:pt>
              </c:numCache>
            </c:numRef>
          </c:val>
          <c:smooth val="0"/>
        </c:ser>
        <c:axId val="53185363"/>
        <c:axId val="8906220"/>
      </c:lineChart>
      <c:catAx>
        <c:axId val="53185363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06220"/>
        <c:crosses val="autoZero"/>
        <c:auto val="1"/>
        <c:lblOffset val="100"/>
        <c:tickLblSkip val="2"/>
        <c:noMultiLvlLbl val="0"/>
      </c:catAx>
      <c:valAx>
        <c:axId val="8906220"/>
        <c:scaling>
          <c:orientation val="minMax"/>
          <c:max val="3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3185363"/>
        <c:crosses val="max"/>
        <c:crossBetween val="between"/>
        <c:dispUnits/>
        <c:majorUnit val="50000"/>
        <c:minorUnit val="1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4"/>
          <c:y val="0.92825"/>
          <c:w val="0.987"/>
          <c:h val="0.0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Cumulative Exports of White Maize for 2017/18 </a:t>
            </a:r>
          </a:p>
        </c:rich>
      </c:tx>
      <c:layout>
        <c:manualLayout>
          <c:xMode val="factor"/>
          <c:yMode val="factor"/>
          <c:x val="-0.00075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0535"/>
          <c:w val="0.961"/>
          <c:h val="0.815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'Previous Weekly'!$C$1</c:f>
              <c:strCache>
                <c:ptCount val="1"/>
                <c:pt idx="0">
                  <c:v>SAGIS: WEEKLIKSE INVOERE EN UITVOERE 2016/17 Bemarkingseisoen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'Previous Weekly'!$A$8:$B$59</c:f>
              <c:multiLvlStrCache>
                <c:ptCount val="52"/>
                <c:lvl>
                  <c:pt idx="0">
                    <c:v>06-May-16</c:v>
                  </c:pt>
                  <c:pt idx="1">
                    <c:v>13-May-16</c:v>
                  </c:pt>
                  <c:pt idx="2">
                    <c:v>20-May-16</c:v>
                  </c:pt>
                  <c:pt idx="3">
                    <c:v>27-May-16</c:v>
                  </c:pt>
                  <c:pt idx="4">
                    <c:v>03-Jun-16</c:v>
                  </c:pt>
                  <c:pt idx="5">
                    <c:v>10-Jun-16</c:v>
                  </c:pt>
                  <c:pt idx="6">
                    <c:v>17-Jun-16</c:v>
                  </c:pt>
                  <c:pt idx="7">
                    <c:v>24-Jun-16</c:v>
                  </c:pt>
                  <c:pt idx="8">
                    <c:v>01-Jul-16</c:v>
                  </c:pt>
                  <c:pt idx="9">
                    <c:v>08-Jul-16</c:v>
                  </c:pt>
                  <c:pt idx="10">
                    <c:v>15-Jul-16</c:v>
                  </c:pt>
                  <c:pt idx="11">
                    <c:v>22-Jul-16</c:v>
                  </c:pt>
                  <c:pt idx="12">
                    <c:v>29-Jul-16</c:v>
                  </c:pt>
                  <c:pt idx="13">
                    <c:v>05-Aug-16</c:v>
                  </c:pt>
                  <c:pt idx="14">
                    <c:v>12-Aug-16</c:v>
                  </c:pt>
                  <c:pt idx="15">
                    <c:v>19-Aug-16</c:v>
                  </c:pt>
                  <c:pt idx="16">
                    <c:v>26-Aug-16</c:v>
                  </c:pt>
                  <c:pt idx="17">
                    <c:v>02-Sep-16</c:v>
                  </c:pt>
                  <c:pt idx="18">
                    <c:v>09-Sep-16</c:v>
                  </c:pt>
                  <c:pt idx="19">
                    <c:v>16-Sep-16</c:v>
                  </c:pt>
                  <c:pt idx="20">
                    <c:v>23-Sep-16</c:v>
                  </c:pt>
                  <c:pt idx="21">
                    <c:v>30-Sep-16</c:v>
                  </c:pt>
                  <c:pt idx="22">
                    <c:v>07-Oct-16</c:v>
                  </c:pt>
                  <c:pt idx="23">
                    <c:v>14-Oct-16</c:v>
                  </c:pt>
                  <c:pt idx="24">
                    <c:v>21-Oct-16</c:v>
                  </c:pt>
                  <c:pt idx="25">
                    <c:v>28-Oct-16</c:v>
                  </c:pt>
                  <c:pt idx="26">
                    <c:v>04-Nov-16</c:v>
                  </c:pt>
                  <c:pt idx="27">
                    <c:v>11-Nov-16</c:v>
                  </c:pt>
                  <c:pt idx="28">
                    <c:v>18-Nov-16</c:v>
                  </c:pt>
                  <c:pt idx="29">
                    <c:v>25-Nov-16</c:v>
                  </c:pt>
                  <c:pt idx="30">
                    <c:v>02-Dec-16</c:v>
                  </c:pt>
                  <c:pt idx="31">
                    <c:v>09-Dec-16</c:v>
                  </c:pt>
                  <c:pt idx="32">
                    <c:v>16-Dec-16</c:v>
                  </c:pt>
                  <c:pt idx="33">
                    <c:v>23-Dec-16</c:v>
                  </c:pt>
                  <c:pt idx="34">
                    <c:v>30-Dec-16</c:v>
                  </c:pt>
                  <c:pt idx="35">
                    <c:v>06-Jan-17</c:v>
                  </c:pt>
                  <c:pt idx="36">
                    <c:v>13-Jan-17</c:v>
                  </c:pt>
                  <c:pt idx="37">
                    <c:v>20-Jan-17</c:v>
                  </c:pt>
                  <c:pt idx="38">
                    <c:v>27-Jan-17</c:v>
                  </c:pt>
                  <c:pt idx="39">
                    <c:v>03-Feb-17</c:v>
                  </c:pt>
                  <c:pt idx="40">
                    <c:v>10-Feb-17</c:v>
                  </c:pt>
                  <c:pt idx="41">
                    <c:v>17-Feb-17</c:v>
                  </c:pt>
                  <c:pt idx="42">
                    <c:v>24-Feb-17</c:v>
                  </c:pt>
                  <c:pt idx="43">
                    <c:v>03-Mar-17</c:v>
                  </c:pt>
                  <c:pt idx="44">
                    <c:v>10-Mar-17</c:v>
                  </c:pt>
                  <c:pt idx="45">
                    <c:v>17-Mar-17</c:v>
                  </c:pt>
                  <c:pt idx="46">
                    <c:v>24-Mar-17</c:v>
                  </c:pt>
                  <c:pt idx="47">
                    <c:v>31-Mar-17</c:v>
                  </c:pt>
                  <c:pt idx="48">
                    <c:v>07-Apr-17</c:v>
                  </c:pt>
                  <c:pt idx="49">
                    <c:v>14-Apr-17</c:v>
                  </c:pt>
                  <c:pt idx="50">
                    <c:v>21-Apr-17</c:v>
                  </c:pt>
                  <c:pt idx="51">
                    <c:v>28-Apr-17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</c:lvl>
              </c:multiLvlStrCache>
            </c:multiLvlStrRef>
          </c:cat>
          <c:val>
            <c:numRef>
              <c:f>'Previous Weekly'!$I$8:$I$60</c:f>
              <c:numCache>
                <c:ptCount val="53"/>
                <c:pt idx="0">
                  <c:v>7184</c:v>
                </c:pt>
                <c:pt idx="1">
                  <c:v>17706</c:v>
                </c:pt>
                <c:pt idx="2">
                  <c:v>30245</c:v>
                </c:pt>
                <c:pt idx="3">
                  <c:v>42819</c:v>
                </c:pt>
                <c:pt idx="4">
                  <c:v>54895</c:v>
                </c:pt>
                <c:pt idx="5">
                  <c:v>64647</c:v>
                </c:pt>
                <c:pt idx="6">
                  <c:v>72163</c:v>
                </c:pt>
                <c:pt idx="7">
                  <c:v>86903</c:v>
                </c:pt>
                <c:pt idx="8">
                  <c:v>93720</c:v>
                </c:pt>
                <c:pt idx="9">
                  <c:v>99614</c:v>
                </c:pt>
                <c:pt idx="10">
                  <c:v>105571</c:v>
                </c:pt>
                <c:pt idx="11">
                  <c:v>109064</c:v>
                </c:pt>
                <c:pt idx="12">
                  <c:v>118445</c:v>
                </c:pt>
                <c:pt idx="13">
                  <c:v>125255</c:v>
                </c:pt>
                <c:pt idx="14">
                  <c:v>135652</c:v>
                </c:pt>
                <c:pt idx="15">
                  <c:v>145744</c:v>
                </c:pt>
                <c:pt idx="16">
                  <c:v>160518</c:v>
                </c:pt>
                <c:pt idx="17">
                  <c:v>171233</c:v>
                </c:pt>
                <c:pt idx="18">
                  <c:v>180009</c:v>
                </c:pt>
                <c:pt idx="19">
                  <c:v>188413</c:v>
                </c:pt>
                <c:pt idx="20">
                  <c:v>200078</c:v>
                </c:pt>
                <c:pt idx="21">
                  <c:v>212884</c:v>
                </c:pt>
                <c:pt idx="22">
                  <c:v>220816</c:v>
                </c:pt>
                <c:pt idx="23">
                  <c:v>229976</c:v>
                </c:pt>
                <c:pt idx="24">
                  <c:v>244907</c:v>
                </c:pt>
                <c:pt idx="25">
                  <c:v>256988</c:v>
                </c:pt>
                <c:pt idx="26">
                  <c:v>265548</c:v>
                </c:pt>
                <c:pt idx="27">
                  <c:v>276048</c:v>
                </c:pt>
                <c:pt idx="28">
                  <c:v>286098</c:v>
                </c:pt>
                <c:pt idx="29">
                  <c:v>298992</c:v>
                </c:pt>
                <c:pt idx="30">
                  <c:v>310273</c:v>
                </c:pt>
                <c:pt idx="31">
                  <c:v>310273</c:v>
                </c:pt>
                <c:pt idx="32">
                  <c:v>310273</c:v>
                </c:pt>
                <c:pt idx="33">
                  <c:v>310273</c:v>
                </c:pt>
                <c:pt idx="34">
                  <c:v>338966</c:v>
                </c:pt>
                <c:pt idx="35">
                  <c:v>345411</c:v>
                </c:pt>
                <c:pt idx="36">
                  <c:v>355177</c:v>
                </c:pt>
                <c:pt idx="37">
                  <c:v>363710</c:v>
                </c:pt>
                <c:pt idx="38">
                  <c:v>371396</c:v>
                </c:pt>
                <c:pt idx="39">
                  <c:v>377717</c:v>
                </c:pt>
                <c:pt idx="40">
                  <c:v>388038</c:v>
                </c:pt>
                <c:pt idx="41">
                  <c:v>394826</c:v>
                </c:pt>
                <c:pt idx="42">
                  <c:v>407752</c:v>
                </c:pt>
                <c:pt idx="43">
                  <c:v>418747</c:v>
                </c:pt>
                <c:pt idx="44">
                  <c:v>429403</c:v>
                </c:pt>
                <c:pt idx="45">
                  <c:v>441590</c:v>
                </c:pt>
                <c:pt idx="46">
                  <c:v>453741</c:v>
                </c:pt>
                <c:pt idx="47">
                  <c:v>482455</c:v>
                </c:pt>
                <c:pt idx="48">
                  <c:v>497427</c:v>
                </c:pt>
                <c:pt idx="49">
                  <c:v>507165</c:v>
                </c:pt>
                <c:pt idx="50">
                  <c:v>515641</c:v>
                </c:pt>
                <c:pt idx="51">
                  <c:v>525079</c:v>
                </c:pt>
                <c:pt idx="52">
                  <c:v>536379</c:v>
                </c:pt>
              </c:numCache>
            </c:numRef>
          </c:val>
        </c:ser>
        <c:overlap val="-25"/>
        <c:gapWidth val="75"/>
        <c:axId val="13047117"/>
        <c:axId val="50315190"/>
      </c:barChart>
      <c:lineChart>
        <c:grouping val="standard"/>
        <c:varyColors val="0"/>
        <c:ser>
          <c:idx val="0"/>
          <c:order val="1"/>
          <c:tx>
            <c:strRef>
              <c:f>'Weekliks-Weekly'!$C$1</c:f>
              <c:strCache>
                <c:ptCount val="1"/>
                <c:pt idx="0">
                  <c:v>SAGIS: WEEKLIKSE INVOERE EN UITVOERE 2017/18 Bemarkingseisoen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'Weekliks-Weekly'!$A$8:$B$60</c:f>
              <c:multiLvlStrCache>
                <c:ptCount val="52"/>
                <c:lvl>
                  <c:pt idx="0">
                    <c:v>05-May-17</c:v>
                  </c:pt>
                  <c:pt idx="1">
                    <c:v>12-May-17</c:v>
                  </c:pt>
                  <c:pt idx="2">
                    <c:v>19-May-17</c:v>
                  </c:pt>
                  <c:pt idx="3">
                    <c:v>26-May-17</c:v>
                  </c:pt>
                  <c:pt idx="4">
                    <c:v>02-Jun-17</c:v>
                  </c:pt>
                  <c:pt idx="5">
                    <c:v>09-Jun-17</c:v>
                  </c:pt>
                  <c:pt idx="6">
                    <c:v>16-Jun-17</c:v>
                  </c:pt>
                  <c:pt idx="7">
                    <c:v>23-Jun-17</c:v>
                  </c:pt>
                  <c:pt idx="8">
                    <c:v>30-Jun-17</c:v>
                  </c:pt>
                  <c:pt idx="9">
                    <c:v>07-Jul-17</c:v>
                  </c:pt>
                  <c:pt idx="10">
                    <c:v>14-Jul-17</c:v>
                  </c:pt>
                  <c:pt idx="11">
                    <c:v>21-Jul-17</c:v>
                  </c:pt>
                  <c:pt idx="12">
                    <c:v>28-Jul-17</c:v>
                  </c:pt>
                  <c:pt idx="13">
                    <c:v>04-Aug-17</c:v>
                  </c:pt>
                  <c:pt idx="14">
                    <c:v>11-Aug-17</c:v>
                  </c:pt>
                  <c:pt idx="15">
                    <c:v>18-Aug-17</c:v>
                  </c:pt>
                  <c:pt idx="16">
                    <c:v>25-Aug-17</c:v>
                  </c:pt>
                  <c:pt idx="17">
                    <c:v>01-Sep-17</c:v>
                  </c:pt>
                  <c:pt idx="18">
                    <c:v>08-Sep-17</c:v>
                  </c:pt>
                  <c:pt idx="19">
                    <c:v>15-Sep-17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</c:lvl>
              </c:multiLvlStrCache>
            </c:multiLvlStrRef>
          </c:cat>
          <c:val>
            <c:numRef>
              <c:f>'Weekliks-Weekly'!$I$8:$I$60</c:f>
              <c:numCache>
                <c:ptCount val="53"/>
                <c:pt idx="0">
                  <c:v>10928</c:v>
                </c:pt>
                <c:pt idx="1">
                  <c:v>20134</c:v>
                </c:pt>
                <c:pt idx="2">
                  <c:v>27410</c:v>
                </c:pt>
                <c:pt idx="3">
                  <c:v>38840</c:v>
                </c:pt>
                <c:pt idx="4">
                  <c:v>48717</c:v>
                </c:pt>
                <c:pt idx="5">
                  <c:v>55606</c:v>
                </c:pt>
                <c:pt idx="6">
                  <c:v>91834</c:v>
                </c:pt>
                <c:pt idx="7">
                  <c:v>137421</c:v>
                </c:pt>
                <c:pt idx="8">
                  <c:v>190854</c:v>
                </c:pt>
                <c:pt idx="9">
                  <c:v>200611</c:v>
                </c:pt>
                <c:pt idx="10">
                  <c:v>211175</c:v>
                </c:pt>
                <c:pt idx="11">
                  <c:v>292379</c:v>
                </c:pt>
                <c:pt idx="12">
                  <c:v>329023</c:v>
                </c:pt>
                <c:pt idx="13">
                  <c:v>337086</c:v>
                </c:pt>
                <c:pt idx="14">
                  <c:v>345538</c:v>
                </c:pt>
                <c:pt idx="15">
                  <c:v>357243</c:v>
                </c:pt>
                <c:pt idx="16">
                  <c:v>366696</c:v>
                </c:pt>
                <c:pt idx="17">
                  <c:v>394156</c:v>
                </c:pt>
                <c:pt idx="18">
                  <c:v>400574</c:v>
                </c:pt>
                <c:pt idx="19">
                  <c:v>430748</c:v>
                </c:pt>
                <c:pt idx="20">
                  <c:v>430748</c:v>
                </c:pt>
                <c:pt idx="21">
                  <c:v>430748</c:v>
                </c:pt>
                <c:pt idx="22">
                  <c:v>430748</c:v>
                </c:pt>
                <c:pt idx="23">
                  <c:v>430748</c:v>
                </c:pt>
                <c:pt idx="24">
                  <c:v>430748</c:v>
                </c:pt>
                <c:pt idx="25">
                  <c:v>430748</c:v>
                </c:pt>
                <c:pt idx="26">
                  <c:v>430748</c:v>
                </c:pt>
                <c:pt idx="27">
                  <c:v>430748</c:v>
                </c:pt>
                <c:pt idx="28">
                  <c:v>430748</c:v>
                </c:pt>
                <c:pt idx="29">
                  <c:v>430748</c:v>
                </c:pt>
                <c:pt idx="30">
                  <c:v>430748</c:v>
                </c:pt>
                <c:pt idx="31">
                  <c:v>430748</c:v>
                </c:pt>
                <c:pt idx="32">
                  <c:v>430748</c:v>
                </c:pt>
                <c:pt idx="33">
                  <c:v>430748</c:v>
                </c:pt>
                <c:pt idx="34">
                  <c:v>430748</c:v>
                </c:pt>
                <c:pt idx="35">
                  <c:v>430748</c:v>
                </c:pt>
                <c:pt idx="36">
                  <c:v>430748</c:v>
                </c:pt>
                <c:pt idx="37">
                  <c:v>430748</c:v>
                </c:pt>
                <c:pt idx="38">
                  <c:v>430748</c:v>
                </c:pt>
                <c:pt idx="39">
                  <c:v>430748</c:v>
                </c:pt>
                <c:pt idx="40">
                  <c:v>430748</c:v>
                </c:pt>
                <c:pt idx="41">
                  <c:v>430748</c:v>
                </c:pt>
                <c:pt idx="42">
                  <c:v>430748</c:v>
                </c:pt>
                <c:pt idx="43">
                  <c:v>430748</c:v>
                </c:pt>
                <c:pt idx="44">
                  <c:v>430748</c:v>
                </c:pt>
                <c:pt idx="45">
                  <c:v>430748</c:v>
                </c:pt>
                <c:pt idx="46">
                  <c:v>430748</c:v>
                </c:pt>
                <c:pt idx="47">
                  <c:v>430748</c:v>
                </c:pt>
                <c:pt idx="48">
                  <c:v>430748</c:v>
                </c:pt>
                <c:pt idx="49">
                  <c:v>430748</c:v>
                </c:pt>
                <c:pt idx="50">
                  <c:v>430748</c:v>
                </c:pt>
                <c:pt idx="51">
                  <c:v>430748</c:v>
                </c:pt>
              </c:numCache>
            </c:numRef>
          </c:val>
          <c:smooth val="0"/>
        </c:ser>
        <c:axId val="13047117"/>
        <c:axId val="50315190"/>
      </c:lineChart>
      <c:catAx>
        <c:axId val="130471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15190"/>
        <c:crosses val="autoZero"/>
        <c:auto val="1"/>
        <c:lblOffset val="100"/>
        <c:tickLblSkip val="1"/>
        <c:noMultiLvlLbl val="0"/>
      </c:catAx>
      <c:valAx>
        <c:axId val="50315190"/>
        <c:scaling>
          <c:orientation val="minMax"/>
          <c:max val="56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3047117"/>
        <c:crosses val="max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4"/>
          <c:y val="0.91625"/>
          <c:w val="0.991"/>
          <c:h val="0.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Cumulative Exports of  Maize for 2017/18</a:t>
            </a:r>
          </a:p>
        </c:rich>
      </c:tx>
      <c:layout>
        <c:manualLayout>
          <c:xMode val="factor"/>
          <c:yMode val="factor"/>
          <c:x val="-0.05225"/>
          <c:y val="0.02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75"/>
          <c:y val="0.08675"/>
          <c:w val="0.949"/>
          <c:h val="0.710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'Previous Weekly'!$C$1</c:f>
              <c:strCache>
                <c:ptCount val="1"/>
                <c:pt idx="0">
                  <c:v>SAGIS: WEEKLIKSE INVOERE EN UITVOERE 2016/17 Bemarkingseisoen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'Previous Weekly'!$A$8:$B$59</c:f>
              <c:multiLvlStrCache>
                <c:ptCount val="52"/>
                <c:lvl>
                  <c:pt idx="0">
                    <c:v>06-May-16</c:v>
                  </c:pt>
                  <c:pt idx="1">
                    <c:v>13-May-16</c:v>
                  </c:pt>
                  <c:pt idx="2">
                    <c:v>20-May-16</c:v>
                  </c:pt>
                  <c:pt idx="3">
                    <c:v>27-May-16</c:v>
                  </c:pt>
                  <c:pt idx="4">
                    <c:v>03-Jun-16</c:v>
                  </c:pt>
                  <c:pt idx="5">
                    <c:v>10-Jun-16</c:v>
                  </c:pt>
                  <c:pt idx="6">
                    <c:v>17-Jun-16</c:v>
                  </c:pt>
                  <c:pt idx="7">
                    <c:v>24-Jun-16</c:v>
                  </c:pt>
                  <c:pt idx="8">
                    <c:v>01-Jul-16</c:v>
                  </c:pt>
                  <c:pt idx="9">
                    <c:v>08-Jul-16</c:v>
                  </c:pt>
                  <c:pt idx="10">
                    <c:v>15-Jul-16</c:v>
                  </c:pt>
                  <c:pt idx="11">
                    <c:v>22-Jul-16</c:v>
                  </c:pt>
                  <c:pt idx="12">
                    <c:v>29-Jul-16</c:v>
                  </c:pt>
                  <c:pt idx="13">
                    <c:v>05-Aug-16</c:v>
                  </c:pt>
                  <c:pt idx="14">
                    <c:v>12-Aug-16</c:v>
                  </c:pt>
                  <c:pt idx="15">
                    <c:v>19-Aug-16</c:v>
                  </c:pt>
                  <c:pt idx="16">
                    <c:v>26-Aug-16</c:v>
                  </c:pt>
                  <c:pt idx="17">
                    <c:v>02-Sep-16</c:v>
                  </c:pt>
                  <c:pt idx="18">
                    <c:v>09-Sep-16</c:v>
                  </c:pt>
                  <c:pt idx="19">
                    <c:v>16-Sep-16</c:v>
                  </c:pt>
                  <c:pt idx="20">
                    <c:v>23-Sep-16</c:v>
                  </c:pt>
                  <c:pt idx="21">
                    <c:v>30-Sep-16</c:v>
                  </c:pt>
                  <c:pt idx="22">
                    <c:v>07-Oct-16</c:v>
                  </c:pt>
                  <c:pt idx="23">
                    <c:v>14-Oct-16</c:v>
                  </c:pt>
                  <c:pt idx="24">
                    <c:v>21-Oct-16</c:v>
                  </c:pt>
                  <c:pt idx="25">
                    <c:v>28-Oct-16</c:v>
                  </c:pt>
                  <c:pt idx="26">
                    <c:v>04-Nov-16</c:v>
                  </c:pt>
                  <c:pt idx="27">
                    <c:v>11-Nov-16</c:v>
                  </c:pt>
                  <c:pt idx="28">
                    <c:v>18-Nov-16</c:v>
                  </c:pt>
                  <c:pt idx="29">
                    <c:v>25-Nov-16</c:v>
                  </c:pt>
                  <c:pt idx="30">
                    <c:v>02-Dec-16</c:v>
                  </c:pt>
                  <c:pt idx="31">
                    <c:v>09-Dec-16</c:v>
                  </c:pt>
                  <c:pt idx="32">
                    <c:v>16-Dec-16</c:v>
                  </c:pt>
                  <c:pt idx="33">
                    <c:v>23-Dec-16</c:v>
                  </c:pt>
                  <c:pt idx="34">
                    <c:v>30-Dec-16</c:v>
                  </c:pt>
                  <c:pt idx="35">
                    <c:v>06-Jan-17</c:v>
                  </c:pt>
                  <c:pt idx="36">
                    <c:v>13-Jan-17</c:v>
                  </c:pt>
                  <c:pt idx="37">
                    <c:v>20-Jan-17</c:v>
                  </c:pt>
                  <c:pt idx="38">
                    <c:v>27-Jan-17</c:v>
                  </c:pt>
                  <c:pt idx="39">
                    <c:v>03-Feb-17</c:v>
                  </c:pt>
                  <c:pt idx="40">
                    <c:v>10-Feb-17</c:v>
                  </c:pt>
                  <c:pt idx="41">
                    <c:v>17-Feb-17</c:v>
                  </c:pt>
                  <c:pt idx="42">
                    <c:v>24-Feb-17</c:v>
                  </c:pt>
                  <c:pt idx="43">
                    <c:v>03-Mar-17</c:v>
                  </c:pt>
                  <c:pt idx="44">
                    <c:v>10-Mar-17</c:v>
                  </c:pt>
                  <c:pt idx="45">
                    <c:v>17-Mar-17</c:v>
                  </c:pt>
                  <c:pt idx="46">
                    <c:v>24-Mar-17</c:v>
                  </c:pt>
                  <c:pt idx="47">
                    <c:v>31-Mar-17</c:v>
                  </c:pt>
                  <c:pt idx="48">
                    <c:v>07-Apr-17</c:v>
                  </c:pt>
                  <c:pt idx="49">
                    <c:v>14-Apr-17</c:v>
                  </c:pt>
                  <c:pt idx="50">
                    <c:v>21-Apr-17</c:v>
                  </c:pt>
                  <c:pt idx="51">
                    <c:v>28-Apr-17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</c:lvl>
              </c:multiLvlStrCache>
            </c:multiLvlStrRef>
          </c:cat>
          <c:val>
            <c:numRef>
              <c:f>'Previous Weekly'!$N$8:$N$60</c:f>
              <c:numCache>
                <c:ptCount val="53"/>
                <c:pt idx="0">
                  <c:v>10452</c:v>
                </c:pt>
                <c:pt idx="1">
                  <c:v>24695</c:v>
                </c:pt>
                <c:pt idx="2">
                  <c:v>41894</c:v>
                </c:pt>
                <c:pt idx="3">
                  <c:v>64934</c:v>
                </c:pt>
                <c:pt idx="4">
                  <c:v>80202</c:v>
                </c:pt>
                <c:pt idx="5">
                  <c:v>94740</c:v>
                </c:pt>
                <c:pt idx="6">
                  <c:v>106257</c:v>
                </c:pt>
                <c:pt idx="7">
                  <c:v>129415</c:v>
                </c:pt>
                <c:pt idx="8">
                  <c:v>142283</c:v>
                </c:pt>
                <c:pt idx="9">
                  <c:v>152638</c:v>
                </c:pt>
                <c:pt idx="10">
                  <c:v>163914</c:v>
                </c:pt>
                <c:pt idx="11">
                  <c:v>170920</c:v>
                </c:pt>
                <c:pt idx="12">
                  <c:v>185369</c:v>
                </c:pt>
                <c:pt idx="13">
                  <c:v>196355</c:v>
                </c:pt>
                <c:pt idx="14">
                  <c:v>211041</c:v>
                </c:pt>
                <c:pt idx="15">
                  <c:v>225599</c:v>
                </c:pt>
                <c:pt idx="16">
                  <c:v>245387</c:v>
                </c:pt>
                <c:pt idx="17">
                  <c:v>259395</c:v>
                </c:pt>
                <c:pt idx="18">
                  <c:v>272897</c:v>
                </c:pt>
                <c:pt idx="19">
                  <c:v>286847</c:v>
                </c:pt>
                <c:pt idx="20">
                  <c:v>302462</c:v>
                </c:pt>
                <c:pt idx="21">
                  <c:v>320529</c:v>
                </c:pt>
                <c:pt idx="22">
                  <c:v>335925</c:v>
                </c:pt>
                <c:pt idx="23">
                  <c:v>350860</c:v>
                </c:pt>
                <c:pt idx="24">
                  <c:v>373466</c:v>
                </c:pt>
                <c:pt idx="25">
                  <c:v>395486</c:v>
                </c:pt>
                <c:pt idx="26">
                  <c:v>413169</c:v>
                </c:pt>
                <c:pt idx="27">
                  <c:v>431762</c:v>
                </c:pt>
                <c:pt idx="28">
                  <c:v>450665</c:v>
                </c:pt>
                <c:pt idx="29">
                  <c:v>472020</c:v>
                </c:pt>
                <c:pt idx="30">
                  <c:v>493352</c:v>
                </c:pt>
                <c:pt idx="31">
                  <c:v>493352</c:v>
                </c:pt>
                <c:pt idx="32">
                  <c:v>493352</c:v>
                </c:pt>
                <c:pt idx="33">
                  <c:v>493352</c:v>
                </c:pt>
                <c:pt idx="34">
                  <c:v>547307</c:v>
                </c:pt>
                <c:pt idx="35">
                  <c:v>558685</c:v>
                </c:pt>
                <c:pt idx="36">
                  <c:v>574210</c:v>
                </c:pt>
                <c:pt idx="37">
                  <c:v>587666</c:v>
                </c:pt>
                <c:pt idx="38">
                  <c:v>602619</c:v>
                </c:pt>
                <c:pt idx="39">
                  <c:v>615010</c:v>
                </c:pt>
                <c:pt idx="40">
                  <c:v>631453</c:v>
                </c:pt>
                <c:pt idx="41">
                  <c:v>643697</c:v>
                </c:pt>
                <c:pt idx="42">
                  <c:v>662922</c:v>
                </c:pt>
                <c:pt idx="43">
                  <c:v>678196</c:v>
                </c:pt>
                <c:pt idx="44">
                  <c:v>693751</c:v>
                </c:pt>
                <c:pt idx="45">
                  <c:v>710194</c:v>
                </c:pt>
                <c:pt idx="46">
                  <c:v>726204</c:v>
                </c:pt>
                <c:pt idx="47">
                  <c:v>759709</c:v>
                </c:pt>
                <c:pt idx="48">
                  <c:v>777379</c:v>
                </c:pt>
                <c:pt idx="49">
                  <c:v>790463</c:v>
                </c:pt>
                <c:pt idx="50">
                  <c:v>801617</c:v>
                </c:pt>
                <c:pt idx="51">
                  <c:v>814219</c:v>
                </c:pt>
                <c:pt idx="52">
                  <c:v>830297</c:v>
                </c:pt>
              </c:numCache>
            </c:numRef>
          </c:val>
        </c:ser>
        <c:gapWidth val="74"/>
        <c:axId val="50183527"/>
        <c:axId val="48998560"/>
      </c:barChart>
      <c:lineChart>
        <c:grouping val="standard"/>
        <c:varyColors val="0"/>
        <c:ser>
          <c:idx val="0"/>
          <c:order val="1"/>
          <c:tx>
            <c:strRef>
              <c:f>'Weekliks-Weekly'!$C$1</c:f>
              <c:strCache>
                <c:ptCount val="1"/>
                <c:pt idx="0">
                  <c:v>SAGIS: WEEKLIKSE INVOERE EN UITVOERE 2017/18 Bemarkingseisoen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'Weekliks-Weekly'!$A$8:$B$60</c:f>
              <c:multiLvlStrCache>
                <c:ptCount val="52"/>
                <c:lvl>
                  <c:pt idx="0">
                    <c:v>05-May-17</c:v>
                  </c:pt>
                  <c:pt idx="1">
                    <c:v>12-May-17</c:v>
                  </c:pt>
                  <c:pt idx="2">
                    <c:v>19-May-17</c:v>
                  </c:pt>
                  <c:pt idx="3">
                    <c:v>26-May-17</c:v>
                  </c:pt>
                  <c:pt idx="4">
                    <c:v>02-Jun-17</c:v>
                  </c:pt>
                  <c:pt idx="5">
                    <c:v>09-Jun-17</c:v>
                  </c:pt>
                  <c:pt idx="6">
                    <c:v>16-Jun-17</c:v>
                  </c:pt>
                  <c:pt idx="7">
                    <c:v>23-Jun-17</c:v>
                  </c:pt>
                  <c:pt idx="8">
                    <c:v>30-Jun-17</c:v>
                  </c:pt>
                  <c:pt idx="9">
                    <c:v>07-Jul-17</c:v>
                  </c:pt>
                  <c:pt idx="10">
                    <c:v>14-Jul-17</c:v>
                  </c:pt>
                  <c:pt idx="11">
                    <c:v>21-Jul-17</c:v>
                  </c:pt>
                  <c:pt idx="12">
                    <c:v>28-Jul-17</c:v>
                  </c:pt>
                  <c:pt idx="13">
                    <c:v>04-Aug-17</c:v>
                  </c:pt>
                  <c:pt idx="14">
                    <c:v>11-Aug-17</c:v>
                  </c:pt>
                  <c:pt idx="15">
                    <c:v>18-Aug-17</c:v>
                  </c:pt>
                  <c:pt idx="16">
                    <c:v>25-Aug-17</c:v>
                  </c:pt>
                  <c:pt idx="17">
                    <c:v>01-Sep-17</c:v>
                  </c:pt>
                  <c:pt idx="18">
                    <c:v>08-Sep-17</c:v>
                  </c:pt>
                  <c:pt idx="19">
                    <c:v>15-Sep-17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</c:lvl>
              </c:multiLvlStrCache>
            </c:multiLvlStrRef>
          </c:cat>
          <c:val>
            <c:numRef>
              <c:f>'Weekliks-Weekly'!$N$8:$N$60</c:f>
              <c:numCache>
                <c:ptCount val="53"/>
                <c:pt idx="0">
                  <c:v>13373</c:v>
                </c:pt>
                <c:pt idx="1">
                  <c:v>25020</c:v>
                </c:pt>
                <c:pt idx="2">
                  <c:v>34974</c:v>
                </c:pt>
                <c:pt idx="3">
                  <c:v>50372</c:v>
                </c:pt>
                <c:pt idx="4">
                  <c:v>82338</c:v>
                </c:pt>
                <c:pt idx="5">
                  <c:v>157102</c:v>
                </c:pt>
                <c:pt idx="6">
                  <c:v>222064</c:v>
                </c:pt>
                <c:pt idx="7">
                  <c:v>310496</c:v>
                </c:pt>
                <c:pt idx="8">
                  <c:v>433388</c:v>
                </c:pt>
                <c:pt idx="9">
                  <c:v>466748</c:v>
                </c:pt>
                <c:pt idx="10">
                  <c:v>550147</c:v>
                </c:pt>
                <c:pt idx="11">
                  <c:v>703046</c:v>
                </c:pt>
                <c:pt idx="12">
                  <c:v>818215</c:v>
                </c:pt>
                <c:pt idx="13">
                  <c:v>883344</c:v>
                </c:pt>
                <c:pt idx="14">
                  <c:v>996143</c:v>
                </c:pt>
                <c:pt idx="15">
                  <c:v>1067764</c:v>
                </c:pt>
                <c:pt idx="16">
                  <c:v>1102617</c:v>
                </c:pt>
                <c:pt idx="17">
                  <c:v>1185377</c:v>
                </c:pt>
                <c:pt idx="18">
                  <c:v>1194371</c:v>
                </c:pt>
                <c:pt idx="19">
                  <c:v>1239427</c:v>
                </c:pt>
                <c:pt idx="20">
                  <c:v>1239427</c:v>
                </c:pt>
                <c:pt idx="21">
                  <c:v>1239427</c:v>
                </c:pt>
                <c:pt idx="22">
                  <c:v>1239427</c:v>
                </c:pt>
                <c:pt idx="23">
                  <c:v>1239427</c:v>
                </c:pt>
                <c:pt idx="24">
                  <c:v>1239427</c:v>
                </c:pt>
                <c:pt idx="25">
                  <c:v>1239427</c:v>
                </c:pt>
                <c:pt idx="26">
                  <c:v>1239427</c:v>
                </c:pt>
                <c:pt idx="27">
                  <c:v>1239427</c:v>
                </c:pt>
                <c:pt idx="28">
                  <c:v>1239427</c:v>
                </c:pt>
                <c:pt idx="29">
                  <c:v>1239427</c:v>
                </c:pt>
                <c:pt idx="30">
                  <c:v>1239427</c:v>
                </c:pt>
                <c:pt idx="31">
                  <c:v>1239427</c:v>
                </c:pt>
                <c:pt idx="32">
                  <c:v>1239427</c:v>
                </c:pt>
                <c:pt idx="33">
                  <c:v>1239427</c:v>
                </c:pt>
                <c:pt idx="34">
                  <c:v>1239427</c:v>
                </c:pt>
                <c:pt idx="35">
                  <c:v>1239427</c:v>
                </c:pt>
                <c:pt idx="36">
                  <c:v>1239427</c:v>
                </c:pt>
                <c:pt idx="37">
                  <c:v>1239427</c:v>
                </c:pt>
                <c:pt idx="38">
                  <c:v>1239427</c:v>
                </c:pt>
                <c:pt idx="39">
                  <c:v>1239427</c:v>
                </c:pt>
                <c:pt idx="40">
                  <c:v>1239427</c:v>
                </c:pt>
                <c:pt idx="41">
                  <c:v>1239427</c:v>
                </c:pt>
                <c:pt idx="42">
                  <c:v>1239427</c:v>
                </c:pt>
                <c:pt idx="43">
                  <c:v>1239427</c:v>
                </c:pt>
                <c:pt idx="44">
                  <c:v>1239427</c:v>
                </c:pt>
                <c:pt idx="45">
                  <c:v>1239427</c:v>
                </c:pt>
                <c:pt idx="46">
                  <c:v>1239427</c:v>
                </c:pt>
                <c:pt idx="47">
                  <c:v>1239427</c:v>
                </c:pt>
                <c:pt idx="48">
                  <c:v>1239427</c:v>
                </c:pt>
                <c:pt idx="49">
                  <c:v>1239427</c:v>
                </c:pt>
                <c:pt idx="50">
                  <c:v>1239427</c:v>
                </c:pt>
                <c:pt idx="51">
                  <c:v>1239427</c:v>
                </c:pt>
              </c:numCache>
            </c:numRef>
          </c:val>
          <c:smooth val="0"/>
        </c:ser>
        <c:axId val="50183527"/>
        <c:axId val="48998560"/>
      </c:lineChart>
      <c:catAx>
        <c:axId val="50183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98560"/>
        <c:crosses val="autoZero"/>
        <c:auto val="1"/>
        <c:lblOffset val="100"/>
        <c:tickLblSkip val="1"/>
        <c:noMultiLvlLbl val="0"/>
      </c:catAx>
      <c:valAx>
        <c:axId val="48998560"/>
        <c:scaling>
          <c:orientation val="minMax"/>
          <c:max val="1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Tonne/ Tons</a:t>
                </a:r>
              </a:p>
            </c:rich>
          </c:tx>
          <c:layout>
            <c:manualLayout>
              <c:xMode val="factor"/>
              <c:yMode val="factor"/>
              <c:x val="0.24375"/>
              <c:y val="-0.04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83527"/>
        <c:crosses val="max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"/>
          <c:y val="0.85375"/>
          <c:w val="0.995"/>
          <c:h val="0.0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Cumulative Exports of Maize 
</a:t>
            </a:r>
            <a:r>
              <a:rPr lang="en-US" cap="none" sz="11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2017/18  Bemarkingseisoen/ Marketing season</a:t>
            </a:r>
          </a:p>
        </c:rich>
      </c:tx>
      <c:layout>
        <c:manualLayout>
          <c:xMode val="factor"/>
          <c:yMode val="factor"/>
          <c:x val="-0.016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7575"/>
          <c:w val="0.941"/>
          <c:h val="0.7485"/>
        </c:manualLayout>
      </c:layout>
      <c:lineChart>
        <c:grouping val="standard"/>
        <c:varyColors val="0"/>
        <c:ser>
          <c:idx val="0"/>
          <c:order val="0"/>
          <c:tx>
            <c:strRef>
              <c:f>'Weekliks-Weekly'!$C$1</c:f>
              <c:strCache>
                <c:ptCount val="1"/>
                <c:pt idx="0">
                  <c:v>SAGIS: WEEKLIKSE INVOERE EN UITVOERE 2017/18 Bemarkingseisoen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'Weekliks-Weekly'!$B$8:$B$59</c:f>
              <c:strCache>
                <c:ptCount val="52"/>
                <c:pt idx="0">
                  <c:v>42860</c:v>
                </c:pt>
                <c:pt idx="1">
                  <c:v>42867</c:v>
                </c:pt>
                <c:pt idx="2">
                  <c:v>42874</c:v>
                </c:pt>
                <c:pt idx="3">
                  <c:v>42881</c:v>
                </c:pt>
                <c:pt idx="4">
                  <c:v>42888</c:v>
                </c:pt>
                <c:pt idx="5">
                  <c:v>42895</c:v>
                </c:pt>
                <c:pt idx="6">
                  <c:v>42902</c:v>
                </c:pt>
                <c:pt idx="7">
                  <c:v>42909</c:v>
                </c:pt>
                <c:pt idx="8">
                  <c:v>42916</c:v>
                </c:pt>
                <c:pt idx="9">
                  <c:v>42923</c:v>
                </c:pt>
                <c:pt idx="10">
                  <c:v>42930</c:v>
                </c:pt>
                <c:pt idx="11">
                  <c:v>42937</c:v>
                </c:pt>
                <c:pt idx="12">
                  <c:v>42944</c:v>
                </c:pt>
                <c:pt idx="13">
                  <c:v>42951</c:v>
                </c:pt>
                <c:pt idx="14">
                  <c:v>42958</c:v>
                </c:pt>
                <c:pt idx="15">
                  <c:v>42965</c:v>
                </c:pt>
                <c:pt idx="16">
                  <c:v>42972</c:v>
                </c:pt>
                <c:pt idx="17">
                  <c:v>42979</c:v>
                </c:pt>
                <c:pt idx="18">
                  <c:v>42986</c:v>
                </c:pt>
                <c:pt idx="19">
                  <c:v>42993</c:v>
                </c:pt>
              </c:strCache>
            </c:strRef>
          </c:cat>
          <c:val>
            <c:numRef>
              <c:f>'Weekliks-Weekly'!$N$8:$N$59</c:f>
              <c:numCache>
                <c:ptCount val="52"/>
                <c:pt idx="0">
                  <c:v>13373</c:v>
                </c:pt>
                <c:pt idx="1">
                  <c:v>25020</c:v>
                </c:pt>
                <c:pt idx="2">
                  <c:v>34974</c:v>
                </c:pt>
                <c:pt idx="3">
                  <c:v>50372</c:v>
                </c:pt>
                <c:pt idx="4">
                  <c:v>82338</c:v>
                </c:pt>
                <c:pt idx="5">
                  <c:v>157102</c:v>
                </c:pt>
                <c:pt idx="6">
                  <c:v>222064</c:v>
                </c:pt>
                <c:pt idx="7">
                  <c:v>310496</c:v>
                </c:pt>
                <c:pt idx="8">
                  <c:v>433388</c:v>
                </c:pt>
                <c:pt idx="9">
                  <c:v>466748</c:v>
                </c:pt>
                <c:pt idx="10">
                  <c:v>550147</c:v>
                </c:pt>
                <c:pt idx="11">
                  <c:v>703046</c:v>
                </c:pt>
                <c:pt idx="12">
                  <c:v>818215</c:v>
                </c:pt>
                <c:pt idx="13">
                  <c:v>883344</c:v>
                </c:pt>
                <c:pt idx="14">
                  <c:v>996143</c:v>
                </c:pt>
                <c:pt idx="15">
                  <c:v>1067764</c:v>
                </c:pt>
                <c:pt idx="16">
                  <c:v>1102617</c:v>
                </c:pt>
                <c:pt idx="17">
                  <c:v>1185377</c:v>
                </c:pt>
                <c:pt idx="18">
                  <c:v>1194371</c:v>
                </c:pt>
                <c:pt idx="19">
                  <c:v>1239427</c:v>
                </c:pt>
                <c:pt idx="20">
                  <c:v>1239427</c:v>
                </c:pt>
                <c:pt idx="21">
                  <c:v>1239427</c:v>
                </c:pt>
                <c:pt idx="22">
                  <c:v>1239427</c:v>
                </c:pt>
                <c:pt idx="23">
                  <c:v>1239427</c:v>
                </c:pt>
                <c:pt idx="24">
                  <c:v>1239427</c:v>
                </c:pt>
                <c:pt idx="25">
                  <c:v>1239427</c:v>
                </c:pt>
                <c:pt idx="26">
                  <c:v>1239427</c:v>
                </c:pt>
                <c:pt idx="27">
                  <c:v>1239427</c:v>
                </c:pt>
                <c:pt idx="28">
                  <c:v>1239427</c:v>
                </c:pt>
                <c:pt idx="29">
                  <c:v>1239427</c:v>
                </c:pt>
                <c:pt idx="30">
                  <c:v>1239427</c:v>
                </c:pt>
                <c:pt idx="31">
                  <c:v>1239427</c:v>
                </c:pt>
                <c:pt idx="32">
                  <c:v>1239427</c:v>
                </c:pt>
                <c:pt idx="33">
                  <c:v>1239427</c:v>
                </c:pt>
                <c:pt idx="34">
                  <c:v>1239427</c:v>
                </c:pt>
                <c:pt idx="35">
                  <c:v>1239427</c:v>
                </c:pt>
                <c:pt idx="36">
                  <c:v>1239427</c:v>
                </c:pt>
                <c:pt idx="37">
                  <c:v>1239427</c:v>
                </c:pt>
                <c:pt idx="38">
                  <c:v>1239427</c:v>
                </c:pt>
                <c:pt idx="39">
                  <c:v>1239427</c:v>
                </c:pt>
                <c:pt idx="40">
                  <c:v>1239427</c:v>
                </c:pt>
                <c:pt idx="41">
                  <c:v>1239427</c:v>
                </c:pt>
                <c:pt idx="42">
                  <c:v>1239427</c:v>
                </c:pt>
                <c:pt idx="43">
                  <c:v>1239427</c:v>
                </c:pt>
                <c:pt idx="44">
                  <c:v>1239427</c:v>
                </c:pt>
                <c:pt idx="45">
                  <c:v>1239427</c:v>
                </c:pt>
                <c:pt idx="46">
                  <c:v>1239427</c:v>
                </c:pt>
                <c:pt idx="47">
                  <c:v>1239427</c:v>
                </c:pt>
                <c:pt idx="48">
                  <c:v>1239427</c:v>
                </c:pt>
                <c:pt idx="49">
                  <c:v>1239427</c:v>
                </c:pt>
                <c:pt idx="50">
                  <c:v>1239427</c:v>
                </c:pt>
                <c:pt idx="51">
                  <c:v>1239427</c:v>
                </c:pt>
              </c:numCache>
            </c:numRef>
          </c:val>
          <c:smooth val="0"/>
        </c:ser>
        <c:marker val="1"/>
        <c:axId val="38333857"/>
        <c:axId val="9460394"/>
      </c:lineChart>
      <c:dateAx>
        <c:axId val="38333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Week geëindig/ Week ended</a:t>
                </a:r>
              </a:p>
            </c:rich>
          </c:tx>
          <c:layout>
            <c:manualLayout>
              <c:xMode val="factor"/>
              <c:yMode val="factor"/>
              <c:x val="-0.03325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6039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94603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Tonne/ Tons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3385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475"/>
          <c:y val="0.1545"/>
          <c:w val="0.843"/>
          <c:h val="0.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Kumulatiewe Invoere van Mielies 
</a:t>
            </a:r>
            <a:r>
              <a:rPr lang="en-US" cap="none" sz="11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Kumulative Imports of Maize 
</a:t>
            </a:r>
            <a:r>
              <a:rPr lang="en-US" cap="none" sz="11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2017/18 Bemarkingseisoen/ Marketing season</a:t>
            </a:r>
          </a:p>
        </c:rich>
      </c:tx>
      <c:layout>
        <c:manualLayout>
          <c:xMode val="factor"/>
          <c:yMode val="factor"/>
          <c:x val="-0.0187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3875"/>
          <c:w val="0.949"/>
          <c:h val="0.803"/>
        </c:manualLayout>
      </c:layout>
      <c:lineChart>
        <c:grouping val="standard"/>
        <c:varyColors val="0"/>
        <c:ser>
          <c:idx val="0"/>
          <c:order val="0"/>
          <c:tx>
            <c:strRef>
              <c:f>'Weekliks-Weekly'!$E$5</c:f>
              <c:strCache>
                <c:ptCount val="1"/>
                <c:pt idx="0">
                  <c:v>Wit/White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'Weekliks-Weekly'!$B$8:$B$59</c:f>
              <c:strCache>
                <c:ptCount val="52"/>
                <c:pt idx="0">
                  <c:v>42860</c:v>
                </c:pt>
                <c:pt idx="1">
                  <c:v>42867</c:v>
                </c:pt>
                <c:pt idx="2">
                  <c:v>42874</c:v>
                </c:pt>
                <c:pt idx="3">
                  <c:v>42881</c:v>
                </c:pt>
                <c:pt idx="4">
                  <c:v>42888</c:v>
                </c:pt>
                <c:pt idx="5">
                  <c:v>42895</c:v>
                </c:pt>
                <c:pt idx="6">
                  <c:v>42902</c:v>
                </c:pt>
                <c:pt idx="7">
                  <c:v>42909</c:v>
                </c:pt>
                <c:pt idx="8">
                  <c:v>42916</c:v>
                </c:pt>
                <c:pt idx="9">
                  <c:v>42923</c:v>
                </c:pt>
                <c:pt idx="10">
                  <c:v>42930</c:v>
                </c:pt>
                <c:pt idx="11">
                  <c:v>42937</c:v>
                </c:pt>
                <c:pt idx="12">
                  <c:v>42944</c:v>
                </c:pt>
                <c:pt idx="13">
                  <c:v>42951</c:v>
                </c:pt>
                <c:pt idx="14">
                  <c:v>42958</c:v>
                </c:pt>
                <c:pt idx="15">
                  <c:v>42965</c:v>
                </c:pt>
                <c:pt idx="16">
                  <c:v>42972</c:v>
                </c:pt>
                <c:pt idx="17">
                  <c:v>42979</c:v>
                </c:pt>
                <c:pt idx="18">
                  <c:v>42986</c:v>
                </c:pt>
                <c:pt idx="19">
                  <c:v>42993</c:v>
                </c:pt>
              </c:strCache>
            </c:strRef>
          </c:cat>
          <c:val>
            <c:numRef>
              <c:f>'Weekliks-Weekly'!$E$8:$E$59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'Weekliks-Weekly'!$F$5</c:f>
              <c:strCache>
                <c:ptCount val="1"/>
                <c:pt idx="0">
                  <c:v>Geel/Yellow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'Weekliks-Weekly'!$B$8:$B$59</c:f>
              <c:strCache>
                <c:ptCount val="52"/>
                <c:pt idx="0">
                  <c:v>42860</c:v>
                </c:pt>
                <c:pt idx="1">
                  <c:v>42867</c:v>
                </c:pt>
                <c:pt idx="2">
                  <c:v>42874</c:v>
                </c:pt>
                <c:pt idx="3">
                  <c:v>42881</c:v>
                </c:pt>
                <c:pt idx="4">
                  <c:v>42888</c:v>
                </c:pt>
                <c:pt idx="5">
                  <c:v>42895</c:v>
                </c:pt>
                <c:pt idx="6">
                  <c:v>42902</c:v>
                </c:pt>
                <c:pt idx="7">
                  <c:v>42909</c:v>
                </c:pt>
                <c:pt idx="8">
                  <c:v>42916</c:v>
                </c:pt>
                <c:pt idx="9">
                  <c:v>42923</c:v>
                </c:pt>
                <c:pt idx="10">
                  <c:v>42930</c:v>
                </c:pt>
                <c:pt idx="11">
                  <c:v>42937</c:v>
                </c:pt>
                <c:pt idx="12">
                  <c:v>42944</c:v>
                </c:pt>
                <c:pt idx="13">
                  <c:v>42951</c:v>
                </c:pt>
                <c:pt idx="14">
                  <c:v>42958</c:v>
                </c:pt>
                <c:pt idx="15">
                  <c:v>42965</c:v>
                </c:pt>
                <c:pt idx="16">
                  <c:v>42972</c:v>
                </c:pt>
                <c:pt idx="17">
                  <c:v>42979</c:v>
                </c:pt>
                <c:pt idx="18">
                  <c:v>42986</c:v>
                </c:pt>
                <c:pt idx="19">
                  <c:v>42993</c:v>
                </c:pt>
              </c:strCache>
            </c:strRef>
          </c:cat>
          <c:val>
            <c:numRef>
              <c:f>'Weekliks-Weekly'!$F$8:$F$59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'Weekliks-Weekly'!$M$5</c:f>
              <c:strCache>
                <c:ptCount val="1"/>
                <c:pt idx="0">
                  <c:v>Totaal mielies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'Weekliks-Weekly'!$B$8:$B$59</c:f>
              <c:strCache>
                <c:ptCount val="52"/>
                <c:pt idx="0">
                  <c:v>42860</c:v>
                </c:pt>
                <c:pt idx="1">
                  <c:v>42867</c:v>
                </c:pt>
                <c:pt idx="2">
                  <c:v>42874</c:v>
                </c:pt>
                <c:pt idx="3">
                  <c:v>42881</c:v>
                </c:pt>
                <c:pt idx="4">
                  <c:v>42888</c:v>
                </c:pt>
                <c:pt idx="5">
                  <c:v>42895</c:v>
                </c:pt>
                <c:pt idx="6">
                  <c:v>42902</c:v>
                </c:pt>
                <c:pt idx="7">
                  <c:v>42909</c:v>
                </c:pt>
                <c:pt idx="8">
                  <c:v>42916</c:v>
                </c:pt>
                <c:pt idx="9">
                  <c:v>42923</c:v>
                </c:pt>
                <c:pt idx="10">
                  <c:v>42930</c:v>
                </c:pt>
                <c:pt idx="11">
                  <c:v>42937</c:v>
                </c:pt>
                <c:pt idx="12">
                  <c:v>42944</c:v>
                </c:pt>
                <c:pt idx="13">
                  <c:v>42951</c:v>
                </c:pt>
                <c:pt idx="14">
                  <c:v>42958</c:v>
                </c:pt>
                <c:pt idx="15">
                  <c:v>42965</c:v>
                </c:pt>
                <c:pt idx="16">
                  <c:v>42972</c:v>
                </c:pt>
                <c:pt idx="17">
                  <c:v>42979</c:v>
                </c:pt>
                <c:pt idx="18">
                  <c:v>42986</c:v>
                </c:pt>
                <c:pt idx="19">
                  <c:v>42993</c:v>
                </c:pt>
              </c:strCache>
            </c:strRef>
          </c:cat>
          <c:val>
            <c:numRef>
              <c:f>'Weekliks-Weekly'!$M$8:$M$59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8034683"/>
        <c:axId val="28094420"/>
      </c:lineChart>
      <c:dateAx>
        <c:axId val="180346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Week geëindig/ Week ended</a:t>
                </a:r>
              </a:p>
            </c:rich>
          </c:tx>
          <c:layout>
            <c:manualLayout>
              <c:xMode val="factor"/>
              <c:yMode val="factor"/>
              <c:x val="-0.03275"/>
              <c:y val="-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9442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80944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Tonne/ Tons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3468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025"/>
          <c:y val="0.158"/>
          <c:w val="0.86525"/>
          <c:h val="0.0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25" right="0.25" top="0.75" bottom="0.75" header="0.3" footer="0.3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25" right="0.25" top="0.75" bottom="0.75" header="0.3" footer="0.3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25" right="0.25" top="0.75" bottom="0.75" header="0.3" footer="0.3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</cdr:x>
      <cdr:y>0.83375</cdr:y>
    </cdr:from>
    <cdr:to>
      <cdr:x>0.9905</cdr:x>
      <cdr:y>0.984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5724525" y="5133975"/>
          <a:ext cx="357187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0.8545</cdr:y>
    </cdr:from>
    <cdr:to>
      <cdr:x>0.33625</cdr:x>
      <cdr:y>0.9745</cdr:y>
    </cdr:to>
    <cdr:sp fLocksText="0">
      <cdr:nvSpPr>
        <cdr:cNvPr id="1" name="TextBox 2"/>
        <cdr:cNvSpPr txBox="1">
          <a:spLocks noChangeArrowheads="1"/>
        </cdr:cNvSpPr>
      </cdr:nvSpPr>
      <cdr:spPr>
        <a:xfrm>
          <a:off x="57150" y="5238750"/>
          <a:ext cx="3095625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0.00875</cdr:x>
      <cdr:y>0.87225</cdr:y>
    </cdr:from>
    <cdr:to>
      <cdr:x>0.334</cdr:x>
      <cdr:y>0.99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76200" y="5343525"/>
          <a:ext cx="304800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72600" cy="6134100"/>
    <xdr:graphicFrame>
      <xdr:nvGraphicFramePr>
        <xdr:cNvPr id="1" name="Shape 1025"/>
        <xdr:cNvGraphicFramePr/>
      </xdr:nvGraphicFramePr>
      <xdr:xfrm>
        <a:off x="0" y="0"/>
        <a:ext cx="937260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82150" cy="6362700"/>
    <xdr:graphicFrame>
      <xdr:nvGraphicFramePr>
        <xdr:cNvPr id="1" name="Shape 1025"/>
        <xdr:cNvGraphicFramePr/>
      </xdr:nvGraphicFramePr>
      <xdr:xfrm>
        <a:off x="0" y="0"/>
        <a:ext cx="958215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82150" cy="6362700"/>
    <xdr:graphicFrame>
      <xdr:nvGraphicFramePr>
        <xdr:cNvPr id="1" name="Shape 1025"/>
        <xdr:cNvGraphicFramePr/>
      </xdr:nvGraphicFramePr>
      <xdr:xfrm>
        <a:off x="0" y="0"/>
        <a:ext cx="958215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82150" cy="6362700"/>
    <xdr:graphicFrame>
      <xdr:nvGraphicFramePr>
        <xdr:cNvPr id="1" name="Shape 1025"/>
        <xdr:cNvGraphicFramePr/>
      </xdr:nvGraphicFramePr>
      <xdr:xfrm>
        <a:off x="0" y="0"/>
        <a:ext cx="958215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3"/>
  <sheetViews>
    <sheetView zoomScalePageLayoutView="0" workbookViewId="0" topLeftCell="A1">
      <selection activeCell="J78" sqref="J78"/>
    </sheetView>
  </sheetViews>
  <sheetFormatPr defaultColWidth="9.140625" defaultRowHeight="12.75"/>
  <cols>
    <col min="1" max="1" width="31.00390625" style="0" customWidth="1"/>
    <col min="2" max="2" width="9.7109375" style="0" hidden="1" customWidth="1"/>
    <col min="3" max="4" width="10.8515625" style="0" customWidth="1"/>
    <col min="5" max="5" width="11.57421875" style="0" customWidth="1"/>
    <col min="6" max="8" width="11.28125" style="0" customWidth="1"/>
    <col min="9" max="9" width="10.8515625" style="0" bestFit="1" customWidth="1"/>
    <col min="10" max="10" width="48.28125" style="0" customWidth="1"/>
    <col min="11" max="11" width="14.00390625" style="0" bestFit="1" customWidth="1"/>
    <col min="12" max="12" width="13.28125" style="0" customWidth="1"/>
    <col min="13" max="13" width="12.140625" style="0" customWidth="1"/>
  </cols>
  <sheetData>
    <row r="1" spans="1:4" ht="12.75">
      <c r="A1" s="1" t="s">
        <v>231</v>
      </c>
      <c r="B1" s="1"/>
      <c r="C1" s="1"/>
      <c r="D1" s="1"/>
    </row>
    <row r="2" spans="1:4" ht="12.75">
      <c r="A2" s="1" t="s">
        <v>9</v>
      </c>
      <c r="B2" s="1"/>
      <c r="C2" s="1"/>
      <c r="D2" s="1"/>
    </row>
    <row r="4" spans="1:8" ht="12.75">
      <c r="A4" s="70" t="s">
        <v>229</v>
      </c>
      <c r="C4" s="71">
        <f>G5</f>
        <v>42993</v>
      </c>
      <c r="D4" s="70"/>
      <c r="E4" s="70"/>
      <c r="F4" s="143"/>
      <c r="G4" s="143"/>
      <c r="H4" s="143"/>
    </row>
    <row r="5" spans="2:8" ht="14.25">
      <c r="B5" s="107"/>
      <c r="C5" s="107"/>
      <c r="D5" s="107"/>
      <c r="G5" s="139">
        <f>'Weekliks-Weekly'!B27</f>
        <v>42993</v>
      </c>
      <c r="H5" s="141"/>
    </row>
    <row r="6" spans="1:10" ht="15" thickBot="1">
      <c r="A6" t="s">
        <v>63</v>
      </c>
      <c r="G6" s="140">
        <v>32</v>
      </c>
      <c r="H6" s="142"/>
      <c r="J6" s="1" t="s">
        <v>95</v>
      </c>
    </row>
    <row r="7" spans="1:13" ht="12.75">
      <c r="A7" s="1" t="s">
        <v>1</v>
      </c>
      <c r="B7" s="1"/>
      <c r="C7" s="1"/>
      <c r="D7" s="1"/>
      <c r="H7" s="64" t="s">
        <v>2</v>
      </c>
      <c r="J7" s="35"/>
      <c r="K7" s="31" t="s">
        <v>10</v>
      </c>
      <c r="L7" s="31" t="s">
        <v>11</v>
      </c>
      <c r="M7" s="32" t="s">
        <v>44</v>
      </c>
    </row>
    <row r="8" spans="1:13" ht="12.75">
      <c r="A8" s="54"/>
      <c r="B8" s="119" t="s">
        <v>108</v>
      </c>
      <c r="C8" s="119" t="s">
        <v>109</v>
      </c>
      <c r="D8" s="120" t="s">
        <v>112</v>
      </c>
      <c r="E8" s="120" t="s">
        <v>116</v>
      </c>
      <c r="F8" s="120" t="s">
        <v>115</v>
      </c>
      <c r="G8" s="131" t="s">
        <v>132</v>
      </c>
      <c r="H8" s="131" t="s">
        <v>230</v>
      </c>
      <c r="J8" s="36" t="s">
        <v>12</v>
      </c>
      <c r="K8" s="30">
        <f>H14</f>
        <v>85541</v>
      </c>
      <c r="L8" s="30">
        <f>H52</f>
        <v>7922</v>
      </c>
      <c r="M8" s="37">
        <f>SUM(K8:L8)</f>
        <v>93463</v>
      </c>
    </row>
    <row r="9" spans="1:13" ht="14.25">
      <c r="A9" s="46" t="s">
        <v>13</v>
      </c>
      <c r="B9" s="46">
        <v>12890</v>
      </c>
      <c r="C9" s="29">
        <f>555+35+215+798+376+1230+1454+637+78+297+2470+1069+900+274+1664+770+1034+1133+619+2257+286+336+1270+651+215</f>
        <v>20623</v>
      </c>
      <c r="D9" s="132">
        <f>310+315+485+483+136+781+929+1115+929+274+489+464+499+314+31+92+958+612+186+204+101+54+15+40+507+874+516+444+556+597+322+1091+71+1512+1461+240+587+404</f>
        <v>18998</v>
      </c>
      <c r="E9" s="146">
        <f>12+298+655+339+517+859+944+725+1023+706+652+630+763+378+796+343+70+1276+548+1093+1440+713+671+448+1044+1460+870+286+1255+580+953+69+306+382+112+209+854+388+146+228+37+89+77</f>
        <v>25244</v>
      </c>
      <c r="F9" s="185">
        <f>154+354+25+1723+2524+137+2911+791+1087+914+613+1024+415+21+445+3901+1810+1615+553+1073+1035+655+837+142+34+34+34+68+67+103+238+735+1300+700+135+33+1118+172</f>
        <v>29530</v>
      </c>
      <c r="G9" s="185">
        <f>33+136+66+862+2158+1432+958+971+578+2133+1333+425+313+1664+99+584+139+1945+1676+1938+999+1073+1235+2290+1935+2241+1418+1755+929+869+980+1339+2426+847+1375+1542+2881+950+36+2985+574+861+1088+361+592</f>
        <v>53024</v>
      </c>
      <c r="H9" s="181">
        <f>234+141+967+841+276+71+1752+412+2711+4+1074+1581+1126+788+721+1343+1431</f>
        <v>15473</v>
      </c>
      <c r="J9" s="36" t="s">
        <v>15</v>
      </c>
      <c r="K9" s="30">
        <f>H10</f>
        <v>37426</v>
      </c>
      <c r="L9" s="30">
        <f>H48</f>
        <v>2168</v>
      </c>
      <c r="M9" s="37">
        <f>SUM(K9:L9)</f>
        <v>39594</v>
      </c>
    </row>
    <row r="10" spans="1:13" ht="14.25">
      <c r="A10" s="46" t="s">
        <v>15</v>
      </c>
      <c r="B10" s="46">
        <v>139001</v>
      </c>
      <c r="C10" s="29">
        <f>1010+1722+797+2407+961+759+1331+467+954+1453+1323+2717+869+1555+1194+3074+302+4639+2791+3081+2388+1684+1351+2847+7661+4811+3702+2944+6592+2117+3149+2596+6213+3650+4367+2510+2755+7969+2211+2891+2282+8268+4194+3949+1633+477+1341+1707+2057+937</f>
        <v>134659</v>
      </c>
      <c r="D10" s="132">
        <f>1005+574+888+1545+1054+1089+1831+527+308+723+1365+2599+1095+181+749+2095+1761+310+483+1012+2552+836+792+46+1045+1775+1813+2506+2355+2536+1631+1949+560+1691+354+243+397+934+1291+1295+843</f>
        <v>48638</v>
      </c>
      <c r="E10" s="146">
        <f>1435+1790+2578+408+3601+705+721+1569+2405+2487+968+1837+2393+1308+2907+405+1383+997+554+965+2078+1975+1282+1539+1650+2402+828+3943+3081+3968+2284+2795+2790+2646+8252+3865+2594+3962+6173+1633+3199+2603+3457+1332+864+287+596</f>
        <v>103494</v>
      </c>
      <c r="F10" s="185">
        <f>2662+670+602+178+233+615+305+404+1201+2406+3246+1082+265+199+1168+1165+252+4875+2385+2481+1637+1305+1755+879+349+2365+823+150+1395+396+695+465+4284+3728+4148+3254+3005+2259+131+65+1421+292+401+863+527</f>
        <v>62986</v>
      </c>
      <c r="G10" s="185">
        <f>203+588+1606+2046+1634+1671+1548+2542+2378+1170+538+234+862+537+342+477+1138+3579+2003+1128+1803+1056+4426+2762+531+1795+4171+3618+2131+1655+4091+5094+2269+2793+2047+3350+1245+2399+979+1722+547+242+580+545+1785+1678+839</f>
        <v>82377</v>
      </c>
      <c r="H10" s="181">
        <f>103+470+897+1595+2644+1684+2076+2579+4785+5278+3395+3353+1515+522+962+952+1592+997+607+1420</f>
        <v>37426</v>
      </c>
      <c r="J10" s="36" t="s">
        <v>17</v>
      </c>
      <c r="K10" s="30">
        <f>H13</f>
        <v>13391</v>
      </c>
      <c r="L10" s="30">
        <f>H51</f>
        <v>16082</v>
      </c>
      <c r="M10" s="37">
        <f>SUM(K10:L10)</f>
        <v>29473</v>
      </c>
    </row>
    <row r="11" spans="1:13" ht="14.25">
      <c r="A11" s="46" t="s">
        <v>18</v>
      </c>
      <c r="B11" s="46">
        <v>65301</v>
      </c>
      <c r="C11" s="29">
        <f>1473+1247+2010+1797+2337+3444+1115+2694+437+1951+1072+1534+1415+2853+1075+1551+1298+1608+1382+1154+1920+1143+3523+2229+819+482+267+656+778+419+787+1978+1244+1392+2204+260+392+907+2142+972+909+1933+723+787+1337+1503</f>
        <v>65153</v>
      </c>
      <c r="D11" s="132">
        <f>1404+2097+2048+1502+1446+1926+1456+618+895+848+1046+4122+866+1595+2358+3900+230+5108+2357+3746+1274+4525+1536+2460+1083+1418+1516+2329+533+851+2891+2095+933+679+396+303+440+1071+2894+811+685+2208+1144+693+1026+797+2975+1149+569</f>
        <v>80852</v>
      </c>
      <c r="E11" s="146">
        <f>1797+1888+2154+2107+2505+1988+2705+2542+1195+7287+813+1733+1597+3079+2013+879+1571+4784+3215+673+2116+1653+2432+1825+2910+2049+1387+3266+1250+2106+3013+3873+3488+2845+1570+1631+1038+2206+1698+1608+1295+1080+702+231+688+1603+628+800+770+173</f>
        <v>98459</v>
      </c>
      <c r="F11" s="185">
        <f>2144+2917+2439+2250+1524+1451+1030+1032+64+241+1985+163+951+860+1084+793+686+2920+907+1063+826+975+1932+3607+3008+1872+1885+2080+1664+2954+1410+1839+1700+2038+1353+1241+531+1241+237+746+1867+800+401+1374+642+2934+664+1280+1801+1518</f>
        <v>72924</v>
      </c>
      <c r="G11" s="185">
        <f>431+270+133+1268+1316+127+739+1238+1950+1733+535+1814+1038+1382+1576+1256+2107+5198+936+837+266+330+494+173+305+507+609+355+858+1696+1109+732+702+700+133+69+290+2375+1434+1378+814+796</f>
        <v>42009</v>
      </c>
      <c r="H11" s="181">
        <f>755+1243+1882+1510+1204+1064+1539+1775+846+481+240+242+574+89+406+1189+874+496+1552+893</f>
        <v>18854</v>
      </c>
      <c r="J11" s="36" t="s">
        <v>13</v>
      </c>
      <c r="K11" s="30">
        <f>H9</f>
        <v>15473</v>
      </c>
      <c r="L11" s="30">
        <f>H50</f>
        <v>27718</v>
      </c>
      <c r="M11" s="37">
        <f>SUM(K11:L11)</f>
        <v>43191</v>
      </c>
    </row>
    <row r="12" spans="1:13" ht="15" thickBot="1">
      <c r="A12" s="46" t="s">
        <v>14</v>
      </c>
      <c r="B12" s="46">
        <v>352</v>
      </c>
      <c r="C12" s="29">
        <f>1189+572+171+1660+947+880+484+176</f>
        <v>6079</v>
      </c>
      <c r="D12" s="132">
        <f>2240+2858+6559+5669+7466+7377+11372+7127+5154+8500+10069+7256+4677+5956+8416+6029+3027+13173+7761+1537+6417+4091+4768+7426+4051+8631+7542+7299+7334+7480+9353+7351+6328+3189+1003+1283+1046+2601+964+748+649+264+692+5154+3734+2058+1406+1607</f>
        <v>246692</v>
      </c>
      <c r="E12" s="146">
        <f>508+74+792+2224+1364+682+2860+2552+2200+1185+836+1848+792+2508+1100+1232+2387+2288+1450+1844+0+2499+5101+5415+4184+4330+1500+650+2625+529</f>
        <v>57559</v>
      </c>
      <c r="F12" s="185">
        <f>632+740+1494+2640+2508+3651+4311+4224+3300+2728+1012+1760+3080+2420+1980</f>
        <v>36480</v>
      </c>
      <c r="G12" s="185">
        <f>2510+2730+5051+5980+5417+3774+4436+2014+1794+4450+1187+4428+815+1308+1625+1056+924+7140+782+1414+4071+3354+2029+616+4664+880+918+447+346+1400+819+908+846+2124+1275+1108+340+446+441+2290+3751+1468+2595+3378+4996+4780+5487+4391</f>
        <v>119003</v>
      </c>
      <c r="H12" s="181">
        <f>109+109+1100+880+2156+1276+111+35+35+99+272+1185+3039</f>
        <v>10406</v>
      </c>
      <c r="J12" s="38" t="s">
        <v>19</v>
      </c>
      <c r="K12" s="39">
        <f>SUM(K8:K11)</f>
        <v>151831</v>
      </c>
      <c r="L12" s="39">
        <f>SUM(L8:L11)</f>
        <v>53890</v>
      </c>
      <c r="M12" s="40">
        <f>SUM(K12:L12)</f>
        <v>205721</v>
      </c>
    </row>
    <row r="13" spans="1:13" ht="14.25">
      <c r="A13" s="46" t="s">
        <v>17</v>
      </c>
      <c r="B13" s="46">
        <v>37759</v>
      </c>
      <c r="C13" s="29">
        <f>2765+2237+3193+2301+2796+3816+4022+4320+3409+7642+1250+4861+2643+4705+2924+2477+237+4181+1347+1484+1477+100+135+30+94+96+521+66+51+1045</f>
        <v>66225</v>
      </c>
      <c r="D13" s="132">
        <f>2250+2071+3068+5054+3151+3073+4389+3459+4274+4919+3358+4335+3513+4506+4144+3393+561+8368+2896+3995+5022+2954+4348+4811+4750+4081+4297+2940+4267+3836+3854+3683+6064+1489+709+660+260+299+357+1051+741+807+1689+1262+1345+1591+1327+2015+3072+2827</f>
        <v>151185</v>
      </c>
      <c r="E13" s="146">
        <f>1809+2582+2140+1955+3453+4824+3076+2952+3090+3753+2117+2393+2858+3306+4080+3612+3164+9704+3264+2015+2445+1482+1311+2038+424+34+80+205+409+358+327+146+213+510+567+486+195+311+55+86+86+1165+2821+1736+251+855+211+152</f>
        <v>85106</v>
      </c>
      <c r="F13" s="185">
        <f>1919+2769+1542+403+1154+2845+2160+1931+2532+1864+2423+2209+2404+2865+4354+2152+430+9004+3928+2934+2880+3241+2589+1880+2424+2440+2789+1655+2010+1675+2028+1448+1334+358+405+537+34+2168+1276+618+1038+1315+1874+1748+1726+2273+2446+2178+1928+247</f>
        <v>102384</v>
      </c>
      <c r="G13" s="185">
        <f>3057+3100+1402+2436+4682+2927+2736+1671+1940+2746+1729+1879+1923+1551+1848+1954+1063+6815+1557+2259+1784+1074+1054+1174+2125+1515+1374+1330+1643+1886+900+804+212+3035+2345+278+225+35+795+108+354+286+804+799+1444+1450+1477+1013+36</f>
        <v>80634</v>
      </c>
      <c r="H13" s="181">
        <f>59+836+197+303+34+59+86+1+89+28+342+236+236+637+1887+2007+2098+2196+2060</f>
        <v>13391</v>
      </c>
      <c r="J13" s="44"/>
      <c r="K13" s="45"/>
      <c r="L13" s="45"/>
      <c r="M13" s="45"/>
    </row>
    <row r="14" spans="1:13" ht="14.25">
      <c r="A14" s="46" t="s">
        <v>12</v>
      </c>
      <c r="B14" s="46">
        <v>149901</v>
      </c>
      <c r="C14" s="29">
        <f>4431+5179+7017+4192+6696+7104+5009+2910+3346+4730+5080+2194+1350+5434+2480+1264+8295+2752+5939+2219+3352+2705+1489+1701+2624+3295+1679+1644+2765+3101+2984+2734+2282+3185+4498+2409+943+3398+5291+5573+4825+2424+2674+2175+1579+3006+4111+938</f>
        <v>167005</v>
      </c>
      <c r="D14" s="132">
        <f>1979+2426+2373+918+2219+3966+3280+3059+3318+2842+1851+4106+3329+3944+3389+4167+1113+7194+3000+6403+5035+2982+4280+4015+3743+4580+2357+1306+3195+3423+3472+4132+1485+3781+2689+1378+865+5914+4216+1805+1699+8153+1063+2665+1707+2662+5035+5790+3035</f>
        <v>161338</v>
      </c>
      <c r="E14" s="146">
        <f>3969+3647+2263+1602+3119+3895+2174+2320+3838+2845+3549+2863+3014+3165+5481+4183+1312+9274+2971+2891+2741+3067+3309+3764+2637+2525+2403+1890+3322+3682+2640+2468+1955+2033+3391+2739+2968+4747+6953+1831+2808+5998+3450+2042+5501+4074+2810+1881+1340+1243</f>
        <v>160587</v>
      </c>
      <c r="F14" s="185">
        <f>1687+3255+2662+3407+2117+2101+2041+2038+2267+1343+1532+2049+2350+4374+4736+4793+477+16789+5882+3339+3090+1411+1450+2448+2461+1595+1781+1926+1831+2350+2173+1310+1618+2951+3117+3698+2397+2148+4986+6438+5866+3741+2984+2238+2498+2256+3733+3946+4346+316</f>
        <v>152342</v>
      </c>
      <c r="G14" s="185">
        <f>3204+1652+1450+2155+3369+2220+1770+2220+2355+694+1466+1541+1236+1006+3043+4439+2212+6392+2651+4310+1637+2866+2692+3045+2911+3486+2420+4028+4644+1857+2145+2553+5402+2393+1060+1535+1817+923+2281+4366+2451+7102+5002+4914+3473+1821+3226+2008+1369</f>
        <v>134812</v>
      </c>
      <c r="H14" s="181">
        <f>3916+3760+3242+4198+4826+4093+4291+5541+4151+4164+5388+8343+4740+3762+3268+4688+6070+2692+2323+2085</f>
        <v>85541</v>
      </c>
      <c r="J14" s="44"/>
      <c r="K14" s="45"/>
      <c r="L14" s="45"/>
      <c r="M14" s="45"/>
    </row>
    <row r="15" spans="1:10" ht="15" thickBot="1">
      <c r="A15" s="46" t="s">
        <v>73</v>
      </c>
      <c r="B15" s="46">
        <v>1162100</v>
      </c>
      <c r="C15" s="29">
        <f>41799+7929+33870+5287+34531+16808+21292+9016+33661+23950+35584+31309+33991+6700+29671+25192+50399+87300+26999+61633+74765+14729+81000+32550</f>
        <v>819965</v>
      </c>
      <c r="D15" s="132">
        <f>19803+18866+8186+31763+4804+33834+7893+28248+36700</f>
        <v>190097</v>
      </c>
      <c r="E15" s="146"/>
      <c r="F15" s="185"/>
      <c r="G15" s="185"/>
      <c r="H15" s="181"/>
      <c r="J15" s="1" t="s">
        <v>90</v>
      </c>
    </row>
    <row r="16" spans="1:13" ht="14.25">
      <c r="A16" s="46" t="s">
        <v>21</v>
      </c>
      <c r="B16" s="46"/>
      <c r="C16" s="30"/>
      <c r="D16" s="133">
        <v>2369</v>
      </c>
      <c r="E16" s="147"/>
      <c r="F16" s="186"/>
      <c r="G16" s="186"/>
      <c r="H16" s="180"/>
      <c r="J16" s="35"/>
      <c r="K16" s="31" t="s">
        <v>10</v>
      </c>
      <c r="L16" s="31" t="s">
        <v>11</v>
      </c>
      <c r="M16" s="32" t="s">
        <v>44</v>
      </c>
    </row>
    <row r="17" spans="1:16" ht="14.25">
      <c r="A17" s="46" t="s">
        <v>45</v>
      </c>
      <c r="B17" s="46"/>
      <c r="C17" s="29"/>
      <c r="D17" s="132"/>
      <c r="E17" s="146"/>
      <c r="F17" s="185"/>
      <c r="G17" s="185"/>
      <c r="H17" s="181"/>
      <c r="J17" s="36" t="s">
        <v>91</v>
      </c>
      <c r="K17" s="123">
        <f>H9+H10+H11+H12+H13+H14+H16+H43</f>
        <v>181091</v>
      </c>
      <c r="L17" s="123">
        <f>H48+H49+H50+H51+H52+H58+H76+H73</f>
        <v>62374</v>
      </c>
      <c r="M17" s="37">
        <f>SUM(K17:L17)</f>
        <v>243465</v>
      </c>
      <c r="O17" s="2"/>
      <c r="P17" s="2"/>
    </row>
    <row r="18" spans="1:13" ht="14.25">
      <c r="A18" s="46" t="s">
        <v>83</v>
      </c>
      <c r="B18" s="46"/>
      <c r="C18" s="29"/>
      <c r="D18" s="132"/>
      <c r="E18" s="146"/>
      <c r="F18" s="185"/>
      <c r="G18" s="185"/>
      <c r="H18" s="181"/>
      <c r="J18" s="73" t="s">
        <v>237</v>
      </c>
      <c r="K18" s="123">
        <f>H27</f>
        <v>0</v>
      </c>
      <c r="L18" s="123">
        <f>H53+H54+H62+H69+H78</f>
        <v>636591</v>
      </c>
      <c r="M18" s="37">
        <f>SUM(K18:L18)</f>
        <v>636591</v>
      </c>
    </row>
    <row r="19" spans="1:13" ht="15" thickBot="1">
      <c r="A19" s="46" t="s">
        <v>46</v>
      </c>
      <c r="B19" s="46"/>
      <c r="C19" s="29"/>
      <c r="D19" s="132">
        <v>1058</v>
      </c>
      <c r="E19" s="146"/>
      <c r="F19" s="185"/>
      <c r="G19" s="185"/>
      <c r="H19" s="181"/>
      <c r="J19" s="38" t="s">
        <v>19</v>
      </c>
      <c r="K19" s="39">
        <f>SUM(K17:K18)</f>
        <v>181091</v>
      </c>
      <c r="L19" s="39">
        <f>SUM(L17:L18)</f>
        <v>698965</v>
      </c>
      <c r="M19" s="40">
        <f>SUM(K19:L19)</f>
        <v>880056</v>
      </c>
    </row>
    <row r="20" spans="1:13" ht="14.25">
      <c r="A20" s="46" t="s">
        <v>80</v>
      </c>
      <c r="B20" s="46"/>
      <c r="C20" s="29">
        <f>43+774+645</f>
        <v>1462</v>
      </c>
      <c r="D20" s="132"/>
      <c r="E20" s="146"/>
      <c r="F20" s="185"/>
      <c r="G20" s="185"/>
      <c r="H20" s="181"/>
      <c r="J20" s="44"/>
      <c r="K20" s="45"/>
      <c r="L20" s="45"/>
      <c r="M20" s="45"/>
    </row>
    <row r="21" spans="1:13" ht="14.25">
      <c r="A21" s="46" t="s">
        <v>72</v>
      </c>
      <c r="B21" s="46"/>
      <c r="C21" s="29"/>
      <c r="D21" s="132"/>
      <c r="E21" s="146"/>
      <c r="F21" s="185"/>
      <c r="G21" s="185"/>
      <c r="H21" s="181"/>
      <c r="J21" s="44"/>
      <c r="K21" s="45"/>
      <c r="L21" s="45"/>
      <c r="M21" s="45"/>
    </row>
    <row r="22" spans="1:13" ht="14.25">
      <c r="A22" s="46" t="s">
        <v>81</v>
      </c>
      <c r="B22" s="46"/>
      <c r="C22" s="29"/>
      <c r="D22" s="132"/>
      <c r="E22" s="146"/>
      <c r="F22" s="185"/>
      <c r="G22" s="185"/>
      <c r="H22" s="181"/>
      <c r="J22" s="44"/>
      <c r="K22" s="45"/>
      <c r="L22" s="45"/>
      <c r="M22" s="45"/>
    </row>
    <row r="23" spans="1:13" ht="15" thickBot="1">
      <c r="A23" s="46" t="s">
        <v>65</v>
      </c>
      <c r="B23" s="46"/>
      <c r="C23" s="29"/>
      <c r="D23" s="132"/>
      <c r="E23" s="146"/>
      <c r="F23" s="185"/>
      <c r="G23" s="185"/>
      <c r="H23" s="181"/>
      <c r="J23" s="93"/>
      <c r="K23" s="94"/>
      <c r="L23" s="94"/>
      <c r="M23" s="94"/>
    </row>
    <row r="24" spans="1:13" ht="14.25">
      <c r="A24" s="46" t="s">
        <v>76</v>
      </c>
      <c r="B24" s="46"/>
      <c r="C24" s="29"/>
      <c r="D24" s="132"/>
      <c r="E24" s="146"/>
      <c r="F24" s="185"/>
      <c r="G24" s="185"/>
      <c r="H24" s="181"/>
      <c r="J24" s="196" t="s">
        <v>136</v>
      </c>
      <c r="K24" s="31" t="s">
        <v>49</v>
      </c>
      <c r="L24" s="31" t="s">
        <v>50</v>
      </c>
      <c r="M24" s="32" t="s">
        <v>19</v>
      </c>
    </row>
    <row r="25" spans="1:13" ht="14.25">
      <c r="A25" s="46" t="s">
        <v>42</v>
      </c>
      <c r="B25" s="46"/>
      <c r="C25" s="29"/>
      <c r="D25" s="132"/>
      <c r="E25" s="146"/>
      <c r="F25" s="185"/>
      <c r="G25" s="185"/>
      <c r="H25" s="181"/>
      <c r="J25" s="197"/>
      <c r="K25" s="187">
        <f>H44/(52-K34)</f>
        <v>21537.4</v>
      </c>
      <c r="L25" s="187">
        <f>H81/(52-K34)</f>
        <v>40433.95</v>
      </c>
      <c r="M25" s="144">
        <f>H82/(52-K34)</f>
        <v>0</v>
      </c>
    </row>
    <row r="26" spans="1:13" ht="15" thickBot="1">
      <c r="A26" s="46" t="s">
        <v>22</v>
      </c>
      <c r="B26" s="46"/>
      <c r="C26" s="29"/>
      <c r="D26" s="132"/>
      <c r="E26" s="146"/>
      <c r="F26" s="185"/>
      <c r="G26" s="185"/>
      <c r="H26" s="181">
        <f>24998+20001+24996+71010+552+706+38442+38518+30434</f>
        <v>249657</v>
      </c>
      <c r="J26" s="103" t="s">
        <v>105</v>
      </c>
      <c r="K26" s="101">
        <f>K25*52</f>
        <v>1119944.8</v>
      </c>
      <c r="L26" s="101">
        <f>L25*52</f>
        <v>2102565.4</v>
      </c>
      <c r="M26" s="102">
        <f>K26+L26</f>
        <v>3222510.2</v>
      </c>
    </row>
    <row r="27" spans="1:12" ht="14.25">
      <c r="A27" s="46" t="s">
        <v>113</v>
      </c>
      <c r="B27" s="46">
        <v>45234</v>
      </c>
      <c r="C27" s="29">
        <f>9621+39629+997</f>
        <v>50247</v>
      </c>
      <c r="D27" s="132"/>
      <c r="E27" s="146">
        <f>1687+1690+723+731+326+408</f>
        <v>5565</v>
      </c>
      <c r="F27" s="185"/>
      <c r="G27" s="185"/>
      <c r="H27" s="181"/>
      <c r="J27" s="82" t="s">
        <v>104</v>
      </c>
      <c r="K27" s="60"/>
      <c r="L27" s="60"/>
    </row>
    <row r="28" spans="1:12" ht="14.25">
      <c r="A28" s="46" t="s">
        <v>43</v>
      </c>
      <c r="B28" s="46"/>
      <c r="C28" s="29"/>
      <c r="D28" s="132"/>
      <c r="E28" s="146"/>
      <c r="F28" s="185"/>
      <c r="G28" s="185"/>
      <c r="H28" s="181"/>
      <c r="K28" s="60"/>
      <c r="L28" s="60"/>
    </row>
    <row r="29" spans="1:10" ht="15" thickBot="1">
      <c r="A29" s="46" t="s">
        <v>64</v>
      </c>
      <c r="B29" s="46"/>
      <c r="C29" s="29"/>
      <c r="D29" s="132"/>
      <c r="E29" s="146"/>
      <c r="F29" s="185"/>
      <c r="G29" s="185"/>
      <c r="H29" s="181"/>
      <c r="J29" s="1" t="s">
        <v>58</v>
      </c>
    </row>
    <row r="30" spans="1:13" ht="14.25">
      <c r="A30" s="46" t="s">
        <v>4</v>
      </c>
      <c r="B30" s="46"/>
      <c r="C30" s="29"/>
      <c r="D30" s="132"/>
      <c r="E30" s="146"/>
      <c r="F30" s="185"/>
      <c r="G30" s="185">
        <f>134+238+65+100+133+165+357+229+316+604+29+457</f>
        <v>2827</v>
      </c>
      <c r="H30" s="181"/>
      <c r="J30" s="41"/>
      <c r="K30" s="31" t="s">
        <v>51</v>
      </c>
      <c r="L30" s="31" t="s">
        <v>101</v>
      </c>
      <c r="M30" s="32" t="s">
        <v>56</v>
      </c>
    </row>
    <row r="31" spans="1:16" ht="14.25">
      <c r="A31" s="46" t="s">
        <v>106</v>
      </c>
      <c r="B31" s="46"/>
      <c r="C31" s="29">
        <f>817+559+516+967</f>
        <v>2859</v>
      </c>
      <c r="D31" s="132"/>
      <c r="E31" s="146"/>
      <c r="F31" s="185"/>
      <c r="G31" s="185"/>
      <c r="H31" s="181"/>
      <c r="J31" s="48" t="s">
        <v>52</v>
      </c>
      <c r="K31" s="122">
        <v>2000000</v>
      </c>
      <c r="L31" s="122">
        <v>2650000</v>
      </c>
      <c r="M31" s="125">
        <v>2700000</v>
      </c>
      <c r="P31" s="82"/>
    </row>
    <row r="32" spans="1:13" ht="14.25">
      <c r="A32" s="46" t="s">
        <v>94</v>
      </c>
      <c r="B32" s="46"/>
      <c r="C32" s="29"/>
      <c r="D32" s="132"/>
      <c r="E32" s="146"/>
      <c r="F32" s="185"/>
      <c r="G32" s="185"/>
      <c r="H32" s="181"/>
      <c r="J32" s="73" t="s">
        <v>135</v>
      </c>
      <c r="K32" s="29">
        <f>H44</f>
        <v>430748</v>
      </c>
      <c r="L32" s="29">
        <f>H44</f>
        <v>430748</v>
      </c>
      <c r="M32" s="42">
        <f>H44</f>
        <v>430748</v>
      </c>
    </row>
    <row r="33" spans="1:13" ht="14.25">
      <c r="A33" s="46" t="s">
        <v>92</v>
      </c>
      <c r="B33" s="46"/>
      <c r="C33" s="29"/>
      <c r="D33" s="132"/>
      <c r="E33" s="146"/>
      <c r="F33" s="185"/>
      <c r="G33" s="185"/>
      <c r="H33" s="181"/>
      <c r="J33" s="36" t="s">
        <v>53</v>
      </c>
      <c r="K33" s="29">
        <f>K31-K32</f>
        <v>1569252</v>
      </c>
      <c r="L33" s="29">
        <f>L31-L32</f>
        <v>2219252</v>
      </c>
      <c r="M33" s="42">
        <f>M31-M32</f>
        <v>2269252</v>
      </c>
    </row>
    <row r="34" spans="1:13" ht="14.25">
      <c r="A34" s="46" t="s">
        <v>89</v>
      </c>
      <c r="B34" s="46">
        <v>68005</v>
      </c>
      <c r="C34" s="29">
        <f>27700+33176</f>
        <v>60876</v>
      </c>
      <c r="D34" s="132"/>
      <c r="E34" s="146"/>
      <c r="F34" s="185"/>
      <c r="G34" s="185"/>
      <c r="H34" s="181"/>
      <c r="J34" s="36" t="s">
        <v>54</v>
      </c>
      <c r="K34" s="29">
        <f>G6</f>
        <v>32</v>
      </c>
      <c r="L34" s="29">
        <f>$K$34</f>
        <v>32</v>
      </c>
      <c r="M34" s="42">
        <f>$K$34</f>
        <v>32</v>
      </c>
    </row>
    <row r="35" spans="1:13" ht="15" thickBot="1">
      <c r="A35" s="46" t="s">
        <v>71</v>
      </c>
      <c r="B35" s="46">
        <v>19442</v>
      </c>
      <c r="C35" s="29"/>
      <c r="D35" s="132"/>
      <c r="E35" s="146"/>
      <c r="F35" s="185"/>
      <c r="G35" s="185"/>
      <c r="H35" s="181"/>
      <c r="J35" s="43" t="s">
        <v>55</v>
      </c>
      <c r="K35" s="33">
        <f>K33/K34</f>
        <v>49039.125</v>
      </c>
      <c r="L35" s="33">
        <f>L33/L34</f>
        <v>69351.625</v>
      </c>
      <c r="M35" s="34">
        <f>M33/M34</f>
        <v>70914.125</v>
      </c>
    </row>
    <row r="36" spans="1:13" ht="14.25">
      <c r="A36" s="46" t="s">
        <v>47</v>
      </c>
      <c r="B36" s="46"/>
      <c r="C36" s="29"/>
      <c r="D36" s="132"/>
      <c r="E36" s="146"/>
      <c r="F36" s="185"/>
      <c r="G36" s="185"/>
      <c r="H36" s="181"/>
      <c r="J36" s="54"/>
      <c r="K36" s="61"/>
      <c r="L36" s="45"/>
      <c r="M36" s="61"/>
    </row>
    <row r="37" spans="1:13" ht="14.25">
      <c r="A37" s="46" t="s">
        <v>78</v>
      </c>
      <c r="B37" s="46"/>
      <c r="C37" s="29"/>
      <c r="D37" s="132"/>
      <c r="E37" s="146"/>
      <c r="F37" s="185"/>
      <c r="G37" s="185"/>
      <c r="H37" s="181"/>
      <c r="J37" s="99" t="s">
        <v>100</v>
      </c>
      <c r="K37" s="61"/>
      <c r="L37" s="45"/>
      <c r="M37" s="61"/>
    </row>
    <row r="38" spans="1:13" ht="14.25">
      <c r="A38" s="46" t="s">
        <v>25</v>
      </c>
      <c r="B38" s="46">
        <v>258</v>
      </c>
      <c r="C38" s="29"/>
      <c r="D38" s="132"/>
      <c r="E38" s="146"/>
      <c r="F38" s="185"/>
      <c r="G38" s="185"/>
      <c r="H38" s="181"/>
      <c r="J38" s="99" t="s">
        <v>103</v>
      </c>
      <c r="K38" s="61"/>
      <c r="L38" s="45"/>
      <c r="M38" s="61"/>
    </row>
    <row r="39" spans="1:13" ht="14.25">
      <c r="A39" s="46" t="s">
        <v>93</v>
      </c>
      <c r="B39" s="46"/>
      <c r="C39" s="29"/>
      <c r="D39" s="132"/>
      <c r="E39" s="146"/>
      <c r="F39" s="185"/>
      <c r="G39" s="185"/>
      <c r="H39" s="181"/>
      <c r="J39" s="54"/>
      <c r="K39" s="61"/>
      <c r="L39" s="61"/>
      <c r="M39" s="61"/>
    </row>
    <row r="40" spans="1:13" ht="14.25">
      <c r="A40" s="46" t="s">
        <v>23</v>
      </c>
      <c r="B40" s="46"/>
      <c r="C40" s="29"/>
      <c r="D40" s="132"/>
      <c r="E40" s="146"/>
      <c r="F40" s="185"/>
      <c r="G40" s="185">
        <f>10105</f>
        <v>10105</v>
      </c>
      <c r="H40" s="181"/>
      <c r="J40" s="54"/>
      <c r="K40" s="61"/>
      <c r="L40" s="61"/>
      <c r="M40" s="61"/>
    </row>
    <row r="41" spans="1:10" ht="15" thickBot="1">
      <c r="A41" s="46" t="s">
        <v>82</v>
      </c>
      <c r="B41" s="46"/>
      <c r="C41" s="29"/>
      <c r="D41" s="132"/>
      <c r="E41" s="146"/>
      <c r="F41" s="185"/>
      <c r="G41" s="185"/>
      <c r="H41" s="181"/>
      <c r="J41" s="1" t="s">
        <v>59</v>
      </c>
    </row>
    <row r="42" spans="1:13" ht="14.25">
      <c r="A42" s="46" t="s">
        <v>96</v>
      </c>
      <c r="B42" s="46">
        <v>31000</v>
      </c>
      <c r="C42" s="29"/>
      <c r="D42" s="132"/>
      <c r="E42" s="146"/>
      <c r="F42" s="185"/>
      <c r="G42" s="185"/>
      <c r="H42" s="181"/>
      <c r="J42" s="41"/>
      <c r="K42" s="31" t="s">
        <v>51</v>
      </c>
      <c r="L42" s="31" t="s">
        <v>102</v>
      </c>
      <c r="M42" s="32" t="s">
        <v>56</v>
      </c>
    </row>
    <row r="43" spans="1:13" ht="14.25">
      <c r="A43" s="46" t="s">
        <v>16</v>
      </c>
      <c r="B43" s="46"/>
      <c r="C43" s="29"/>
      <c r="D43" s="132"/>
      <c r="E43" s="146"/>
      <c r="F43" s="185"/>
      <c r="G43" s="185">
        <f>30+225+33</f>
        <v>288</v>
      </c>
      <c r="H43" s="181"/>
      <c r="J43" s="48" t="s">
        <v>60</v>
      </c>
      <c r="K43" s="122">
        <v>1400000</v>
      </c>
      <c r="L43" s="122">
        <v>1600000</v>
      </c>
      <c r="M43" s="122">
        <v>1800000</v>
      </c>
    </row>
    <row r="44" spans="1:13" ht="14.25">
      <c r="A44" s="47" t="s">
        <v>66</v>
      </c>
      <c r="B44" s="47">
        <f>SUM(B9:B42)</f>
        <v>1731243</v>
      </c>
      <c r="C44" s="128">
        <f>SUM(C9:C34)</f>
        <v>1395153</v>
      </c>
      <c r="D44" s="134">
        <f>SUM(D9:D43)</f>
        <v>901227</v>
      </c>
      <c r="E44" s="145">
        <f>SUM(E9:E43)</f>
        <v>536014</v>
      </c>
      <c r="F44" s="186">
        <f>SUM(F9:F43)</f>
        <v>456646</v>
      </c>
      <c r="G44" s="186">
        <f>SUM(G9:G43)</f>
        <v>525079</v>
      </c>
      <c r="H44" s="180">
        <f>SUM(H9:H43)</f>
        <v>430748</v>
      </c>
      <c r="I44" s="130">
        <f>'Weekliks-Weekly'!I27</f>
        <v>430748</v>
      </c>
      <c r="J44" s="73" t="s">
        <v>134</v>
      </c>
      <c r="K44" s="29">
        <f>H81</f>
        <v>808679</v>
      </c>
      <c r="L44" s="29">
        <f>H81</f>
        <v>808679</v>
      </c>
      <c r="M44" s="42">
        <f>F81</f>
        <v>210799</v>
      </c>
    </row>
    <row r="45" spans="5:13" ht="12.75">
      <c r="E45" s="135"/>
      <c r="F45" s="182"/>
      <c r="G45" s="182"/>
      <c r="H45" s="54"/>
      <c r="I45" s="104"/>
      <c r="J45" s="36" t="s">
        <v>53</v>
      </c>
      <c r="K45" s="29">
        <f>K43-K44</f>
        <v>591321</v>
      </c>
      <c r="L45" s="29">
        <f>L43-L44</f>
        <v>791321</v>
      </c>
      <c r="M45" s="42">
        <f>M43-M44</f>
        <v>1589201</v>
      </c>
    </row>
    <row r="46" spans="1:13" ht="12.75">
      <c r="A46" s="1" t="s">
        <v>6</v>
      </c>
      <c r="B46" s="1"/>
      <c r="C46" s="1"/>
      <c r="D46" s="1"/>
      <c r="H46" s="183" t="s">
        <v>2</v>
      </c>
      <c r="J46" s="36" t="s">
        <v>54</v>
      </c>
      <c r="K46" s="29">
        <f>$K$34</f>
        <v>32</v>
      </c>
      <c r="L46" s="29">
        <f>$K$34</f>
        <v>32</v>
      </c>
      <c r="M46" s="42">
        <f>$K$34</f>
        <v>32</v>
      </c>
    </row>
    <row r="47" spans="2:13" ht="13.5" thickBot="1">
      <c r="B47" s="119" t="s">
        <v>108</v>
      </c>
      <c r="C47" s="119" t="s">
        <v>109</v>
      </c>
      <c r="D47" s="136" t="s">
        <v>112</v>
      </c>
      <c r="E47" s="131" t="s">
        <v>116</v>
      </c>
      <c r="F47" s="184" t="s">
        <v>115</v>
      </c>
      <c r="G47" s="131" t="s">
        <v>132</v>
      </c>
      <c r="H47" s="131" t="s">
        <v>230</v>
      </c>
      <c r="J47" s="43" t="s">
        <v>55</v>
      </c>
      <c r="K47" s="33">
        <f>K45/K46</f>
        <v>18478.78125</v>
      </c>
      <c r="L47" s="33">
        <f>L45/L46</f>
        <v>24728.78125</v>
      </c>
      <c r="M47" s="34">
        <f>M45/M46</f>
        <v>49662.53125</v>
      </c>
    </row>
    <row r="48" spans="1:13" ht="14.25">
      <c r="A48" s="46" t="s">
        <v>15</v>
      </c>
      <c r="B48" s="46">
        <v>6587</v>
      </c>
      <c r="C48" s="81">
        <f>15+593+506+514+2+172+104+492+454+220+228+781+182+405+743+1096+189+228+819+50+301+274+56+3+160+223+56+36+279+5</f>
        <v>9186</v>
      </c>
      <c r="D48" s="132">
        <f>432+66+344+134+148+212+250+640+33+32+35+159+679+19+135+2137+176+137+560+726+209+15+36+248+166+439+324+121+34+168</f>
        <v>8814</v>
      </c>
      <c r="E48" s="132">
        <v>7506</v>
      </c>
      <c r="F48" s="185">
        <f>748+34+694+396+440+317+704+484+440+968+484+484+484+484+484+968+660+880+616+484+484</f>
        <v>11737</v>
      </c>
      <c r="G48" s="185">
        <f>45+34+42+34+6+34+61+20+1012+979+1470+49+58+527+484+774+572+1188+851+660+949+440+799+771+357+469</f>
        <v>12685</v>
      </c>
      <c r="H48" s="181">
        <f>792+440+6+440+487+3</f>
        <v>2168</v>
      </c>
      <c r="J48" s="54"/>
      <c r="K48" s="61"/>
      <c r="L48" s="45"/>
      <c r="M48" s="61"/>
    </row>
    <row r="49" spans="1:13" ht="14.25">
      <c r="A49" s="46" t="s">
        <v>18</v>
      </c>
      <c r="B49" s="46">
        <v>14833</v>
      </c>
      <c r="C49" s="81">
        <f>442+352+471+159+522+155+97+223+98+1208+427+220+251+320+451+535+294+1020+1115+271+326+258+513+168+181+35+47+255+1680+791+1175+749+394+958+83+84+82+27+511+427+400</f>
        <v>17775</v>
      </c>
      <c r="D49" s="132">
        <f>104+81+631+231+213+199+138+220+979+131+507+487+461+1509+410+771+288+1886+496+624+850+1081+544+865+409+194+124+205+197+169+639+362+433+364+735+911+168+570+1013+550+381+793+183+164+67+110+95</f>
        <v>22542</v>
      </c>
      <c r="E49" s="132">
        <v>24483</v>
      </c>
      <c r="F49" s="185">
        <f>441+775+462+320+193+459+301+725+1922+1529+1025+716+389+334+262+435+139+1278+365+1059+224+1850+216+1285+644+1175+1315+886+1107+303+1360+965+1054+444+1139+957+686+1618+948+391+495+325+945+1182+1063+743+616+548+719</f>
        <v>38332</v>
      </c>
      <c r="G49" s="185">
        <f>235+241+1120+329+492+842+101+227+554+859+468+273+143+203+367+132+1909+956+675+348+508+588+570+536+498+295+1238+102+477+175+348+170+267+207+800+931+539+744+203+206+1185+1131+885+296+730+1078+803+811</f>
        <v>26795</v>
      </c>
      <c r="H49" s="181">
        <f>1070+473+344+336+261+70+336+434+1307+1308+301+9+134+204+160+161+374+215+98</f>
        <v>7595</v>
      </c>
      <c r="J49" s="99" t="s">
        <v>100</v>
      </c>
      <c r="K49" s="61"/>
      <c r="L49" s="45"/>
      <c r="M49" s="61"/>
    </row>
    <row r="50" spans="1:10" ht="14.25">
      <c r="A50" s="46" t="s">
        <v>13</v>
      </c>
      <c r="B50" s="46">
        <v>55618</v>
      </c>
      <c r="C50" s="81">
        <f>987+1095+990+886+2360+703+952+1464+1085+1144+1117+679+326+531+780+1768+564+5017+1532+1485+1099+1610+1373+1277+1528+872+1137+1269+1036+778+1352+1047+1238+1509+1183+605+1353+1945+456+335+639+1034+747+733+692+590+895+1139+1003+631</f>
        <v>56570</v>
      </c>
      <c r="D50" s="132">
        <f>230+477+569+880+750+1120+874+1288+548+465+647+1364+1253+698+956+1401+531+2481+798+1356+1534+715+917+565+1310+1024+1550+700+1370+293+896+557+729+974+825+733+651+200+118+444+614+700+1492+969+352+608+250+285+265+512</f>
        <v>40838</v>
      </c>
      <c r="E50" s="132">
        <v>45076</v>
      </c>
      <c r="F50" s="185">
        <f>347+610+962+632+176+529+609+218+173+267+751+1333+1453+1695+1822+464+5067+1477+2773+1223+1095+1778+1119+1078+786+742+1698+1307+1632+1099+1386+1098+908+863+1305+1140+1473+1068+1402+374+411+1547+422+306+600+426+1055+671+758</f>
        <v>52128</v>
      </c>
      <c r="G50" s="185">
        <f>1656+1072+824+536+1336+1802+1333+1854+1129+1100+1426+1166+1545+1835+439+1691+1543+6209+1967+876+1512+1752+1638+2443+1777+1824+1176+1420+1067+1180+1446+911+1288+1881+1118+1155+1801+983+2128+1430+1160+784+537+1025+539+1079+774+1073+1133</f>
        <v>69373</v>
      </c>
      <c r="H50" s="181">
        <f>1682+910+1240+1297+1138+1631+1220+1321+1260+1315+1624+1649+1496+1868+1031+1118+1869+1582+1329+1138</f>
        <v>27718</v>
      </c>
      <c r="J50" s="99" t="s">
        <v>103</v>
      </c>
    </row>
    <row r="51" spans="1:8" ht="14.25">
      <c r="A51" s="46" t="s">
        <v>17</v>
      </c>
      <c r="B51" s="46">
        <v>15632</v>
      </c>
      <c r="C51" s="81">
        <f>351+605+233+305+817+415+277+384+367+848+1059+1094+689+993+572+818+73+1858+1438+1599+1054+1189+664+565+719+322+922+570+477+461+256+152+398+605+389+694+154+531+395+336+669+471+699+566+330+125+873+139+136+279</f>
        <v>29935</v>
      </c>
      <c r="D51" s="132">
        <f>922+817+696+717+771+896+845+991+1201+995+1244+975+892+894+766+1138+494+1486+1269+450+1099+1537+1314+977+1637+1441+1558+999+1098+867+928+817+463+601+517+559+669+1058+1227+1555+898+367+495+1133+1093+823+197+362+167+233</f>
        <v>45148</v>
      </c>
      <c r="E51" s="132">
        <v>37518</v>
      </c>
      <c r="F51" s="185">
        <f>244+348+282+272+918+164+212+840+739+1013+1522+826+1046+557+475+367+444+3201+936+1332+929+908+1214+920+819+1197+1065+1293+718+917+794+971+623+1064+720+899+1345+590+719+1162+771+760+743+861+1400+1144+832+537+470+88</f>
        <v>42211</v>
      </c>
      <c r="G51" s="185">
        <f>215+224+301+248+200+130+165+66+144+441+463+294+291+1198+277+143+1423+231+312+227+343+594+946+682+29+138+66+25+162+589+419+297+387+457+1+35+35+36+116+183+255+290+481+502+501+133+296</f>
        <v>14991</v>
      </c>
      <c r="H51" s="181">
        <f>842+1014+1021+1165+1430+1083+1237+1281+996+238+889+434+990+1162+811+717+283+179+140+170</f>
        <v>16082</v>
      </c>
    </row>
    <row r="52" spans="1:8" ht="14.25">
      <c r="A52" s="46" t="s">
        <v>12</v>
      </c>
      <c r="B52" s="46">
        <v>22153</v>
      </c>
      <c r="C52" s="81">
        <f>540+329+759+511+168+346+135+401+270+406+532+201+416+716+209+318+544+1004+287+269+934+901+534+878+844+1100+725+688+590+1335+1240+418+2824+1226+1603+825+1233+861+1339+1503+411+528+1620+679+635+491+636+930+322</f>
        <v>36214</v>
      </c>
      <c r="D52" s="132">
        <f>519+409+220+614+228+132+503+1162+314+987+1586+1240+1632+832+1371+1033+2266+1379+1214+1378+1350+1133+887+1244+1655+1341+854+1314+1037+656+725+781+1372+1486+1217+694+689+261+395+993+647+1064+324+982+468+729+364+417+329</f>
        <v>44427</v>
      </c>
      <c r="E52" s="132">
        <v>30126</v>
      </c>
      <c r="F52" s="185">
        <f>1909+1569+442+927+867+1052+1530+1532+729+1454+2122+1176+1108+792+597+544+1050+3590+1298+2051+1683+1729+1151+1480+2035+1232+1401+881+683+996+1952+2140+1085+790+1030+851+584+652+1350+1213+140+376+1106+1434+929+569+1110+1307+1511</f>
        <v>59739</v>
      </c>
      <c r="G52" s="185">
        <f>1013+713+1059+1372+2151+1238+1425+1132+551+1037+470+880+1342+982+764+824+1545+6226+1193+1813+1577+1472+1141+1954+2015+930+912+1111+1340+1967+1112+1333+1563+1166+1265+996+1597+1601+2050+1369+1435+3214+1746+1515+645+1645+1292+1355+559</f>
        <v>69607</v>
      </c>
      <c r="H52" s="181">
        <f>158+179+83+136+71+134+27+57+34+592+141+34+224+243+1850+916+943+510+551+1039</f>
        <v>7922</v>
      </c>
    </row>
    <row r="53" spans="1:10" ht="15" thickBot="1">
      <c r="A53" s="79" t="s">
        <v>235</v>
      </c>
      <c r="B53" s="46">
        <v>161550</v>
      </c>
      <c r="C53" s="81">
        <f>31849+21249+27982</f>
        <v>81080</v>
      </c>
      <c r="D53" s="132">
        <f>236+4206+2320+14699+21493+23043+26457+20376+54124+1726</f>
        <v>168680</v>
      </c>
      <c r="E53" s="132">
        <v>679185</v>
      </c>
      <c r="F53" s="185"/>
      <c r="G53" s="185"/>
      <c r="H53" s="181">
        <f>53225+66100+40001+36317+18283</f>
        <v>213926</v>
      </c>
      <c r="J53" s="1" t="s">
        <v>61</v>
      </c>
    </row>
    <row r="54" spans="1:13" ht="14.25">
      <c r="A54" s="51" t="s">
        <v>24</v>
      </c>
      <c r="B54" s="51">
        <v>48880</v>
      </c>
      <c r="C54" s="81">
        <f>25083+24806+39128+27873+22427</f>
        <v>139317</v>
      </c>
      <c r="D54" s="132">
        <f>18608+30231+50170+2930+92055+7681+84537+77568+54112+24125+34803+39324+29995+45209+4967</f>
        <v>596315</v>
      </c>
      <c r="E54" s="132">
        <v>198197</v>
      </c>
      <c r="F54" s="185"/>
      <c r="G54" s="185"/>
      <c r="H54" s="180">
        <f>11130+52612+22466+57016+99855+53806+74644+28124+2398+19786</f>
        <v>421837</v>
      </c>
      <c r="J54" s="41"/>
      <c r="K54" s="31" t="s">
        <v>51</v>
      </c>
      <c r="L54" s="31" t="s">
        <v>57</v>
      </c>
      <c r="M54" s="32" t="s">
        <v>56</v>
      </c>
    </row>
    <row r="55" spans="1:13" ht="14.25">
      <c r="A55" s="51" t="s">
        <v>21</v>
      </c>
      <c r="B55" s="51"/>
      <c r="C55" s="137"/>
      <c r="D55" s="133">
        <v>1009</v>
      </c>
      <c r="E55" s="133">
        <v>1011</v>
      </c>
      <c r="F55" s="186"/>
      <c r="G55" s="186"/>
      <c r="H55" s="180">
        <f>782+782+299+610</f>
        <v>2473</v>
      </c>
      <c r="J55" s="48" t="s">
        <v>62</v>
      </c>
      <c r="K55" s="49">
        <f>K43+K31</f>
        <v>3400000</v>
      </c>
      <c r="L55" s="49">
        <f>L43+L31</f>
        <v>4250000</v>
      </c>
      <c r="M55" s="50">
        <f>M43+M31</f>
        <v>4500000</v>
      </c>
    </row>
    <row r="56" spans="1:13" ht="14.25">
      <c r="A56" s="46" t="s">
        <v>107</v>
      </c>
      <c r="B56" s="46">
        <v>229</v>
      </c>
      <c r="C56" s="81"/>
      <c r="D56" s="132"/>
      <c r="E56" s="132"/>
      <c r="F56" s="185"/>
      <c r="G56" s="185"/>
      <c r="H56" s="181"/>
      <c r="J56" s="73" t="s">
        <v>137</v>
      </c>
      <c r="K56" s="29">
        <f>H81+H44</f>
        <v>1239427</v>
      </c>
      <c r="L56" s="29">
        <f>K56</f>
        <v>1239427</v>
      </c>
      <c r="M56" s="42">
        <f>L56</f>
        <v>1239427</v>
      </c>
    </row>
    <row r="57" spans="1:13" ht="14.25">
      <c r="A57" s="79" t="s">
        <v>85</v>
      </c>
      <c r="B57" s="79">
        <v>28100</v>
      </c>
      <c r="C57" s="81"/>
      <c r="D57" s="132"/>
      <c r="E57" s="132"/>
      <c r="F57" s="185"/>
      <c r="G57" s="185"/>
      <c r="H57" s="181"/>
      <c r="J57" s="36" t="s">
        <v>53</v>
      </c>
      <c r="K57" s="29">
        <f>K55-K56</f>
        <v>2160573</v>
      </c>
      <c r="L57" s="29">
        <f>L55-L56</f>
        <v>3010573</v>
      </c>
      <c r="M57" s="42">
        <f>M55-M56</f>
        <v>3260573</v>
      </c>
    </row>
    <row r="58" spans="1:13" ht="14.25">
      <c r="A58" s="79" t="s">
        <v>46</v>
      </c>
      <c r="B58" s="79"/>
      <c r="C58" s="81"/>
      <c r="D58" s="132">
        <f>382+452+516</f>
        <v>1350</v>
      </c>
      <c r="E58" s="132">
        <v>3540</v>
      </c>
      <c r="F58" s="185"/>
      <c r="G58" s="185"/>
      <c r="H58" s="181"/>
      <c r="J58" s="36" t="s">
        <v>54</v>
      </c>
      <c r="K58" s="29">
        <f>$K$34</f>
        <v>32</v>
      </c>
      <c r="L58" s="29">
        <f>$K$34</f>
        <v>32</v>
      </c>
      <c r="M58" s="42">
        <f>$K$34</f>
        <v>32</v>
      </c>
    </row>
    <row r="59" spans="1:13" ht="15" thickBot="1">
      <c r="A59" s="51" t="s">
        <v>79</v>
      </c>
      <c r="B59" s="51"/>
      <c r="C59" s="81"/>
      <c r="D59" s="132"/>
      <c r="E59" s="132"/>
      <c r="F59" s="185"/>
      <c r="G59" s="185"/>
      <c r="H59" s="181"/>
      <c r="J59" s="43" t="s">
        <v>55</v>
      </c>
      <c r="K59" s="33">
        <f>K57/K58</f>
        <v>67517.90625</v>
      </c>
      <c r="L59" s="33">
        <f>L57/L58</f>
        <v>94080.40625</v>
      </c>
      <c r="M59" s="34">
        <f>M57/M58</f>
        <v>101892.90625</v>
      </c>
    </row>
    <row r="60" spans="1:13" ht="14.25">
      <c r="A60" s="79" t="s">
        <v>42</v>
      </c>
      <c r="B60" s="79">
        <v>7700</v>
      </c>
      <c r="C60" s="81"/>
      <c r="D60" s="132"/>
      <c r="E60" s="132"/>
      <c r="F60" s="185"/>
      <c r="G60" s="185"/>
      <c r="H60" s="181"/>
      <c r="I60" s="2"/>
      <c r="J60" s="54"/>
      <c r="K60" s="61"/>
      <c r="L60" s="72"/>
      <c r="M60" s="61"/>
    </row>
    <row r="61" spans="1:13" ht="14.25">
      <c r="A61" s="79" t="s">
        <v>110</v>
      </c>
      <c r="B61" s="79"/>
      <c r="C61" s="81"/>
      <c r="D61" s="132"/>
      <c r="E61" s="132"/>
      <c r="F61" s="185">
        <f>1104+543+810+36+788</f>
        <v>3281</v>
      </c>
      <c r="G61" s="185"/>
      <c r="H61" s="181"/>
      <c r="I61" s="2"/>
      <c r="J61" s="54"/>
      <c r="K61" s="61"/>
      <c r="L61" s="72"/>
      <c r="M61" s="61"/>
    </row>
    <row r="62" spans="1:15" ht="14.25">
      <c r="A62" s="79" t="s">
        <v>111</v>
      </c>
      <c r="B62" s="79">
        <v>302259</v>
      </c>
      <c r="C62" s="81">
        <f>594+1100+5818+12152</f>
        <v>19664</v>
      </c>
      <c r="D62" s="132">
        <f>2544+29810+36024+30166+49500</f>
        <v>148044</v>
      </c>
      <c r="E62" s="132">
        <v>214474</v>
      </c>
      <c r="F62" s="185">
        <f>2277</f>
        <v>2277</v>
      </c>
      <c r="G62" s="185">
        <f>506+828+483+1932+691+510+530+483</f>
        <v>5963</v>
      </c>
      <c r="H62" s="181">
        <f>828</f>
        <v>828</v>
      </c>
      <c r="O62" s="63"/>
    </row>
    <row r="63" spans="1:15" ht="14.25">
      <c r="A63" s="79" t="s">
        <v>236</v>
      </c>
      <c r="B63" s="79"/>
      <c r="C63" s="81"/>
      <c r="D63" s="132"/>
      <c r="E63" s="132"/>
      <c r="F63" s="185"/>
      <c r="G63" s="185"/>
      <c r="H63" s="181">
        <f>39974+13319+828+25257+27863</f>
        <v>107241</v>
      </c>
      <c r="O63" s="63"/>
    </row>
    <row r="64" spans="1:15" ht="14.25">
      <c r="A64" s="79" t="s">
        <v>77</v>
      </c>
      <c r="B64" s="46"/>
      <c r="C64" s="81"/>
      <c r="D64" s="132"/>
      <c r="E64" s="132"/>
      <c r="F64" s="185"/>
      <c r="G64" s="185"/>
      <c r="H64" s="181"/>
      <c r="O64" s="62"/>
    </row>
    <row r="65" spans="1:15" ht="14.25">
      <c r="A65" s="46" t="s">
        <v>78</v>
      </c>
      <c r="B65" s="46"/>
      <c r="C65" s="81"/>
      <c r="D65" s="132"/>
      <c r="E65" s="132"/>
      <c r="F65" s="185"/>
      <c r="G65" s="185"/>
      <c r="H65" s="181"/>
      <c r="O65" s="62"/>
    </row>
    <row r="66" spans="1:15" ht="14.25">
      <c r="A66" s="46" t="s">
        <v>20</v>
      </c>
      <c r="B66" s="46">
        <v>4109</v>
      </c>
      <c r="C66" s="81">
        <f>352+2002</f>
        <v>2354</v>
      </c>
      <c r="D66" s="132">
        <f>1757+280+280+473+2151</f>
        <v>4941</v>
      </c>
      <c r="E66" s="132"/>
      <c r="F66" s="185"/>
      <c r="G66" s="185"/>
      <c r="H66" s="181"/>
      <c r="J66" s="28"/>
      <c r="O66" s="28"/>
    </row>
    <row r="67" spans="1:15" ht="14.25">
      <c r="A67" s="46" t="s">
        <v>92</v>
      </c>
      <c r="B67" s="46"/>
      <c r="C67" s="81"/>
      <c r="D67" s="132">
        <f>5812+7883</f>
        <v>13695</v>
      </c>
      <c r="E67" s="132"/>
      <c r="F67" s="185"/>
      <c r="G67" s="185"/>
      <c r="H67" s="181"/>
      <c r="J67" s="28"/>
      <c r="O67" s="28"/>
    </row>
    <row r="68" spans="1:8" ht="14.25">
      <c r="A68" s="46" t="s">
        <v>4</v>
      </c>
      <c r="B68" s="46"/>
      <c r="C68" s="81"/>
      <c r="D68" s="132"/>
      <c r="E68" s="132"/>
      <c r="F68" s="185"/>
      <c r="G68" s="185"/>
      <c r="H68" s="181"/>
    </row>
    <row r="69" spans="1:10" ht="14.25">
      <c r="A69" s="46" t="s">
        <v>94</v>
      </c>
      <c r="B69" s="46"/>
      <c r="C69" s="81"/>
      <c r="D69" s="132"/>
      <c r="E69" s="132">
        <v>52499</v>
      </c>
      <c r="F69" s="185"/>
      <c r="G69" s="185"/>
      <c r="H69" s="181"/>
      <c r="J69" s="28"/>
    </row>
    <row r="70" spans="1:10" ht="14.25">
      <c r="A70" s="79" t="s">
        <v>114</v>
      </c>
      <c r="B70" s="46"/>
      <c r="C70" s="81"/>
      <c r="D70" s="132"/>
      <c r="E70" s="132">
        <v>55959</v>
      </c>
      <c r="F70" s="185"/>
      <c r="G70" s="185"/>
      <c r="H70" s="181"/>
      <c r="J70" s="28"/>
    </row>
    <row r="71" spans="1:8" ht="14.25">
      <c r="A71" s="51" t="s">
        <v>25</v>
      </c>
      <c r="B71" s="51">
        <v>2537</v>
      </c>
      <c r="C71" s="81"/>
      <c r="D71" s="132"/>
      <c r="E71" s="132"/>
      <c r="F71" s="185"/>
      <c r="G71" s="185"/>
      <c r="H71" s="181"/>
    </row>
    <row r="72" spans="1:8" ht="14.25">
      <c r="A72" s="51" t="s">
        <v>23</v>
      </c>
      <c r="B72" s="51"/>
      <c r="C72" s="81"/>
      <c r="D72" s="132"/>
      <c r="E72" s="132"/>
      <c r="F72" s="185"/>
      <c r="G72" s="185"/>
      <c r="H72" s="181"/>
    </row>
    <row r="73" spans="1:8" ht="14.25">
      <c r="A73" s="46" t="s">
        <v>16</v>
      </c>
      <c r="B73" s="46"/>
      <c r="C73" s="81"/>
      <c r="D73" s="132"/>
      <c r="E73" s="132"/>
      <c r="F73" s="185"/>
      <c r="G73" s="185">
        <f>132</f>
        <v>132</v>
      </c>
      <c r="H73" s="181"/>
    </row>
    <row r="74" spans="1:8" ht="14.25">
      <c r="A74" s="46" t="s">
        <v>84</v>
      </c>
      <c r="B74" s="46"/>
      <c r="C74" s="81"/>
      <c r="D74" s="132"/>
      <c r="E74" s="132"/>
      <c r="F74" s="185"/>
      <c r="G74" s="185"/>
      <c r="H74" s="181"/>
    </row>
    <row r="75" spans="1:8" ht="14.25">
      <c r="A75" s="46" t="s">
        <v>86</v>
      </c>
      <c r="B75" s="46"/>
      <c r="C75" s="81"/>
      <c r="D75" s="132"/>
      <c r="E75" s="132"/>
      <c r="F75" s="185"/>
      <c r="G75" s="185"/>
      <c r="H75" s="181"/>
    </row>
    <row r="76" spans="1:8" ht="14.25">
      <c r="A76" s="46" t="s">
        <v>14</v>
      </c>
      <c r="B76" s="46">
        <v>263</v>
      </c>
      <c r="C76" s="81"/>
      <c r="D76" s="132">
        <f>638+633+506+319+1025+397+1008+1075+488+2034+1910+904+1675+1248+531+66+1085+775+587+1489+1543+1213+968+359+174+70+1035+366+951+598+365+69+318+784</f>
        <v>27206</v>
      </c>
      <c r="E76" s="132">
        <v>3617</v>
      </c>
      <c r="F76" s="185">
        <f>33+67+62+35</f>
        <v>197</v>
      </c>
      <c r="G76" s="185">
        <f>394+179+598+197+491+1740+2194+3167+2177+2486+2619+3109+3240+2734+1713+8992+4692+4785+4210+4018+5162+2556+2616+2436+3011+1426+1349+1233+888+249+922+765+670+37+738+355+362+572+1783+1593+332+101+748+5711+244</f>
        <v>89594</v>
      </c>
      <c r="H76" s="181">
        <f>34+447+67+102+33+206</f>
        <v>889</v>
      </c>
    </row>
    <row r="77" spans="1:8" ht="14.25">
      <c r="A77" s="51" t="s">
        <v>43</v>
      </c>
      <c r="B77" s="51">
        <v>40800</v>
      </c>
      <c r="C77" s="81"/>
      <c r="D77" s="132"/>
      <c r="E77" s="132"/>
      <c r="F77" s="185"/>
      <c r="G77" s="185"/>
      <c r="H77" s="181"/>
    </row>
    <row r="78" spans="1:8" ht="14.25">
      <c r="A78" s="127" t="s">
        <v>89</v>
      </c>
      <c r="B78" s="105"/>
      <c r="C78" s="80"/>
      <c r="D78" s="132"/>
      <c r="E78" s="132">
        <v>50078</v>
      </c>
      <c r="F78" s="185"/>
      <c r="G78" s="185"/>
      <c r="H78" s="181"/>
    </row>
    <row r="79" spans="1:9" ht="14.25">
      <c r="A79" s="52" t="s">
        <v>48</v>
      </c>
      <c r="B79" s="105"/>
      <c r="C79" s="80"/>
      <c r="D79" s="132"/>
      <c r="E79" s="132"/>
      <c r="F79" s="185"/>
      <c r="G79" s="185"/>
      <c r="H79" s="181"/>
      <c r="I79" s="54"/>
    </row>
    <row r="80" spans="1:9" ht="14.25">
      <c r="A80" s="127" t="s">
        <v>125</v>
      </c>
      <c r="B80" s="105"/>
      <c r="C80" s="80"/>
      <c r="D80" s="132"/>
      <c r="E80" s="132"/>
      <c r="F80" s="185">
        <f>897</f>
        <v>897</v>
      </c>
      <c r="G80" s="185"/>
      <c r="H80" s="181"/>
      <c r="I80" s="54"/>
    </row>
    <row r="81" spans="1:22" ht="14.25">
      <c r="A81" s="47" t="s">
        <v>5</v>
      </c>
      <c r="B81" s="106">
        <f>SUM(B48:B80)</f>
        <v>711250</v>
      </c>
      <c r="C81" s="129">
        <f>SUM(C48:C66)</f>
        <v>392095</v>
      </c>
      <c r="D81" s="138">
        <f>SUM(D48:D80)</f>
        <v>1123009</v>
      </c>
      <c r="E81" s="138">
        <f>SUM(E48:E80)</f>
        <v>1403269</v>
      </c>
      <c r="F81" s="185">
        <f>SUM(F48:F80)</f>
        <v>210799</v>
      </c>
      <c r="G81" s="185">
        <f>SUM(G48:G80)</f>
        <v>289140</v>
      </c>
      <c r="H81" s="181">
        <f>SUM(H48:H80)</f>
        <v>808679</v>
      </c>
      <c r="I81" s="130">
        <f>'Weekliks-Weekly'!J27</f>
        <v>808679</v>
      </c>
      <c r="R81" s="3"/>
      <c r="S81" s="3"/>
      <c r="T81" s="3"/>
      <c r="U81" s="3"/>
      <c r="V81" s="3"/>
    </row>
    <row r="82" spans="1:9" ht="12.75">
      <c r="A82" s="47" t="s">
        <v>8</v>
      </c>
      <c r="B82" s="106">
        <f aca="true" t="shared" si="0" ref="B82:G82">B44+B81</f>
        <v>2442493</v>
      </c>
      <c r="C82" s="129">
        <f t="shared" si="0"/>
        <v>1787248</v>
      </c>
      <c r="D82" s="138">
        <f t="shared" si="0"/>
        <v>2024236</v>
      </c>
      <c r="E82" s="138">
        <f t="shared" si="0"/>
        <v>1939283</v>
      </c>
      <c r="F82" s="138">
        <f t="shared" si="0"/>
        <v>667445</v>
      </c>
      <c r="G82" s="138">
        <f t="shared" si="0"/>
        <v>814219</v>
      </c>
      <c r="H82" s="179"/>
      <c r="I82" s="61"/>
    </row>
    <row r="83" ht="12.75">
      <c r="I83" s="28"/>
    </row>
  </sheetData>
  <sheetProtection/>
  <mergeCells count="1">
    <mergeCell ref="J24:J25"/>
  </mergeCells>
  <printOptions/>
  <pageMargins left="0.75" right="0.75" top="1" bottom="1" header="0.5" footer="0.5"/>
  <pageSetup fitToHeight="1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A6" sqref="A6:G65"/>
    </sheetView>
  </sheetViews>
  <sheetFormatPr defaultColWidth="9.140625" defaultRowHeight="12.75"/>
  <cols>
    <col min="1" max="1" width="14.28125" style="0" customWidth="1"/>
    <col min="2" max="2" width="28.140625" style="0" bestFit="1" customWidth="1"/>
    <col min="3" max="3" width="10.28125" style="0" customWidth="1"/>
    <col min="4" max="4" width="14.421875" style="0" customWidth="1"/>
    <col min="5" max="5" width="15.28125" style="0" customWidth="1"/>
    <col min="6" max="6" width="12.28125" style="0" customWidth="1"/>
    <col min="7" max="7" width="12.140625" style="0" bestFit="1" customWidth="1"/>
  </cols>
  <sheetData>
    <row r="1" spans="1:5" ht="14.25">
      <c r="A1" s="155" t="s">
        <v>159</v>
      </c>
      <c r="B1" s="156"/>
      <c r="C1" s="156"/>
      <c r="D1" s="156"/>
      <c r="E1" s="156"/>
    </row>
    <row r="2" spans="1:5" ht="14.25">
      <c r="A2" s="156"/>
      <c r="B2" s="156"/>
      <c r="C2" s="156"/>
      <c r="D2" s="156"/>
      <c r="E2" s="156"/>
    </row>
    <row r="3" spans="1:5" ht="14.25">
      <c r="A3" s="157" t="s">
        <v>133</v>
      </c>
      <c r="B3" s="158">
        <f>'Weekliks-Weekly'!B59</f>
        <v>0</v>
      </c>
      <c r="C3" s="156"/>
      <c r="D3" s="156"/>
      <c r="E3" s="156"/>
    </row>
    <row r="4" spans="1:5" ht="14.25">
      <c r="A4" s="157" t="s">
        <v>129</v>
      </c>
      <c r="B4" s="159">
        <f>B3</f>
        <v>0</v>
      </c>
      <c r="C4" s="156"/>
      <c r="D4" s="156"/>
      <c r="E4" s="156"/>
    </row>
    <row r="5" spans="1:5" ht="14.25">
      <c r="A5" s="156"/>
      <c r="B5" s="156"/>
      <c r="C5" s="156"/>
      <c r="D5" s="156"/>
      <c r="E5" s="156"/>
    </row>
    <row r="6" spans="1:7" ht="15">
      <c r="A6" s="198" t="s">
        <v>190</v>
      </c>
      <c r="B6" s="199"/>
      <c r="C6" s="199"/>
      <c r="D6" s="199"/>
      <c r="E6" s="199"/>
      <c r="F6" s="199"/>
      <c r="G6" s="200"/>
    </row>
    <row r="7" spans="1:7" ht="15">
      <c r="A7" s="198" t="s">
        <v>150</v>
      </c>
      <c r="B7" s="199"/>
      <c r="C7" s="199"/>
      <c r="D7" s="199"/>
      <c r="E7" s="199"/>
      <c r="F7" s="199"/>
      <c r="G7" s="200"/>
    </row>
    <row r="8" spans="1:7" ht="12.75">
      <c r="A8" s="201" t="s">
        <v>120</v>
      </c>
      <c r="B8" s="202"/>
      <c r="C8" s="202"/>
      <c r="D8" s="202"/>
      <c r="E8" s="202"/>
      <c r="F8" s="202"/>
      <c r="G8" s="203"/>
    </row>
    <row r="9" spans="1:7" ht="12.75">
      <c r="A9" s="192"/>
      <c r="B9" s="192" t="s">
        <v>118</v>
      </c>
      <c r="C9" s="192" t="s">
        <v>119</v>
      </c>
      <c r="D9" s="192" t="s">
        <v>151</v>
      </c>
      <c r="E9" s="192" t="s">
        <v>188</v>
      </c>
      <c r="F9" s="192" t="s">
        <v>226</v>
      </c>
      <c r="G9" s="192" t="s">
        <v>226</v>
      </c>
    </row>
    <row r="10" spans="1:7" ht="12.75">
      <c r="A10" s="190">
        <v>1</v>
      </c>
      <c r="B10" s="190" t="s">
        <v>131</v>
      </c>
      <c r="C10" s="193">
        <v>0</v>
      </c>
      <c r="D10" s="193">
        <v>0</v>
      </c>
      <c r="E10" s="193">
        <v>0</v>
      </c>
      <c r="F10" s="194">
        <f aca="true" t="shared" si="0" ref="F10:F61">SUM(C10:E10)</f>
        <v>0</v>
      </c>
      <c r="G10" s="194">
        <f>F10</f>
        <v>0</v>
      </c>
    </row>
    <row r="11" spans="1:7" ht="12.75">
      <c r="A11" s="190">
        <v>2</v>
      </c>
      <c r="B11" s="190" t="s">
        <v>138</v>
      </c>
      <c r="C11" s="193">
        <v>0</v>
      </c>
      <c r="D11" s="193">
        <v>0</v>
      </c>
      <c r="E11" s="193">
        <v>0</v>
      </c>
      <c r="F11" s="194">
        <f t="shared" si="0"/>
        <v>0</v>
      </c>
      <c r="G11" s="194">
        <f aca="true" t="shared" si="1" ref="G11:G61">F11+G10</f>
        <v>0</v>
      </c>
    </row>
    <row r="12" spans="1:7" ht="12.75">
      <c r="A12" s="190">
        <v>3</v>
      </c>
      <c r="B12" s="190" t="s">
        <v>139</v>
      </c>
      <c r="C12" s="193">
        <v>22313</v>
      </c>
      <c r="D12" s="193">
        <v>0</v>
      </c>
      <c r="E12" s="193">
        <v>0</v>
      </c>
      <c r="F12" s="194">
        <f t="shared" si="0"/>
        <v>22313</v>
      </c>
      <c r="G12" s="194">
        <f t="shared" si="1"/>
        <v>22313</v>
      </c>
    </row>
    <row r="13" spans="1:7" ht="12.75">
      <c r="A13" s="190">
        <v>4</v>
      </c>
      <c r="B13" s="190" t="s">
        <v>140</v>
      </c>
      <c r="C13" s="193">
        <v>0</v>
      </c>
      <c r="D13" s="193">
        <v>0</v>
      </c>
      <c r="E13" s="193">
        <v>0</v>
      </c>
      <c r="F13" s="194">
        <f t="shared" si="0"/>
        <v>0</v>
      </c>
      <c r="G13" s="194">
        <f t="shared" si="1"/>
        <v>22313</v>
      </c>
    </row>
    <row r="14" spans="1:7" ht="12.75">
      <c r="A14" s="190">
        <v>5</v>
      </c>
      <c r="B14" s="190" t="s">
        <v>141</v>
      </c>
      <c r="C14" s="193">
        <v>0</v>
      </c>
      <c r="D14" s="193">
        <v>0</v>
      </c>
      <c r="E14" s="193">
        <v>0</v>
      </c>
      <c r="F14" s="194">
        <f t="shared" si="0"/>
        <v>0</v>
      </c>
      <c r="G14" s="194">
        <f t="shared" si="1"/>
        <v>22313</v>
      </c>
    </row>
    <row r="15" spans="1:7" ht="12.75">
      <c r="A15" s="190">
        <v>6</v>
      </c>
      <c r="B15" s="190" t="s">
        <v>142</v>
      </c>
      <c r="C15" s="193">
        <v>0</v>
      </c>
      <c r="D15" s="193">
        <v>0</v>
      </c>
      <c r="E15" s="193">
        <v>0</v>
      </c>
      <c r="F15" s="194">
        <f t="shared" si="0"/>
        <v>0</v>
      </c>
      <c r="G15" s="194">
        <f t="shared" si="1"/>
        <v>22313</v>
      </c>
    </row>
    <row r="16" spans="1:7" ht="12.75">
      <c r="A16" s="190">
        <v>7</v>
      </c>
      <c r="B16" s="190" t="s">
        <v>143</v>
      </c>
      <c r="C16" s="193">
        <v>0</v>
      </c>
      <c r="D16" s="193">
        <v>0</v>
      </c>
      <c r="E16" s="193">
        <v>0</v>
      </c>
      <c r="F16" s="194">
        <f t="shared" si="0"/>
        <v>0</v>
      </c>
      <c r="G16" s="194">
        <f t="shared" si="1"/>
        <v>22313</v>
      </c>
    </row>
    <row r="17" spans="1:7" ht="12.75">
      <c r="A17" s="190">
        <v>8</v>
      </c>
      <c r="B17" s="190" t="s">
        <v>144</v>
      </c>
      <c r="C17" s="193">
        <v>0</v>
      </c>
      <c r="D17" s="193">
        <v>0</v>
      </c>
      <c r="E17" s="193">
        <v>0</v>
      </c>
      <c r="F17" s="194">
        <f t="shared" si="0"/>
        <v>0</v>
      </c>
      <c r="G17" s="194">
        <f t="shared" si="1"/>
        <v>22313</v>
      </c>
    </row>
    <row r="18" spans="1:7" ht="12.75">
      <c r="A18" s="190">
        <v>9</v>
      </c>
      <c r="B18" s="190" t="s">
        <v>145</v>
      </c>
      <c r="C18" s="193">
        <v>1646</v>
      </c>
      <c r="D18" s="193">
        <v>0</v>
      </c>
      <c r="E18" s="193">
        <v>0</v>
      </c>
      <c r="F18" s="194">
        <f t="shared" si="0"/>
        <v>1646</v>
      </c>
      <c r="G18" s="194">
        <f t="shared" si="1"/>
        <v>23959</v>
      </c>
    </row>
    <row r="19" spans="1:7" ht="12.75">
      <c r="A19" s="190">
        <v>10</v>
      </c>
      <c r="B19" s="190" t="s">
        <v>146</v>
      </c>
      <c r="C19" s="193">
        <v>42211</v>
      </c>
      <c r="D19" s="193">
        <v>13807</v>
      </c>
      <c r="E19" s="193">
        <v>0</v>
      </c>
      <c r="F19" s="194">
        <f t="shared" si="0"/>
        <v>56018</v>
      </c>
      <c r="G19" s="194">
        <f t="shared" si="1"/>
        <v>79977</v>
      </c>
    </row>
    <row r="20" spans="1:7" ht="12.75">
      <c r="A20" s="190">
        <v>11</v>
      </c>
      <c r="B20" s="190" t="s">
        <v>147</v>
      </c>
      <c r="C20" s="193">
        <v>18983</v>
      </c>
      <c r="D20" s="193">
        <v>0</v>
      </c>
      <c r="E20" s="193">
        <v>0</v>
      </c>
      <c r="F20" s="194">
        <f t="shared" si="0"/>
        <v>18983</v>
      </c>
      <c r="G20" s="194">
        <f t="shared" si="1"/>
        <v>98960</v>
      </c>
    </row>
    <row r="21" spans="1:7" ht="12.75">
      <c r="A21" s="190">
        <v>12</v>
      </c>
      <c r="B21" s="190" t="s">
        <v>149</v>
      </c>
      <c r="C21" s="193">
        <v>31496</v>
      </c>
      <c r="D21" s="193">
        <v>600</v>
      </c>
      <c r="E21" s="193">
        <v>0</v>
      </c>
      <c r="F21" s="194">
        <f t="shared" si="0"/>
        <v>32096</v>
      </c>
      <c r="G21" s="194">
        <f t="shared" si="1"/>
        <v>131056</v>
      </c>
    </row>
    <row r="22" spans="1:7" ht="12.75">
      <c r="A22" s="190">
        <v>13</v>
      </c>
      <c r="B22" s="190" t="s">
        <v>152</v>
      </c>
      <c r="C22" s="193">
        <v>7745</v>
      </c>
      <c r="D22" s="193">
        <v>15815</v>
      </c>
      <c r="E22" s="193">
        <v>0</v>
      </c>
      <c r="F22" s="194">
        <f t="shared" si="0"/>
        <v>23560</v>
      </c>
      <c r="G22" s="194">
        <f t="shared" si="1"/>
        <v>154616</v>
      </c>
    </row>
    <row r="23" spans="1:7" ht="12.75">
      <c r="A23" s="190">
        <v>14</v>
      </c>
      <c r="B23" s="190" t="s">
        <v>156</v>
      </c>
      <c r="C23" s="193">
        <v>17262</v>
      </c>
      <c r="D23" s="193">
        <v>0</v>
      </c>
      <c r="E23" s="193">
        <v>0</v>
      </c>
      <c r="F23" s="194">
        <f t="shared" si="0"/>
        <v>17262</v>
      </c>
      <c r="G23" s="194">
        <f t="shared" si="1"/>
        <v>171878</v>
      </c>
    </row>
    <row r="24" spans="1:7" ht="12.75">
      <c r="A24" s="190">
        <v>15</v>
      </c>
      <c r="B24" s="190" t="s">
        <v>157</v>
      </c>
      <c r="C24" s="193">
        <v>0</v>
      </c>
      <c r="D24" s="193">
        <v>2894</v>
      </c>
      <c r="E24" s="193">
        <v>0</v>
      </c>
      <c r="F24" s="194">
        <f t="shared" si="0"/>
        <v>2894</v>
      </c>
      <c r="G24" s="194">
        <f t="shared" si="1"/>
        <v>174772</v>
      </c>
    </row>
    <row r="25" spans="1:7" ht="12.75">
      <c r="A25" s="190">
        <v>16</v>
      </c>
      <c r="B25" s="190" t="s">
        <v>163</v>
      </c>
      <c r="C25" s="193">
        <v>28877</v>
      </c>
      <c r="D25" s="193">
        <v>13605</v>
      </c>
      <c r="E25" s="193">
        <v>0</v>
      </c>
      <c r="F25" s="194">
        <f t="shared" si="0"/>
        <v>42482</v>
      </c>
      <c r="G25" s="194">
        <f t="shared" si="1"/>
        <v>217254</v>
      </c>
    </row>
    <row r="26" spans="1:7" ht="12.75">
      <c r="A26" s="190">
        <v>17</v>
      </c>
      <c r="B26" s="190" t="s">
        <v>164</v>
      </c>
      <c r="C26" s="193">
        <v>58091</v>
      </c>
      <c r="D26" s="193">
        <v>0</v>
      </c>
      <c r="E26" s="193">
        <v>0</v>
      </c>
      <c r="F26" s="194">
        <f t="shared" si="0"/>
        <v>58091</v>
      </c>
      <c r="G26" s="194">
        <f t="shared" si="1"/>
        <v>275345</v>
      </c>
    </row>
    <row r="27" spans="1:7" ht="12.75">
      <c r="A27" s="190">
        <v>18</v>
      </c>
      <c r="B27" s="190" t="s">
        <v>165</v>
      </c>
      <c r="C27" s="193">
        <v>14049</v>
      </c>
      <c r="D27" s="193">
        <v>4542</v>
      </c>
      <c r="E27" s="193">
        <v>0</v>
      </c>
      <c r="F27" s="194">
        <f t="shared" si="0"/>
        <v>18591</v>
      </c>
      <c r="G27" s="194">
        <f t="shared" si="1"/>
        <v>293936</v>
      </c>
    </row>
    <row r="28" spans="1:7" ht="12.75">
      <c r="A28" s="190">
        <v>19</v>
      </c>
      <c r="B28" s="190" t="s">
        <v>176</v>
      </c>
      <c r="C28" s="193">
        <v>65488</v>
      </c>
      <c r="D28" s="193">
        <v>8978</v>
      </c>
      <c r="E28" s="193">
        <v>0</v>
      </c>
      <c r="F28" s="194">
        <f t="shared" si="0"/>
        <v>74466</v>
      </c>
      <c r="G28" s="194">
        <f t="shared" si="1"/>
        <v>368402</v>
      </c>
    </row>
    <row r="29" spans="1:7" ht="12.75">
      <c r="A29" s="190">
        <v>20</v>
      </c>
      <c r="B29" s="190" t="s">
        <v>177</v>
      </c>
      <c r="C29" s="193">
        <v>0</v>
      </c>
      <c r="D29" s="193">
        <v>0</v>
      </c>
      <c r="E29" s="193">
        <v>0</v>
      </c>
      <c r="F29" s="194">
        <f t="shared" si="0"/>
        <v>0</v>
      </c>
      <c r="G29" s="194">
        <f t="shared" si="1"/>
        <v>368402</v>
      </c>
    </row>
    <row r="30" spans="1:7" ht="12.75">
      <c r="A30" s="190">
        <v>21</v>
      </c>
      <c r="B30" s="190" t="s">
        <v>178</v>
      </c>
      <c r="C30" s="193">
        <v>0</v>
      </c>
      <c r="D30" s="193">
        <v>17504</v>
      </c>
      <c r="E30" s="193">
        <v>0</v>
      </c>
      <c r="F30" s="194">
        <f t="shared" si="0"/>
        <v>17504</v>
      </c>
      <c r="G30" s="194">
        <f t="shared" si="1"/>
        <v>385906</v>
      </c>
    </row>
    <row r="31" spans="1:7" ht="12.75">
      <c r="A31" s="190">
        <v>22</v>
      </c>
      <c r="B31" s="190" t="s">
        <v>179</v>
      </c>
      <c r="C31" s="193">
        <v>33320</v>
      </c>
      <c r="D31" s="193">
        <v>0</v>
      </c>
      <c r="E31" s="193">
        <v>0</v>
      </c>
      <c r="F31" s="194">
        <f t="shared" si="0"/>
        <v>33320</v>
      </c>
      <c r="G31" s="194">
        <f t="shared" si="1"/>
        <v>419226</v>
      </c>
    </row>
    <row r="32" spans="1:7" ht="12.75">
      <c r="A32" s="190">
        <v>23</v>
      </c>
      <c r="B32" s="190" t="s">
        <v>180</v>
      </c>
      <c r="C32" s="193">
        <v>20565</v>
      </c>
      <c r="D32" s="193">
        <v>0</v>
      </c>
      <c r="E32" s="193">
        <v>0</v>
      </c>
      <c r="F32" s="194">
        <f t="shared" si="0"/>
        <v>20565</v>
      </c>
      <c r="G32" s="194">
        <f t="shared" si="1"/>
        <v>439791</v>
      </c>
    </row>
    <row r="33" spans="1:7" ht="12.75">
      <c r="A33" s="190">
        <v>24</v>
      </c>
      <c r="B33" s="190" t="s">
        <v>181</v>
      </c>
      <c r="C33" s="193">
        <v>6544</v>
      </c>
      <c r="D33" s="193">
        <v>0</v>
      </c>
      <c r="E33" s="193">
        <v>0</v>
      </c>
      <c r="F33" s="194">
        <f t="shared" si="0"/>
        <v>6544</v>
      </c>
      <c r="G33" s="194">
        <f t="shared" si="1"/>
        <v>446335</v>
      </c>
    </row>
    <row r="34" spans="1:7" ht="12.75">
      <c r="A34" s="190">
        <v>25</v>
      </c>
      <c r="B34" s="190" t="s">
        <v>182</v>
      </c>
      <c r="C34" s="193">
        <v>28262</v>
      </c>
      <c r="D34" s="193">
        <v>0</v>
      </c>
      <c r="E34" s="193">
        <v>0</v>
      </c>
      <c r="F34" s="194">
        <f t="shared" si="0"/>
        <v>28262</v>
      </c>
      <c r="G34" s="194">
        <f t="shared" si="1"/>
        <v>474597</v>
      </c>
    </row>
    <row r="35" spans="1:7" ht="12.75">
      <c r="A35" s="190">
        <v>26</v>
      </c>
      <c r="B35" s="190" t="s">
        <v>184</v>
      </c>
      <c r="C35" s="193">
        <v>36656</v>
      </c>
      <c r="D35" s="193">
        <v>20660</v>
      </c>
      <c r="E35" s="193">
        <v>0</v>
      </c>
      <c r="F35" s="194">
        <f t="shared" si="0"/>
        <v>57316</v>
      </c>
      <c r="G35" s="194">
        <f t="shared" si="1"/>
        <v>531913</v>
      </c>
    </row>
    <row r="36" spans="1:7" ht="12.75">
      <c r="A36" s="190">
        <v>27</v>
      </c>
      <c r="B36" s="190" t="s">
        <v>185</v>
      </c>
      <c r="C36" s="193">
        <v>57153</v>
      </c>
      <c r="D36" s="193">
        <v>5843</v>
      </c>
      <c r="E36" s="193">
        <v>0</v>
      </c>
      <c r="F36" s="194">
        <f t="shared" si="0"/>
        <v>62996</v>
      </c>
      <c r="G36" s="194">
        <f t="shared" si="1"/>
        <v>594909</v>
      </c>
    </row>
    <row r="37" spans="1:7" ht="12.75">
      <c r="A37" s="190">
        <v>28</v>
      </c>
      <c r="B37" s="190" t="s">
        <v>186</v>
      </c>
      <c r="C37" s="193">
        <v>18023</v>
      </c>
      <c r="D37" s="193">
        <v>0</v>
      </c>
      <c r="E37" s="193">
        <v>0</v>
      </c>
      <c r="F37" s="194">
        <f t="shared" si="0"/>
        <v>18023</v>
      </c>
      <c r="G37" s="194">
        <f t="shared" si="1"/>
        <v>612932</v>
      </c>
    </row>
    <row r="38" spans="1:7" ht="12.75">
      <c r="A38" s="190">
        <v>29</v>
      </c>
      <c r="B38" s="190" t="s">
        <v>187</v>
      </c>
      <c r="C38" s="193">
        <v>49972</v>
      </c>
      <c r="D38" s="193">
        <v>0</v>
      </c>
      <c r="E38" s="193">
        <v>2482</v>
      </c>
      <c r="F38" s="194">
        <f t="shared" si="0"/>
        <v>52454</v>
      </c>
      <c r="G38" s="194">
        <f t="shared" si="1"/>
        <v>665386</v>
      </c>
    </row>
    <row r="39" spans="1:7" ht="12.75">
      <c r="A39" s="190">
        <v>30</v>
      </c>
      <c r="B39" s="190" t="s">
        <v>189</v>
      </c>
      <c r="C39" s="193">
        <v>28646</v>
      </c>
      <c r="D39" s="193">
        <v>11475</v>
      </c>
      <c r="E39" s="193">
        <v>7805</v>
      </c>
      <c r="F39" s="194">
        <f t="shared" si="0"/>
        <v>47926</v>
      </c>
      <c r="G39" s="194">
        <f t="shared" si="1"/>
        <v>713312</v>
      </c>
    </row>
    <row r="40" spans="1:7" ht="12.75">
      <c r="A40" s="190">
        <v>31</v>
      </c>
      <c r="B40" s="190" t="s">
        <v>191</v>
      </c>
      <c r="C40" s="193">
        <v>32601</v>
      </c>
      <c r="D40" s="193">
        <v>9267</v>
      </c>
      <c r="E40" s="193">
        <v>0</v>
      </c>
      <c r="F40" s="194">
        <f t="shared" si="0"/>
        <v>41868</v>
      </c>
      <c r="G40" s="194">
        <f t="shared" si="1"/>
        <v>755180</v>
      </c>
    </row>
    <row r="41" spans="1:7" ht="12.75">
      <c r="A41" s="190">
        <v>32</v>
      </c>
      <c r="B41" s="190" t="s">
        <v>192</v>
      </c>
      <c r="C41" s="193">
        <v>0</v>
      </c>
      <c r="D41" s="193">
        <v>0</v>
      </c>
      <c r="E41" s="193">
        <v>0</v>
      </c>
      <c r="F41" s="194">
        <f t="shared" si="0"/>
        <v>0</v>
      </c>
      <c r="G41" s="194">
        <f t="shared" si="1"/>
        <v>755180</v>
      </c>
    </row>
    <row r="42" spans="1:7" ht="12.75">
      <c r="A42" s="190">
        <v>33</v>
      </c>
      <c r="B42" s="190" t="s">
        <v>193</v>
      </c>
      <c r="C42" s="193">
        <v>0</v>
      </c>
      <c r="D42" s="193">
        <v>0</v>
      </c>
      <c r="E42" s="193">
        <v>0</v>
      </c>
      <c r="F42" s="194">
        <f t="shared" si="0"/>
        <v>0</v>
      </c>
      <c r="G42" s="194">
        <f t="shared" si="1"/>
        <v>755180</v>
      </c>
    </row>
    <row r="43" spans="1:7" ht="12.75">
      <c r="A43" s="190">
        <v>34</v>
      </c>
      <c r="B43" s="190" t="s">
        <v>194</v>
      </c>
      <c r="C43" s="193">
        <v>0</v>
      </c>
      <c r="D43" s="193">
        <v>0</v>
      </c>
      <c r="E43" s="193">
        <v>0</v>
      </c>
      <c r="F43" s="194">
        <f t="shared" si="0"/>
        <v>0</v>
      </c>
      <c r="G43" s="194">
        <f t="shared" si="1"/>
        <v>755180</v>
      </c>
    </row>
    <row r="44" spans="1:7" ht="12.75">
      <c r="A44" s="190">
        <v>35</v>
      </c>
      <c r="B44" s="190" t="s">
        <v>195</v>
      </c>
      <c r="C44" s="193">
        <v>17521</v>
      </c>
      <c r="D44" s="193">
        <v>26061</v>
      </c>
      <c r="E44" s="193">
        <v>0</v>
      </c>
      <c r="F44" s="194">
        <f t="shared" si="0"/>
        <v>43582</v>
      </c>
      <c r="G44" s="194">
        <f t="shared" si="1"/>
        <v>798762</v>
      </c>
    </row>
    <row r="45" spans="1:7" ht="12.75">
      <c r="A45" s="190">
        <v>36</v>
      </c>
      <c r="B45" s="190" t="s">
        <v>197</v>
      </c>
      <c r="C45" s="193">
        <v>4145</v>
      </c>
      <c r="D45" s="193">
        <v>0</v>
      </c>
      <c r="E45" s="193">
        <v>0</v>
      </c>
      <c r="F45" s="194">
        <f t="shared" si="0"/>
        <v>4145</v>
      </c>
      <c r="G45" s="194">
        <f t="shared" si="1"/>
        <v>802907</v>
      </c>
    </row>
    <row r="46" spans="1:7" ht="12.75">
      <c r="A46" s="190">
        <v>37</v>
      </c>
      <c r="B46" s="190" t="s">
        <v>198</v>
      </c>
      <c r="C46" s="193">
        <v>26531</v>
      </c>
      <c r="D46" s="193">
        <v>0</v>
      </c>
      <c r="E46" s="193">
        <v>0</v>
      </c>
      <c r="F46" s="194">
        <f t="shared" si="0"/>
        <v>26531</v>
      </c>
      <c r="G46" s="194">
        <f t="shared" si="1"/>
        <v>829438</v>
      </c>
    </row>
    <row r="47" spans="1:7" ht="12.75">
      <c r="A47" s="190">
        <v>38</v>
      </c>
      <c r="B47" s="190" t="s">
        <v>199</v>
      </c>
      <c r="C47" s="193">
        <v>0</v>
      </c>
      <c r="D47" s="193">
        <v>0</v>
      </c>
      <c r="E47" s="193">
        <v>0</v>
      </c>
      <c r="F47" s="194">
        <f t="shared" si="0"/>
        <v>0</v>
      </c>
      <c r="G47" s="194">
        <f t="shared" si="1"/>
        <v>829438</v>
      </c>
    </row>
    <row r="48" spans="1:7" ht="12.75">
      <c r="A48" s="190">
        <v>39</v>
      </c>
      <c r="B48" s="190" t="s">
        <v>201</v>
      </c>
      <c r="C48" s="193">
        <v>17090</v>
      </c>
      <c r="D48" s="193">
        <v>4307</v>
      </c>
      <c r="E48" s="193">
        <v>0</v>
      </c>
      <c r="F48" s="194">
        <f t="shared" si="0"/>
        <v>21397</v>
      </c>
      <c r="G48" s="194">
        <f t="shared" si="1"/>
        <v>850835</v>
      </c>
    </row>
    <row r="49" spans="1:7" ht="12.75">
      <c r="A49" s="190">
        <v>40</v>
      </c>
      <c r="B49" s="190" t="s">
        <v>204</v>
      </c>
      <c r="C49" s="193">
        <v>0</v>
      </c>
      <c r="D49" s="193">
        <v>16740</v>
      </c>
      <c r="E49" s="193">
        <v>0</v>
      </c>
      <c r="F49" s="194">
        <f t="shared" si="0"/>
        <v>16740</v>
      </c>
      <c r="G49" s="194">
        <f t="shared" si="1"/>
        <v>867575</v>
      </c>
    </row>
    <row r="50" spans="1:7" ht="12.75">
      <c r="A50" s="190">
        <v>41</v>
      </c>
      <c r="B50" s="190" t="s">
        <v>207</v>
      </c>
      <c r="C50" s="193">
        <v>0</v>
      </c>
      <c r="D50" s="193">
        <v>3590</v>
      </c>
      <c r="E50" s="193">
        <v>0</v>
      </c>
      <c r="F50" s="194">
        <f t="shared" si="0"/>
        <v>3590</v>
      </c>
      <c r="G50" s="194">
        <f t="shared" si="1"/>
        <v>871165</v>
      </c>
    </row>
    <row r="51" spans="1:7" ht="12.75">
      <c r="A51" s="190">
        <v>42</v>
      </c>
      <c r="B51" s="190" t="s">
        <v>208</v>
      </c>
      <c r="C51" s="193">
        <v>0</v>
      </c>
      <c r="D51" s="193">
        <v>0</v>
      </c>
      <c r="E51" s="193">
        <v>0</v>
      </c>
      <c r="F51" s="194">
        <f t="shared" si="0"/>
        <v>0</v>
      </c>
      <c r="G51" s="194">
        <f t="shared" si="1"/>
        <v>871165</v>
      </c>
    </row>
    <row r="52" spans="1:7" ht="12.75">
      <c r="A52" s="190">
        <v>43</v>
      </c>
      <c r="B52" s="190" t="s">
        <v>210</v>
      </c>
      <c r="C52" s="193">
        <v>0</v>
      </c>
      <c r="D52" s="193">
        <v>0</v>
      </c>
      <c r="E52" s="193">
        <v>0</v>
      </c>
      <c r="F52" s="194">
        <f t="shared" si="0"/>
        <v>0</v>
      </c>
      <c r="G52" s="194">
        <f t="shared" si="1"/>
        <v>871165</v>
      </c>
    </row>
    <row r="53" spans="1:7" ht="12.75">
      <c r="A53" s="190">
        <v>44</v>
      </c>
      <c r="B53" s="190" t="s">
        <v>212</v>
      </c>
      <c r="C53" s="193">
        <v>0</v>
      </c>
      <c r="D53" s="193">
        <v>0</v>
      </c>
      <c r="E53" s="193">
        <v>0</v>
      </c>
      <c r="F53" s="194">
        <f t="shared" si="0"/>
        <v>0</v>
      </c>
      <c r="G53" s="194">
        <f t="shared" si="1"/>
        <v>871165</v>
      </c>
    </row>
    <row r="54" spans="1:7" ht="12.75">
      <c r="A54" s="190">
        <v>45</v>
      </c>
      <c r="B54" s="190" t="s">
        <v>213</v>
      </c>
      <c r="C54" s="193">
        <v>0</v>
      </c>
      <c r="D54" s="193">
        <v>0</v>
      </c>
      <c r="E54" s="193">
        <v>0</v>
      </c>
      <c r="F54" s="194">
        <f t="shared" si="0"/>
        <v>0</v>
      </c>
      <c r="G54" s="194">
        <f t="shared" si="1"/>
        <v>871165</v>
      </c>
    </row>
    <row r="55" spans="1:7" ht="12.75">
      <c r="A55" s="190">
        <v>46</v>
      </c>
      <c r="B55" s="190" t="s">
        <v>214</v>
      </c>
      <c r="C55" s="193">
        <v>16455</v>
      </c>
      <c r="D55" s="193">
        <v>0</v>
      </c>
      <c r="E55" s="193">
        <v>0</v>
      </c>
      <c r="F55" s="194">
        <f t="shared" si="0"/>
        <v>16455</v>
      </c>
      <c r="G55" s="194">
        <f t="shared" si="1"/>
        <v>887620</v>
      </c>
    </row>
    <row r="56" spans="1:7" ht="12.75">
      <c r="A56" s="190">
        <v>47</v>
      </c>
      <c r="B56" s="190" t="s">
        <v>215</v>
      </c>
      <c r="C56" s="193">
        <v>560</v>
      </c>
      <c r="D56" s="193">
        <v>10652</v>
      </c>
      <c r="E56" s="193">
        <v>0</v>
      </c>
      <c r="F56" s="194">
        <f t="shared" si="0"/>
        <v>11212</v>
      </c>
      <c r="G56" s="194">
        <f t="shared" si="1"/>
        <v>898832</v>
      </c>
    </row>
    <row r="57" spans="1:7" ht="12.75">
      <c r="A57" s="190">
        <v>48</v>
      </c>
      <c r="B57" s="190" t="s">
        <v>217</v>
      </c>
      <c r="C57" s="193">
        <v>0</v>
      </c>
      <c r="D57" s="193">
        <v>14068</v>
      </c>
      <c r="E57" s="193">
        <v>0</v>
      </c>
      <c r="F57" s="194">
        <f t="shared" si="0"/>
        <v>14068</v>
      </c>
      <c r="G57" s="194">
        <f t="shared" si="1"/>
        <v>912900</v>
      </c>
    </row>
    <row r="58" spans="1:7" ht="12.75">
      <c r="A58" s="190">
        <v>49</v>
      </c>
      <c r="B58" s="190" t="s">
        <v>219</v>
      </c>
      <c r="C58" s="193">
        <v>0</v>
      </c>
      <c r="D58" s="193">
        <v>0</v>
      </c>
      <c r="E58" s="193">
        <v>0</v>
      </c>
      <c r="F58" s="194">
        <f t="shared" si="0"/>
        <v>0</v>
      </c>
      <c r="G58" s="194">
        <f t="shared" si="1"/>
        <v>912900</v>
      </c>
    </row>
    <row r="59" spans="1:7" ht="12.75">
      <c r="A59" s="190">
        <v>50</v>
      </c>
      <c r="B59" s="190" t="s">
        <v>220</v>
      </c>
      <c r="C59" s="193">
        <v>0</v>
      </c>
      <c r="D59" s="193">
        <v>0</v>
      </c>
      <c r="E59" s="193">
        <v>0</v>
      </c>
      <c r="F59" s="194">
        <f t="shared" si="0"/>
        <v>0</v>
      </c>
      <c r="G59" s="194">
        <f t="shared" si="1"/>
        <v>912900</v>
      </c>
    </row>
    <row r="60" spans="1:7" ht="12.75">
      <c r="A60" s="190">
        <v>51</v>
      </c>
      <c r="B60" s="190" t="s">
        <v>223</v>
      </c>
      <c r="C60" s="193">
        <v>0</v>
      </c>
      <c r="D60" s="193">
        <v>0</v>
      </c>
      <c r="E60" s="193">
        <v>0</v>
      </c>
      <c r="F60" s="194">
        <f t="shared" si="0"/>
        <v>0</v>
      </c>
      <c r="G60" s="194">
        <f t="shared" si="1"/>
        <v>912900</v>
      </c>
    </row>
    <row r="61" spans="1:7" ht="12.75">
      <c r="A61" s="190">
        <v>52</v>
      </c>
      <c r="B61" s="190" t="s">
        <v>224</v>
      </c>
      <c r="C61" s="193">
        <v>0</v>
      </c>
      <c r="D61" s="193">
        <v>0</v>
      </c>
      <c r="E61" s="193">
        <v>0</v>
      </c>
      <c r="F61" s="194">
        <f t="shared" si="0"/>
        <v>0</v>
      </c>
      <c r="G61" s="194">
        <f t="shared" si="1"/>
        <v>912900</v>
      </c>
    </row>
    <row r="62" spans="1:7" ht="12.75">
      <c r="A62" s="190" t="s">
        <v>120</v>
      </c>
      <c r="B62" s="190" t="s">
        <v>121</v>
      </c>
      <c r="C62" s="194">
        <f>SUM(C10:C61)</f>
        <v>702205</v>
      </c>
      <c r="D62" s="194">
        <f>SUM(D10:D61)</f>
        <v>200408</v>
      </c>
      <c r="E62" s="194">
        <f>SUM(E10:E61)</f>
        <v>10287</v>
      </c>
      <c r="F62" s="194">
        <f>SUM(F10:F61)</f>
        <v>912900</v>
      </c>
      <c r="G62" s="194"/>
    </row>
    <row r="63" spans="1:7" ht="12.75">
      <c r="A63" s="191"/>
      <c r="B63" s="191"/>
      <c r="C63" s="191"/>
      <c r="D63" s="191"/>
      <c r="E63" s="191"/>
      <c r="F63" s="191"/>
      <c r="G63" s="191"/>
    </row>
    <row r="64" spans="1:7" ht="14.25">
      <c r="A64" s="188" t="s">
        <v>227</v>
      </c>
      <c r="B64" s="188"/>
      <c r="D64" s="191"/>
      <c r="E64" s="191"/>
      <c r="F64" s="191"/>
      <c r="G64" s="191"/>
    </row>
    <row r="65" spans="1:7" ht="14.25">
      <c r="A65" s="188" t="s">
        <v>228</v>
      </c>
      <c r="B65" s="188"/>
      <c r="D65" s="191"/>
      <c r="E65" s="191"/>
      <c r="F65" s="191"/>
      <c r="G65" s="191"/>
    </row>
  </sheetData>
  <sheetProtection/>
  <mergeCells count="3">
    <mergeCell ref="A6:G6"/>
    <mergeCell ref="A7:G7"/>
    <mergeCell ref="A8:G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A6" sqref="A6:H65"/>
    </sheetView>
  </sheetViews>
  <sheetFormatPr defaultColWidth="9.140625" defaultRowHeight="12.75"/>
  <cols>
    <col min="1" max="1" width="14.140625" style="0" customWidth="1"/>
    <col min="2" max="2" width="27.28125" style="0" bestFit="1" customWidth="1"/>
    <col min="3" max="3" width="12.00390625" style="0" bestFit="1" customWidth="1"/>
    <col min="4" max="4" width="7.8515625" style="0" bestFit="1" customWidth="1"/>
    <col min="5" max="6" width="12.8515625" style="0" bestFit="1" customWidth="1"/>
    <col min="7" max="7" width="12.00390625" style="0" bestFit="1" customWidth="1"/>
    <col min="8" max="8" width="12.140625" style="0" bestFit="1" customWidth="1"/>
    <col min="9" max="9" width="11.140625" style="0" bestFit="1" customWidth="1"/>
  </cols>
  <sheetData>
    <row r="1" spans="1:6" ht="14.25">
      <c r="A1" s="155" t="s">
        <v>158</v>
      </c>
      <c r="B1" s="156"/>
      <c r="C1" s="156"/>
      <c r="D1" s="156"/>
      <c r="E1" s="156"/>
      <c r="F1" s="156"/>
    </row>
    <row r="2" spans="1:6" ht="14.25">
      <c r="A2" s="156"/>
      <c r="B2" s="156"/>
      <c r="C2" s="156"/>
      <c r="D2" s="156"/>
      <c r="E2" s="156"/>
      <c r="F2" s="156"/>
    </row>
    <row r="3" spans="1:6" ht="14.25">
      <c r="A3" s="157" t="s">
        <v>133</v>
      </c>
      <c r="B3" s="158">
        <f>'Weekliks-Weekly'!B59</f>
        <v>0</v>
      </c>
      <c r="C3" s="156"/>
      <c r="D3" s="156"/>
      <c r="E3" s="156"/>
      <c r="F3" s="156"/>
    </row>
    <row r="4" spans="1:6" ht="14.25">
      <c r="A4" s="157" t="s">
        <v>129</v>
      </c>
      <c r="B4" s="159">
        <f>B3</f>
        <v>0</v>
      </c>
      <c r="C4" s="156"/>
      <c r="D4" s="156"/>
      <c r="E4" s="156"/>
      <c r="F4" s="156"/>
    </row>
    <row r="5" spans="1:6" ht="14.25">
      <c r="A5" s="156"/>
      <c r="B5" s="156"/>
      <c r="C5" s="156"/>
      <c r="D5" s="156"/>
      <c r="E5" s="156"/>
      <c r="F5" s="156"/>
    </row>
    <row r="6" spans="1:8" ht="15">
      <c r="A6" s="198" t="s">
        <v>202</v>
      </c>
      <c r="B6" s="199"/>
      <c r="C6" s="199"/>
      <c r="D6" s="199"/>
      <c r="E6" s="199"/>
      <c r="F6" s="199"/>
      <c r="G6" s="199"/>
      <c r="H6" s="200"/>
    </row>
    <row r="7" spans="1:8" ht="15">
      <c r="A7" s="198" t="s">
        <v>130</v>
      </c>
      <c r="B7" s="199"/>
      <c r="C7" s="199"/>
      <c r="D7" s="199"/>
      <c r="E7" s="199"/>
      <c r="F7" s="199"/>
      <c r="G7" s="199"/>
      <c r="H7" s="200"/>
    </row>
    <row r="8" spans="1:8" ht="12.75">
      <c r="A8" s="201" t="s">
        <v>120</v>
      </c>
      <c r="B8" s="202"/>
      <c r="C8" s="202"/>
      <c r="D8" s="202"/>
      <c r="E8" s="202"/>
      <c r="F8" s="202"/>
      <c r="G8" s="202"/>
      <c r="H8" s="203"/>
    </row>
    <row r="9" spans="1:8" ht="12.75">
      <c r="A9" s="192"/>
      <c r="B9" s="192" t="s">
        <v>118</v>
      </c>
      <c r="C9" s="192" t="s">
        <v>122</v>
      </c>
      <c r="D9" s="192" t="s">
        <v>119</v>
      </c>
      <c r="E9" s="192" t="s">
        <v>151</v>
      </c>
      <c r="F9" s="192" t="s">
        <v>123</v>
      </c>
      <c r="G9" s="192" t="s">
        <v>226</v>
      </c>
      <c r="H9" s="192" t="s">
        <v>226</v>
      </c>
    </row>
    <row r="10" spans="1:8" ht="12.75">
      <c r="A10" s="190">
        <v>1</v>
      </c>
      <c r="B10" s="190" t="s">
        <v>131</v>
      </c>
      <c r="C10" s="193">
        <v>16689</v>
      </c>
      <c r="D10" s="193">
        <v>7161</v>
      </c>
      <c r="E10" s="193">
        <v>0</v>
      </c>
      <c r="F10" s="193">
        <v>2460</v>
      </c>
      <c r="G10" s="194">
        <f aca="true" t="shared" si="0" ref="G10:G61">SUM(C10:F10)</f>
        <v>26310</v>
      </c>
      <c r="H10" s="194">
        <f>G10</f>
        <v>26310</v>
      </c>
    </row>
    <row r="11" spans="1:8" ht="12.75">
      <c r="A11" s="190">
        <v>2</v>
      </c>
      <c r="B11" s="190" t="s">
        <v>138</v>
      </c>
      <c r="C11" s="193">
        <v>48801</v>
      </c>
      <c r="D11" s="193">
        <v>7109</v>
      </c>
      <c r="E11" s="193">
        <v>0</v>
      </c>
      <c r="F11" s="193">
        <v>0</v>
      </c>
      <c r="G11" s="194">
        <f t="shared" si="0"/>
        <v>55910</v>
      </c>
      <c r="H11" s="194">
        <f aca="true" t="shared" si="1" ref="H11:H61">G11+H10</f>
        <v>82220</v>
      </c>
    </row>
    <row r="12" spans="1:8" ht="12.75">
      <c r="A12" s="190">
        <v>3</v>
      </c>
      <c r="B12" s="190" t="s">
        <v>139</v>
      </c>
      <c r="C12" s="193">
        <v>28425</v>
      </c>
      <c r="D12" s="193">
        <v>0</v>
      </c>
      <c r="E12" s="193">
        <v>0</v>
      </c>
      <c r="F12" s="193">
        <v>0</v>
      </c>
      <c r="G12" s="194">
        <f t="shared" si="0"/>
        <v>28425</v>
      </c>
      <c r="H12" s="194">
        <f t="shared" si="1"/>
        <v>110645</v>
      </c>
    </row>
    <row r="13" spans="1:8" ht="12.75">
      <c r="A13" s="190">
        <v>4</v>
      </c>
      <c r="B13" s="190" t="s">
        <v>140</v>
      </c>
      <c r="C13" s="193">
        <v>3802</v>
      </c>
      <c r="D13" s="193">
        <v>32831</v>
      </c>
      <c r="E13" s="193">
        <v>0</v>
      </c>
      <c r="F13" s="193">
        <v>0</v>
      </c>
      <c r="G13" s="194">
        <f t="shared" si="0"/>
        <v>36633</v>
      </c>
      <c r="H13" s="194">
        <f t="shared" si="1"/>
        <v>147278</v>
      </c>
    </row>
    <row r="14" spans="1:8" ht="12.75">
      <c r="A14" s="190">
        <v>5</v>
      </c>
      <c r="B14" s="190" t="s">
        <v>141</v>
      </c>
      <c r="C14" s="193">
        <v>8237</v>
      </c>
      <c r="D14" s="193">
        <v>0</v>
      </c>
      <c r="E14" s="193">
        <v>0</v>
      </c>
      <c r="F14" s="193">
        <v>15184</v>
      </c>
      <c r="G14" s="194">
        <f t="shared" si="0"/>
        <v>23421</v>
      </c>
      <c r="H14" s="194">
        <f t="shared" si="1"/>
        <v>170699</v>
      </c>
    </row>
    <row r="15" spans="1:8" ht="12.75">
      <c r="A15" s="190">
        <v>6</v>
      </c>
      <c r="B15" s="190" t="s">
        <v>142</v>
      </c>
      <c r="C15" s="193">
        <v>24500</v>
      </c>
      <c r="D15" s="193">
        <v>25096</v>
      </c>
      <c r="E15" s="193">
        <v>0</v>
      </c>
      <c r="F15" s="193">
        <v>13698</v>
      </c>
      <c r="G15" s="194">
        <f t="shared" si="0"/>
        <v>63294</v>
      </c>
      <c r="H15" s="194">
        <f t="shared" si="1"/>
        <v>233993</v>
      </c>
    </row>
    <row r="16" spans="1:8" ht="12.75">
      <c r="A16" s="190">
        <v>7</v>
      </c>
      <c r="B16" s="190" t="s">
        <v>143</v>
      </c>
      <c r="C16" s="193">
        <v>0</v>
      </c>
      <c r="D16" s="193">
        <v>0</v>
      </c>
      <c r="E16" s="193">
        <v>0</v>
      </c>
      <c r="F16" s="193">
        <v>0</v>
      </c>
      <c r="G16" s="194">
        <f t="shared" si="0"/>
        <v>0</v>
      </c>
      <c r="H16" s="194">
        <f t="shared" si="1"/>
        <v>233993</v>
      </c>
    </row>
    <row r="17" spans="1:8" ht="12.75">
      <c r="A17" s="190">
        <v>8</v>
      </c>
      <c r="B17" s="190" t="s">
        <v>144</v>
      </c>
      <c r="C17" s="193">
        <v>23166</v>
      </c>
      <c r="D17" s="193">
        <v>0</v>
      </c>
      <c r="E17" s="193">
        <v>0</v>
      </c>
      <c r="F17" s="193">
        <v>0</v>
      </c>
      <c r="G17" s="194">
        <f t="shared" si="0"/>
        <v>23166</v>
      </c>
      <c r="H17" s="194">
        <f t="shared" si="1"/>
        <v>257159</v>
      </c>
    </row>
    <row r="18" spans="1:8" ht="12.75">
      <c r="A18" s="190">
        <v>9</v>
      </c>
      <c r="B18" s="190" t="s">
        <v>145</v>
      </c>
      <c r="C18" s="193">
        <v>0</v>
      </c>
      <c r="D18" s="193">
        <v>8153</v>
      </c>
      <c r="E18" s="193">
        <v>0</v>
      </c>
      <c r="F18" s="193">
        <v>6490</v>
      </c>
      <c r="G18" s="194">
        <f t="shared" si="0"/>
        <v>14643</v>
      </c>
      <c r="H18" s="194">
        <f t="shared" si="1"/>
        <v>271802</v>
      </c>
    </row>
    <row r="19" spans="1:8" ht="12.75">
      <c r="A19" s="190">
        <v>10</v>
      </c>
      <c r="B19" s="190" t="s">
        <v>146</v>
      </c>
      <c r="C19" s="193">
        <v>0</v>
      </c>
      <c r="D19" s="193">
        <v>3599</v>
      </c>
      <c r="E19" s="193">
        <v>0</v>
      </c>
      <c r="F19" s="193">
        <v>0</v>
      </c>
      <c r="G19" s="194">
        <f t="shared" si="0"/>
        <v>3599</v>
      </c>
      <c r="H19" s="194">
        <f t="shared" si="1"/>
        <v>275401</v>
      </c>
    </row>
    <row r="20" spans="1:8" ht="12.75">
      <c r="A20" s="190">
        <v>11</v>
      </c>
      <c r="B20" s="190" t="s">
        <v>147</v>
      </c>
      <c r="C20" s="193">
        <v>0</v>
      </c>
      <c r="D20" s="193">
        <v>0</v>
      </c>
      <c r="E20" s="193">
        <v>0</v>
      </c>
      <c r="F20" s="193">
        <v>0</v>
      </c>
      <c r="G20" s="194">
        <f t="shared" si="0"/>
        <v>0</v>
      </c>
      <c r="H20" s="194">
        <f t="shared" si="1"/>
        <v>275401</v>
      </c>
    </row>
    <row r="21" spans="1:8" ht="12.75">
      <c r="A21" s="190">
        <v>12</v>
      </c>
      <c r="B21" s="190" t="s">
        <v>149</v>
      </c>
      <c r="C21" s="193">
        <v>0</v>
      </c>
      <c r="D21" s="193">
        <v>0</v>
      </c>
      <c r="E21" s="193">
        <v>0</v>
      </c>
      <c r="F21" s="193">
        <v>0</v>
      </c>
      <c r="G21" s="194">
        <f t="shared" si="0"/>
        <v>0</v>
      </c>
      <c r="H21" s="194">
        <f t="shared" si="1"/>
        <v>275401</v>
      </c>
    </row>
    <row r="22" spans="1:8" ht="12.75">
      <c r="A22" s="190">
        <v>13</v>
      </c>
      <c r="B22" s="190" t="s">
        <v>152</v>
      </c>
      <c r="C22" s="193">
        <v>0</v>
      </c>
      <c r="D22" s="193">
        <v>0</v>
      </c>
      <c r="E22" s="193">
        <v>0</v>
      </c>
      <c r="F22" s="193">
        <v>0</v>
      </c>
      <c r="G22" s="194">
        <f t="shared" si="0"/>
        <v>0</v>
      </c>
      <c r="H22" s="194">
        <f t="shared" si="1"/>
        <v>275401</v>
      </c>
    </row>
    <row r="23" spans="1:8" ht="12.75">
      <c r="A23" s="190">
        <v>14</v>
      </c>
      <c r="B23" s="190" t="s">
        <v>156</v>
      </c>
      <c r="C23" s="193">
        <v>0</v>
      </c>
      <c r="D23" s="193">
        <v>0</v>
      </c>
      <c r="E23" s="193">
        <v>0</v>
      </c>
      <c r="F23" s="193">
        <v>0</v>
      </c>
      <c r="G23" s="194">
        <f t="shared" si="0"/>
        <v>0</v>
      </c>
      <c r="H23" s="194">
        <f t="shared" si="1"/>
        <v>275401</v>
      </c>
    </row>
    <row r="24" spans="1:8" ht="12.75">
      <c r="A24" s="190">
        <v>15</v>
      </c>
      <c r="B24" s="190" t="s">
        <v>157</v>
      </c>
      <c r="C24" s="193">
        <v>22821</v>
      </c>
      <c r="D24" s="193">
        <v>16985</v>
      </c>
      <c r="E24" s="193">
        <v>0</v>
      </c>
      <c r="F24" s="193">
        <v>0</v>
      </c>
      <c r="G24" s="194">
        <f t="shared" si="0"/>
        <v>39806</v>
      </c>
      <c r="H24" s="194">
        <f t="shared" si="1"/>
        <v>315207</v>
      </c>
    </row>
    <row r="25" spans="1:8" ht="12.75">
      <c r="A25" s="190">
        <v>16</v>
      </c>
      <c r="B25" s="190" t="s">
        <v>163</v>
      </c>
      <c r="C25" s="193">
        <v>18060</v>
      </c>
      <c r="D25" s="193">
        <v>14850</v>
      </c>
      <c r="E25" s="193">
        <v>0</v>
      </c>
      <c r="F25" s="193">
        <v>14821</v>
      </c>
      <c r="G25" s="194">
        <f t="shared" si="0"/>
        <v>47731</v>
      </c>
      <c r="H25" s="194">
        <f t="shared" si="1"/>
        <v>362938</v>
      </c>
    </row>
    <row r="26" spans="1:8" ht="12.75">
      <c r="A26" s="190">
        <v>17</v>
      </c>
      <c r="B26" s="190" t="s">
        <v>164</v>
      </c>
      <c r="C26" s="193">
        <v>60484</v>
      </c>
      <c r="D26" s="193">
        <v>34868</v>
      </c>
      <c r="E26" s="193">
        <v>0</v>
      </c>
      <c r="F26" s="193">
        <v>0</v>
      </c>
      <c r="G26" s="194">
        <f t="shared" si="0"/>
        <v>95352</v>
      </c>
      <c r="H26" s="194">
        <f t="shared" si="1"/>
        <v>458290</v>
      </c>
    </row>
    <row r="27" spans="1:8" ht="12.75">
      <c r="A27" s="190">
        <v>18</v>
      </c>
      <c r="B27" s="190" t="s">
        <v>165</v>
      </c>
      <c r="C27" s="193">
        <v>18892</v>
      </c>
      <c r="D27" s="193">
        <v>22736</v>
      </c>
      <c r="E27" s="193">
        <v>0</v>
      </c>
      <c r="F27" s="193">
        <v>15057</v>
      </c>
      <c r="G27" s="194">
        <f t="shared" si="0"/>
        <v>56685</v>
      </c>
      <c r="H27" s="194">
        <f t="shared" si="1"/>
        <v>514975</v>
      </c>
    </row>
    <row r="28" spans="1:8" ht="12.75">
      <c r="A28" s="190">
        <v>19</v>
      </c>
      <c r="B28" s="190" t="s">
        <v>176</v>
      </c>
      <c r="C28" s="193">
        <v>40656</v>
      </c>
      <c r="D28" s="193">
        <v>0</v>
      </c>
      <c r="E28" s="193">
        <v>0</v>
      </c>
      <c r="F28" s="193">
        <v>27402</v>
      </c>
      <c r="G28" s="194">
        <f t="shared" si="0"/>
        <v>68058</v>
      </c>
      <c r="H28" s="194">
        <f t="shared" si="1"/>
        <v>583033</v>
      </c>
    </row>
    <row r="29" spans="1:8" ht="12.75">
      <c r="A29" s="190">
        <v>20</v>
      </c>
      <c r="B29" s="190" t="s">
        <v>177</v>
      </c>
      <c r="C29" s="193">
        <v>13362</v>
      </c>
      <c r="D29" s="193">
        <v>46141</v>
      </c>
      <c r="E29" s="193">
        <v>0</v>
      </c>
      <c r="F29" s="193">
        <v>0</v>
      </c>
      <c r="G29" s="194">
        <f t="shared" si="0"/>
        <v>59503</v>
      </c>
      <c r="H29" s="194">
        <f t="shared" si="1"/>
        <v>642536</v>
      </c>
    </row>
    <row r="30" spans="1:8" ht="12.75">
      <c r="A30" s="190">
        <v>21</v>
      </c>
      <c r="B30" s="190" t="s">
        <v>178</v>
      </c>
      <c r="C30" s="193">
        <v>0</v>
      </c>
      <c r="D30" s="193">
        <v>60114</v>
      </c>
      <c r="E30" s="193">
        <v>0</v>
      </c>
      <c r="F30" s="193">
        <v>0</v>
      </c>
      <c r="G30" s="194">
        <f t="shared" si="0"/>
        <v>60114</v>
      </c>
      <c r="H30" s="194">
        <f t="shared" si="1"/>
        <v>702650</v>
      </c>
    </row>
    <row r="31" spans="1:8" ht="12.75">
      <c r="A31" s="190">
        <v>22</v>
      </c>
      <c r="B31" s="190" t="s">
        <v>179</v>
      </c>
      <c r="C31" s="193">
        <v>2706</v>
      </c>
      <c r="D31" s="193">
        <v>11845</v>
      </c>
      <c r="E31" s="193">
        <v>11031</v>
      </c>
      <c r="F31" s="193">
        <v>0</v>
      </c>
      <c r="G31" s="194">
        <f t="shared" si="0"/>
        <v>25582</v>
      </c>
      <c r="H31" s="194">
        <f t="shared" si="1"/>
        <v>728232</v>
      </c>
    </row>
    <row r="32" spans="1:8" ht="12.75">
      <c r="A32" s="190">
        <v>23</v>
      </c>
      <c r="B32" s="190" t="s">
        <v>180</v>
      </c>
      <c r="C32" s="193">
        <v>20852</v>
      </c>
      <c r="D32" s="193">
        <v>0</v>
      </c>
      <c r="E32" s="193">
        <v>0</v>
      </c>
      <c r="F32" s="193">
        <v>2260</v>
      </c>
      <c r="G32" s="194">
        <f t="shared" si="0"/>
        <v>23112</v>
      </c>
      <c r="H32" s="194">
        <f t="shared" si="1"/>
        <v>751344</v>
      </c>
    </row>
    <row r="33" spans="1:8" ht="12.75">
      <c r="A33" s="190">
        <v>24</v>
      </c>
      <c r="B33" s="190" t="s">
        <v>181</v>
      </c>
      <c r="C33" s="193">
        <v>30974</v>
      </c>
      <c r="D33" s="193">
        <v>10657</v>
      </c>
      <c r="E33" s="193">
        <v>0</v>
      </c>
      <c r="F33" s="193">
        <v>1505</v>
      </c>
      <c r="G33" s="194">
        <f t="shared" si="0"/>
        <v>43136</v>
      </c>
      <c r="H33" s="194">
        <f t="shared" si="1"/>
        <v>794480</v>
      </c>
    </row>
    <row r="34" spans="1:8" ht="12.75">
      <c r="A34" s="190">
        <v>25</v>
      </c>
      <c r="B34" s="190" t="s">
        <v>182</v>
      </c>
      <c r="C34" s="193">
        <v>13435</v>
      </c>
      <c r="D34" s="193">
        <v>43304</v>
      </c>
      <c r="E34" s="193">
        <v>0</v>
      </c>
      <c r="F34" s="193">
        <v>0</v>
      </c>
      <c r="G34" s="194">
        <f t="shared" si="0"/>
        <v>56739</v>
      </c>
      <c r="H34" s="194">
        <f t="shared" si="1"/>
        <v>851219</v>
      </c>
    </row>
    <row r="35" spans="1:8" ht="12.75">
      <c r="A35" s="190">
        <v>26</v>
      </c>
      <c r="B35" s="190" t="s">
        <v>184</v>
      </c>
      <c r="C35" s="193">
        <v>18381</v>
      </c>
      <c r="D35" s="193">
        <v>27913</v>
      </c>
      <c r="E35" s="193">
        <v>0</v>
      </c>
      <c r="F35" s="193">
        <v>29300</v>
      </c>
      <c r="G35" s="194">
        <f t="shared" si="0"/>
        <v>75594</v>
      </c>
      <c r="H35" s="194">
        <f t="shared" si="1"/>
        <v>926813</v>
      </c>
    </row>
    <row r="36" spans="1:8" ht="12.75">
      <c r="A36" s="190">
        <v>27</v>
      </c>
      <c r="B36" s="190" t="s">
        <v>185</v>
      </c>
      <c r="C36" s="193">
        <v>0</v>
      </c>
      <c r="D36" s="193">
        <v>12570</v>
      </c>
      <c r="E36" s="193">
        <v>0</v>
      </c>
      <c r="F36" s="193">
        <v>0</v>
      </c>
      <c r="G36" s="194">
        <f t="shared" si="0"/>
        <v>12570</v>
      </c>
      <c r="H36" s="194">
        <f t="shared" si="1"/>
        <v>939383</v>
      </c>
    </row>
    <row r="37" spans="1:8" ht="12.75">
      <c r="A37" s="190">
        <v>28</v>
      </c>
      <c r="B37" s="190" t="s">
        <v>186</v>
      </c>
      <c r="C37" s="193">
        <v>0</v>
      </c>
      <c r="D37" s="193">
        <v>0</v>
      </c>
      <c r="E37" s="193">
        <v>0</v>
      </c>
      <c r="F37" s="193">
        <v>0</v>
      </c>
      <c r="G37" s="194">
        <f t="shared" si="0"/>
        <v>0</v>
      </c>
      <c r="H37" s="194">
        <f t="shared" si="1"/>
        <v>939383</v>
      </c>
    </row>
    <row r="38" spans="1:8" ht="12.75">
      <c r="A38" s="190">
        <v>29</v>
      </c>
      <c r="B38" s="190" t="s">
        <v>187</v>
      </c>
      <c r="C38" s="193">
        <v>15222</v>
      </c>
      <c r="D38" s="193">
        <v>11597</v>
      </c>
      <c r="E38" s="193">
        <v>0</v>
      </c>
      <c r="F38" s="193">
        <v>0</v>
      </c>
      <c r="G38" s="194">
        <f t="shared" si="0"/>
        <v>26819</v>
      </c>
      <c r="H38" s="194">
        <f t="shared" si="1"/>
        <v>966202</v>
      </c>
    </row>
    <row r="39" spans="1:8" ht="12.75">
      <c r="A39" s="190">
        <v>30</v>
      </c>
      <c r="B39" s="190" t="s">
        <v>189</v>
      </c>
      <c r="C39" s="193">
        <v>22149</v>
      </c>
      <c r="D39" s="193">
        <v>0</v>
      </c>
      <c r="E39" s="193">
        <v>0</v>
      </c>
      <c r="F39" s="193">
        <v>0</v>
      </c>
      <c r="G39" s="194">
        <f t="shared" si="0"/>
        <v>22149</v>
      </c>
      <c r="H39" s="194">
        <f t="shared" si="1"/>
        <v>988351</v>
      </c>
    </row>
    <row r="40" spans="1:8" ht="12.75">
      <c r="A40" s="190">
        <v>31</v>
      </c>
      <c r="B40" s="190" t="s">
        <v>191</v>
      </c>
      <c r="C40" s="193">
        <v>32938</v>
      </c>
      <c r="D40" s="193">
        <v>18638</v>
      </c>
      <c r="E40" s="193">
        <v>0</v>
      </c>
      <c r="F40" s="193">
        <v>0</v>
      </c>
      <c r="G40" s="194">
        <f t="shared" si="0"/>
        <v>51576</v>
      </c>
      <c r="H40" s="194">
        <f t="shared" si="1"/>
        <v>1039927</v>
      </c>
    </row>
    <row r="41" spans="1:8" ht="12.75">
      <c r="A41" s="190">
        <v>32</v>
      </c>
      <c r="B41" s="190" t="s">
        <v>192</v>
      </c>
      <c r="C41" s="193">
        <v>0</v>
      </c>
      <c r="D41" s="193">
        <v>0</v>
      </c>
      <c r="E41" s="193">
        <v>0</v>
      </c>
      <c r="F41" s="193">
        <v>0</v>
      </c>
      <c r="G41" s="194">
        <f t="shared" si="0"/>
        <v>0</v>
      </c>
      <c r="H41" s="194">
        <f t="shared" si="1"/>
        <v>1039927</v>
      </c>
    </row>
    <row r="42" spans="1:8" ht="12.75">
      <c r="A42" s="190">
        <v>33</v>
      </c>
      <c r="B42" s="190" t="s">
        <v>193</v>
      </c>
      <c r="C42" s="193">
        <v>0</v>
      </c>
      <c r="D42" s="193">
        <v>0</v>
      </c>
      <c r="E42" s="193">
        <v>0</v>
      </c>
      <c r="F42" s="193">
        <v>0</v>
      </c>
      <c r="G42" s="194">
        <f t="shared" si="0"/>
        <v>0</v>
      </c>
      <c r="H42" s="194">
        <f t="shared" si="1"/>
        <v>1039927</v>
      </c>
    </row>
    <row r="43" spans="1:8" ht="12.75">
      <c r="A43" s="190">
        <v>34</v>
      </c>
      <c r="B43" s="190" t="s">
        <v>194</v>
      </c>
      <c r="C43" s="193">
        <v>0</v>
      </c>
      <c r="D43" s="193">
        <v>0</v>
      </c>
      <c r="E43" s="193">
        <v>0</v>
      </c>
      <c r="F43" s="193">
        <v>0</v>
      </c>
      <c r="G43" s="194">
        <f t="shared" si="0"/>
        <v>0</v>
      </c>
      <c r="H43" s="194">
        <f t="shared" si="1"/>
        <v>1039927</v>
      </c>
    </row>
    <row r="44" spans="1:8" ht="12.75">
      <c r="A44" s="190">
        <v>35</v>
      </c>
      <c r="B44" s="190" t="s">
        <v>195</v>
      </c>
      <c r="C44" s="193">
        <v>42072</v>
      </c>
      <c r="D44" s="193">
        <v>32352</v>
      </c>
      <c r="E44" s="193">
        <v>0</v>
      </c>
      <c r="F44" s="193">
        <v>8552</v>
      </c>
      <c r="G44" s="194">
        <f t="shared" si="0"/>
        <v>82976</v>
      </c>
      <c r="H44" s="194">
        <f t="shared" si="1"/>
        <v>1122903</v>
      </c>
    </row>
    <row r="45" spans="1:8" ht="12.75">
      <c r="A45" s="190">
        <v>36</v>
      </c>
      <c r="B45" s="190" t="s">
        <v>197</v>
      </c>
      <c r="C45" s="193">
        <v>0</v>
      </c>
      <c r="D45" s="193">
        <v>0</v>
      </c>
      <c r="E45" s="193">
        <v>0</v>
      </c>
      <c r="F45" s="193">
        <v>28901</v>
      </c>
      <c r="G45" s="194">
        <f t="shared" si="0"/>
        <v>28901</v>
      </c>
      <c r="H45" s="194">
        <f t="shared" si="1"/>
        <v>1151804</v>
      </c>
    </row>
    <row r="46" spans="1:8" ht="12.75">
      <c r="A46" s="190">
        <v>37</v>
      </c>
      <c r="B46" s="190" t="s">
        <v>198</v>
      </c>
      <c r="C46" s="193">
        <v>0</v>
      </c>
      <c r="D46" s="193">
        <v>0</v>
      </c>
      <c r="E46" s="193">
        <v>0</v>
      </c>
      <c r="F46" s="193">
        <v>2759</v>
      </c>
      <c r="G46" s="194">
        <f t="shared" si="0"/>
        <v>2759</v>
      </c>
      <c r="H46" s="194">
        <f t="shared" si="1"/>
        <v>1154563</v>
      </c>
    </row>
    <row r="47" spans="1:8" ht="12.75">
      <c r="A47" s="190">
        <v>38</v>
      </c>
      <c r="B47" s="190" t="s">
        <v>199</v>
      </c>
      <c r="C47" s="193">
        <v>21858</v>
      </c>
      <c r="D47" s="193">
        <v>0</v>
      </c>
      <c r="E47" s="193">
        <v>0</v>
      </c>
      <c r="F47" s="193">
        <v>0</v>
      </c>
      <c r="G47" s="194">
        <f t="shared" si="0"/>
        <v>21858</v>
      </c>
      <c r="H47" s="194">
        <f t="shared" si="1"/>
        <v>1176421</v>
      </c>
    </row>
    <row r="48" spans="1:8" ht="12.75">
      <c r="A48" s="190">
        <v>39</v>
      </c>
      <c r="B48" s="190" t="s">
        <v>201</v>
      </c>
      <c r="C48" s="193">
        <v>11131</v>
      </c>
      <c r="D48" s="193">
        <v>19319</v>
      </c>
      <c r="E48" s="193">
        <v>0</v>
      </c>
      <c r="F48" s="193">
        <v>0</v>
      </c>
      <c r="G48" s="194">
        <f t="shared" si="0"/>
        <v>30450</v>
      </c>
      <c r="H48" s="194">
        <f t="shared" si="1"/>
        <v>1206871</v>
      </c>
    </row>
    <row r="49" spans="1:8" ht="12.75">
      <c r="A49" s="190">
        <v>40</v>
      </c>
      <c r="B49" s="190" t="s">
        <v>204</v>
      </c>
      <c r="C49" s="193">
        <v>33351</v>
      </c>
      <c r="D49" s="193">
        <v>35395</v>
      </c>
      <c r="E49" s="193">
        <v>0</v>
      </c>
      <c r="F49" s="193">
        <v>0</v>
      </c>
      <c r="G49" s="194">
        <f t="shared" si="0"/>
        <v>68746</v>
      </c>
      <c r="H49" s="194">
        <f t="shared" si="1"/>
        <v>1275617</v>
      </c>
    </row>
    <row r="50" spans="1:8" ht="12.75">
      <c r="A50" s="190">
        <v>41</v>
      </c>
      <c r="B50" s="190" t="s">
        <v>207</v>
      </c>
      <c r="C50" s="193">
        <v>0</v>
      </c>
      <c r="D50" s="193">
        <v>11335</v>
      </c>
      <c r="E50" s="193">
        <v>0</v>
      </c>
      <c r="F50" s="193">
        <v>0</v>
      </c>
      <c r="G50" s="194">
        <f t="shared" si="0"/>
        <v>11335</v>
      </c>
      <c r="H50" s="194">
        <f t="shared" si="1"/>
        <v>1286952</v>
      </c>
    </row>
    <row r="51" spans="1:8" ht="12.75">
      <c r="A51" s="190">
        <v>42</v>
      </c>
      <c r="B51" s="190" t="s">
        <v>208</v>
      </c>
      <c r="C51" s="193">
        <v>10904</v>
      </c>
      <c r="D51" s="193">
        <v>1289</v>
      </c>
      <c r="E51" s="193">
        <v>0</v>
      </c>
      <c r="F51" s="193">
        <v>0</v>
      </c>
      <c r="G51" s="194">
        <f t="shared" si="0"/>
        <v>12193</v>
      </c>
      <c r="H51" s="194">
        <f t="shared" si="1"/>
        <v>1299145</v>
      </c>
    </row>
    <row r="52" spans="1:8" ht="12.75">
      <c r="A52" s="190">
        <v>43</v>
      </c>
      <c r="B52" s="190" t="s">
        <v>210</v>
      </c>
      <c r="C52" s="193">
        <v>4004</v>
      </c>
      <c r="D52" s="193">
        <v>0</v>
      </c>
      <c r="E52" s="193">
        <v>0</v>
      </c>
      <c r="F52" s="193">
        <v>13619</v>
      </c>
      <c r="G52" s="194">
        <f t="shared" si="0"/>
        <v>17623</v>
      </c>
      <c r="H52" s="194">
        <f t="shared" si="1"/>
        <v>1316768</v>
      </c>
    </row>
    <row r="53" spans="1:8" ht="12.75">
      <c r="A53" s="190">
        <v>44</v>
      </c>
      <c r="B53" s="190" t="s">
        <v>212</v>
      </c>
      <c r="C53" s="193">
        <v>18143</v>
      </c>
      <c r="D53" s="193">
        <v>35337</v>
      </c>
      <c r="E53" s="193">
        <v>0</v>
      </c>
      <c r="F53" s="193">
        <v>18398</v>
      </c>
      <c r="G53" s="194">
        <f t="shared" si="0"/>
        <v>71878</v>
      </c>
      <c r="H53" s="194">
        <f t="shared" si="1"/>
        <v>1388646</v>
      </c>
    </row>
    <row r="54" spans="1:8" ht="12.75">
      <c r="A54" s="190">
        <v>45</v>
      </c>
      <c r="B54" s="190" t="s">
        <v>213</v>
      </c>
      <c r="C54" s="193">
        <v>67828</v>
      </c>
      <c r="D54" s="193">
        <v>49449</v>
      </c>
      <c r="E54" s="193">
        <v>0</v>
      </c>
      <c r="F54" s="193">
        <v>0</v>
      </c>
      <c r="G54" s="194">
        <f t="shared" si="0"/>
        <v>117277</v>
      </c>
      <c r="H54" s="194">
        <f t="shared" si="1"/>
        <v>1505923</v>
      </c>
    </row>
    <row r="55" spans="1:8" ht="12.75">
      <c r="A55" s="190">
        <v>46</v>
      </c>
      <c r="B55" s="190" t="s">
        <v>214</v>
      </c>
      <c r="C55" s="193">
        <v>30877</v>
      </c>
      <c r="D55" s="193">
        <v>37467</v>
      </c>
      <c r="E55" s="193">
        <v>0</v>
      </c>
      <c r="F55" s="193">
        <v>0</v>
      </c>
      <c r="G55" s="194">
        <f t="shared" si="0"/>
        <v>68344</v>
      </c>
      <c r="H55" s="194">
        <f t="shared" si="1"/>
        <v>1574267</v>
      </c>
    </row>
    <row r="56" spans="1:8" ht="12.75">
      <c r="A56" s="190">
        <v>47</v>
      </c>
      <c r="B56" s="190" t="s">
        <v>215</v>
      </c>
      <c r="C56" s="193">
        <v>1430</v>
      </c>
      <c r="D56" s="193">
        <v>0</v>
      </c>
      <c r="E56" s="193">
        <v>0</v>
      </c>
      <c r="F56" s="193">
        <v>0</v>
      </c>
      <c r="G56" s="194">
        <f t="shared" si="0"/>
        <v>1430</v>
      </c>
      <c r="H56" s="194">
        <f t="shared" si="1"/>
        <v>1575697</v>
      </c>
    </row>
    <row r="57" spans="1:8" ht="12.75">
      <c r="A57" s="190">
        <v>48</v>
      </c>
      <c r="B57" s="190" t="s">
        <v>217</v>
      </c>
      <c r="C57" s="193">
        <v>0</v>
      </c>
      <c r="D57" s="193">
        <v>0</v>
      </c>
      <c r="E57" s="193">
        <v>0</v>
      </c>
      <c r="F57" s="193">
        <v>28507</v>
      </c>
      <c r="G57" s="194">
        <f t="shared" si="0"/>
        <v>28507</v>
      </c>
      <c r="H57" s="194">
        <f t="shared" si="1"/>
        <v>1604204</v>
      </c>
    </row>
    <row r="58" spans="1:8" ht="12.75">
      <c r="A58" s="190">
        <v>49</v>
      </c>
      <c r="B58" s="190" t="s">
        <v>219</v>
      </c>
      <c r="C58" s="193">
        <v>0</v>
      </c>
      <c r="D58" s="193">
        <v>0</v>
      </c>
      <c r="E58" s="193">
        <v>0</v>
      </c>
      <c r="F58" s="193">
        <v>0</v>
      </c>
      <c r="G58" s="194">
        <f t="shared" si="0"/>
        <v>0</v>
      </c>
      <c r="H58" s="194">
        <f t="shared" si="1"/>
        <v>1604204</v>
      </c>
    </row>
    <row r="59" spans="1:8" ht="12.75">
      <c r="A59" s="190">
        <v>50</v>
      </c>
      <c r="B59" s="190" t="s">
        <v>220</v>
      </c>
      <c r="C59" s="193">
        <v>0</v>
      </c>
      <c r="D59" s="193">
        <v>0</v>
      </c>
      <c r="E59" s="193">
        <v>0</v>
      </c>
      <c r="F59" s="193">
        <v>0</v>
      </c>
      <c r="G59" s="194">
        <f t="shared" si="0"/>
        <v>0</v>
      </c>
      <c r="H59" s="194">
        <f t="shared" si="1"/>
        <v>1604204</v>
      </c>
    </row>
    <row r="60" spans="1:8" ht="12.75">
      <c r="A60" s="190">
        <v>51</v>
      </c>
      <c r="B60" s="190" t="s">
        <v>223</v>
      </c>
      <c r="C60" s="193">
        <v>0</v>
      </c>
      <c r="D60" s="193">
        <v>0</v>
      </c>
      <c r="E60" s="193">
        <v>0</v>
      </c>
      <c r="F60" s="193">
        <v>0</v>
      </c>
      <c r="G60" s="194">
        <f t="shared" si="0"/>
        <v>0</v>
      </c>
      <c r="H60" s="194">
        <f t="shared" si="1"/>
        <v>1604204</v>
      </c>
    </row>
    <row r="61" spans="1:8" ht="12.75">
      <c r="A61" s="190">
        <v>52</v>
      </c>
      <c r="B61" s="190" t="s">
        <v>224</v>
      </c>
      <c r="C61" s="193">
        <v>0</v>
      </c>
      <c r="D61" s="193">
        <v>0</v>
      </c>
      <c r="E61" s="193">
        <v>0</v>
      </c>
      <c r="F61" s="193">
        <v>0</v>
      </c>
      <c r="G61" s="194">
        <f t="shared" si="0"/>
        <v>0</v>
      </c>
      <c r="H61" s="194">
        <f t="shared" si="1"/>
        <v>1604204</v>
      </c>
    </row>
    <row r="62" spans="1:8" ht="12.75">
      <c r="A62" s="190" t="s">
        <v>120</v>
      </c>
      <c r="B62" s="190" t="s">
        <v>121</v>
      </c>
      <c r="C62" s="194">
        <f>SUM(C10:C61)</f>
        <v>726150</v>
      </c>
      <c r="D62" s="194">
        <f>SUM(D10:D61)</f>
        <v>638110</v>
      </c>
      <c r="E62" s="194">
        <f>SUM(E10:E61)</f>
        <v>11031</v>
      </c>
      <c r="F62" s="194">
        <f>SUM(F10:F61)</f>
        <v>228913</v>
      </c>
      <c r="G62" s="194">
        <f>SUM(G10:G61)</f>
        <v>1604204</v>
      </c>
      <c r="H62" s="194"/>
    </row>
    <row r="63" spans="1:8" ht="12.75">
      <c r="A63" s="191"/>
      <c r="B63" s="191"/>
      <c r="C63" s="191"/>
      <c r="D63" s="191"/>
      <c r="E63" s="191"/>
      <c r="F63" s="191"/>
      <c r="G63" s="191"/>
      <c r="H63" s="191"/>
    </row>
    <row r="64" spans="1:8" ht="14.25">
      <c r="A64" s="188" t="s">
        <v>227</v>
      </c>
      <c r="B64" s="188"/>
      <c r="D64" s="191"/>
      <c r="E64" s="191"/>
      <c r="F64" s="191"/>
      <c r="G64" s="191"/>
      <c r="H64" s="191"/>
    </row>
    <row r="65" spans="1:8" ht="14.25">
      <c r="A65" s="188" t="s">
        <v>228</v>
      </c>
      <c r="B65" s="188"/>
      <c r="D65" s="191"/>
      <c r="E65" s="191"/>
      <c r="F65" s="191"/>
      <c r="G65" s="191"/>
      <c r="H65" s="191"/>
    </row>
  </sheetData>
  <sheetProtection/>
  <mergeCells count="3">
    <mergeCell ref="A6:H6"/>
    <mergeCell ref="A7:H7"/>
    <mergeCell ref="A8:H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05"/>
  <sheetViews>
    <sheetView zoomScale="96" zoomScaleNormal="96" zoomScalePageLayoutView="0" workbookViewId="0" topLeftCell="A1">
      <pane xSplit="2" ySplit="7" topLeftCell="C5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8" sqref="B8"/>
    </sheetView>
  </sheetViews>
  <sheetFormatPr defaultColWidth="9.140625" defaultRowHeight="12.75"/>
  <cols>
    <col min="1" max="1" width="6.7109375" style="3" customWidth="1"/>
    <col min="2" max="2" width="10.7109375" style="15" customWidth="1"/>
    <col min="3" max="3" width="9.421875" style="69" customWidth="1"/>
    <col min="4" max="4" width="11.7109375" style="69" customWidth="1"/>
    <col min="5" max="5" width="11.57421875" style="69" customWidth="1"/>
    <col min="6" max="6" width="11.28125" style="69" customWidth="1"/>
    <col min="7" max="7" width="9.7109375" style="15" customWidth="1"/>
    <col min="8" max="8" width="11.421875" style="15" customWidth="1"/>
    <col min="9" max="9" width="10.7109375" style="15" customWidth="1"/>
    <col min="10" max="10" width="11.28125" style="15" customWidth="1"/>
    <col min="11" max="11" width="16.00390625" style="15" customWidth="1"/>
    <col min="12" max="12" width="15.7109375" style="15" customWidth="1"/>
    <col min="13" max="13" width="15.00390625" style="15" customWidth="1"/>
    <col min="14" max="14" width="15.8515625" style="15" customWidth="1"/>
    <col min="15" max="16384" width="9.140625" style="15" customWidth="1"/>
  </cols>
  <sheetData>
    <row r="1" spans="3:5" s="3" customFormat="1" ht="15">
      <c r="C1" s="98" t="s">
        <v>127</v>
      </c>
      <c r="D1" s="65"/>
      <c r="E1" s="65"/>
    </row>
    <row r="2" spans="3:15" s="3" customFormat="1" ht="15">
      <c r="C2" s="98" t="s">
        <v>128</v>
      </c>
      <c r="D2" s="65"/>
      <c r="E2" s="65"/>
      <c r="O2" s="82" t="s">
        <v>87</v>
      </c>
    </row>
    <row r="3" spans="3:6" s="3" customFormat="1" ht="13.5" thickBot="1">
      <c r="C3" s="65"/>
      <c r="D3" s="65"/>
      <c r="E3" s="65"/>
      <c r="F3" s="65"/>
    </row>
    <row r="4" spans="2:14" s="1" customFormat="1" ht="13.5" thickBot="1">
      <c r="B4" s="4"/>
      <c r="C4" s="66" t="s">
        <v>26</v>
      </c>
      <c r="D4" s="67" t="s">
        <v>27</v>
      </c>
      <c r="E4" s="110" t="s">
        <v>26</v>
      </c>
      <c r="F4" s="74" t="s">
        <v>27</v>
      </c>
      <c r="G4" s="6" t="s">
        <v>28</v>
      </c>
      <c r="H4" s="5" t="s">
        <v>29</v>
      </c>
      <c r="I4" s="8" t="s">
        <v>28</v>
      </c>
      <c r="J4" s="7" t="s">
        <v>29</v>
      </c>
      <c r="K4" s="8" t="s">
        <v>30</v>
      </c>
      <c r="L4" s="9" t="s">
        <v>31</v>
      </c>
      <c r="M4" s="8" t="s">
        <v>30</v>
      </c>
      <c r="N4" s="9" t="s">
        <v>31</v>
      </c>
    </row>
    <row r="5" spans="2:17" s="3" customFormat="1" ht="13.5" thickBot="1">
      <c r="B5" s="10" t="s">
        <v>32</v>
      </c>
      <c r="C5" s="162" t="s">
        <v>33</v>
      </c>
      <c r="D5" s="163" t="s">
        <v>34</v>
      </c>
      <c r="E5" s="108" t="s">
        <v>33</v>
      </c>
      <c r="F5" s="95" t="s">
        <v>34</v>
      </c>
      <c r="G5" s="164" t="s">
        <v>33</v>
      </c>
      <c r="H5" s="165" t="s">
        <v>34</v>
      </c>
      <c r="I5" s="112" t="s">
        <v>33</v>
      </c>
      <c r="J5" s="12" t="s">
        <v>34</v>
      </c>
      <c r="K5" s="13" t="s">
        <v>35</v>
      </c>
      <c r="L5" s="14" t="s">
        <v>36</v>
      </c>
      <c r="M5" s="13" t="s">
        <v>35</v>
      </c>
      <c r="N5" s="14" t="s">
        <v>36</v>
      </c>
      <c r="P5" s="15"/>
      <c r="Q5" s="15"/>
    </row>
    <row r="6" spans="2:14" s="3" customFormat="1" ht="13.5" thickBot="1">
      <c r="B6" s="10" t="s">
        <v>37</v>
      </c>
      <c r="C6" s="166"/>
      <c r="D6" s="167"/>
      <c r="E6" s="111" t="s">
        <v>38</v>
      </c>
      <c r="F6" s="154" t="s">
        <v>39</v>
      </c>
      <c r="G6" s="168"/>
      <c r="H6" s="169"/>
      <c r="I6" s="112" t="s">
        <v>38</v>
      </c>
      <c r="J6" s="17" t="s">
        <v>39</v>
      </c>
      <c r="K6" s="18" t="s">
        <v>40</v>
      </c>
      <c r="L6" s="19" t="s">
        <v>40</v>
      </c>
      <c r="M6" s="13" t="s">
        <v>38</v>
      </c>
      <c r="N6" s="14" t="s">
        <v>39</v>
      </c>
    </row>
    <row r="7" spans="2:14" s="3" customFormat="1" ht="13.5" thickBot="1">
      <c r="B7" s="170"/>
      <c r="C7" s="171" t="s">
        <v>41</v>
      </c>
      <c r="D7" s="172" t="s">
        <v>41</v>
      </c>
      <c r="E7" s="108" t="s">
        <v>41</v>
      </c>
      <c r="F7" s="95" t="s">
        <v>41</v>
      </c>
      <c r="G7" s="173" t="s">
        <v>41</v>
      </c>
      <c r="H7" s="174" t="s">
        <v>41</v>
      </c>
      <c r="I7" s="13" t="s">
        <v>41</v>
      </c>
      <c r="J7" s="21" t="s">
        <v>41</v>
      </c>
      <c r="K7" s="23" t="s">
        <v>41</v>
      </c>
      <c r="L7" s="23" t="s">
        <v>41</v>
      </c>
      <c r="M7" s="23" t="s">
        <v>41</v>
      </c>
      <c r="N7" s="22" t="s">
        <v>41</v>
      </c>
    </row>
    <row r="8" spans="1:14" s="3" customFormat="1" ht="14.25">
      <c r="A8" s="3">
        <v>1</v>
      </c>
      <c r="B8" s="148">
        <v>42496</v>
      </c>
      <c r="C8" s="149">
        <v>0</v>
      </c>
      <c r="D8" s="149">
        <v>26310</v>
      </c>
      <c r="E8" s="76">
        <f>+C8</f>
        <v>0</v>
      </c>
      <c r="F8" s="76">
        <f>+D8</f>
        <v>26310</v>
      </c>
      <c r="G8" s="122">
        <v>7184</v>
      </c>
      <c r="H8" s="122">
        <v>3268</v>
      </c>
      <c r="I8" s="24">
        <f>+G8</f>
        <v>7184</v>
      </c>
      <c r="J8" s="24">
        <f>+H8</f>
        <v>3268</v>
      </c>
      <c r="K8" s="24">
        <f aca="true" t="shared" si="0" ref="K8:K59">C8+D8</f>
        <v>26310</v>
      </c>
      <c r="L8" s="24">
        <f aca="true" t="shared" si="1" ref="L8:L59">G8+H8</f>
        <v>10452</v>
      </c>
      <c r="M8" s="24">
        <f aca="true" t="shared" si="2" ref="M8:M59">E8+F8</f>
        <v>26310</v>
      </c>
      <c r="N8" s="24">
        <f aca="true" t="shared" si="3" ref="N8:N59">I8+J8</f>
        <v>10452</v>
      </c>
    </row>
    <row r="9" spans="1:14" s="3" customFormat="1" ht="14.25">
      <c r="A9" s="3">
        <f>A8+1</f>
        <v>2</v>
      </c>
      <c r="B9" s="148">
        <v>42503</v>
      </c>
      <c r="C9" s="149">
        <v>0</v>
      </c>
      <c r="D9" s="149">
        <v>55823</v>
      </c>
      <c r="E9" s="77">
        <f>E8+C9</f>
        <v>0</v>
      </c>
      <c r="F9" s="77">
        <f>F8+D9</f>
        <v>82133</v>
      </c>
      <c r="G9" s="122">
        <v>10522</v>
      </c>
      <c r="H9" s="122">
        <v>3721</v>
      </c>
      <c r="I9" s="25">
        <f>I8+G9</f>
        <v>17706</v>
      </c>
      <c r="J9" s="25">
        <f>J8+H9</f>
        <v>6989</v>
      </c>
      <c r="K9" s="25">
        <f t="shared" si="0"/>
        <v>55823</v>
      </c>
      <c r="L9" s="25">
        <f t="shared" si="1"/>
        <v>14243</v>
      </c>
      <c r="M9" s="25">
        <f t="shared" si="2"/>
        <v>82133</v>
      </c>
      <c r="N9" s="25">
        <f t="shared" si="3"/>
        <v>24695</v>
      </c>
    </row>
    <row r="10" spans="1:14" ht="14.25">
      <c r="A10" s="3">
        <f aca="true" t="shared" si="4" ref="A10:A40">A9+1</f>
        <v>3</v>
      </c>
      <c r="B10" s="148">
        <v>42510</v>
      </c>
      <c r="C10" s="149">
        <v>14700</v>
      </c>
      <c r="D10" s="149">
        <v>28425</v>
      </c>
      <c r="E10" s="77">
        <f aca="true" t="shared" si="5" ref="E10:F25">E9+C10</f>
        <v>14700</v>
      </c>
      <c r="F10" s="77">
        <f t="shared" si="5"/>
        <v>110558</v>
      </c>
      <c r="G10" s="122">
        <v>12539</v>
      </c>
      <c r="H10" s="122">
        <v>4660</v>
      </c>
      <c r="I10" s="25">
        <f aca="true" t="shared" si="6" ref="I10:J25">I9+G10</f>
        <v>30245</v>
      </c>
      <c r="J10" s="25">
        <f t="shared" si="6"/>
        <v>11649</v>
      </c>
      <c r="K10" s="25">
        <f t="shared" si="0"/>
        <v>43125</v>
      </c>
      <c r="L10" s="25">
        <f t="shared" si="1"/>
        <v>17199</v>
      </c>
      <c r="M10" s="25">
        <f t="shared" si="2"/>
        <v>125258</v>
      </c>
      <c r="N10" s="25">
        <f t="shared" si="3"/>
        <v>41894</v>
      </c>
    </row>
    <row r="11" spans="1:14" ht="14.25">
      <c r="A11" s="3">
        <f t="shared" si="4"/>
        <v>4</v>
      </c>
      <c r="B11" s="148">
        <v>42517</v>
      </c>
      <c r="C11" s="149">
        <v>0</v>
      </c>
      <c r="D11" s="149">
        <v>36241</v>
      </c>
      <c r="E11" s="77">
        <f t="shared" si="5"/>
        <v>14700</v>
      </c>
      <c r="F11" s="77">
        <f t="shared" si="5"/>
        <v>146799</v>
      </c>
      <c r="G11" s="122">
        <v>12574</v>
      </c>
      <c r="H11" s="122">
        <v>10466</v>
      </c>
      <c r="I11" s="25">
        <f t="shared" si="6"/>
        <v>42819</v>
      </c>
      <c r="J11" s="25">
        <f t="shared" si="6"/>
        <v>22115</v>
      </c>
      <c r="K11" s="25">
        <f t="shared" si="0"/>
        <v>36241</v>
      </c>
      <c r="L11" s="25">
        <f t="shared" si="1"/>
        <v>23040</v>
      </c>
      <c r="M11" s="25">
        <f t="shared" si="2"/>
        <v>161499</v>
      </c>
      <c r="N11" s="25">
        <f t="shared" si="3"/>
        <v>64934</v>
      </c>
    </row>
    <row r="12" spans="1:14" ht="14.25">
      <c r="A12" s="3">
        <f t="shared" si="4"/>
        <v>5</v>
      </c>
      <c r="B12" s="148">
        <v>42524</v>
      </c>
      <c r="C12" s="149">
        <v>0</v>
      </c>
      <c r="D12" s="149">
        <v>23421</v>
      </c>
      <c r="E12" s="77">
        <f t="shared" si="5"/>
        <v>14700</v>
      </c>
      <c r="F12" s="77">
        <f t="shared" si="5"/>
        <v>170220</v>
      </c>
      <c r="G12" s="122">
        <v>12076</v>
      </c>
      <c r="H12" s="122">
        <v>3192</v>
      </c>
      <c r="I12" s="25">
        <f t="shared" si="6"/>
        <v>54895</v>
      </c>
      <c r="J12" s="25">
        <f t="shared" si="6"/>
        <v>25307</v>
      </c>
      <c r="K12" s="25">
        <f t="shared" si="0"/>
        <v>23421</v>
      </c>
      <c r="L12" s="25">
        <f t="shared" si="1"/>
        <v>15268</v>
      </c>
      <c r="M12" s="25">
        <f t="shared" si="2"/>
        <v>184920</v>
      </c>
      <c r="N12" s="25">
        <f t="shared" si="3"/>
        <v>80202</v>
      </c>
    </row>
    <row r="13" spans="1:14" ht="14.25">
      <c r="A13" s="3">
        <f t="shared" si="4"/>
        <v>6</v>
      </c>
      <c r="B13" s="148">
        <v>42531</v>
      </c>
      <c r="C13" s="149">
        <v>0</v>
      </c>
      <c r="D13" s="149">
        <v>63294</v>
      </c>
      <c r="E13" s="77">
        <f t="shared" si="5"/>
        <v>14700</v>
      </c>
      <c r="F13" s="77">
        <f t="shared" si="5"/>
        <v>233514</v>
      </c>
      <c r="G13" s="122">
        <v>9752</v>
      </c>
      <c r="H13" s="122">
        <v>4786</v>
      </c>
      <c r="I13" s="25">
        <f t="shared" si="6"/>
        <v>64647</v>
      </c>
      <c r="J13" s="25">
        <f t="shared" si="6"/>
        <v>30093</v>
      </c>
      <c r="K13" s="25">
        <f t="shared" si="0"/>
        <v>63294</v>
      </c>
      <c r="L13" s="25">
        <f t="shared" si="1"/>
        <v>14538</v>
      </c>
      <c r="M13" s="25">
        <f t="shared" si="2"/>
        <v>248214</v>
      </c>
      <c r="N13" s="25">
        <f t="shared" si="3"/>
        <v>94740</v>
      </c>
    </row>
    <row r="14" spans="1:14" ht="14.25">
      <c r="A14" s="3">
        <f t="shared" si="4"/>
        <v>7</v>
      </c>
      <c r="B14" s="148">
        <v>42538</v>
      </c>
      <c r="C14" s="149">
        <v>0</v>
      </c>
      <c r="D14" s="149">
        <v>0</v>
      </c>
      <c r="E14" s="77">
        <f t="shared" si="5"/>
        <v>14700</v>
      </c>
      <c r="F14" s="77">
        <f t="shared" si="5"/>
        <v>233514</v>
      </c>
      <c r="G14" s="122">
        <v>7516</v>
      </c>
      <c r="H14" s="122">
        <v>4001</v>
      </c>
      <c r="I14" s="25">
        <f t="shared" si="6"/>
        <v>72163</v>
      </c>
      <c r="J14" s="25">
        <f t="shared" si="6"/>
        <v>34094</v>
      </c>
      <c r="K14" s="25">
        <f t="shared" si="0"/>
        <v>0</v>
      </c>
      <c r="L14" s="25">
        <f t="shared" si="1"/>
        <v>11517</v>
      </c>
      <c r="M14" s="25">
        <f t="shared" si="2"/>
        <v>248214</v>
      </c>
      <c r="N14" s="25">
        <f t="shared" si="3"/>
        <v>106257</v>
      </c>
    </row>
    <row r="15" spans="1:14" ht="14.25">
      <c r="A15" s="3">
        <f t="shared" si="4"/>
        <v>8</v>
      </c>
      <c r="B15" s="148">
        <v>42545</v>
      </c>
      <c r="C15" s="149">
        <v>0</v>
      </c>
      <c r="D15" s="149">
        <v>23035</v>
      </c>
      <c r="E15" s="77">
        <f t="shared" si="5"/>
        <v>14700</v>
      </c>
      <c r="F15" s="77">
        <f t="shared" si="5"/>
        <v>256549</v>
      </c>
      <c r="G15" s="122">
        <v>14740</v>
      </c>
      <c r="H15" s="122">
        <v>8418</v>
      </c>
      <c r="I15" s="25">
        <f t="shared" si="6"/>
        <v>86903</v>
      </c>
      <c r="J15" s="25">
        <f t="shared" si="6"/>
        <v>42512</v>
      </c>
      <c r="K15" s="25">
        <f t="shared" si="0"/>
        <v>23035</v>
      </c>
      <c r="L15" s="25">
        <f t="shared" si="1"/>
        <v>23158</v>
      </c>
      <c r="M15" s="25">
        <f t="shared" si="2"/>
        <v>271249</v>
      </c>
      <c r="N15" s="25">
        <f t="shared" si="3"/>
        <v>129415</v>
      </c>
    </row>
    <row r="16" spans="1:14" ht="14.25">
      <c r="A16" s="3">
        <f t="shared" si="4"/>
        <v>9</v>
      </c>
      <c r="B16" s="148">
        <v>42552</v>
      </c>
      <c r="C16" s="149">
        <v>1646</v>
      </c>
      <c r="D16" s="149">
        <v>14643</v>
      </c>
      <c r="E16" s="77">
        <f t="shared" si="5"/>
        <v>16346</v>
      </c>
      <c r="F16" s="77">
        <f t="shared" si="5"/>
        <v>271192</v>
      </c>
      <c r="G16" s="122">
        <v>6817</v>
      </c>
      <c r="H16" s="122">
        <v>6051</v>
      </c>
      <c r="I16" s="25">
        <f t="shared" si="6"/>
        <v>93720</v>
      </c>
      <c r="J16" s="25">
        <f t="shared" si="6"/>
        <v>48563</v>
      </c>
      <c r="K16" s="25">
        <f t="shared" si="0"/>
        <v>16289</v>
      </c>
      <c r="L16" s="25">
        <f t="shared" si="1"/>
        <v>12868</v>
      </c>
      <c r="M16" s="25">
        <f t="shared" si="2"/>
        <v>287538</v>
      </c>
      <c r="N16" s="25">
        <f t="shared" si="3"/>
        <v>142283</v>
      </c>
    </row>
    <row r="17" spans="1:14" ht="14.25">
      <c r="A17" s="3">
        <f t="shared" si="4"/>
        <v>10</v>
      </c>
      <c r="B17" s="148">
        <v>42559</v>
      </c>
      <c r="C17" s="149">
        <v>45880</v>
      </c>
      <c r="D17" s="149">
        <v>3599</v>
      </c>
      <c r="E17" s="77">
        <f t="shared" si="5"/>
        <v>62226</v>
      </c>
      <c r="F17" s="77">
        <f t="shared" si="5"/>
        <v>274791</v>
      </c>
      <c r="G17" s="122">
        <v>5894</v>
      </c>
      <c r="H17" s="122">
        <v>4461</v>
      </c>
      <c r="I17" s="25">
        <f t="shared" si="6"/>
        <v>99614</v>
      </c>
      <c r="J17" s="25">
        <f t="shared" si="6"/>
        <v>53024</v>
      </c>
      <c r="K17" s="25">
        <f>C17+D17</f>
        <v>49479</v>
      </c>
      <c r="L17" s="25">
        <f t="shared" si="1"/>
        <v>10355</v>
      </c>
      <c r="M17" s="25">
        <f t="shared" si="2"/>
        <v>337017</v>
      </c>
      <c r="N17" s="25">
        <f t="shared" si="3"/>
        <v>152638</v>
      </c>
    </row>
    <row r="18" spans="1:14" ht="14.25">
      <c r="A18" s="3">
        <f t="shared" si="4"/>
        <v>11</v>
      </c>
      <c r="B18" s="148">
        <v>42566</v>
      </c>
      <c r="C18" s="149">
        <v>11626</v>
      </c>
      <c r="D18" s="149">
        <v>0</v>
      </c>
      <c r="E18" s="77">
        <f t="shared" si="5"/>
        <v>73852</v>
      </c>
      <c r="F18" s="77">
        <f t="shared" si="5"/>
        <v>274791</v>
      </c>
      <c r="G18" s="122">
        <v>5957</v>
      </c>
      <c r="H18" s="122">
        <v>5319</v>
      </c>
      <c r="I18" s="25">
        <f t="shared" si="6"/>
        <v>105571</v>
      </c>
      <c r="J18" s="25">
        <f t="shared" si="6"/>
        <v>58343</v>
      </c>
      <c r="K18" s="25">
        <f t="shared" si="0"/>
        <v>11626</v>
      </c>
      <c r="L18" s="25">
        <f t="shared" si="1"/>
        <v>11276</v>
      </c>
      <c r="M18" s="25">
        <f t="shared" si="2"/>
        <v>348643</v>
      </c>
      <c r="N18" s="25">
        <f t="shared" si="3"/>
        <v>163914</v>
      </c>
    </row>
    <row r="19" spans="1:14" ht="14.25">
      <c r="A19" s="3">
        <f t="shared" si="4"/>
        <v>12</v>
      </c>
      <c r="B19" s="148">
        <v>42573</v>
      </c>
      <c r="C19" s="149">
        <v>32096</v>
      </c>
      <c r="D19" s="149">
        <v>0</v>
      </c>
      <c r="E19" s="77">
        <f t="shared" si="5"/>
        <v>105948</v>
      </c>
      <c r="F19" s="77">
        <f t="shared" si="5"/>
        <v>274791</v>
      </c>
      <c r="G19" s="122">
        <v>3493</v>
      </c>
      <c r="H19" s="122">
        <v>3513</v>
      </c>
      <c r="I19" s="25">
        <f t="shared" si="6"/>
        <v>109064</v>
      </c>
      <c r="J19" s="25">
        <f t="shared" si="6"/>
        <v>61856</v>
      </c>
      <c r="K19" s="25">
        <f t="shared" si="0"/>
        <v>32096</v>
      </c>
      <c r="L19" s="25">
        <f t="shared" si="1"/>
        <v>7006</v>
      </c>
      <c r="M19" s="25">
        <f t="shared" si="2"/>
        <v>380739</v>
      </c>
      <c r="N19" s="25">
        <f t="shared" si="3"/>
        <v>170920</v>
      </c>
    </row>
    <row r="20" spans="1:14" ht="14.25">
      <c r="A20" s="3">
        <f t="shared" si="4"/>
        <v>13</v>
      </c>
      <c r="B20" s="148">
        <v>42580</v>
      </c>
      <c r="C20" s="149">
        <v>22671</v>
      </c>
      <c r="D20" s="149">
        <v>0</v>
      </c>
      <c r="E20" s="77">
        <f t="shared" si="5"/>
        <v>128619</v>
      </c>
      <c r="F20" s="77">
        <f t="shared" si="5"/>
        <v>274791</v>
      </c>
      <c r="G20" s="122">
        <v>9381</v>
      </c>
      <c r="H20" s="122">
        <v>5068</v>
      </c>
      <c r="I20" s="25">
        <f t="shared" si="6"/>
        <v>118445</v>
      </c>
      <c r="J20" s="25">
        <f t="shared" si="6"/>
        <v>66924</v>
      </c>
      <c r="K20" s="25">
        <f t="shared" si="0"/>
        <v>22671</v>
      </c>
      <c r="L20" s="25">
        <f t="shared" si="1"/>
        <v>14449</v>
      </c>
      <c r="M20" s="25">
        <f t="shared" si="2"/>
        <v>403410</v>
      </c>
      <c r="N20" s="25">
        <f t="shared" si="3"/>
        <v>185369</v>
      </c>
    </row>
    <row r="21" spans="1:14" ht="14.25">
      <c r="A21" s="3">
        <f t="shared" si="4"/>
        <v>14</v>
      </c>
      <c r="B21" s="148">
        <v>42587</v>
      </c>
      <c r="C21" s="149">
        <v>7391</v>
      </c>
      <c r="D21" s="149">
        <v>0</v>
      </c>
      <c r="E21" s="77">
        <f t="shared" si="5"/>
        <v>136010</v>
      </c>
      <c r="F21" s="77">
        <f t="shared" si="5"/>
        <v>274791</v>
      </c>
      <c r="G21" s="122">
        <v>6810</v>
      </c>
      <c r="H21" s="122">
        <v>4176</v>
      </c>
      <c r="I21" s="25">
        <f t="shared" si="6"/>
        <v>125255</v>
      </c>
      <c r="J21" s="25">
        <f t="shared" si="6"/>
        <v>71100</v>
      </c>
      <c r="K21" s="25">
        <f t="shared" si="0"/>
        <v>7391</v>
      </c>
      <c r="L21" s="25">
        <f t="shared" si="1"/>
        <v>10986</v>
      </c>
      <c r="M21" s="25">
        <f t="shared" si="2"/>
        <v>410801</v>
      </c>
      <c r="N21" s="25">
        <f t="shared" si="3"/>
        <v>196355</v>
      </c>
    </row>
    <row r="22" spans="1:14" ht="14.25">
      <c r="A22" s="3">
        <f t="shared" si="4"/>
        <v>15</v>
      </c>
      <c r="B22" s="148">
        <v>42594</v>
      </c>
      <c r="C22" s="149">
        <v>2894</v>
      </c>
      <c r="D22" s="149">
        <v>39546</v>
      </c>
      <c r="E22" s="77">
        <f t="shared" si="5"/>
        <v>138904</v>
      </c>
      <c r="F22" s="77">
        <f t="shared" si="5"/>
        <v>314337</v>
      </c>
      <c r="G22" s="122">
        <v>10397</v>
      </c>
      <c r="H22" s="122">
        <v>4289</v>
      </c>
      <c r="I22" s="25">
        <f t="shared" si="6"/>
        <v>135652</v>
      </c>
      <c r="J22" s="25">
        <f t="shared" si="6"/>
        <v>75389</v>
      </c>
      <c r="K22" s="25">
        <f t="shared" si="0"/>
        <v>42440</v>
      </c>
      <c r="L22" s="25">
        <f t="shared" si="1"/>
        <v>14686</v>
      </c>
      <c r="M22" s="25">
        <f t="shared" si="2"/>
        <v>453241</v>
      </c>
      <c r="N22" s="25">
        <f t="shared" si="3"/>
        <v>211041</v>
      </c>
    </row>
    <row r="23" spans="1:14" ht="14.25">
      <c r="A23" s="3">
        <f t="shared" si="4"/>
        <v>16</v>
      </c>
      <c r="B23" s="148">
        <v>42601</v>
      </c>
      <c r="C23" s="149">
        <v>14163</v>
      </c>
      <c r="D23" s="149">
        <v>47731</v>
      </c>
      <c r="E23" s="77">
        <f t="shared" si="5"/>
        <v>153067</v>
      </c>
      <c r="F23" s="77">
        <f t="shared" si="5"/>
        <v>362068</v>
      </c>
      <c r="G23" s="122">
        <v>10092</v>
      </c>
      <c r="H23" s="122">
        <v>4466</v>
      </c>
      <c r="I23" s="25">
        <f t="shared" si="6"/>
        <v>145744</v>
      </c>
      <c r="J23" s="25">
        <f t="shared" si="6"/>
        <v>79855</v>
      </c>
      <c r="K23" s="25">
        <f t="shared" si="0"/>
        <v>61894</v>
      </c>
      <c r="L23" s="25">
        <f t="shared" si="1"/>
        <v>14558</v>
      </c>
      <c r="M23" s="25">
        <f t="shared" si="2"/>
        <v>515135</v>
      </c>
      <c r="N23" s="25">
        <f t="shared" si="3"/>
        <v>225599</v>
      </c>
    </row>
    <row r="24" spans="1:14" ht="14.25">
      <c r="A24" s="3">
        <f t="shared" si="4"/>
        <v>17</v>
      </c>
      <c r="B24" s="148">
        <v>42608</v>
      </c>
      <c r="C24" s="149">
        <v>21024</v>
      </c>
      <c r="D24" s="149">
        <v>95352</v>
      </c>
      <c r="E24" s="77">
        <f t="shared" si="5"/>
        <v>174091</v>
      </c>
      <c r="F24" s="77">
        <f t="shared" si="5"/>
        <v>457420</v>
      </c>
      <c r="G24" s="122">
        <v>14774</v>
      </c>
      <c r="H24" s="122">
        <v>5014</v>
      </c>
      <c r="I24" s="25">
        <f t="shared" si="6"/>
        <v>160518</v>
      </c>
      <c r="J24" s="25">
        <f t="shared" si="6"/>
        <v>84869</v>
      </c>
      <c r="K24" s="25">
        <f t="shared" si="0"/>
        <v>116376</v>
      </c>
      <c r="L24" s="25">
        <f t="shared" si="1"/>
        <v>19788</v>
      </c>
      <c r="M24" s="25">
        <f t="shared" si="2"/>
        <v>631511</v>
      </c>
      <c r="N24" s="25">
        <f t="shared" si="3"/>
        <v>245387</v>
      </c>
    </row>
    <row r="25" spans="1:14" ht="14.25">
      <c r="A25" s="3">
        <f t="shared" si="4"/>
        <v>18</v>
      </c>
      <c r="B25" s="148">
        <v>42615</v>
      </c>
      <c r="C25" s="149">
        <v>16583</v>
      </c>
      <c r="D25" s="149">
        <v>56685</v>
      </c>
      <c r="E25" s="77">
        <f t="shared" si="5"/>
        <v>190674</v>
      </c>
      <c r="F25" s="77">
        <f t="shared" si="5"/>
        <v>514105</v>
      </c>
      <c r="G25" s="122">
        <v>10715</v>
      </c>
      <c r="H25" s="122">
        <v>3293</v>
      </c>
      <c r="I25" s="25">
        <f t="shared" si="6"/>
        <v>171233</v>
      </c>
      <c r="J25" s="25">
        <f t="shared" si="6"/>
        <v>88162</v>
      </c>
      <c r="K25" s="25">
        <f t="shared" si="0"/>
        <v>73268</v>
      </c>
      <c r="L25" s="25">
        <f t="shared" si="1"/>
        <v>14008</v>
      </c>
      <c r="M25" s="25">
        <f t="shared" si="2"/>
        <v>704779</v>
      </c>
      <c r="N25" s="25">
        <f t="shared" si="3"/>
        <v>259395</v>
      </c>
    </row>
    <row r="26" spans="1:14" ht="14.25">
      <c r="A26" s="3">
        <f t="shared" si="4"/>
        <v>19</v>
      </c>
      <c r="B26" s="148">
        <v>42622</v>
      </c>
      <c r="C26" s="149">
        <v>48121</v>
      </c>
      <c r="D26" s="149">
        <v>67915</v>
      </c>
      <c r="E26" s="77">
        <f aca="true" t="shared" si="7" ref="E26:F41">E25+C26</f>
        <v>238795</v>
      </c>
      <c r="F26" s="77">
        <f t="shared" si="7"/>
        <v>582020</v>
      </c>
      <c r="G26" s="122">
        <v>8776</v>
      </c>
      <c r="H26" s="122">
        <v>4726</v>
      </c>
      <c r="I26" s="25">
        <f aca="true" t="shared" si="8" ref="I26:J41">I25+G26</f>
        <v>180009</v>
      </c>
      <c r="J26" s="25">
        <f t="shared" si="8"/>
        <v>92888</v>
      </c>
      <c r="K26" s="25">
        <f t="shared" si="0"/>
        <v>116036</v>
      </c>
      <c r="L26" s="25">
        <f t="shared" si="1"/>
        <v>13502</v>
      </c>
      <c r="M26" s="25">
        <f t="shared" si="2"/>
        <v>820815</v>
      </c>
      <c r="N26" s="25">
        <f t="shared" si="3"/>
        <v>272897</v>
      </c>
    </row>
    <row r="27" spans="1:14" ht="14.25">
      <c r="A27" s="3">
        <f t="shared" si="4"/>
        <v>20</v>
      </c>
      <c r="B27" s="148">
        <v>42629</v>
      </c>
      <c r="C27" s="149">
        <v>0</v>
      </c>
      <c r="D27" s="149">
        <v>59503</v>
      </c>
      <c r="E27" s="77">
        <f t="shared" si="7"/>
        <v>238795</v>
      </c>
      <c r="F27" s="77">
        <f t="shared" si="7"/>
        <v>641523</v>
      </c>
      <c r="G27" s="122">
        <v>8404</v>
      </c>
      <c r="H27" s="122">
        <v>5546</v>
      </c>
      <c r="I27" s="25">
        <f t="shared" si="8"/>
        <v>188413</v>
      </c>
      <c r="J27" s="25">
        <f t="shared" si="8"/>
        <v>98434</v>
      </c>
      <c r="K27" s="25" t="s">
        <v>99</v>
      </c>
      <c r="L27" s="25">
        <f t="shared" si="1"/>
        <v>13950</v>
      </c>
      <c r="M27" s="25">
        <f t="shared" si="2"/>
        <v>880318</v>
      </c>
      <c r="N27" s="25">
        <f t="shared" si="3"/>
        <v>286847</v>
      </c>
    </row>
    <row r="28" spans="1:14" ht="14.25">
      <c r="A28" s="3">
        <f t="shared" si="4"/>
        <v>21</v>
      </c>
      <c r="B28" s="148">
        <v>42636</v>
      </c>
      <c r="C28" s="149">
        <v>17504</v>
      </c>
      <c r="D28" s="149">
        <v>60114</v>
      </c>
      <c r="E28" s="77">
        <f t="shared" si="7"/>
        <v>256299</v>
      </c>
      <c r="F28" s="77">
        <f t="shared" si="7"/>
        <v>701637</v>
      </c>
      <c r="G28" s="124">
        <v>11665</v>
      </c>
      <c r="H28" s="124">
        <v>3950</v>
      </c>
      <c r="I28" s="25">
        <f t="shared" si="8"/>
        <v>200078</v>
      </c>
      <c r="J28" s="25">
        <f t="shared" si="8"/>
        <v>102384</v>
      </c>
      <c r="K28" s="25">
        <f t="shared" si="0"/>
        <v>77618</v>
      </c>
      <c r="L28" s="25">
        <f t="shared" si="1"/>
        <v>15615</v>
      </c>
      <c r="M28" s="25">
        <f t="shared" si="2"/>
        <v>957936</v>
      </c>
      <c r="N28" s="25">
        <f t="shared" si="3"/>
        <v>302462</v>
      </c>
    </row>
    <row r="29" spans="1:14" ht="14.25">
      <c r="A29" s="3">
        <f t="shared" si="4"/>
        <v>22</v>
      </c>
      <c r="B29" s="148">
        <v>42643</v>
      </c>
      <c r="C29" s="149">
        <v>26057</v>
      </c>
      <c r="D29" s="149">
        <v>25471</v>
      </c>
      <c r="E29" s="77">
        <f t="shared" si="7"/>
        <v>282356</v>
      </c>
      <c r="F29" s="77">
        <f t="shared" si="7"/>
        <v>727108</v>
      </c>
      <c r="G29" s="124">
        <v>12806</v>
      </c>
      <c r="H29" s="124">
        <v>5261</v>
      </c>
      <c r="I29" s="25">
        <f t="shared" si="8"/>
        <v>212884</v>
      </c>
      <c r="J29" s="25">
        <f t="shared" si="8"/>
        <v>107645</v>
      </c>
      <c r="K29" s="59">
        <f t="shared" si="0"/>
        <v>51528</v>
      </c>
      <c r="L29" s="25">
        <f t="shared" si="1"/>
        <v>18067</v>
      </c>
      <c r="M29" s="55">
        <f t="shared" si="2"/>
        <v>1009464</v>
      </c>
      <c r="N29" s="25">
        <f t="shared" si="3"/>
        <v>320529</v>
      </c>
    </row>
    <row r="30" spans="1:16" ht="14.25">
      <c r="A30" s="3">
        <f t="shared" si="4"/>
        <v>23</v>
      </c>
      <c r="B30" s="148">
        <v>42650</v>
      </c>
      <c r="C30" s="149">
        <v>12830</v>
      </c>
      <c r="D30" s="150">
        <v>23112</v>
      </c>
      <c r="E30" s="77">
        <f t="shared" si="7"/>
        <v>295186</v>
      </c>
      <c r="F30" s="77">
        <f t="shared" si="7"/>
        <v>750220</v>
      </c>
      <c r="G30" s="124">
        <v>7932</v>
      </c>
      <c r="H30" s="124">
        <v>7464</v>
      </c>
      <c r="I30" s="25">
        <f t="shared" si="8"/>
        <v>220816</v>
      </c>
      <c r="J30" s="25">
        <f t="shared" si="8"/>
        <v>115109</v>
      </c>
      <c r="K30" s="26">
        <f t="shared" si="0"/>
        <v>35942</v>
      </c>
      <c r="L30" s="25">
        <f t="shared" si="1"/>
        <v>15396</v>
      </c>
      <c r="M30" s="25">
        <f t="shared" si="2"/>
        <v>1045406</v>
      </c>
      <c r="N30" s="55">
        <f t="shared" si="3"/>
        <v>335925</v>
      </c>
      <c r="P30" s="83" t="s">
        <v>88</v>
      </c>
    </row>
    <row r="31" spans="1:14" ht="14.25">
      <c r="A31" s="3">
        <f t="shared" si="4"/>
        <v>24</v>
      </c>
      <c r="B31" s="148">
        <v>42657</v>
      </c>
      <c r="C31" s="149">
        <v>6544</v>
      </c>
      <c r="D31" s="149">
        <v>43136</v>
      </c>
      <c r="E31" s="77">
        <f t="shared" si="7"/>
        <v>301730</v>
      </c>
      <c r="F31" s="77">
        <f t="shared" si="7"/>
        <v>793356</v>
      </c>
      <c r="G31" s="124">
        <v>9160</v>
      </c>
      <c r="H31" s="124">
        <v>5775</v>
      </c>
      <c r="I31" s="25">
        <f t="shared" si="8"/>
        <v>229976</v>
      </c>
      <c r="J31" s="25">
        <f t="shared" si="8"/>
        <v>120884</v>
      </c>
      <c r="K31" s="26">
        <f t="shared" si="0"/>
        <v>49680</v>
      </c>
      <c r="L31" s="25">
        <f t="shared" si="1"/>
        <v>14935</v>
      </c>
      <c r="M31" s="25">
        <f t="shared" si="2"/>
        <v>1095086</v>
      </c>
      <c r="N31" s="55">
        <f t="shared" si="3"/>
        <v>350860</v>
      </c>
    </row>
    <row r="32" spans="1:14" ht="14.25">
      <c r="A32" s="3">
        <f t="shared" si="4"/>
        <v>25</v>
      </c>
      <c r="B32" s="148">
        <v>42664</v>
      </c>
      <c r="C32" s="149">
        <v>21616</v>
      </c>
      <c r="D32" s="149">
        <v>47423</v>
      </c>
      <c r="E32" s="77">
        <f t="shared" si="7"/>
        <v>323346</v>
      </c>
      <c r="F32" s="77">
        <f t="shared" si="7"/>
        <v>840779</v>
      </c>
      <c r="G32" s="124">
        <v>14931</v>
      </c>
      <c r="H32" s="124">
        <v>7675</v>
      </c>
      <c r="I32" s="25">
        <f t="shared" si="8"/>
        <v>244907</v>
      </c>
      <c r="J32" s="25">
        <f t="shared" si="8"/>
        <v>128559</v>
      </c>
      <c r="K32" s="26">
        <f t="shared" si="0"/>
        <v>69039</v>
      </c>
      <c r="L32" s="25">
        <f t="shared" si="1"/>
        <v>22606</v>
      </c>
      <c r="M32" s="25">
        <f t="shared" si="2"/>
        <v>1164125</v>
      </c>
      <c r="N32" s="55">
        <f t="shared" si="3"/>
        <v>373466</v>
      </c>
    </row>
    <row r="33" spans="1:14" ht="14.25">
      <c r="A33" s="3">
        <f t="shared" si="4"/>
        <v>26</v>
      </c>
      <c r="B33" s="148">
        <v>42671</v>
      </c>
      <c r="C33" s="149">
        <v>34213</v>
      </c>
      <c r="D33" s="149">
        <v>75594</v>
      </c>
      <c r="E33" s="77">
        <f t="shared" si="7"/>
        <v>357559</v>
      </c>
      <c r="F33" s="77">
        <f t="shared" si="7"/>
        <v>916373</v>
      </c>
      <c r="G33" s="124">
        <v>12081</v>
      </c>
      <c r="H33" s="124">
        <v>9939</v>
      </c>
      <c r="I33" s="25">
        <f t="shared" si="8"/>
        <v>256988</v>
      </c>
      <c r="J33" s="25">
        <f t="shared" si="8"/>
        <v>138498</v>
      </c>
      <c r="K33" s="26">
        <f t="shared" si="0"/>
        <v>109807</v>
      </c>
      <c r="L33" s="25">
        <f t="shared" si="1"/>
        <v>22020</v>
      </c>
      <c r="M33" s="25">
        <f t="shared" si="2"/>
        <v>1273932</v>
      </c>
      <c r="N33" s="55">
        <f t="shared" si="3"/>
        <v>395486</v>
      </c>
    </row>
    <row r="34" spans="1:14" ht="14.25">
      <c r="A34" s="3">
        <f t="shared" si="4"/>
        <v>27</v>
      </c>
      <c r="B34" s="148">
        <v>42678</v>
      </c>
      <c r="C34" s="149">
        <v>51482</v>
      </c>
      <c r="D34" s="149">
        <v>12570</v>
      </c>
      <c r="E34" s="77">
        <f t="shared" si="7"/>
        <v>409041</v>
      </c>
      <c r="F34" s="77">
        <f t="shared" si="7"/>
        <v>928943</v>
      </c>
      <c r="G34" s="124">
        <v>8560</v>
      </c>
      <c r="H34" s="124">
        <v>9123</v>
      </c>
      <c r="I34" s="25">
        <f t="shared" si="8"/>
        <v>265548</v>
      </c>
      <c r="J34" s="25">
        <f t="shared" si="8"/>
        <v>147621</v>
      </c>
      <c r="K34" s="26">
        <f t="shared" si="0"/>
        <v>64052</v>
      </c>
      <c r="L34" s="25">
        <f t="shared" si="1"/>
        <v>17683</v>
      </c>
      <c r="M34" s="25">
        <f t="shared" si="2"/>
        <v>1337984</v>
      </c>
      <c r="N34" s="55">
        <f t="shared" si="3"/>
        <v>413169</v>
      </c>
    </row>
    <row r="35" spans="1:14" ht="14.25">
      <c r="A35" s="3">
        <f t="shared" si="4"/>
        <v>28</v>
      </c>
      <c r="B35" s="148">
        <v>42685</v>
      </c>
      <c r="C35" s="149">
        <v>12719</v>
      </c>
      <c r="D35" s="149">
        <v>0</v>
      </c>
      <c r="E35" s="77">
        <f t="shared" si="7"/>
        <v>421760</v>
      </c>
      <c r="F35" s="77">
        <f t="shared" si="7"/>
        <v>928943</v>
      </c>
      <c r="G35" s="124">
        <v>10500</v>
      </c>
      <c r="H35" s="124">
        <v>8093</v>
      </c>
      <c r="I35" s="25">
        <f t="shared" si="8"/>
        <v>276048</v>
      </c>
      <c r="J35" s="25">
        <f t="shared" si="8"/>
        <v>155714</v>
      </c>
      <c r="K35" s="26">
        <f t="shared" si="0"/>
        <v>12719</v>
      </c>
      <c r="L35" s="25">
        <f t="shared" si="1"/>
        <v>18593</v>
      </c>
      <c r="M35" s="25">
        <f t="shared" si="2"/>
        <v>1350703</v>
      </c>
      <c r="N35" s="55">
        <f t="shared" si="3"/>
        <v>431762</v>
      </c>
    </row>
    <row r="36" spans="1:14" ht="14.25">
      <c r="A36" s="3">
        <f t="shared" si="4"/>
        <v>29</v>
      </c>
      <c r="B36" s="148">
        <v>42692</v>
      </c>
      <c r="C36" s="149">
        <v>37979</v>
      </c>
      <c r="D36" s="149">
        <v>26819</v>
      </c>
      <c r="E36" s="77">
        <f t="shared" si="7"/>
        <v>459739</v>
      </c>
      <c r="F36" s="77">
        <f t="shared" si="7"/>
        <v>955762</v>
      </c>
      <c r="G36" s="124">
        <v>10050</v>
      </c>
      <c r="H36" s="124">
        <v>8853</v>
      </c>
      <c r="I36" s="25">
        <f t="shared" si="8"/>
        <v>286098</v>
      </c>
      <c r="J36" s="25">
        <f t="shared" si="8"/>
        <v>164567</v>
      </c>
      <c r="K36" s="26">
        <f t="shared" si="0"/>
        <v>64798</v>
      </c>
      <c r="L36" s="25">
        <f t="shared" si="1"/>
        <v>18903</v>
      </c>
      <c r="M36" s="25">
        <f t="shared" si="2"/>
        <v>1415501</v>
      </c>
      <c r="N36" s="55">
        <f t="shared" si="3"/>
        <v>450665</v>
      </c>
    </row>
    <row r="37" spans="1:14" ht="14.25">
      <c r="A37" s="3">
        <f t="shared" si="4"/>
        <v>30</v>
      </c>
      <c r="B37" s="148">
        <v>42699</v>
      </c>
      <c r="C37" s="149">
        <v>34161</v>
      </c>
      <c r="D37" s="149">
        <v>22149</v>
      </c>
      <c r="E37" s="77">
        <f t="shared" si="7"/>
        <v>493900</v>
      </c>
      <c r="F37" s="77">
        <f t="shared" si="7"/>
        <v>977911</v>
      </c>
      <c r="G37" s="124">
        <v>12894</v>
      </c>
      <c r="H37" s="124">
        <v>8461</v>
      </c>
      <c r="I37" s="25">
        <f t="shared" si="8"/>
        <v>298992</v>
      </c>
      <c r="J37" s="25">
        <f t="shared" si="8"/>
        <v>173028</v>
      </c>
      <c r="K37" s="26">
        <f t="shared" si="0"/>
        <v>56310</v>
      </c>
      <c r="L37" s="25">
        <f t="shared" si="1"/>
        <v>21355</v>
      </c>
      <c r="M37" s="25">
        <f t="shared" si="2"/>
        <v>1471811</v>
      </c>
      <c r="N37" s="55">
        <f t="shared" si="3"/>
        <v>472020</v>
      </c>
    </row>
    <row r="38" spans="1:14" ht="14.25">
      <c r="A38" s="3">
        <f t="shared" si="4"/>
        <v>31</v>
      </c>
      <c r="B38" s="148">
        <v>42706</v>
      </c>
      <c r="C38" s="149">
        <v>38279</v>
      </c>
      <c r="D38" s="149">
        <v>51202</v>
      </c>
      <c r="E38" s="77">
        <f t="shared" si="7"/>
        <v>532179</v>
      </c>
      <c r="F38" s="77">
        <f t="shared" si="7"/>
        <v>1029113</v>
      </c>
      <c r="G38" s="124">
        <v>11281</v>
      </c>
      <c r="H38" s="124">
        <v>10051</v>
      </c>
      <c r="I38" s="25">
        <f t="shared" si="8"/>
        <v>310273</v>
      </c>
      <c r="J38" s="25">
        <f t="shared" si="8"/>
        <v>183079</v>
      </c>
      <c r="K38" s="26">
        <f t="shared" si="0"/>
        <v>89481</v>
      </c>
      <c r="L38" s="25">
        <f t="shared" si="1"/>
        <v>21332</v>
      </c>
      <c r="M38" s="25">
        <f t="shared" si="2"/>
        <v>1561292</v>
      </c>
      <c r="N38" s="55">
        <f t="shared" si="3"/>
        <v>493352</v>
      </c>
    </row>
    <row r="39" spans="1:14" ht="14.25">
      <c r="A39" s="3">
        <f t="shared" si="4"/>
        <v>32</v>
      </c>
      <c r="B39" s="148">
        <v>42713</v>
      </c>
      <c r="C39" s="149">
        <v>0</v>
      </c>
      <c r="D39" s="149">
        <v>0</v>
      </c>
      <c r="E39" s="77">
        <f t="shared" si="7"/>
        <v>532179</v>
      </c>
      <c r="F39" s="77">
        <f t="shared" si="7"/>
        <v>1029113</v>
      </c>
      <c r="G39" s="149">
        <v>0</v>
      </c>
      <c r="H39" s="149">
        <v>0</v>
      </c>
      <c r="I39" s="25">
        <f t="shared" si="8"/>
        <v>310273</v>
      </c>
      <c r="J39" s="25">
        <f t="shared" si="8"/>
        <v>183079</v>
      </c>
      <c r="K39" s="26">
        <f t="shared" si="0"/>
        <v>0</v>
      </c>
      <c r="L39" s="25">
        <f t="shared" si="1"/>
        <v>0</v>
      </c>
      <c r="M39" s="25">
        <f t="shared" si="2"/>
        <v>1561292</v>
      </c>
      <c r="N39" s="55">
        <f t="shared" si="3"/>
        <v>493352</v>
      </c>
    </row>
    <row r="40" spans="1:14" ht="14.25">
      <c r="A40" s="3">
        <f t="shared" si="4"/>
        <v>33</v>
      </c>
      <c r="B40" s="148">
        <v>42720</v>
      </c>
      <c r="C40" s="149">
        <v>0</v>
      </c>
      <c r="D40" s="149">
        <v>0</v>
      </c>
      <c r="E40" s="77">
        <f t="shared" si="7"/>
        <v>532179</v>
      </c>
      <c r="F40" s="77">
        <f t="shared" si="7"/>
        <v>1029113</v>
      </c>
      <c r="G40" s="149">
        <v>0</v>
      </c>
      <c r="H40" s="149">
        <v>0</v>
      </c>
      <c r="I40" s="25">
        <f t="shared" si="8"/>
        <v>310273</v>
      </c>
      <c r="J40" s="25">
        <f t="shared" si="8"/>
        <v>183079</v>
      </c>
      <c r="K40" s="26">
        <f t="shared" si="0"/>
        <v>0</v>
      </c>
      <c r="L40" s="25">
        <f t="shared" si="1"/>
        <v>0</v>
      </c>
      <c r="M40" s="25">
        <f t="shared" si="2"/>
        <v>1561292</v>
      </c>
      <c r="N40" s="55">
        <f t="shared" si="3"/>
        <v>493352</v>
      </c>
    </row>
    <row r="41" spans="1:14" ht="14.25">
      <c r="A41" s="3">
        <f aca="true" t="shared" si="9" ref="A41:A60">A40+1</f>
        <v>34</v>
      </c>
      <c r="B41" s="148">
        <v>42727</v>
      </c>
      <c r="C41" s="149">
        <v>0</v>
      </c>
      <c r="D41" s="149">
        <v>0</v>
      </c>
      <c r="E41" s="77">
        <f t="shared" si="7"/>
        <v>532179</v>
      </c>
      <c r="F41" s="77">
        <f t="shared" si="7"/>
        <v>1029113</v>
      </c>
      <c r="G41" s="149">
        <v>0</v>
      </c>
      <c r="H41" s="149">
        <v>0</v>
      </c>
      <c r="I41" s="25">
        <f t="shared" si="8"/>
        <v>310273</v>
      </c>
      <c r="J41" s="25">
        <f t="shared" si="8"/>
        <v>183079</v>
      </c>
      <c r="K41" s="26">
        <f t="shared" si="0"/>
        <v>0</v>
      </c>
      <c r="L41" s="25">
        <f t="shared" si="1"/>
        <v>0</v>
      </c>
      <c r="M41" s="25">
        <f t="shared" si="2"/>
        <v>1561292</v>
      </c>
      <c r="N41" s="55">
        <f t="shared" si="3"/>
        <v>493352</v>
      </c>
    </row>
    <row r="42" spans="1:14" ht="14.25">
      <c r="A42" s="3">
        <f t="shared" si="9"/>
        <v>35</v>
      </c>
      <c r="B42" s="148">
        <v>42734</v>
      </c>
      <c r="C42" s="149">
        <v>28448</v>
      </c>
      <c r="D42" s="149">
        <v>82835</v>
      </c>
      <c r="E42" s="77">
        <f aca="true" t="shared" si="10" ref="E42:F57">E41+C42</f>
        <v>560627</v>
      </c>
      <c r="F42" s="77">
        <f t="shared" si="10"/>
        <v>1111948</v>
      </c>
      <c r="G42" s="149">
        <v>28693</v>
      </c>
      <c r="H42" s="149">
        <v>25262</v>
      </c>
      <c r="I42" s="25">
        <f aca="true" t="shared" si="11" ref="I42:J57">I41+G42</f>
        <v>338966</v>
      </c>
      <c r="J42" s="25">
        <f t="shared" si="11"/>
        <v>208341</v>
      </c>
      <c r="K42" s="26">
        <f t="shared" si="0"/>
        <v>111283</v>
      </c>
      <c r="L42" s="25">
        <f t="shared" si="1"/>
        <v>53955</v>
      </c>
      <c r="M42" s="25">
        <f t="shared" si="2"/>
        <v>1672575</v>
      </c>
      <c r="N42" s="55">
        <f t="shared" si="3"/>
        <v>547307</v>
      </c>
    </row>
    <row r="43" spans="1:14" ht="14.25">
      <c r="A43" s="3">
        <f t="shared" si="9"/>
        <v>36</v>
      </c>
      <c r="B43" s="148">
        <v>42741</v>
      </c>
      <c r="C43" s="149">
        <v>4077</v>
      </c>
      <c r="D43" s="149">
        <v>28901</v>
      </c>
      <c r="E43" s="77">
        <f t="shared" si="10"/>
        <v>564704</v>
      </c>
      <c r="F43" s="77">
        <f t="shared" si="10"/>
        <v>1140849</v>
      </c>
      <c r="G43" s="124">
        <v>6445</v>
      </c>
      <c r="H43" s="121">
        <v>4933</v>
      </c>
      <c r="I43" s="25">
        <f t="shared" si="11"/>
        <v>345411</v>
      </c>
      <c r="J43" s="25">
        <f t="shared" si="11"/>
        <v>213274</v>
      </c>
      <c r="K43" s="26">
        <f t="shared" si="0"/>
        <v>32978</v>
      </c>
      <c r="L43" s="25">
        <f t="shared" si="1"/>
        <v>11378</v>
      </c>
      <c r="M43" s="25">
        <f t="shared" si="2"/>
        <v>1705553</v>
      </c>
      <c r="N43" s="55">
        <f t="shared" si="3"/>
        <v>558685</v>
      </c>
    </row>
    <row r="44" spans="1:14" ht="14.25">
      <c r="A44" s="3">
        <f t="shared" si="9"/>
        <v>37</v>
      </c>
      <c r="B44" s="148">
        <v>42748</v>
      </c>
      <c r="C44" s="149">
        <v>16363</v>
      </c>
      <c r="D44" s="149">
        <v>2759</v>
      </c>
      <c r="E44" s="77">
        <f t="shared" si="10"/>
        <v>581067</v>
      </c>
      <c r="F44" s="77">
        <f t="shared" si="10"/>
        <v>1143608</v>
      </c>
      <c r="G44" s="124">
        <v>9766</v>
      </c>
      <c r="H44" s="121">
        <v>5759</v>
      </c>
      <c r="I44" s="25">
        <f t="shared" si="11"/>
        <v>355177</v>
      </c>
      <c r="J44" s="25">
        <f t="shared" si="11"/>
        <v>219033</v>
      </c>
      <c r="K44" s="26">
        <f t="shared" si="0"/>
        <v>19122</v>
      </c>
      <c r="L44" s="25">
        <f t="shared" si="1"/>
        <v>15525</v>
      </c>
      <c r="M44" s="25">
        <f t="shared" si="2"/>
        <v>1724675</v>
      </c>
      <c r="N44" s="55">
        <f t="shared" si="3"/>
        <v>574210</v>
      </c>
    </row>
    <row r="45" spans="1:14" ht="14.25">
      <c r="A45" s="3">
        <f t="shared" si="9"/>
        <v>38</v>
      </c>
      <c r="B45" s="148">
        <v>42755</v>
      </c>
      <c r="C45" s="149">
        <v>0</v>
      </c>
      <c r="D45" s="149">
        <v>21858</v>
      </c>
      <c r="E45" s="77">
        <f t="shared" si="10"/>
        <v>581067</v>
      </c>
      <c r="F45" s="77">
        <f t="shared" si="10"/>
        <v>1165466</v>
      </c>
      <c r="G45" s="124">
        <v>8533</v>
      </c>
      <c r="H45" s="121">
        <v>4923</v>
      </c>
      <c r="I45" s="25">
        <f t="shared" si="11"/>
        <v>363710</v>
      </c>
      <c r="J45" s="25">
        <f t="shared" si="11"/>
        <v>223956</v>
      </c>
      <c r="K45" s="26">
        <f t="shared" si="0"/>
        <v>21858</v>
      </c>
      <c r="L45" s="25">
        <f t="shared" si="1"/>
        <v>13456</v>
      </c>
      <c r="M45" s="25">
        <f t="shared" si="2"/>
        <v>1746533</v>
      </c>
      <c r="N45" s="55">
        <f t="shared" si="3"/>
        <v>587666</v>
      </c>
    </row>
    <row r="46" spans="1:14" ht="14.25">
      <c r="A46" s="3">
        <f t="shared" si="9"/>
        <v>39</v>
      </c>
      <c r="B46" s="148">
        <v>42762</v>
      </c>
      <c r="C46" s="149">
        <v>21397</v>
      </c>
      <c r="D46" s="149">
        <v>30450</v>
      </c>
      <c r="E46" s="77">
        <f t="shared" si="10"/>
        <v>602464</v>
      </c>
      <c r="F46" s="77">
        <f t="shared" si="10"/>
        <v>1195916</v>
      </c>
      <c r="G46" s="124">
        <v>7686</v>
      </c>
      <c r="H46" s="121">
        <v>7267</v>
      </c>
      <c r="I46" s="25">
        <f t="shared" si="11"/>
        <v>371396</v>
      </c>
      <c r="J46" s="25">
        <f t="shared" si="11"/>
        <v>231223</v>
      </c>
      <c r="K46" s="26">
        <f t="shared" si="0"/>
        <v>51847</v>
      </c>
      <c r="L46" s="25">
        <f t="shared" si="1"/>
        <v>14953</v>
      </c>
      <c r="M46" s="25">
        <f t="shared" si="2"/>
        <v>1798380</v>
      </c>
      <c r="N46" s="55">
        <f t="shared" si="3"/>
        <v>602619</v>
      </c>
    </row>
    <row r="47" spans="1:14" ht="14.25">
      <c r="A47" s="3">
        <f t="shared" si="9"/>
        <v>40</v>
      </c>
      <c r="B47" s="148">
        <v>42769</v>
      </c>
      <c r="C47" s="149">
        <v>16740</v>
      </c>
      <c r="D47" s="149">
        <v>68597</v>
      </c>
      <c r="E47" s="77">
        <f t="shared" si="10"/>
        <v>619204</v>
      </c>
      <c r="F47" s="77">
        <f t="shared" si="10"/>
        <v>1264513</v>
      </c>
      <c r="G47" s="124">
        <v>6321</v>
      </c>
      <c r="H47" s="121">
        <v>6070</v>
      </c>
      <c r="I47" s="25">
        <f t="shared" si="11"/>
        <v>377717</v>
      </c>
      <c r="J47" s="25">
        <f t="shared" si="11"/>
        <v>237293</v>
      </c>
      <c r="K47" s="26">
        <f t="shared" si="0"/>
        <v>85337</v>
      </c>
      <c r="L47" s="25">
        <f t="shared" si="1"/>
        <v>12391</v>
      </c>
      <c r="M47" s="25">
        <f t="shared" si="2"/>
        <v>1883717</v>
      </c>
      <c r="N47" s="55">
        <f t="shared" si="3"/>
        <v>615010</v>
      </c>
    </row>
    <row r="48" spans="1:14" ht="14.25">
      <c r="A48" s="3">
        <f t="shared" si="9"/>
        <v>41</v>
      </c>
      <c r="B48" s="148">
        <v>42776</v>
      </c>
      <c r="C48" s="149">
        <v>3590</v>
      </c>
      <c r="D48" s="149">
        <v>11335</v>
      </c>
      <c r="E48" s="77">
        <f t="shared" si="10"/>
        <v>622794</v>
      </c>
      <c r="F48" s="77">
        <f t="shared" si="10"/>
        <v>1275848</v>
      </c>
      <c r="G48" s="124">
        <v>10321</v>
      </c>
      <c r="H48" s="121">
        <v>6122</v>
      </c>
      <c r="I48" s="25">
        <f t="shared" si="11"/>
        <v>388038</v>
      </c>
      <c r="J48" s="25">
        <f t="shared" si="11"/>
        <v>243415</v>
      </c>
      <c r="K48" s="26">
        <f t="shared" si="0"/>
        <v>14925</v>
      </c>
      <c r="L48" s="25">
        <f t="shared" si="1"/>
        <v>16443</v>
      </c>
      <c r="M48" s="25">
        <f t="shared" si="2"/>
        <v>1898642</v>
      </c>
      <c r="N48" s="55">
        <f t="shared" si="3"/>
        <v>631453</v>
      </c>
    </row>
    <row r="49" spans="1:14" ht="14.25">
      <c r="A49" s="3">
        <f t="shared" si="9"/>
        <v>42</v>
      </c>
      <c r="B49" s="148">
        <v>42783</v>
      </c>
      <c r="C49" s="149">
        <v>0</v>
      </c>
      <c r="D49" s="149">
        <v>12193</v>
      </c>
      <c r="E49" s="77">
        <f t="shared" si="10"/>
        <v>622794</v>
      </c>
      <c r="F49" s="77">
        <f t="shared" si="10"/>
        <v>1288041</v>
      </c>
      <c r="G49" s="124">
        <v>6788</v>
      </c>
      <c r="H49" s="121">
        <v>5456</v>
      </c>
      <c r="I49" s="25">
        <f t="shared" si="11"/>
        <v>394826</v>
      </c>
      <c r="J49" s="25">
        <f t="shared" si="11"/>
        <v>248871</v>
      </c>
      <c r="K49" s="26">
        <f t="shared" si="0"/>
        <v>12193</v>
      </c>
      <c r="L49" s="25">
        <f t="shared" si="1"/>
        <v>12244</v>
      </c>
      <c r="M49" s="25">
        <f t="shared" si="2"/>
        <v>1910835</v>
      </c>
      <c r="N49" s="55">
        <f t="shared" si="3"/>
        <v>643697</v>
      </c>
    </row>
    <row r="50" spans="1:14" ht="14.25">
      <c r="A50" s="3">
        <f t="shared" si="9"/>
        <v>43</v>
      </c>
      <c r="B50" s="148">
        <v>42790</v>
      </c>
      <c r="C50" s="149">
        <v>0</v>
      </c>
      <c r="D50" s="149">
        <v>17623</v>
      </c>
      <c r="E50" s="77">
        <f t="shared" si="10"/>
        <v>622794</v>
      </c>
      <c r="F50" s="77">
        <f t="shared" si="10"/>
        <v>1305664</v>
      </c>
      <c r="G50" s="124">
        <v>12926</v>
      </c>
      <c r="H50" s="121">
        <v>6299</v>
      </c>
      <c r="I50" s="25">
        <f t="shared" si="11"/>
        <v>407752</v>
      </c>
      <c r="J50" s="25">
        <f t="shared" si="11"/>
        <v>255170</v>
      </c>
      <c r="K50" s="26">
        <f>C50+D50</f>
        <v>17623</v>
      </c>
      <c r="L50" s="25">
        <f t="shared" si="1"/>
        <v>19225</v>
      </c>
      <c r="M50" s="25">
        <f t="shared" si="2"/>
        <v>1928458</v>
      </c>
      <c r="N50" s="55">
        <f t="shared" si="3"/>
        <v>662922</v>
      </c>
    </row>
    <row r="51" spans="1:14" ht="14.25">
      <c r="A51" s="3">
        <f t="shared" si="9"/>
        <v>44</v>
      </c>
      <c r="B51" s="148">
        <v>42797</v>
      </c>
      <c r="C51" s="149">
        <v>0</v>
      </c>
      <c r="D51" s="149">
        <v>71878</v>
      </c>
      <c r="E51" s="77">
        <f t="shared" si="10"/>
        <v>622794</v>
      </c>
      <c r="F51" s="77">
        <f t="shared" si="10"/>
        <v>1377542</v>
      </c>
      <c r="G51" s="124">
        <v>10995</v>
      </c>
      <c r="H51" s="121">
        <v>4279</v>
      </c>
      <c r="I51" s="25">
        <f t="shared" si="11"/>
        <v>418747</v>
      </c>
      <c r="J51" s="25">
        <f t="shared" si="11"/>
        <v>259449</v>
      </c>
      <c r="K51" s="26">
        <f>C51+D51</f>
        <v>71878</v>
      </c>
      <c r="L51" s="25">
        <f t="shared" si="1"/>
        <v>15274</v>
      </c>
      <c r="M51" s="25">
        <f t="shared" si="2"/>
        <v>2000336</v>
      </c>
      <c r="N51" s="55">
        <f t="shared" si="3"/>
        <v>678196</v>
      </c>
    </row>
    <row r="52" spans="1:14" ht="14.25">
      <c r="A52" s="3">
        <f t="shared" si="9"/>
        <v>45</v>
      </c>
      <c r="B52" s="148">
        <v>42804</v>
      </c>
      <c r="C52" s="149">
        <v>0</v>
      </c>
      <c r="D52" s="149">
        <v>116848</v>
      </c>
      <c r="E52" s="77">
        <f t="shared" si="10"/>
        <v>622794</v>
      </c>
      <c r="F52" s="77">
        <f t="shared" si="10"/>
        <v>1494390</v>
      </c>
      <c r="G52" s="124">
        <v>10656</v>
      </c>
      <c r="H52" s="121">
        <v>4899</v>
      </c>
      <c r="I52" s="25">
        <f t="shared" si="11"/>
        <v>429403</v>
      </c>
      <c r="J52" s="25">
        <f t="shared" si="11"/>
        <v>264348</v>
      </c>
      <c r="K52" s="26">
        <f t="shared" si="0"/>
        <v>116848</v>
      </c>
      <c r="L52" s="25">
        <f t="shared" si="1"/>
        <v>15555</v>
      </c>
      <c r="M52" s="25">
        <f t="shared" si="2"/>
        <v>2117184</v>
      </c>
      <c r="N52" s="55">
        <f t="shared" si="3"/>
        <v>693751</v>
      </c>
    </row>
    <row r="53" spans="1:14" ht="14.25">
      <c r="A53" s="3">
        <f t="shared" si="9"/>
        <v>46</v>
      </c>
      <c r="B53" s="148">
        <v>42811</v>
      </c>
      <c r="C53" s="149">
        <v>16455</v>
      </c>
      <c r="D53" s="149">
        <v>68344</v>
      </c>
      <c r="E53" s="77">
        <f t="shared" si="10"/>
        <v>639249</v>
      </c>
      <c r="F53" s="77">
        <f t="shared" si="10"/>
        <v>1562734</v>
      </c>
      <c r="G53" s="124">
        <v>12187</v>
      </c>
      <c r="H53" s="121">
        <v>4256</v>
      </c>
      <c r="I53" s="25">
        <f t="shared" si="11"/>
        <v>441590</v>
      </c>
      <c r="J53" s="25">
        <f t="shared" si="11"/>
        <v>268604</v>
      </c>
      <c r="K53" s="26">
        <f t="shared" si="0"/>
        <v>84799</v>
      </c>
      <c r="L53" s="25">
        <f t="shared" si="1"/>
        <v>16443</v>
      </c>
      <c r="M53" s="25">
        <f t="shared" si="2"/>
        <v>2201983</v>
      </c>
      <c r="N53" s="55">
        <f t="shared" si="3"/>
        <v>710194</v>
      </c>
    </row>
    <row r="54" spans="1:14" ht="14.25">
      <c r="A54" s="3">
        <f t="shared" si="9"/>
        <v>47</v>
      </c>
      <c r="B54" s="148">
        <v>42818</v>
      </c>
      <c r="C54" s="149">
        <v>11212</v>
      </c>
      <c r="D54" s="149">
        <v>1430</v>
      </c>
      <c r="E54" s="77">
        <f t="shared" si="10"/>
        <v>650461</v>
      </c>
      <c r="F54" s="77">
        <f t="shared" si="10"/>
        <v>1564164</v>
      </c>
      <c r="G54" s="124">
        <v>12151</v>
      </c>
      <c r="H54" s="121">
        <v>3859</v>
      </c>
      <c r="I54" s="25">
        <f t="shared" si="11"/>
        <v>453741</v>
      </c>
      <c r="J54" s="25">
        <f t="shared" si="11"/>
        <v>272463</v>
      </c>
      <c r="K54" s="26">
        <f t="shared" si="0"/>
        <v>12642</v>
      </c>
      <c r="L54" s="25">
        <f t="shared" si="1"/>
        <v>16010</v>
      </c>
      <c r="M54" s="25">
        <f t="shared" si="2"/>
        <v>2214625</v>
      </c>
      <c r="N54" s="55">
        <f t="shared" si="3"/>
        <v>726204</v>
      </c>
    </row>
    <row r="55" spans="1:14" ht="14.25">
      <c r="A55" s="3">
        <f t="shared" si="9"/>
        <v>48</v>
      </c>
      <c r="B55" s="148">
        <v>42825</v>
      </c>
      <c r="C55" s="149">
        <v>14068</v>
      </c>
      <c r="D55" s="149">
        <v>28507</v>
      </c>
      <c r="E55" s="77">
        <f t="shared" si="10"/>
        <v>664529</v>
      </c>
      <c r="F55" s="77">
        <f t="shared" si="10"/>
        <v>1592671</v>
      </c>
      <c r="G55" s="124">
        <v>28714</v>
      </c>
      <c r="H55" s="121">
        <v>4791</v>
      </c>
      <c r="I55" s="25">
        <f t="shared" si="11"/>
        <v>482455</v>
      </c>
      <c r="J55" s="25">
        <f t="shared" si="11"/>
        <v>277254</v>
      </c>
      <c r="K55" s="26">
        <f t="shared" si="0"/>
        <v>42575</v>
      </c>
      <c r="L55" s="25">
        <f t="shared" si="1"/>
        <v>33505</v>
      </c>
      <c r="M55" s="25">
        <f t="shared" si="2"/>
        <v>2257200</v>
      </c>
      <c r="N55" s="55">
        <f t="shared" si="3"/>
        <v>759709</v>
      </c>
    </row>
    <row r="56" spans="1:14" ht="14.25">
      <c r="A56" s="3">
        <f t="shared" si="9"/>
        <v>49</v>
      </c>
      <c r="B56" s="148">
        <v>42832</v>
      </c>
      <c r="C56" s="149">
        <v>0</v>
      </c>
      <c r="D56" s="149">
        <v>0</v>
      </c>
      <c r="E56" s="77">
        <f t="shared" si="10"/>
        <v>664529</v>
      </c>
      <c r="F56" s="77">
        <f t="shared" si="10"/>
        <v>1592671</v>
      </c>
      <c r="G56" s="124">
        <v>14972</v>
      </c>
      <c r="H56" s="121">
        <v>2698</v>
      </c>
      <c r="I56" s="25">
        <f t="shared" si="11"/>
        <v>497427</v>
      </c>
      <c r="J56" s="25">
        <f t="shared" si="11"/>
        <v>279952</v>
      </c>
      <c r="K56" s="26">
        <f t="shared" si="0"/>
        <v>0</v>
      </c>
      <c r="L56" s="25">
        <f t="shared" si="1"/>
        <v>17670</v>
      </c>
      <c r="M56" s="25">
        <f t="shared" si="2"/>
        <v>2257200</v>
      </c>
      <c r="N56" s="55">
        <f t="shared" si="3"/>
        <v>777379</v>
      </c>
    </row>
    <row r="57" spans="1:14" ht="14.25">
      <c r="A57" s="3">
        <f t="shared" si="9"/>
        <v>50</v>
      </c>
      <c r="B57" s="148">
        <v>42839</v>
      </c>
      <c r="C57" s="149">
        <v>0</v>
      </c>
      <c r="D57" s="149">
        <v>0</v>
      </c>
      <c r="E57" s="77">
        <f t="shared" si="10"/>
        <v>664529</v>
      </c>
      <c r="F57" s="77">
        <f t="shared" si="10"/>
        <v>1592671</v>
      </c>
      <c r="G57" s="124">
        <v>9738</v>
      </c>
      <c r="H57" s="121">
        <v>3346</v>
      </c>
      <c r="I57" s="25">
        <f t="shared" si="11"/>
        <v>507165</v>
      </c>
      <c r="J57" s="25">
        <f t="shared" si="11"/>
        <v>283298</v>
      </c>
      <c r="K57" s="26">
        <f t="shared" si="0"/>
        <v>0</v>
      </c>
      <c r="L57" s="25">
        <f t="shared" si="1"/>
        <v>13084</v>
      </c>
      <c r="M57" s="25">
        <f t="shared" si="2"/>
        <v>2257200</v>
      </c>
      <c r="N57" s="55">
        <f t="shared" si="3"/>
        <v>790463</v>
      </c>
    </row>
    <row r="58" spans="1:14" ht="14.25">
      <c r="A58" s="3">
        <f t="shared" si="9"/>
        <v>51</v>
      </c>
      <c r="B58" s="148">
        <v>42846</v>
      </c>
      <c r="C58" s="149">
        <v>0</v>
      </c>
      <c r="D58" s="149">
        <v>0</v>
      </c>
      <c r="E58" s="77">
        <f aca="true" t="shared" si="12" ref="E58:F60">E57+C58</f>
        <v>664529</v>
      </c>
      <c r="F58" s="77">
        <f t="shared" si="12"/>
        <v>1592671</v>
      </c>
      <c r="G58" s="124">
        <v>8476</v>
      </c>
      <c r="H58" s="121">
        <v>2678</v>
      </c>
      <c r="I58" s="25">
        <f aca="true" t="shared" si="13" ref="I58:J60">I57+G58</f>
        <v>515641</v>
      </c>
      <c r="J58" s="25">
        <f t="shared" si="13"/>
        <v>285976</v>
      </c>
      <c r="K58" s="26">
        <f t="shared" si="0"/>
        <v>0</v>
      </c>
      <c r="L58" s="25">
        <f t="shared" si="1"/>
        <v>11154</v>
      </c>
      <c r="M58" s="25">
        <f t="shared" si="2"/>
        <v>2257200</v>
      </c>
      <c r="N58" s="55">
        <f t="shared" si="3"/>
        <v>801617</v>
      </c>
    </row>
    <row r="59" spans="1:14" ht="15" thickBot="1">
      <c r="A59" s="3">
        <f t="shared" si="9"/>
        <v>52</v>
      </c>
      <c r="B59" s="151">
        <v>42853</v>
      </c>
      <c r="C59" s="152">
        <v>0</v>
      </c>
      <c r="D59" s="195">
        <v>0</v>
      </c>
      <c r="E59" s="75">
        <f t="shared" si="12"/>
        <v>664529</v>
      </c>
      <c r="F59" s="75">
        <f t="shared" si="12"/>
        <v>1592671</v>
      </c>
      <c r="G59" s="160">
        <v>9438</v>
      </c>
      <c r="H59" s="153">
        <v>3164</v>
      </c>
      <c r="I59" s="58">
        <f t="shared" si="13"/>
        <v>525079</v>
      </c>
      <c r="J59" s="58">
        <f t="shared" si="13"/>
        <v>289140</v>
      </c>
      <c r="K59" s="56">
        <f t="shared" si="0"/>
        <v>0</v>
      </c>
      <c r="L59" s="58">
        <f t="shared" si="1"/>
        <v>12602</v>
      </c>
      <c r="M59" s="58">
        <f t="shared" si="2"/>
        <v>2257200</v>
      </c>
      <c r="N59" s="57">
        <f t="shared" si="3"/>
        <v>814219</v>
      </c>
    </row>
    <row r="60" spans="1:14" ht="15" thickBot="1">
      <c r="A60" s="3">
        <f t="shared" si="9"/>
        <v>53</v>
      </c>
      <c r="B60" s="175">
        <v>42489</v>
      </c>
      <c r="C60" s="176">
        <v>9287</v>
      </c>
      <c r="D60" s="176">
        <v>46419</v>
      </c>
      <c r="E60" s="75">
        <f t="shared" si="12"/>
        <v>673816</v>
      </c>
      <c r="F60" s="75">
        <f t="shared" si="12"/>
        <v>1639090</v>
      </c>
      <c r="G60" s="177">
        <v>11300</v>
      </c>
      <c r="H60" s="178">
        <v>4778</v>
      </c>
      <c r="I60" s="58">
        <f t="shared" si="13"/>
        <v>536379</v>
      </c>
      <c r="J60" s="58">
        <f t="shared" si="13"/>
        <v>293918</v>
      </c>
      <c r="K60" s="56">
        <f>C60+D60</f>
        <v>55706</v>
      </c>
      <c r="L60" s="58">
        <f>G60+H60</f>
        <v>16078</v>
      </c>
      <c r="M60" s="58">
        <f>E60+F60</f>
        <v>2312906</v>
      </c>
      <c r="N60" s="57">
        <f>I60+J60</f>
        <v>830297</v>
      </c>
    </row>
    <row r="61" ht="12.75">
      <c r="B61" s="53"/>
    </row>
    <row r="62" ht="12.75">
      <c r="B62" s="53"/>
    </row>
    <row r="63" ht="12.75">
      <c r="B63" s="53"/>
    </row>
    <row r="64" ht="12.75">
      <c r="B64" s="53"/>
    </row>
    <row r="65" ht="12.75">
      <c r="B65" s="53"/>
    </row>
    <row r="66" ht="12.75">
      <c r="B66" s="53"/>
    </row>
    <row r="67" spans="2:7" ht="12.75">
      <c r="B67" s="53"/>
      <c r="G67" s="83"/>
    </row>
    <row r="68" ht="12.75">
      <c r="B68" s="53"/>
    </row>
    <row r="69" ht="12.75">
      <c r="B69" s="53"/>
    </row>
    <row r="70" ht="12.75">
      <c r="B70" s="53"/>
    </row>
    <row r="71" ht="12.75">
      <c r="B71" s="53"/>
    </row>
    <row r="72" ht="12.75">
      <c r="B72" s="53"/>
    </row>
    <row r="73" ht="12.75">
      <c r="B73" s="53"/>
    </row>
    <row r="74" ht="12.75">
      <c r="B74" s="53"/>
    </row>
    <row r="75" ht="12.75">
      <c r="B75" s="53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7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  <row r="499" ht="12.75">
      <c r="B499" s="27"/>
    </row>
    <row r="500" ht="12.75">
      <c r="B500" s="27"/>
    </row>
    <row r="501" ht="12.75">
      <c r="B501" s="27"/>
    </row>
    <row r="502" ht="12.75">
      <c r="B502" s="27"/>
    </row>
    <row r="503" ht="12.75">
      <c r="B503" s="27"/>
    </row>
    <row r="504" ht="12.75">
      <c r="B504" s="27"/>
    </row>
    <row r="505" ht="12.75">
      <c r="B505" s="27"/>
    </row>
    <row r="506" ht="12.75">
      <c r="B506" s="27"/>
    </row>
    <row r="507" ht="12.75">
      <c r="B507" s="27"/>
    </row>
    <row r="508" ht="12.75">
      <c r="B508" s="27"/>
    </row>
    <row r="509" ht="12.75">
      <c r="B509" s="27"/>
    </row>
    <row r="510" ht="12.75">
      <c r="B510" s="27"/>
    </row>
    <row r="511" ht="12.75">
      <c r="B511" s="27"/>
    </row>
    <row r="512" ht="12.75">
      <c r="B512" s="27"/>
    </row>
    <row r="513" ht="12.75">
      <c r="B513" s="27"/>
    </row>
    <row r="514" ht="12.75">
      <c r="B514" s="27"/>
    </row>
    <row r="515" ht="12.75">
      <c r="B515" s="27"/>
    </row>
    <row r="516" ht="12.75">
      <c r="B516" s="27"/>
    </row>
    <row r="517" ht="12.75">
      <c r="B517" s="27"/>
    </row>
    <row r="518" ht="12.75">
      <c r="B518" s="27"/>
    </row>
    <row r="519" ht="12.75">
      <c r="B519" s="27"/>
    </row>
    <row r="520" ht="12.75">
      <c r="B520" s="27"/>
    </row>
    <row r="521" ht="12.75">
      <c r="B521" s="27"/>
    </row>
    <row r="522" ht="12.75">
      <c r="B522" s="27"/>
    </row>
    <row r="523" ht="12.75">
      <c r="B523" s="27"/>
    </row>
    <row r="524" ht="12.75">
      <c r="B524" s="27"/>
    </row>
    <row r="525" ht="12.75">
      <c r="B525" s="27"/>
    </row>
    <row r="526" ht="12.75">
      <c r="B526" s="27"/>
    </row>
    <row r="527" ht="12.75">
      <c r="B527" s="27"/>
    </row>
    <row r="528" ht="12.75">
      <c r="B528" s="27"/>
    </row>
    <row r="529" ht="12.75">
      <c r="B529" s="27"/>
    </row>
    <row r="530" ht="12.75">
      <c r="B530" s="27"/>
    </row>
    <row r="531" ht="12.75">
      <c r="B531" s="27"/>
    </row>
    <row r="532" ht="12.75">
      <c r="B532" s="27"/>
    </row>
    <row r="533" ht="12.75">
      <c r="B533" s="27"/>
    </row>
    <row r="534" ht="12.75">
      <c r="B534" s="27"/>
    </row>
    <row r="535" ht="12.75">
      <c r="B535" s="27"/>
    </row>
    <row r="536" ht="12.75">
      <c r="B536" s="27"/>
    </row>
    <row r="537" ht="12.75">
      <c r="B537" s="27"/>
    </row>
    <row r="538" ht="12.75">
      <c r="B538" s="27"/>
    </row>
    <row r="539" ht="12.75">
      <c r="B539" s="27"/>
    </row>
    <row r="540" ht="12.75">
      <c r="B540" s="27"/>
    </row>
    <row r="541" ht="12.75">
      <c r="B541" s="27"/>
    </row>
    <row r="542" ht="12.75">
      <c r="B542" s="27"/>
    </row>
    <row r="543" ht="12.75">
      <c r="B543" s="27"/>
    </row>
    <row r="544" ht="12.75">
      <c r="B544" s="27"/>
    </row>
    <row r="545" ht="12.75">
      <c r="B545" s="27"/>
    </row>
    <row r="546" ht="12.75">
      <c r="B546" s="27"/>
    </row>
    <row r="547" ht="12.75">
      <c r="B547" s="27"/>
    </row>
    <row r="548" ht="12.75">
      <c r="B548" s="27"/>
    </row>
    <row r="549" ht="12.75">
      <c r="B549" s="27"/>
    </row>
    <row r="550" ht="12.75">
      <c r="B550" s="27"/>
    </row>
    <row r="551" ht="12.75">
      <c r="B551" s="27"/>
    </row>
    <row r="552" ht="12.75">
      <c r="B552" s="27"/>
    </row>
    <row r="553" ht="12.75">
      <c r="B553" s="27"/>
    </row>
    <row r="554" ht="12.75">
      <c r="B554" s="27"/>
    </row>
    <row r="555" ht="12.75">
      <c r="B555" s="27"/>
    </row>
    <row r="556" ht="12.75">
      <c r="B556" s="27"/>
    </row>
    <row r="557" ht="12.75">
      <c r="B557" s="27"/>
    </row>
    <row r="558" ht="12.75">
      <c r="B558" s="27"/>
    </row>
    <row r="559" ht="12.75">
      <c r="B559" s="27"/>
    </row>
    <row r="560" ht="12.75">
      <c r="B560" s="27"/>
    </row>
    <row r="561" ht="12.75">
      <c r="B561" s="27"/>
    </row>
    <row r="562" ht="12.75">
      <c r="B562" s="27"/>
    </row>
    <row r="563" ht="12.75">
      <c r="B563" s="27"/>
    </row>
    <row r="564" ht="12.75">
      <c r="B564" s="27"/>
    </row>
    <row r="565" ht="12.75">
      <c r="B565" s="27"/>
    </row>
    <row r="566" ht="12.75">
      <c r="B566" s="27"/>
    </row>
    <row r="567" ht="12.75">
      <c r="B567" s="27"/>
    </row>
    <row r="568" ht="12.75">
      <c r="B568" s="27"/>
    </row>
    <row r="569" ht="12.75">
      <c r="B569" s="27"/>
    </row>
    <row r="570" ht="12.75">
      <c r="B570" s="27"/>
    </row>
    <row r="571" ht="12.75">
      <c r="B571" s="27"/>
    </row>
    <row r="572" ht="12.75">
      <c r="B572" s="27"/>
    </row>
    <row r="573" ht="12.75">
      <c r="B573" s="27"/>
    </row>
    <row r="574" ht="12.75">
      <c r="B574" s="27"/>
    </row>
    <row r="575" ht="12.75">
      <c r="B575" s="27"/>
    </row>
    <row r="576" ht="12.75">
      <c r="B576" s="27"/>
    </row>
    <row r="577" ht="12.75">
      <c r="B577" s="27"/>
    </row>
    <row r="578" ht="12.75">
      <c r="B578" s="27"/>
    </row>
    <row r="579" ht="12.75">
      <c r="B579" s="27"/>
    </row>
    <row r="580" ht="12.75">
      <c r="B580" s="27"/>
    </row>
    <row r="581" ht="12.75">
      <c r="B581" s="27"/>
    </row>
    <row r="582" ht="12.75">
      <c r="B582" s="27"/>
    </row>
    <row r="583" ht="12.75">
      <c r="B583" s="27"/>
    </row>
    <row r="584" ht="12.75">
      <c r="B584" s="27"/>
    </row>
    <row r="585" ht="12.75">
      <c r="B585" s="27"/>
    </row>
    <row r="586" ht="12.75">
      <c r="B586" s="27"/>
    </row>
    <row r="587" ht="12.75">
      <c r="B587" s="27"/>
    </row>
    <row r="588" ht="12.75">
      <c r="B588" s="27"/>
    </row>
    <row r="589" ht="12.75">
      <c r="B589" s="27"/>
    </row>
    <row r="590" ht="12.75">
      <c r="B590" s="27"/>
    </row>
    <row r="591" ht="12.75">
      <c r="B591" s="27"/>
    </row>
    <row r="592" ht="12.75">
      <c r="B592" s="27"/>
    </row>
    <row r="593" ht="12.75">
      <c r="B593" s="27"/>
    </row>
    <row r="594" ht="12.75">
      <c r="B594" s="27"/>
    </row>
    <row r="595" ht="12.75">
      <c r="B595" s="27"/>
    </row>
    <row r="596" ht="12.75">
      <c r="B596" s="27"/>
    </row>
    <row r="597" ht="12.75">
      <c r="B597" s="27"/>
    </row>
    <row r="598" ht="12.75">
      <c r="B598" s="27"/>
    </row>
    <row r="599" ht="12.75">
      <c r="B599" s="27"/>
    </row>
    <row r="600" ht="12.75">
      <c r="B600" s="27"/>
    </row>
    <row r="601" ht="12.75">
      <c r="B601" s="27"/>
    </row>
    <row r="602" ht="12.75">
      <c r="B602" s="27"/>
    </row>
    <row r="603" ht="12.75">
      <c r="B603" s="27"/>
    </row>
    <row r="604" ht="12.75">
      <c r="B604" s="27"/>
    </row>
    <row r="605" ht="12.75">
      <c r="B605" s="27"/>
    </row>
    <row r="606" ht="12.75">
      <c r="B606" s="27"/>
    </row>
    <row r="607" ht="12.75">
      <c r="B607" s="27"/>
    </row>
    <row r="608" ht="12.75">
      <c r="B608" s="27"/>
    </row>
    <row r="609" ht="12.75">
      <c r="B609" s="27"/>
    </row>
    <row r="610" ht="12.75">
      <c r="B610" s="27"/>
    </row>
    <row r="611" ht="12.75">
      <c r="B611" s="27"/>
    </row>
    <row r="612" ht="12.75">
      <c r="B612" s="27"/>
    </row>
    <row r="613" ht="12.75">
      <c r="B613" s="27"/>
    </row>
    <row r="614" ht="12.75">
      <c r="B614" s="27"/>
    </row>
    <row r="615" ht="12.75">
      <c r="B615" s="27"/>
    </row>
    <row r="616" ht="12.75">
      <c r="B616" s="27"/>
    </row>
    <row r="617" ht="12.75">
      <c r="B617" s="27"/>
    </row>
    <row r="618" ht="12.75">
      <c r="B618" s="27"/>
    </row>
    <row r="619" ht="12.75">
      <c r="B619" s="27"/>
    </row>
    <row r="620" ht="12.75">
      <c r="B620" s="27"/>
    </row>
    <row r="621" ht="12.75">
      <c r="B621" s="27"/>
    </row>
    <row r="622" ht="12.75">
      <c r="B622" s="27"/>
    </row>
    <row r="623" ht="12.75">
      <c r="B623" s="27"/>
    </row>
    <row r="624" ht="12.75">
      <c r="B624" s="27"/>
    </row>
    <row r="625" ht="12.75">
      <c r="B625" s="27"/>
    </row>
    <row r="626" ht="12.75">
      <c r="B626" s="27"/>
    </row>
    <row r="627" ht="12.75">
      <c r="B627" s="27"/>
    </row>
    <row r="628" ht="12.75">
      <c r="B628" s="27"/>
    </row>
    <row r="629" ht="12.75">
      <c r="B629" s="27"/>
    </row>
    <row r="630" ht="12.75">
      <c r="B630" s="27"/>
    </row>
    <row r="631" ht="12.75">
      <c r="B631" s="27"/>
    </row>
    <row r="632" ht="12.75">
      <c r="B632" s="27"/>
    </row>
    <row r="633" ht="12.75">
      <c r="B633" s="27"/>
    </row>
    <row r="634" ht="12.75">
      <c r="B634" s="27"/>
    </row>
    <row r="635" ht="12.75">
      <c r="B635" s="27"/>
    </row>
    <row r="636" ht="12.75">
      <c r="B636" s="27"/>
    </row>
    <row r="637" ht="12.75">
      <c r="B637" s="27"/>
    </row>
    <row r="638" ht="12.75">
      <c r="B638" s="27"/>
    </row>
    <row r="639" ht="12.75">
      <c r="B639" s="27"/>
    </row>
    <row r="640" ht="12.75">
      <c r="B640" s="27"/>
    </row>
    <row r="641" ht="12.75">
      <c r="B641" s="27"/>
    </row>
    <row r="642" ht="12.75">
      <c r="B642" s="27"/>
    </row>
    <row r="643" ht="12.75">
      <c r="B643" s="27"/>
    </row>
    <row r="644" ht="12.75">
      <c r="B644" s="27"/>
    </row>
    <row r="645" ht="12.75">
      <c r="B645" s="27"/>
    </row>
    <row r="646" ht="12.75">
      <c r="B646" s="27"/>
    </row>
    <row r="647" ht="12.75">
      <c r="B647" s="27"/>
    </row>
    <row r="648" ht="12.75">
      <c r="B648" s="27"/>
    </row>
    <row r="649" ht="12.75">
      <c r="B649" s="27"/>
    </row>
    <row r="650" ht="12.75">
      <c r="B650" s="27"/>
    </row>
    <row r="651" ht="12.75">
      <c r="B651" s="27"/>
    </row>
    <row r="652" ht="12.75">
      <c r="B652" s="27"/>
    </row>
    <row r="653" ht="12.75">
      <c r="B653" s="27"/>
    </row>
    <row r="654" ht="12.75">
      <c r="B654" s="27"/>
    </row>
    <row r="655" ht="12.75">
      <c r="B655" s="27"/>
    </row>
    <row r="656" ht="12.75">
      <c r="B656" s="27"/>
    </row>
    <row r="657" ht="12.75">
      <c r="B657" s="27"/>
    </row>
    <row r="658" ht="12.75">
      <c r="B658" s="27"/>
    </row>
    <row r="659" ht="12.75">
      <c r="B659" s="27"/>
    </row>
    <row r="660" ht="12.75">
      <c r="B660" s="27"/>
    </row>
    <row r="661" ht="12.75">
      <c r="B661" s="27"/>
    </row>
    <row r="662" ht="12.75">
      <c r="B662" s="27"/>
    </row>
    <row r="663" ht="12.75">
      <c r="B663" s="27"/>
    </row>
    <row r="664" ht="12.75">
      <c r="B664" s="27"/>
    </row>
    <row r="665" ht="12.75">
      <c r="B665" s="27"/>
    </row>
    <row r="666" ht="12.75">
      <c r="B666" s="27"/>
    </row>
    <row r="667" ht="12.75">
      <c r="B667" s="27"/>
    </row>
    <row r="668" ht="12.75">
      <c r="B668" s="27"/>
    </row>
    <row r="669" ht="12.75">
      <c r="B669" s="27"/>
    </row>
    <row r="670" ht="12.75">
      <c r="B670" s="27"/>
    </row>
    <row r="671" ht="12.75">
      <c r="B671" s="27"/>
    </row>
    <row r="672" ht="12.75">
      <c r="B672" s="27"/>
    </row>
    <row r="673" ht="12.75">
      <c r="B673" s="27"/>
    </row>
    <row r="674" ht="12.75">
      <c r="B674" s="27"/>
    </row>
    <row r="675" ht="12.75">
      <c r="B675" s="27"/>
    </row>
    <row r="676" ht="12.75">
      <c r="B676" s="27"/>
    </row>
    <row r="677" ht="12.75">
      <c r="B677" s="27"/>
    </row>
    <row r="678" ht="12.75">
      <c r="B678" s="27"/>
    </row>
    <row r="679" ht="12.75">
      <c r="B679" s="27"/>
    </row>
    <row r="680" ht="12.75">
      <c r="B680" s="27"/>
    </row>
    <row r="681" ht="12.75">
      <c r="B681" s="27"/>
    </row>
    <row r="682" ht="12.75">
      <c r="B682" s="27"/>
    </row>
    <row r="683" ht="12.75">
      <c r="B683" s="27"/>
    </row>
    <row r="684" ht="12.75">
      <c r="B684" s="27"/>
    </row>
    <row r="685" ht="12.75">
      <c r="B685" s="27"/>
    </row>
    <row r="686" ht="12.75">
      <c r="B686" s="27"/>
    </row>
    <row r="687" ht="12.75">
      <c r="B687" s="27"/>
    </row>
    <row r="688" ht="12.75">
      <c r="B688" s="27"/>
    </row>
    <row r="689" ht="12.75">
      <c r="B689" s="27"/>
    </row>
    <row r="690" ht="12.75">
      <c r="B690" s="27"/>
    </row>
    <row r="691" ht="12.75">
      <c r="B691" s="27"/>
    </row>
    <row r="692" ht="12.75">
      <c r="B692" s="27"/>
    </row>
    <row r="693" ht="12.75">
      <c r="B693" s="27"/>
    </row>
    <row r="694" ht="12.75">
      <c r="B694" s="27"/>
    </row>
    <row r="695" ht="12.75">
      <c r="B695" s="27"/>
    </row>
    <row r="696" ht="12.75">
      <c r="B696" s="27"/>
    </row>
    <row r="697" ht="12.75">
      <c r="B697" s="27"/>
    </row>
    <row r="698" ht="12.75">
      <c r="B698" s="27"/>
    </row>
    <row r="699" ht="12.75">
      <c r="B699" s="27"/>
    </row>
    <row r="700" ht="12.75">
      <c r="B700" s="27"/>
    </row>
    <row r="701" ht="12.75">
      <c r="B701" s="27"/>
    </row>
    <row r="702" ht="12.75">
      <c r="B702" s="27"/>
    </row>
    <row r="703" ht="12.75">
      <c r="B703" s="27"/>
    </row>
    <row r="704" ht="12.75">
      <c r="B704" s="27"/>
    </row>
    <row r="705" ht="12.75">
      <c r="B705" s="27"/>
    </row>
    <row r="706" ht="12.75">
      <c r="B706" s="27"/>
    </row>
    <row r="707" ht="12.75">
      <c r="B707" s="27"/>
    </row>
    <row r="708" ht="12.75">
      <c r="B708" s="27"/>
    </row>
    <row r="709" ht="12.75">
      <c r="B709" s="27"/>
    </row>
    <row r="710" ht="12.75">
      <c r="B710" s="27"/>
    </row>
    <row r="711" ht="12.75">
      <c r="B711" s="27"/>
    </row>
    <row r="712" ht="12.75">
      <c r="B712" s="27"/>
    </row>
    <row r="713" ht="12.75">
      <c r="B713" s="27"/>
    </row>
    <row r="714" ht="12.75">
      <c r="B714" s="27"/>
    </row>
    <row r="715" ht="12.75">
      <c r="B715" s="27"/>
    </row>
    <row r="716" ht="12.75">
      <c r="B716" s="27"/>
    </row>
    <row r="717" ht="12.75">
      <c r="B717" s="27"/>
    </row>
    <row r="718" ht="12.75">
      <c r="B718" s="27"/>
    </row>
    <row r="719" ht="12.75">
      <c r="B719" s="27"/>
    </row>
    <row r="720" ht="12.75">
      <c r="B720" s="27"/>
    </row>
    <row r="721" ht="12.75">
      <c r="B721" s="27"/>
    </row>
    <row r="722" ht="12.75">
      <c r="B722" s="27"/>
    </row>
    <row r="723" ht="12.75">
      <c r="B723" s="27"/>
    </row>
    <row r="724" ht="12.75">
      <c r="B724" s="27"/>
    </row>
    <row r="725" ht="12.75">
      <c r="B725" s="27"/>
    </row>
    <row r="726" ht="12.75">
      <c r="B726" s="27"/>
    </row>
    <row r="727" ht="12.75">
      <c r="B727" s="27"/>
    </row>
    <row r="728" ht="12.75">
      <c r="B728" s="27"/>
    </row>
    <row r="729" ht="12.75">
      <c r="B729" s="27"/>
    </row>
    <row r="730" ht="12.75">
      <c r="B730" s="27"/>
    </row>
    <row r="731" ht="12.75">
      <c r="B731" s="27"/>
    </row>
    <row r="732" ht="12.75">
      <c r="B732" s="27"/>
    </row>
    <row r="733" ht="12.75">
      <c r="B733" s="27"/>
    </row>
    <row r="734" ht="12.75">
      <c r="B734" s="27"/>
    </row>
    <row r="735" ht="12.75">
      <c r="B735" s="27"/>
    </row>
    <row r="736" ht="12.75">
      <c r="B736" s="27"/>
    </row>
    <row r="737" ht="12.75">
      <c r="B737" s="27"/>
    </row>
    <row r="738" ht="12.75">
      <c r="B738" s="27"/>
    </row>
    <row r="739" ht="12.75">
      <c r="B739" s="27"/>
    </row>
    <row r="740" ht="12.75">
      <c r="B740" s="27"/>
    </row>
    <row r="741" ht="12.75">
      <c r="B741" s="27"/>
    </row>
    <row r="742" ht="12.75">
      <c r="B742" s="27"/>
    </row>
    <row r="743" ht="12.75">
      <c r="B743" s="27"/>
    </row>
    <row r="744" ht="12.75">
      <c r="B744" s="27"/>
    </row>
    <row r="745" ht="12.75">
      <c r="B745" s="27"/>
    </row>
    <row r="746" ht="12.75">
      <c r="B746" s="27"/>
    </row>
    <row r="747" ht="12.75">
      <c r="B747" s="27"/>
    </row>
    <row r="748" ht="12.75">
      <c r="B748" s="27"/>
    </row>
    <row r="749" ht="12.75">
      <c r="B749" s="27"/>
    </row>
    <row r="750" ht="12.75">
      <c r="B750" s="27"/>
    </row>
    <row r="751" ht="12.75">
      <c r="B751" s="27"/>
    </row>
    <row r="752" ht="12.75">
      <c r="B752" s="27"/>
    </row>
    <row r="753" ht="12.75">
      <c r="B753" s="27"/>
    </row>
    <row r="754" ht="12.75">
      <c r="B754" s="27"/>
    </row>
    <row r="755" ht="12.75">
      <c r="B755" s="27"/>
    </row>
    <row r="756" ht="12.75">
      <c r="B756" s="27"/>
    </row>
    <row r="757" ht="12.75">
      <c r="B757" s="27"/>
    </row>
    <row r="758" ht="12.75">
      <c r="B758" s="27"/>
    </row>
    <row r="759" ht="12.75">
      <c r="B759" s="27"/>
    </row>
    <row r="760" ht="12.75">
      <c r="B760" s="27"/>
    </row>
    <row r="761" ht="12.75">
      <c r="B761" s="27"/>
    </row>
    <row r="762" ht="12.75">
      <c r="B762" s="27"/>
    </row>
    <row r="763" ht="12.75">
      <c r="B763" s="27"/>
    </row>
    <row r="764" ht="12.75">
      <c r="B764" s="27"/>
    </row>
    <row r="765" ht="12.75">
      <c r="B765" s="27"/>
    </row>
    <row r="766" ht="12.75">
      <c r="B766" s="27"/>
    </row>
    <row r="767" ht="12.75">
      <c r="B767" s="27"/>
    </row>
    <row r="768" ht="12.75">
      <c r="B768" s="27"/>
    </row>
    <row r="769" ht="12.75">
      <c r="B769" s="27"/>
    </row>
    <row r="770" ht="12.75">
      <c r="B770" s="27"/>
    </row>
    <row r="771" ht="12.75">
      <c r="B771" s="27"/>
    </row>
    <row r="772" ht="12.75">
      <c r="B772" s="27"/>
    </row>
    <row r="773" ht="12.75">
      <c r="B773" s="27"/>
    </row>
    <row r="774" ht="12.75">
      <c r="B774" s="27"/>
    </row>
    <row r="775" ht="12.75">
      <c r="B775" s="27"/>
    </row>
    <row r="776" ht="12.75">
      <c r="B776" s="27"/>
    </row>
    <row r="777" ht="12.75">
      <c r="B777" s="27"/>
    </row>
    <row r="778" ht="12.75">
      <c r="B778" s="27"/>
    </row>
    <row r="779" ht="12.75">
      <c r="B779" s="27"/>
    </row>
    <row r="780" ht="12.75">
      <c r="B780" s="27"/>
    </row>
    <row r="781" ht="12.75">
      <c r="B781" s="27"/>
    </row>
    <row r="782" ht="12.75">
      <c r="B782" s="27"/>
    </row>
    <row r="783" ht="12.75">
      <c r="B783" s="27"/>
    </row>
    <row r="784" ht="12.75">
      <c r="B784" s="27"/>
    </row>
    <row r="785" ht="12.75">
      <c r="B785" s="27"/>
    </row>
    <row r="786" ht="12.75">
      <c r="B786" s="27"/>
    </row>
    <row r="787" ht="12.75">
      <c r="B787" s="27"/>
    </row>
    <row r="788" ht="12.75">
      <c r="B788" s="27"/>
    </row>
    <row r="789" ht="12.75">
      <c r="B789" s="27"/>
    </row>
    <row r="790" ht="12.75">
      <c r="B790" s="27"/>
    </row>
    <row r="791" ht="12.75">
      <c r="B791" s="27"/>
    </row>
    <row r="792" ht="12.75">
      <c r="B792" s="27"/>
    </row>
    <row r="793" ht="12.75">
      <c r="B793" s="27"/>
    </row>
    <row r="794" ht="12.75">
      <c r="B794" s="27"/>
    </row>
    <row r="795" ht="12.75">
      <c r="B795" s="27"/>
    </row>
    <row r="796" ht="12.75">
      <c r="B796" s="27"/>
    </row>
    <row r="797" ht="12.75">
      <c r="B797" s="27"/>
    </row>
    <row r="798" ht="12.75">
      <c r="B798" s="27"/>
    </row>
    <row r="799" ht="12.75">
      <c r="B799" s="27"/>
    </row>
    <row r="800" ht="12.75">
      <c r="B800" s="27"/>
    </row>
    <row r="801" ht="12.75">
      <c r="B801" s="27"/>
    </row>
    <row r="802" ht="12.75">
      <c r="B802" s="27"/>
    </row>
    <row r="803" ht="12.75">
      <c r="B803" s="27"/>
    </row>
    <row r="804" ht="12.75">
      <c r="B804" s="27"/>
    </row>
    <row r="805" ht="12.75">
      <c r="B805" s="27"/>
    </row>
    <row r="806" ht="12.75">
      <c r="B806" s="27"/>
    </row>
    <row r="807" ht="12.75">
      <c r="B807" s="27"/>
    </row>
    <row r="808" ht="12.75">
      <c r="B808" s="27"/>
    </row>
    <row r="809" ht="12.75">
      <c r="B809" s="27"/>
    </row>
    <row r="810" ht="12.75">
      <c r="B810" s="27"/>
    </row>
    <row r="811" ht="12.75">
      <c r="B811" s="27"/>
    </row>
    <row r="812" ht="12.75">
      <c r="B812" s="27"/>
    </row>
    <row r="813" ht="12.75">
      <c r="B813" s="27"/>
    </row>
    <row r="814" ht="12.75">
      <c r="B814" s="27"/>
    </row>
    <row r="815" ht="12.75">
      <c r="B815" s="27"/>
    </row>
    <row r="816" ht="12.75">
      <c r="B816" s="27"/>
    </row>
    <row r="817" ht="12.75">
      <c r="B817" s="27"/>
    </row>
    <row r="818" ht="12.75">
      <c r="B818" s="27"/>
    </row>
    <row r="819" ht="12.75">
      <c r="B819" s="27"/>
    </row>
    <row r="820" ht="12.75">
      <c r="B820" s="27"/>
    </row>
    <row r="821" ht="12.75">
      <c r="B821" s="27"/>
    </row>
    <row r="822" ht="12.75">
      <c r="B822" s="27"/>
    </row>
    <row r="823" ht="12.75">
      <c r="B823" s="27"/>
    </row>
    <row r="824" ht="12.75">
      <c r="B824" s="27"/>
    </row>
    <row r="825" ht="12.75">
      <c r="B825" s="27"/>
    </row>
    <row r="826" ht="12.75">
      <c r="B826" s="27"/>
    </row>
    <row r="827" ht="12.75">
      <c r="B827" s="27"/>
    </row>
    <row r="828" ht="12.75">
      <c r="B828" s="27"/>
    </row>
    <row r="829" ht="12.75">
      <c r="B829" s="27"/>
    </row>
    <row r="830" ht="12.75">
      <c r="B830" s="27"/>
    </row>
    <row r="831" ht="12.75">
      <c r="B831" s="27"/>
    </row>
    <row r="832" ht="12.75">
      <c r="B832" s="27"/>
    </row>
    <row r="833" ht="12.75">
      <c r="B833" s="27"/>
    </row>
    <row r="834" ht="12.75">
      <c r="B834" s="27"/>
    </row>
    <row r="835" ht="12.75">
      <c r="B835" s="27"/>
    </row>
    <row r="836" ht="12.75">
      <c r="B836" s="27"/>
    </row>
    <row r="837" ht="12.75">
      <c r="B837" s="27"/>
    </row>
    <row r="838" ht="12.75">
      <c r="B838" s="27"/>
    </row>
    <row r="839" ht="12.75">
      <c r="B839" s="27"/>
    </row>
    <row r="840" ht="12.75">
      <c r="B840" s="27"/>
    </row>
    <row r="841" ht="12.75">
      <c r="B841" s="27"/>
    </row>
    <row r="842" ht="12.75">
      <c r="B842" s="27"/>
    </row>
    <row r="843" ht="12.75">
      <c r="B843" s="27"/>
    </row>
    <row r="844" ht="12.75">
      <c r="B844" s="27"/>
    </row>
    <row r="845" ht="12.75">
      <c r="B845" s="27"/>
    </row>
    <row r="846" ht="12.75">
      <c r="B846" s="27"/>
    </row>
    <row r="847" ht="12.75">
      <c r="B847" s="27"/>
    </row>
    <row r="848" ht="12.75">
      <c r="B848" s="27"/>
    </row>
    <row r="849" ht="12.75">
      <c r="B849" s="27"/>
    </row>
    <row r="850" ht="12.75">
      <c r="B850" s="27"/>
    </row>
    <row r="851" ht="12.75">
      <c r="B851" s="27"/>
    </row>
    <row r="852" ht="12.75">
      <c r="B852" s="27"/>
    </row>
    <row r="853" ht="12.75">
      <c r="B853" s="27"/>
    </row>
    <row r="854" ht="12.75">
      <c r="B854" s="27"/>
    </row>
    <row r="855" ht="12.75">
      <c r="B855" s="27"/>
    </row>
    <row r="856" ht="12.75">
      <c r="B856" s="27"/>
    </row>
    <row r="857" ht="12.75">
      <c r="B857" s="27"/>
    </row>
    <row r="858" ht="12.75">
      <c r="B858" s="27"/>
    </row>
    <row r="859" ht="12.75">
      <c r="B859" s="27"/>
    </row>
    <row r="860" ht="12.75">
      <c r="B860" s="27"/>
    </row>
    <row r="861" ht="12.75">
      <c r="B861" s="27"/>
    </row>
    <row r="862" ht="12.75">
      <c r="B862" s="27"/>
    </row>
    <row r="863" ht="12.75">
      <c r="B863" s="27"/>
    </row>
    <row r="864" ht="12.75">
      <c r="B864" s="27"/>
    </row>
    <row r="865" ht="12.75">
      <c r="B865" s="27"/>
    </row>
    <row r="866" ht="12.75">
      <c r="B866" s="27"/>
    </row>
    <row r="867" ht="12.75">
      <c r="B867" s="27"/>
    </row>
    <row r="868" ht="12.75">
      <c r="B868" s="27"/>
    </row>
    <row r="869" ht="12.75">
      <c r="B869" s="27"/>
    </row>
    <row r="870" ht="12.75">
      <c r="B870" s="27"/>
    </row>
    <row r="871" ht="12.75">
      <c r="B871" s="27"/>
    </row>
    <row r="872" ht="12.75">
      <c r="B872" s="27"/>
    </row>
    <row r="873" ht="12.75">
      <c r="B873" s="27"/>
    </row>
    <row r="874" ht="12.75">
      <c r="B874" s="27"/>
    </row>
    <row r="875" ht="12.75">
      <c r="B875" s="27"/>
    </row>
    <row r="876" ht="12.75">
      <c r="B876" s="27"/>
    </row>
    <row r="877" ht="12.75">
      <c r="B877" s="27"/>
    </row>
    <row r="878" ht="12.75">
      <c r="B878" s="27"/>
    </row>
    <row r="879" ht="12.75">
      <c r="B879" s="27"/>
    </row>
    <row r="880" ht="12.75">
      <c r="B880" s="27"/>
    </row>
    <row r="881" ht="12.75">
      <c r="B881" s="27"/>
    </row>
    <row r="882" ht="12.75">
      <c r="B882" s="27"/>
    </row>
    <row r="883" ht="12.75">
      <c r="B883" s="27"/>
    </row>
    <row r="884" ht="12.75">
      <c r="B884" s="27"/>
    </row>
    <row r="885" ht="12.75">
      <c r="B885" s="27"/>
    </row>
    <row r="886" ht="12.75">
      <c r="B886" s="27"/>
    </row>
    <row r="887" ht="12.75">
      <c r="B887" s="27"/>
    </row>
    <row r="888" ht="12.75">
      <c r="B888" s="27"/>
    </row>
    <row r="889" ht="12.75">
      <c r="B889" s="27"/>
    </row>
    <row r="890" ht="12.75">
      <c r="B890" s="27"/>
    </row>
    <row r="891" ht="12.75">
      <c r="B891" s="27"/>
    </row>
    <row r="892" ht="12.75">
      <c r="B892" s="27"/>
    </row>
    <row r="893" ht="12.75">
      <c r="B893" s="27"/>
    </row>
    <row r="894" ht="12.75">
      <c r="B894" s="27"/>
    </row>
    <row r="895" ht="12.75">
      <c r="B895" s="27"/>
    </row>
    <row r="896" ht="12.75">
      <c r="B896" s="27"/>
    </row>
    <row r="897" ht="12.75">
      <c r="B897" s="27"/>
    </row>
    <row r="898" ht="12.75">
      <c r="B898" s="27"/>
    </row>
    <row r="899" ht="12.75">
      <c r="B899" s="27"/>
    </row>
    <row r="900" ht="12.75">
      <c r="B900" s="27"/>
    </row>
    <row r="901" ht="12.75">
      <c r="B901" s="27"/>
    </row>
    <row r="902" ht="12.75">
      <c r="B902" s="27"/>
    </row>
    <row r="903" ht="12.75">
      <c r="B903" s="27"/>
    </row>
    <row r="904" ht="12.75">
      <c r="B904" s="27"/>
    </row>
    <row r="905" ht="12.75">
      <c r="B905" s="27"/>
    </row>
    <row r="906" ht="12.75">
      <c r="B906" s="27"/>
    </row>
    <row r="907" ht="12.75">
      <c r="B907" s="27"/>
    </row>
    <row r="908" ht="12.75">
      <c r="B908" s="27"/>
    </row>
    <row r="909" ht="12.75">
      <c r="B909" s="27"/>
    </row>
    <row r="910" ht="12.75">
      <c r="B910" s="27"/>
    </row>
    <row r="911" ht="12.75">
      <c r="B911" s="27"/>
    </row>
    <row r="912" ht="12.75">
      <c r="B912" s="27"/>
    </row>
    <row r="913" ht="12.75">
      <c r="B913" s="27"/>
    </row>
    <row r="914" ht="12.75">
      <c r="B914" s="27"/>
    </row>
    <row r="915" ht="12.75">
      <c r="B915" s="27"/>
    </row>
    <row r="916" ht="12.75">
      <c r="B916" s="27"/>
    </row>
    <row r="917" ht="12.75">
      <c r="B917" s="27"/>
    </row>
    <row r="918" ht="12.75">
      <c r="B918" s="27"/>
    </row>
    <row r="919" ht="12.75">
      <c r="B919" s="27"/>
    </row>
    <row r="920" ht="12.75">
      <c r="B920" s="27"/>
    </row>
    <row r="921" ht="12.75">
      <c r="B921" s="27"/>
    </row>
    <row r="922" ht="12.75">
      <c r="B922" s="27"/>
    </row>
    <row r="923" ht="12.75">
      <c r="B923" s="27"/>
    </row>
    <row r="924" ht="12.75">
      <c r="B924" s="27"/>
    </row>
    <row r="925" ht="12.75">
      <c r="B925" s="27"/>
    </row>
    <row r="926" ht="12.75">
      <c r="B926" s="27"/>
    </row>
    <row r="927" ht="12.75">
      <c r="B927" s="27"/>
    </row>
    <row r="928" ht="12.75">
      <c r="B928" s="27"/>
    </row>
    <row r="929" ht="12.75">
      <c r="B929" s="27"/>
    </row>
    <row r="930" ht="12.75">
      <c r="B930" s="27"/>
    </row>
    <row r="931" ht="12.75">
      <c r="B931" s="27"/>
    </row>
    <row r="932" ht="12.75">
      <c r="B932" s="27"/>
    </row>
    <row r="933" ht="12.75">
      <c r="B933" s="27"/>
    </row>
    <row r="934" ht="12.75">
      <c r="B934" s="27"/>
    </row>
    <row r="935" ht="12.75">
      <c r="B935" s="27"/>
    </row>
    <row r="936" ht="12.75">
      <c r="B936" s="27"/>
    </row>
    <row r="937" ht="12.75">
      <c r="B937" s="27"/>
    </row>
    <row r="938" ht="12.75">
      <c r="B938" s="27"/>
    </row>
    <row r="939" ht="12.75">
      <c r="B939" s="27"/>
    </row>
    <row r="940" ht="12.75">
      <c r="B940" s="27"/>
    </row>
    <row r="941" ht="12.75">
      <c r="B941" s="27"/>
    </row>
    <row r="942" ht="12.75">
      <c r="B942" s="27"/>
    </row>
    <row r="943" ht="12.75">
      <c r="B943" s="27"/>
    </row>
    <row r="944" ht="12.75">
      <c r="B944" s="27"/>
    </row>
    <row r="945" ht="12.75">
      <c r="B945" s="27"/>
    </row>
    <row r="946" ht="12.75">
      <c r="B946" s="27"/>
    </row>
    <row r="947" ht="12.75">
      <c r="B947" s="27"/>
    </row>
    <row r="948" ht="12.75">
      <c r="B948" s="27"/>
    </row>
    <row r="949" ht="12.75">
      <c r="B949" s="27"/>
    </row>
    <row r="950" ht="12.75">
      <c r="B950" s="27"/>
    </row>
    <row r="951" ht="12.75">
      <c r="B951" s="27"/>
    </row>
    <row r="952" ht="12.75">
      <c r="B952" s="27"/>
    </row>
    <row r="953" ht="12.75">
      <c r="B953" s="27"/>
    </row>
    <row r="954" ht="12.75">
      <c r="B954" s="27"/>
    </row>
    <row r="955" ht="12.75">
      <c r="B955" s="27"/>
    </row>
    <row r="956" ht="12.75">
      <c r="B956" s="27"/>
    </row>
    <row r="957" ht="12.75">
      <c r="B957" s="27"/>
    </row>
    <row r="958" ht="12.75">
      <c r="B958" s="27"/>
    </row>
    <row r="959" ht="12.75">
      <c r="B959" s="27"/>
    </row>
    <row r="960" ht="12.75">
      <c r="B960" s="27"/>
    </row>
    <row r="961" ht="12.75">
      <c r="B961" s="27"/>
    </row>
    <row r="962" ht="12.75">
      <c r="B962" s="27"/>
    </row>
    <row r="963" ht="12.75">
      <c r="B963" s="27"/>
    </row>
    <row r="964" ht="12.75">
      <c r="B964" s="27"/>
    </row>
    <row r="965" ht="12.75">
      <c r="B965" s="27"/>
    </row>
    <row r="966" ht="12.75">
      <c r="B966" s="27"/>
    </row>
    <row r="967" ht="12.75">
      <c r="B967" s="27"/>
    </row>
    <row r="968" ht="12.75">
      <c r="B968" s="27"/>
    </row>
    <row r="969" ht="12.75">
      <c r="B969" s="27"/>
    </row>
    <row r="970" ht="12.75">
      <c r="B970" s="27"/>
    </row>
    <row r="971" ht="12.75">
      <c r="B971" s="27"/>
    </row>
    <row r="972" ht="12.75">
      <c r="B972" s="27"/>
    </row>
    <row r="973" ht="12.75">
      <c r="B973" s="27"/>
    </row>
    <row r="974" ht="12.75">
      <c r="B974" s="27"/>
    </row>
    <row r="975" ht="12.75">
      <c r="B975" s="27"/>
    </row>
    <row r="976" ht="12.75">
      <c r="B976" s="27"/>
    </row>
    <row r="977" ht="12.75">
      <c r="B977" s="27"/>
    </row>
    <row r="978" ht="12.75">
      <c r="B978" s="27"/>
    </row>
    <row r="979" ht="12.75">
      <c r="B979" s="27"/>
    </row>
    <row r="980" ht="12.75">
      <c r="B980" s="27"/>
    </row>
    <row r="981" ht="12.75">
      <c r="B981" s="27"/>
    </row>
    <row r="982" ht="12.75">
      <c r="B982" s="27"/>
    </row>
    <row r="983" ht="12.75">
      <c r="B983" s="27"/>
    </row>
    <row r="984" ht="12.75">
      <c r="B984" s="27"/>
    </row>
    <row r="985" ht="12.75">
      <c r="B985" s="27"/>
    </row>
    <row r="986" ht="12.75">
      <c r="B986" s="27"/>
    </row>
    <row r="987" ht="12.75">
      <c r="B987" s="27"/>
    </row>
    <row r="988" ht="12.75">
      <c r="B988" s="27"/>
    </row>
    <row r="989" ht="12.75">
      <c r="B989" s="27"/>
    </row>
    <row r="990" ht="12.75">
      <c r="B990" s="27"/>
    </row>
    <row r="991" ht="12.75">
      <c r="B991" s="27"/>
    </row>
    <row r="992" ht="12.75">
      <c r="B992" s="27"/>
    </row>
    <row r="993" ht="12.75">
      <c r="B993" s="27"/>
    </row>
    <row r="994" ht="12.75">
      <c r="B994" s="27"/>
    </row>
    <row r="995" ht="12.75">
      <c r="B995" s="27"/>
    </row>
    <row r="996" ht="12.75">
      <c r="B996" s="27"/>
    </row>
    <row r="997" ht="12.75">
      <c r="B997" s="27"/>
    </row>
    <row r="998" ht="12.75">
      <c r="B998" s="27"/>
    </row>
    <row r="999" ht="12.75">
      <c r="B999" s="27"/>
    </row>
    <row r="1000" ht="12.75">
      <c r="B1000" s="27"/>
    </row>
    <row r="1001" ht="12.75">
      <c r="B1001" s="27"/>
    </row>
    <row r="1002" ht="12.75">
      <c r="B1002" s="27"/>
    </row>
    <row r="1003" ht="12.75">
      <c r="B1003" s="27"/>
    </row>
    <row r="1004" ht="12.75">
      <c r="B1004" s="27"/>
    </row>
    <row r="1005" ht="12.75">
      <c r="B1005" s="27"/>
    </row>
    <row r="1006" ht="12.75">
      <c r="B1006" s="27"/>
    </row>
    <row r="1007" ht="12.75">
      <c r="B1007" s="27"/>
    </row>
    <row r="1008" ht="12.75">
      <c r="B1008" s="27"/>
    </row>
    <row r="1009" ht="12.75">
      <c r="B1009" s="27"/>
    </row>
    <row r="1010" ht="12.75">
      <c r="B1010" s="27"/>
    </row>
    <row r="1011" ht="12.75">
      <c r="B1011" s="27"/>
    </row>
    <row r="1012" ht="12.75">
      <c r="B1012" s="27"/>
    </row>
    <row r="1013" ht="12.75">
      <c r="B1013" s="27"/>
    </row>
    <row r="1014" ht="12.75">
      <c r="B1014" s="27"/>
    </row>
    <row r="1015" ht="12.75">
      <c r="B1015" s="27"/>
    </row>
    <row r="1016" ht="12.75">
      <c r="B1016" s="27"/>
    </row>
    <row r="1017" ht="12.75">
      <c r="B1017" s="27"/>
    </row>
    <row r="1018" ht="12.75">
      <c r="B1018" s="27"/>
    </row>
    <row r="1019" ht="12.75">
      <c r="B1019" s="27"/>
    </row>
    <row r="1020" ht="12.75">
      <c r="B1020" s="27"/>
    </row>
    <row r="1021" ht="12.75">
      <c r="B1021" s="27"/>
    </row>
    <row r="1022" ht="12.75">
      <c r="B1022" s="27"/>
    </row>
    <row r="1023" ht="12.75">
      <c r="B1023" s="27"/>
    </row>
    <row r="1024" ht="12.75">
      <c r="B1024" s="27"/>
    </row>
    <row r="1025" ht="12.75">
      <c r="B1025" s="27"/>
    </row>
    <row r="1026" ht="12.75">
      <c r="B1026" s="27"/>
    </row>
    <row r="1027" ht="12.75">
      <c r="B1027" s="27"/>
    </row>
    <row r="1028" ht="12.75">
      <c r="B1028" s="27"/>
    </row>
    <row r="1029" ht="12.75">
      <c r="B1029" s="27"/>
    </row>
    <row r="1030" ht="12.75">
      <c r="B1030" s="27"/>
    </row>
    <row r="1031" ht="12.75">
      <c r="B1031" s="27"/>
    </row>
    <row r="1032" ht="12.75">
      <c r="B1032" s="27"/>
    </row>
    <row r="1033" ht="12.75">
      <c r="B1033" s="27"/>
    </row>
    <row r="1034" ht="12.75">
      <c r="B1034" s="27"/>
    </row>
    <row r="1035" ht="12.75">
      <c r="B1035" s="27"/>
    </row>
    <row r="1036" ht="12.75">
      <c r="B1036" s="27"/>
    </row>
    <row r="1037" ht="12.75">
      <c r="B1037" s="27"/>
    </row>
    <row r="1038" ht="12.75">
      <c r="B1038" s="27"/>
    </row>
    <row r="1039" ht="12.75">
      <c r="B1039" s="27"/>
    </row>
    <row r="1040" ht="12.75">
      <c r="B1040" s="27"/>
    </row>
    <row r="1041" ht="12.75">
      <c r="B1041" s="27"/>
    </row>
    <row r="1042" ht="12.75">
      <c r="B1042" s="27"/>
    </row>
    <row r="1043" ht="12.75">
      <c r="B1043" s="27"/>
    </row>
    <row r="1044" ht="12.75">
      <c r="B1044" s="27"/>
    </row>
    <row r="1045" ht="12.75">
      <c r="B1045" s="27"/>
    </row>
    <row r="1046" ht="12.75">
      <c r="B1046" s="27"/>
    </row>
    <row r="1047" ht="12.75">
      <c r="B1047" s="27"/>
    </row>
    <row r="1048" ht="12.75">
      <c r="B1048" s="27"/>
    </row>
    <row r="1049" ht="12.75">
      <c r="B1049" s="27"/>
    </row>
    <row r="1050" ht="12.75">
      <c r="B1050" s="27"/>
    </row>
    <row r="1051" ht="12.75">
      <c r="B1051" s="27"/>
    </row>
    <row r="1052" ht="12.75">
      <c r="B1052" s="27"/>
    </row>
    <row r="1053" ht="12.75">
      <c r="B1053" s="27"/>
    </row>
    <row r="1054" ht="12.75">
      <c r="B1054" s="27"/>
    </row>
    <row r="1055" ht="12.75">
      <c r="B1055" s="27"/>
    </row>
    <row r="1056" ht="12.75">
      <c r="B1056" s="27"/>
    </row>
    <row r="1057" ht="12.75">
      <c r="B1057" s="27"/>
    </row>
    <row r="1058" ht="12.75">
      <c r="B1058" s="27"/>
    </row>
    <row r="1059" ht="12.75">
      <c r="B1059" s="27"/>
    </row>
    <row r="1060" ht="12.75">
      <c r="B1060" s="27"/>
    </row>
    <row r="1061" ht="12.75">
      <c r="B1061" s="27"/>
    </row>
    <row r="1062" ht="12.75">
      <c r="B1062" s="27"/>
    </row>
    <row r="1063" ht="12.75">
      <c r="B1063" s="27"/>
    </row>
    <row r="1064" ht="12.75">
      <c r="B1064" s="27"/>
    </row>
    <row r="1065" ht="12.75">
      <c r="B1065" s="27"/>
    </row>
    <row r="1066" ht="12.75">
      <c r="B1066" s="27"/>
    </row>
    <row r="1067" ht="12.75">
      <c r="B1067" s="27"/>
    </row>
    <row r="1068" ht="12.75">
      <c r="B1068" s="27"/>
    </row>
    <row r="1069" ht="12.75">
      <c r="B1069" s="27"/>
    </row>
    <row r="1070" ht="12.75">
      <c r="B1070" s="27"/>
    </row>
    <row r="1071" ht="12.75">
      <c r="B1071" s="27"/>
    </row>
    <row r="1072" ht="12.75">
      <c r="B1072" s="27"/>
    </row>
    <row r="1073" ht="12.75">
      <c r="B1073" s="27"/>
    </row>
    <row r="1074" ht="12.75">
      <c r="B1074" s="27"/>
    </row>
    <row r="1075" ht="12.75">
      <c r="B1075" s="27"/>
    </row>
    <row r="1076" ht="12.75">
      <c r="B1076" s="27"/>
    </row>
    <row r="1077" ht="12.75">
      <c r="B1077" s="27"/>
    </row>
    <row r="1078" ht="12.75">
      <c r="B1078" s="27"/>
    </row>
    <row r="1079" ht="12.75">
      <c r="B1079" s="27"/>
    </row>
    <row r="1080" ht="12.75">
      <c r="B1080" s="27"/>
    </row>
    <row r="1081" ht="12.75">
      <c r="B1081" s="27"/>
    </row>
    <row r="1082" ht="12.75">
      <c r="B1082" s="27"/>
    </row>
    <row r="1083" ht="12.75">
      <c r="B1083" s="27"/>
    </row>
    <row r="1084" ht="12.75">
      <c r="B1084" s="27"/>
    </row>
    <row r="1085" ht="12.75">
      <c r="B1085" s="27"/>
    </row>
    <row r="1086" ht="12.75">
      <c r="B1086" s="27"/>
    </row>
    <row r="1087" ht="12.75">
      <c r="B1087" s="27"/>
    </row>
    <row r="1088" ht="12.75">
      <c r="B1088" s="27"/>
    </row>
    <row r="1089" ht="12.75">
      <c r="B1089" s="27"/>
    </row>
    <row r="1090" ht="12.75">
      <c r="B1090" s="27"/>
    </row>
    <row r="1091" ht="12.75">
      <c r="B1091" s="27"/>
    </row>
    <row r="1092" ht="12.75">
      <c r="B1092" s="27"/>
    </row>
    <row r="1093" ht="12.75">
      <c r="B1093" s="27"/>
    </row>
    <row r="1094" ht="12.75">
      <c r="B1094" s="27"/>
    </row>
    <row r="1095" ht="12.75">
      <c r="B1095" s="27"/>
    </row>
    <row r="1096" ht="12.75">
      <c r="B1096" s="27"/>
    </row>
    <row r="1097" ht="12.75">
      <c r="B1097" s="27"/>
    </row>
    <row r="1098" ht="12.75">
      <c r="B1098" s="27"/>
    </row>
    <row r="1099" ht="12.75">
      <c r="B1099" s="27"/>
    </row>
    <row r="1100" ht="12.75">
      <c r="B1100" s="27"/>
    </row>
    <row r="1101" ht="12.75">
      <c r="B1101" s="27"/>
    </row>
    <row r="1102" ht="12.75">
      <c r="B1102" s="27"/>
    </row>
    <row r="1103" ht="12.75">
      <c r="B1103" s="27"/>
    </row>
    <row r="1104" ht="12.75">
      <c r="B1104" s="27"/>
    </row>
    <row r="1105" ht="12.75">
      <c r="B1105" s="27"/>
    </row>
    <row r="1106" ht="12.75">
      <c r="B1106" s="27"/>
    </row>
    <row r="1107" ht="12.75">
      <c r="B1107" s="27"/>
    </row>
    <row r="1108" ht="12.75">
      <c r="B1108" s="27"/>
    </row>
    <row r="1109" ht="12.75">
      <c r="B1109" s="27"/>
    </row>
    <row r="1110" ht="12.75">
      <c r="B1110" s="27"/>
    </row>
    <row r="1111" ht="12.75">
      <c r="B1111" s="27"/>
    </row>
    <row r="1112" ht="12.75">
      <c r="B1112" s="27"/>
    </row>
    <row r="1113" ht="12.75">
      <c r="B1113" s="27"/>
    </row>
    <row r="1114" ht="12.75">
      <c r="B1114" s="27"/>
    </row>
    <row r="1115" ht="12.75">
      <c r="B1115" s="27"/>
    </row>
    <row r="1116" ht="12.75">
      <c r="B1116" s="27"/>
    </row>
    <row r="1117" ht="12.75">
      <c r="B1117" s="27"/>
    </row>
    <row r="1118" ht="12.75">
      <c r="B1118" s="27"/>
    </row>
    <row r="1119" ht="12.75">
      <c r="B1119" s="27"/>
    </row>
    <row r="1120" ht="12.75">
      <c r="B1120" s="27"/>
    </row>
    <row r="1121" ht="12.75">
      <c r="B1121" s="27"/>
    </row>
    <row r="1122" ht="12.75">
      <c r="B1122" s="27"/>
    </row>
    <row r="1123" ht="12.75">
      <c r="B1123" s="27"/>
    </row>
    <row r="1124" ht="12.75">
      <c r="B1124" s="27"/>
    </row>
    <row r="1125" ht="12.75">
      <c r="B1125" s="27"/>
    </row>
    <row r="1126" ht="12.75">
      <c r="B1126" s="27"/>
    </row>
    <row r="1127" ht="12.75">
      <c r="B1127" s="27"/>
    </row>
    <row r="1128" ht="12.75">
      <c r="B1128" s="27"/>
    </row>
    <row r="1129" ht="12.75">
      <c r="B1129" s="27"/>
    </row>
    <row r="1130" ht="12.75">
      <c r="B1130" s="27"/>
    </row>
    <row r="1131" ht="12.75">
      <c r="B1131" s="27"/>
    </row>
    <row r="1132" ht="12.75">
      <c r="B1132" s="27"/>
    </row>
    <row r="1133" ht="12.75">
      <c r="B1133" s="27"/>
    </row>
    <row r="1134" ht="12.75">
      <c r="B1134" s="27"/>
    </row>
    <row r="1135" ht="12.75">
      <c r="B1135" s="27"/>
    </row>
    <row r="1136" ht="12.75">
      <c r="B1136" s="27"/>
    </row>
    <row r="1137" ht="12.75">
      <c r="B1137" s="27"/>
    </row>
    <row r="1138" ht="12.75">
      <c r="B1138" s="27"/>
    </row>
    <row r="1139" ht="12.75">
      <c r="B1139" s="27"/>
    </row>
    <row r="1140" ht="12.75">
      <c r="B1140" s="27"/>
    </row>
    <row r="1141" ht="12.75">
      <c r="B1141" s="27"/>
    </row>
    <row r="1142" ht="12.75">
      <c r="B1142" s="27"/>
    </row>
    <row r="1143" ht="12.75">
      <c r="B1143" s="27"/>
    </row>
    <row r="1144" ht="12.75">
      <c r="B1144" s="27"/>
    </row>
    <row r="1145" ht="12.75">
      <c r="B1145" s="27"/>
    </row>
    <row r="1146" ht="12.75">
      <c r="B1146" s="27"/>
    </row>
    <row r="1147" ht="12.75">
      <c r="B1147" s="27"/>
    </row>
    <row r="1148" ht="12.75">
      <c r="B1148" s="27"/>
    </row>
    <row r="1149" ht="12.75">
      <c r="B1149" s="27"/>
    </row>
    <row r="1150" ht="12.75">
      <c r="B1150" s="27"/>
    </row>
    <row r="1151" ht="12.75">
      <c r="B1151" s="27"/>
    </row>
    <row r="1152" ht="12.75">
      <c r="B1152" s="27"/>
    </row>
    <row r="1153" ht="12.75">
      <c r="B1153" s="27"/>
    </row>
    <row r="1154" ht="12.75">
      <c r="B1154" s="27"/>
    </row>
    <row r="1155" ht="12.75">
      <c r="B1155" s="27"/>
    </row>
    <row r="1156" ht="12.75">
      <c r="B1156" s="27"/>
    </row>
    <row r="1157" ht="12.75">
      <c r="B1157" s="27"/>
    </row>
    <row r="1158" ht="12.75">
      <c r="B1158" s="27"/>
    </row>
    <row r="1159" ht="12.75">
      <c r="B1159" s="27"/>
    </row>
    <row r="1160" ht="12.75">
      <c r="B1160" s="27"/>
    </row>
    <row r="1161" ht="12.75">
      <c r="B1161" s="27"/>
    </row>
    <row r="1162" ht="12.75">
      <c r="B1162" s="27"/>
    </row>
    <row r="1163" ht="12.75">
      <c r="B1163" s="27"/>
    </row>
    <row r="1164" ht="12.75">
      <c r="B1164" s="27"/>
    </row>
    <row r="1165" ht="12.75">
      <c r="B1165" s="27"/>
    </row>
    <row r="1166" ht="12.75">
      <c r="B1166" s="27"/>
    </row>
    <row r="1167" ht="12.75">
      <c r="B1167" s="27"/>
    </row>
    <row r="1168" ht="12.75">
      <c r="B1168" s="27"/>
    </row>
    <row r="1169" ht="12.75">
      <c r="B1169" s="27"/>
    </row>
    <row r="1170" ht="12.75">
      <c r="B1170" s="27"/>
    </row>
    <row r="1171" ht="12.75">
      <c r="B1171" s="27"/>
    </row>
    <row r="1172" ht="12.75">
      <c r="B1172" s="27"/>
    </row>
    <row r="1173" ht="12.75">
      <c r="B1173" s="27"/>
    </row>
    <row r="1174" ht="12.75">
      <c r="B1174" s="27"/>
    </row>
    <row r="1175" ht="12.75">
      <c r="B1175" s="27"/>
    </row>
    <row r="1176" ht="12.75">
      <c r="B1176" s="27"/>
    </row>
    <row r="1177" ht="12.75">
      <c r="B1177" s="27"/>
    </row>
    <row r="1178" ht="12.75">
      <c r="B1178" s="27"/>
    </row>
    <row r="1179" ht="12.75">
      <c r="B1179" s="27"/>
    </row>
    <row r="1180" ht="12.75">
      <c r="B1180" s="27"/>
    </row>
    <row r="1181" ht="12.75">
      <c r="B1181" s="27"/>
    </row>
    <row r="1182" ht="12.75">
      <c r="B1182" s="27"/>
    </row>
    <row r="1183" ht="12.75">
      <c r="B1183" s="27"/>
    </row>
    <row r="1184" ht="12.75">
      <c r="B1184" s="27"/>
    </row>
    <row r="1185" ht="12.75">
      <c r="B1185" s="27"/>
    </row>
    <row r="1186" ht="12.75">
      <c r="B1186" s="27"/>
    </row>
    <row r="1187" ht="12.75">
      <c r="B1187" s="27"/>
    </row>
    <row r="1188" ht="12.75">
      <c r="B1188" s="27"/>
    </row>
    <row r="1189" ht="12.75">
      <c r="B1189" s="27"/>
    </row>
    <row r="1190" ht="12.75">
      <c r="B1190" s="27"/>
    </row>
    <row r="1191" ht="12.75">
      <c r="B1191" s="27"/>
    </row>
    <row r="1192" ht="12.75">
      <c r="B1192" s="27"/>
    </row>
    <row r="1193" ht="12.75">
      <c r="B1193" s="27"/>
    </row>
    <row r="1194" ht="12.75">
      <c r="B1194" s="27"/>
    </row>
    <row r="1195" ht="12.75">
      <c r="B1195" s="27"/>
    </row>
    <row r="1196" ht="12.75">
      <c r="B1196" s="27"/>
    </row>
    <row r="1197" ht="12.75">
      <c r="B1197" s="27"/>
    </row>
    <row r="1198" ht="12.75">
      <c r="B1198" s="27"/>
    </row>
    <row r="1199" ht="12.75">
      <c r="B1199" s="27"/>
    </row>
    <row r="1200" ht="12.75">
      <c r="B1200" s="27"/>
    </row>
    <row r="1201" ht="12.75">
      <c r="B1201" s="27"/>
    </row>
    <row r="1202" ht="12.75">
      <c r="B1202" s="27"/>
    </row>
    <row r="1203" ht="12.75">
      <c r="B1203" s="27"/>
    </row>
    <row r="1204" ht="12.75">
      <c r="B1204" s="27"/>
    </row>
    <row r="1205" ht="12.75">
      <c r="B1205" s="27"/>
    </row>
    <row r="1206" ht="12.75">
      <c r="B1206" s="27"/>
    </row>
    <row r="1207" ht="12.75">
      <c r="B1207" s="27"/>
    </row>
    <row r="1208" ht="12.75">
      <c r="B1208" s="27"/>
    </row>
    <row r="1209" ht="12.75">
      <c r="B1209" s="27"/>
    </row>
    <row r="1210" ht="12.75">
      <c r="B1210" s="27"/>
    </row>
    <row r="1211" ht="12.75">
      <c r="B1211" s="27"/>
    </row>
    <row r="1212" ht="12.75">
      <c r="B1212" s="27"/>
    </row>
    <row r="1213" ht="12.75">
      <c r="B1213" s="27"/>
    </row>
    <row r="1214" ht="12.75">
      <c r="B1214" s="27"/>
    </row>
    <row r="1215" ht="12.75">
      <c r="B1215" s="27"/>
    </row>
    <row r="1216" ht="12.75">
      <c r="B1216" s="27"/>
    </row>
    <row r="1217" ht="12.75">
      <c r="B1217" s="27"/>
    </row>
    <row r="1218" ht="12.75">
      <c r="B1218" s="27"/>
    </row>
    <row r="1219" ht="12.75">
      <c r="B1219" s="27"/>
    </row>
    <row r="1220" ht="12.75">
      <c r="B1220" s="27"/>
    </row>
    <row r="1221" ht="12.75">
      <c r="B1221" s="27"/>
    </row>
    <row r="1222" ht="12.75">
      <c r="B1222" s="27"/>
    </row>
    <row r="1223" ht="12.75">
      <c r="B1223" s="27"/>
    </row>
    <row r="1224" ht="12.75">
      <c r="B1224" s="27"/>
    </row>
    <row r="1225" ht="12.75">
      <c r="B1225" s="27"/>
    </row>
    <row r="1226" ht="12.75">
      <c r="B1226" s="27"/>
    </row>
    <row r="1227" ht="12.75">
      <c r="B1227" s="27"/>
    </row>
    <row r="1228" ht="12.75">
      <c r="B1228" s="27"/>
    </row>
    <row r="1229" ht="12.75">
      <c r="B1229" s="27"/>
    </row>
    <row r="1230" ht="12.75">
      <c r="B1230" s="27"/>
    </row>
    <row r="1231" ht="12.75">
      <c r="B1231" s="27"/>
    </row>
    <row r="1232" ht="12.75">
      <c r="B1232" s="27"/>
    </row>
    <row r="1233" ht="12.75">
      <c r="B1233" s="27"/>
    </row>
    <row r="1234" ht="12.75">
      <c r="B1234" s="27"/>
    </row>
    <row r="1235" ht="12.75">
      <c r="B1235" s="27"/>
    </row>
    <row r="1236" ht="12.75">
      <c r="B1236" s="27"/>
    </row>
    <row r="1237" ht="12.75">
      <c r="B1237" s="27"/>
    </row>
    <row r="1238" ht="12.75">
      <c r="B1238" s="27"/>
    </row>
    <row r="1239" ht="12.75">
      <c r="B1239" s="27"/>
    </row>
    <row r="1240" ht="12.75">
      <c r="B1240" s="27"/>
    </row>
    <row r="1241" ht="12.75">
      <c r="B1241" s="27"/>
    </row>
    <row r="1242" ht="12.75">
      <c r="B1242" s="27"/>
    </row>
    <row r="1243" ht="12.75">
      <c r="B1243" s="27"/>
    </row>
    <row r="1244" ht="12.75">
      <c r="B1244" s="27"/>
    </row>
    <row r="1245" ht="12.75">
      <c r="B1245" s="27"/>
    </row>
    <row r="1246" ht="12.75">
      <c r="B1246" s="27"/>
    </row>
    <row r="1247" ht="12.75">
      <c r="B1247" s="27"/>
    </row>
    <row r="1248" ht="12.75">
      <c r="B1248" s="27"/>
    </row>
    <row r="1249" ht="12.75">
      <c r="B1249" s="27"/>
    </row>
    <row r="1250" ht="12.75">
      <c r="B1250" s="27"/>
    </row>
    <row r="1251" ht="12.75">
      <c r="B1251" s="27"/>
    </row>
    <row r="1252" ht="12.75">
      <c r="B1252" s="27"/>
    </row>
    <row r="1253" ht="12.75">
      <c r="B1253" s="27"/>
    </row>
    <row r="1254" ht="12.75">
      <c r="B1254" s="27"/>
    </row>
    <row r="1255" ht="12.75">
      <c r="B1255" s="27"/>
    </row>
    <row r="1256" ht="12.75">
      <c r="B1256" s="27"/>
    </row>
    <row r="1257" ht="12.75">
      <c r="B1257" s="27"/>
    </row>
    <row r="1258" ht="12.75">
      <c r="B1258" s="27"/>
    </row>
    <row r="1259" ht="12.75">
      <c r="B1259" s="27"/>
    </row>
    <row r="1260" ht="12.75">
      <c r="B1260" s="27"/>
    </row>
    <row r="1261" ht="12.75">
      <c r="B1261" s="27"/>
    </row>
    <row r="1262" ht="12.75">
      <c r="B1262" s="27"/>
    </row>
    <row r="1263" ht="12.75">
      <c r="B1263" s="27"/>
    </row>
    <row r="1264" ht="12.75">
      <c r="B1264" s="27"/>
    </row>
    <row r="1265" ht="12.75">
      <c r="B1265" s="27"/>
    </row>
    <row r="1266" ht="12.75">
      <c r="B1266" s="27"/>
    </row>
    <row r="1267" ht="12.75">
      <c r="B1267" s="27"/>
    </row>
    <row r="1268" ht="12.75">
      <c r="B1268" s="27"/>
    </row>
    <row r="1269" ht="12.75">
      <c r="B1269" s="27"/>
    </row>
    <row r="1270" ht="12.75">
      <c r="B1270" s="27"/>
    </row>
    <row r="1271" ht="12.75">
      <c r="B1271" s="27"/>
    </row>
    <row r="1272" ht="12.75">
      <c r="B1272" s="27"/>
    </row>
    <row r="1273" ht="12.75">
      <c r="B1273" s="27"/>
    </row>
    <row r="1274" ht="12.75">
      <c r="B1274" s="27"/>
    </row>
    <row r="1275" ht="12.75">
      <c r="B1275" s="27"/>
    </row>
    <row r="1276" ht="12.75">
      <c r="B1276" s="27"/>
    </row>
    <row r="1277" ht="12.75">
      <c r="B1277" s="27"/>
    </row>
    <row r="1278" ht="12.75">
      <c r="B1278" s="27"/>
    </row>
    <row r="1279" ht="12.75">
      <c r="B1279" s="27"/>
    </row>
    <row r="1280" ht="12.75">
      <c r="B1280" s="27"/>
    </row>
    <row r="1281" ht="12.75">
      <c r="B1281" s="27"/>
    </row>
    <row r="1282" ht="12.75">
      <c r="B1282" s="27"/>
    </row>
    <row r="1283" ht="12.75">
      <c r="B1283" s="27"/>
    </row>
    <row r="1284" ht="12.75">
      <c r="B1284" s="27"/>
    </row>
    <row r="1285" ht="12.75">
      <c r="B1285" s="27"/>
    </row>
    <row r="1286" ht="12.75">
      <c r="B1286" s="27"/>
    </row>
    <row r="1287" ht="12.75">
      <c r="B1287" s="27"/>
    </row>
    <row r="1288" ht="12.75">
      <c r="B1288" s="27"/>
    </row>
    <row r="1289" ht="12.75">
      <c r="B1289" s="27"/>
    </row>
    <row r="1290" ht="12.75">
      <c r="B1290" s="27"/>
    </row>
    <row r="1291" ht="12.75">
      <c r="B1291" s="27"/>
    </row>
    <row r="1292" ht="12.75">
      <c r="B1292" s="27"/>
    </row>
    <row r="1293" ht="12.75">
      <c r="B1293" s="27"/>
    </row>
    <row r="1294" ht="12.75">
      <c r="B1294" s="27"/>
    </row>
    <row r="1295" ht="12.75">
      <c r="B1295" s="27"/>
    </row>
    <row r="1296" ht="12.75">
      <c r="B1296" s="27"/>
    </row>
    <row r="1297" ht="12.75">
      <c r="B1297" s="27"/>
    </row>
    <row r="1298" ht="12.75">
      <c r="B1298" s="27"/>
    </row>
    <row r="1299" ht="12.75">
      <c r="B1299" s="27"/>
    </row>
    <row r="1300" ht="12.75">
      <c r="B1300" s="27"/>
    </row>
    <row r="1301" ht="12.75">
      <c r="B1301" s="27"/>
    </row>
    <row r="1302" ht="12.75">
      <c r="B1302" s="27"/>
    </row>
    <row r="1303" ht="12.75">
      <c r="B1303" s="27"/>
    </row>
    <row r="1304" ht="12.75">
      <c r="B1304" s="27"/>
    </row>
    <row r="1305" ht="12.75">
      <c r="B1305" s="27"/>
    </row>
    <row r="1306" ht="12.75">
      <c r="B1306" s="27"/>
    </row>
    <row r="1307" ht="12.75">
      <c r="B1307" s="27"/>
    </row>
    <row r="1308" ht="12.75">
      <c r="B1308" s="27"/>
    </row>
    <row r="1309" ht="12.75">
      <c r="B1309" s="27"/>
    </row>
    <row r="1310" ht="12.75">
      <c r="B1310" s="27"/>
    </row>
    <row r="1311" ht="12.75">
      <c r="B1311" s="27"/>
    </row>
    <row r="1312" ht="12.75">
      <c r="B1312" s="27"/>
    </row>
    <row r="1313" ht="12.75">
      <c r="B1313" s="27"/>
    </row>
    <row r="1314" ht="12.75">
      <c r="B1314" s="27"/>
    </row>
    <row r="1315" ht="12.75">
      <c r="B1315" s="27"/>
    </row>
    <row r="1316" ht="12.75">
      <c r="B1316" s="27"/>
    </row>
    <row r="1317" ht="12.75">
      <c r="B1317" s="27"/>
    </row>
    <row r="1318" ht="12.75">
      <c r="B1318" s="27"/>
    </row>
    <row r="1319" ht="12.75">
      <c r="B1319" s="27"/>
    </row>
    <row r="1320" ht="12.75">
      <c r="B1320" s="27"/>
    </row>
    <row r="1321" ht="12.75">
      <c r="B1321" s="27"/>
    </row>
    <row r="1322" ht="12.75">
      <c r="B1322" s="27"/>
    </row>
    <row r="1323" ht="12.75">
      <c r="B1323" s="27"/>
    </row>
    <row r="1324" ht="12.75">
      <c r="B1324" s="27"/>
    </row>
    <row r="1325" ht="12.75">
      <c r="B1325" s="27"/>
    </row>
    <row r="1326" ht="12.75">
      <c r="B1326" s="27"/>
    </row>
    <row r="1327" ht="12.75">
      <c r="B1327" s="27"/>
    </row>
    <row r="1328" ht="12.75">
      <c r="B1328" s="27"/>
    </row>
    <row r="1329" ht="12.75">
      <c r="B1329" s="27"/>
    </row>
    <row r="1330" ht="12.75">
      <c r="B1330" s="27"/>
    </row>
    <row r="1331" ht="12.75">
      <c r="B1331" s="27"/>
    </row>
    <row r="1332" ht="12.75">
      <c r="B1332" s="27"/>
    </row>
    <row r="1333" ht="12.75">
      <c r="B1333" s="27"/>
    </row>
    <row r="1334" ht="12.75">
      <c r="B1334" s="27"/>
    </row>
    <row r="1335" ht="12.75">
      <c r="B1335" s="27"/>
    </row>
    <row r="1336" ht="12.75">
      <c r="B1336" s="27"/>
    </row>
    <row r="1337" ht="12.75">
      <c r="B1337" s="27"/>
    </row>
    <row r="1338" ht="12.75">
      <c r="B1338" s="27"/>
    </row>
    <row r="1339" ht="12.75">
      <c r="B1339" s="27"/>
    </row>
    <row r="1340" ht="12.75">
      <c r="B1340" s="27"/>
    </row>
    <row r="1341" ht="12.75">
      <c r="B1341" s="27"/>
    </row>
    <row r="1342" ht="12.75">
      <c r="B1342" s="27"/>
    </row>
    <row r="1343" ht="12.75">
      <c r="B1343" s="27"/>
    </row>
    <row r="1344" ht="12.75">
      <c r="B1344" s="27"/>
    </row>
    <row r="1345" ht="12.75">
      <c r="B1345" s="27"/>
    </row>
    <row r="1346" ht="12.75">
      <c r="B1346" s="27"/>
    </row>
    <row r="1347" ht="12.75">
      <c r="B1347" s="27"/>
    </row>
    <row r="1348" ht="12.75">
      <c r="B1348" s="27"/>
    </row>
    <row r="1349" ht="12.75">
      <c r="B1349" s="27"/>
    </row>
    <row r="1350" ht="12.75">
      <c r="B1350" s="27"/>
    </row>
    <row r="1351" ht="12.75">
      <c r="B1351" s="27"/>
    </row>
    <row r="1352" ht="12.75">
      <c r="B1352" s="27"/>
    </row>
    <row r="1353" ht="12.75">
      <c r="B1353" s="27"/>
    </row>
    <row r="1354" ht="12.75">
      <c r="B1354" s="27"/>
    </row>
    <row r="1355" ht="12.75">
      <c r="B1355" s="27"/>
    </row>
    <row r="1356" ht="12.75">
      <c r="B1356" s="27"/>
    </row>
    <row r="1357" ht="12.75">
      <c r="B1357" s="27"/>
    </row>
    <row r="1358" ht="12.75">
      <c r="B1358" s="27"/>
    </row>
    <row r="1359" ht="12.75">
      <c r="B1359" s="27"/>
    </row>
    <row r="1360" ht="12.75">
      <c r="B1360" s="27"/>
    </row>
    <row r="1361" ht="12.75">
      <c r="B1361" s="27"/>
    </row>
    <row r="1362" ht="12.75">
      <c r="B1362" s="27"/>
    </row>
    <row r="1363" ht="12.75">
      <c r="B1363" s="27"/>
    </row>
    <row r="1364" ht="12.75">
      <c r="B1364" s="27"/>
    </row>
    <row r="1365" ht="12.75">
      <c r="B1365" s="27"/>
    </row>
    <row r="1366" ht="12.75">
      <c r="B1366" s="27"/>
    </row>
    <row r="1367" ht="12.75">
      <c r="B1367" s="27"/>
    </row>
    <row r="1368" ht="12.75">
      <c r="B1368" s="27"/>
    </row>
    <row r="1369" ht="12.75">
      <c r="B1369" s="27"/>
    </row>
    <row r="1370" ht="12.75">
      <c r="B1370" s="27"/>
    </row>
    <row r="1371" ht="12.75">
      <c r="B1371" s="27"/>
    </row>
    <row r="1372" ht="12.75">
      <c r="B1372" s="27"/>
    </row>
    <row r="1373" ht="12.75">
      <c r="B1373" s="27"/>
    </row>
    <row r="1374" ht="12.75">
      <c r="B1374" s="27"/>
    </row>
    <row r="1375" ht="12.75">
      <c r="B1375" s="27"/>
    </row>
    <row r="1376" ht="12.75">
      <c r="B1376" s="27"/>
    </row>
    <row r="1377" ht="12.75">
      <c r="B1377" s="27"/>
    </row>
    <row r="1378" ht="12.75">
      <c r="B1378" s="27"/>
    </row>
    <row r="1379" ht="12.75">
      <c r="B1379" s="27"/>
    </row>
    <row r="1380" ht="12.75">
      <c r="B1380" s="27"/>
    </row>
    <row r="1381" ht="12.75">
      <c r="B1381" s="27"/>
    </row>
    <row r="1382" ht="12.75">
      <c r="B1382" s="27"/>
    </row>
    <row r="1383" ht="12.75">
      <c r="B1383" s="27"/>
    </row>
    <row r="1384" ht="12.75">
      <c r="B1384" s="27"/>
    </row>
    <row r="1385" ht="12.75">
      <c r="B1385" s="27"/>
    </row>
    <row r="1386" ht="12.75">
      <c r="B1386" s="27"/>
    </row>
    <row r="1387" ht="12.75">
      <c r="B1387" s="27"/>
    </row>
    <row r="1388" ht="12.75">
      <c r="B1388" s="27"/>
    </row>
    <row r="1389" ht="12.75">
      <c r="B1389" s="27"/>
    </row>
    <row r="1390" ht="12.75">
      <c r="B1390" s="27"/>
    </row>
    <row r="1391" ht="12.75">
      <c r="B1391" s="27"/>
    </row>
    <row r="1392" ht="12.75">
      <c r="B1392" s="27"/>
    </row>
    <row r="1393" ht="12.75">
      <c r="B1393" s="27"/>
    </row>
    <row r="1394" ht="12.75">
      <c r="B1394" s="27"/>
    </row>
    <row r="1395" ht="12.75">
      <c r="B1395" s="27"/>
    </row>
    <row r="1396" ht="12.75">
      <c r="B1396" s="27"/>
    </row>
    <row r="1397" ht="12.75">
      <c r="B1397" s="27"/>
    </row>
    <row r="1398" ht="12.75">
      <c r="B1398" s="27"/>
    </row>
    <row r="1399" ht="12.75">
      <c r="B1399" s="27"/>
    </row>
    <row r="1400" ht="12.75">
      <c r="B1400" s="27"/>
    </row>
    <row r="1401" ht="12.75">
      <c r="B1401" s="27"/>
    </row>
    <row r="1402" ht="12.75">
      <c r="B1402" s="27"/>
    </row>
    <row r="1403" ht="12.75">
      <c r="B1403" s="27"/>
    </row>
    <row r="1404" ht="12.75">
      <c r="B1404" s="27"/>
    </row>
    <row r="1405" ht="12.75">
      <c r="B1405" s="27"/>
    </row>
    <row r="1406" ht="12.75">
      <c r="B1406" s="27"/>
    </row>
    <row r="1407" ht="12.75">
      <c r="B1407" s="27"/>
    </row>
    <row r="1408" ht="12.75">
      <c r="B1408" s="27"/>
    </row>
    <row r="1409" ht="12.75">
      <c r="B1409" s="27"/>
    </row>
    <row r="1410" ht="12.75">
      <c r="B1410" s="27"/>
    </row>
    <row r="1411" ht="12.75">
      <c r="B1411" s="27"/>
    </row>
    <row r="1412" ht="12.75">
      <c r="B1412" s="27"/>
    </row>
    <row r="1413" ht="12.75">
      <c r="B1413" s="27"/>
    </row>
    <row r="1414" ht="12.75">
      <c r="B1414" s="27"/>
    </row>
    <row r="1415" ht="12.75">
      <c r="B1415" s="27"/>
    </row>
    <row r="1416" ht="12.75">
      <c r="B1416" s="27"/>
    </row>
    <row r="1417" ht="12.75">
      <c r="B1417" s="27"/>
    </row>
    <row r="1418" ht="12.75">
      <c r="B1418" s="27"/>
    </row>
    <row r="1419" ht="12.75">
      <c r="B1419" s="27"/>
    </row>
    <row r="1420" ht="12.75">
      <c r="B1420" s="27"/>
    </row>
    <row r="1421" ht="12.75">
      <c r="B1421" s="27"/>
    </row>
    <row r="1422" ht="12.75">
      <c r="B1422" s="27"/>
    </row>
    <row r="1423" ht="12.75">
      <c r="B1423" s="27"/>
    </row>
    <row r="1424" ht="12.75">
      <c r="B1424" s="27"/>
    </row>
    <row r="1425" ht="12.75">
      <c r="B1425" s="27"/>
    </row>
    <row r="1426" ht="12.75">
      <c r="B1426" s="27"/>
    </row>
    <row r="1427" ht="12.75">
      <c r="B1427" s="27"/>
    </row>
    <row r="1428" ht="12.75">
      <c r="B1428" s="27"/>
    </row>
    <row r="1429" ht="12.75">
      <c r="B1429" s="27"/>
    </row>
    <row r="1430" ht="12.75">
      <c r="B1430" s="27"/>
    </row>
    <row r="1431" ht="12.75">
      <c r="B1431" s="27"/>
    </row>
    <row r="1432" ht="12.75">
      <c r="B1432" s="27"/>
    </row>
    <row r="1433" ht="12.75">
      <c r="B1433" s="27"/>
    </row>
    <row r="1434" ht="12.75">
      <c r="B1434" s="27"/>
    </row>
    <row r="1435" ht="12.75">
      <c r="B1435" s="27"/>
    </row>
    <row r="1436" ht="12.75">
      <c r="B1436" s="27"/>
    </row>
    <row r="1437" ht="12.75">
      <c r="B1437" s="27"/>
    </row>
    <row r="1438" ht="12.75">
      <c r="B1438" s="27"/>
    </row>
    <row r="1439" ht="12.75">
      <c r="B1439" s="27"/>
    </row>
    <row r="1440" ht="12.75">
      <c r="B1440" s="27"/>
    </row>
    <row r="1441" ht="12.75">
      <c r="B1441" s="27"/>
    </row>
    <row r="1442" ht="12.75">
      <c r="B1442" s="27"/>
    </row>
    <row r="1443" ht="12.75">
      <c r="B1443" s="27"/>
    </row>
    <row r="1444" ht="12.75">
      <c r="B1444" s="27"/>
    </row>
    <row r="1445" ht="12.75">
      <c r="B1445" s="27"/>
    </row>
    <row r="1446" ht="12.75">
      <c r="B1446" s="27"/>
    </row>
    <row r="1447" ht="12.75">
      <c r="B1447" s="27"/>
    </row>
    <row r="1448" ht="12.75">
      <c r="B1448" s="27"/>
    </row>
    <row r="1449" ht="12.75">
      <c r="B1449" s="27"/>
    </row>
    <row r="1450" ht="12.75">
      <c r="B1450" s="27"/>
    </row>
    <row r="1451" ht="12.75">
      <c r="B1451" s="27"/>
    </row>
    <row r="1452" ht="12.75">
      <c r="B1452" s="27"/>
    </row>
    <row r="1453" ht="12.75">
      <c r="B1453" s="27"/>
    </row>
    <row r="1454" ht="12.75">
      <c r="B1454" s="27"/>
    </row>
    <row r="1455" ht="12.75">
      <c r="B1455" s="27"/>
    </row>
    <row r="1456" ht="12.75">
      <c r="B1456" s="27"/>
    </row>
    <row r="1457" ht="12.75">
      <c r="B1457" s="27"/>
    </row>
    <row r="1458" ht="12.75">
      <c r="B1458" s="27"/>
    </row>
    <row r="1459" ht="12.75">
      <c r="B1459" s="27"/>
    </row>
    <row r="1460" ht="12.75">
      <c r="B1460" s="27"/>
    </row>
    <row r="1461" ht="12.75">
      <c r="B1461" s="27"/>
    </row>
    <row r="1462" ht="12.75">
      <c r="B1462" s="27"/>
    </row>
    <row r="1463" ht="12.75">
      <c r="B1463" s="27"/>
    </row>
    <row r="1464" ht="12.75">
      <c r="B1464" s="27"/>
    </row>
    <row r="1465" ht="12.75">
      <c r="B1465" s="27"/>
    </row>
    <row r="1466" ht="12.75">
      <c r="B1466" s="27"/>
    </row>
    <row r="1467" ht="12.75">
      <c r="B1467" s="27"/>
    </row>
    <row r="1468" ht="12.75">
      <c r="B1468" s="27"/>
    </row>
    <row r="1469" ht="12.75">
      <c r="B1469" s="27"/>
    </row>
    <row r="1470" ht="12.75">
      <c r="B1470" s="27"/>
    </row>
    <row r="1471" ht="12.75">
      <c r="B1471" s="27"/>
    </row>
    <row r="1472" ht="12.75">
      <c r="B1472" s="27"/>
    </row>
    <row r="1473" ht="12.75">
      <c r="B1473" s="27"/>
    </row>
    <row r="1474" ht="12.75">
      <c r="B1474" s="27"/>
    </row>
    <row r="1475" ht="12.75">
      <c r="B1475" s="27"/>
    </row>
    <row r="1476" ht="12.75">
      <c r="B1476" s="27"/>
    </row>
    <row r="1477" ht="12.75">
      <c r="B1477" s="27"/>
    </row>
    <row r="1478" ht="12.75">
      <c r="B1478" s="27"/>
    </row>
    <row r="1479" ht="12.75">
      <c r="B1479" s="27"/>
    </row>
    <row r="1480" ht="12.75">
      <c r="B1480" s="27"/>
    </row>
    <row r="1481" ht="12.75">
      <c r="B1481" s="27"/>
    </row>
    <row r="1482" ht="12.75">
      <c r="B1482" s="27"/>
    </row>
    <row r="1483" ht="12.75">
      <c r="B1483" s="27"/>
    </row>
    <row r="1484" ht="12.75">
      <c r="B1484" s="27"/>
    </row>
    <row r="1485" ht="12.75">
      <c r="B1485" s="27"/>
    </row>
    <row r="1486" ht="12.75">
      <c r="B1486" s="27"/>
    </row>
    <row r="1487" ht="12.75">
      <c r="B1487" s="27"/>
    </row>
    <row r="1488" ht="12.75">
      <c r="B1488" s="27"/>
    </row>
    <row r="1489" ht="12.75">
      <c r="B1489" s="27"/>
    </row>
    <row r="1490" ht="12.75">
      <c r="B1490" s="27"/>
    </row>
    <row r="1491" ht="12.75">
      <c r="B1491" s="27"/>
    </row>
    <row r="1492" ht="12.75">
      <c r="B1492" s="27"/>
    </row>
    <row r="1493" ht="12.75">
      <c r="B1493" s="27"/>
    </row>
    <row r="1494" ht="12.75">
      <c r="B1494" s="27"/>
    </row>
    <row r="1495" ht="12.75">
      <c r="B1495" s="27"/>
    </row>
    <row r="1496" ht="12.75">
      <c r="B1496" s="27"/>
    </row>
    <row r="1497" ht="12.75">
      <c r="B1497" s="27"/>
    </row>
    <row r="1498" ht="12.75">
      <c r="B1498" s="27"/>
    </row>
    <row r="1499" ht="12.75">
      <c r="B1499" s="27"/>
    </row>
    <row r="1500" ht="12.75">
      <c r="B1500" s="27"/>
    </row>
    <row r="1501" ht="12.75">
      <c r="B1501" s="27"/>
    </row>
    <row r="1502" ht="12.75">
      <c r="B1502" s="27"/>
    </row>
    <row r="1503" ht="12.75">
      <c r="B1503" s="27"/>
    </row>
    <row r="1504" ht="12.75">
      <c r="B1504" s="27"/>
    </row>
    <row r="1505" ht="12.75">
      <c r="B1505" s="27"/>
    </row>
    <row r="1506" ht="12.75">
      <c r="B1506" s="27"/>
    </row>
    <row r="1507" ht="12.75">
      <c r="B1507" s="27"/>
    </row>
    <row r="1508" ht="12.75">
      <c r="B1508" s="27"/>
    </row>
    <row r="1509" ht="12.75">
      <c r="B1509" s="27"/>
    </row>
    <row r="1510" ht="12.75">
      <c r="B1510" s="27"/>
    </row>
    <row r="1511" ht="12.75">
      <c r="B1511" s="27"/>
    </row>
    <row r="1512" ht="12.75">
      <c r="B1512" s="27"/>
    </row>
    <row r="1513" ht="12.75">
      <c r="B1513" s="27"/>
    </row>
    <row r="1514" ht="12.75">
      <c r="B1514" s="27"/>
    </row>
    <row r="1515" ht="12.75">
      <c r="B1515" s="27"/>
    </row>
    <row r="1516" ht="12.75">
      <c r="B1516" s="27"/>
    </row>
    <row r="1517" ht="12.75">
      <c r="B1517" s="27"/>
    </row>
    <row r="1518" ht="12.75">
      <c r="B1518" s="27"/>
    </row>
    <row r="1519" ht="12.75">
      <c r="B1519" s="27"/>
    </row>
    <row r="1520" ht="12.75">
      <c r="B1520" s="27"/>
    </row>
    <row r="1521" ht="12.75">
      <c r="B1521" s="27"/>
    </row>
    <row r="1522" ht="12.75">
      <c r="B1522" s="27"/>
    </row>
    <row r="1523" ht="12.75">
      <c r="B1523" s="27"/>
    </row>
    <row r="1524" ht="12.75">
      <c r="B1524" s="27"/>
    </row>
    <row r="1525" ht="12.75">
      <c r="B1525" s="27"/>
    </row>
    <row r="1526" ht="12.75">
      <c r="B1526" s="27"/>
    </row>
    <row r="1527" ht="12.75">
      <c r="B1527" s="27"/>
    </row>
    <row r="1528" ht="12.75">
      <c r="B1528" s="27"/>
    </row>
    <row r="1529" ht="12.75">
      <c r="B1529" s="27"/>
    </row>
    <row r="1530" ht="12.75">
      <c r="B1530" s="27"/>
    </row>
    <row r="1531" ht="12.75">
      <c r="B1531" s="27"/>
    </row>
    <row r="1532" ht="12.75">
      <c r="B1532" s="27"/>
    </row>
    <row r="1533" ht="12.75">
      <c r="B1533" s="27"/>
    </row>
    <row r="1534" ht="12.75">
      <c r="B1534" s="27"/>
    </row>
    <row r="1535" ht="12.75">
      <c r="B1535" s="27"/>
    </row>
    <row r="1536" ht="12.75">
      <c r="B1536" s="27"/>
    </row>
    <row r="1537" ht="12.75">
      <c r="B1537" s="27"/>
    </row>
    <row r="1538" ht="12.75">
      <c r="B1538" s="27"/>
    </row>
    <row r="1539" ht="12.75">
      <c r="B1539" s="27"/>
    </row>
    <row r="1540" ht="12.75">
      <c r="B1540" s="27"/>
    </row>
    <row r="1541" ht="12.75">
      <c r="B1541" s="27"/>
    </row>
    <row r="1542" ht="12.75">
      <c r="B1542" s="27"/>
    </row>
    <row r="1543" ht="12.75">
      <c r="B1543" s="27"/>
    </row>
    <row r="1544" ht="12.75">
      <c r="B1544" s="27"/>
    </row>
    <row r="1545" ht="12.75">
      <c r="B1545" s="27"/>
    </row>
    <row r="1546" ht="12.75">
      <c r="B1546" s="27"/>
    </row>
    <row r="1547" ht="12.75">
      <c r="B1547" s="27"/>
    </row>
    <row r="1548" ht="12.75">
      <c r="B1548" s="27"/>
    </row>
    <row r="1549" ht="12.75">
      <c r="B1549" s="27"/>
    </row>
    <row r="1550" ht="12.75">
      <c r="B1550" s="27"/>
    </row>
    <row r="1551" ht="12.75">
      <c r="B1551" s="27"/>
    </row>
    <row r="1552" ht="12.75">
      <c r="B1552" s="27"/>
    </row>
    <row r="1553" ht="12.75">
      <c r="B1553" s="27"/>
    </row>
    <row r="1554" ht="12.75">
      <c r="B1554" s="27"/>
    </row>
    <row r="1555" ht="12.75">
      <c r="B1555" s="27"/>
    </row>
    <row r="1556" ht="12.75">
      <c r="B1556" s="27"/>
    </row>
    <row r="1557" ht="12.75">
      <c r="B1557" s="27"/>
    </row>
    <row r="1558" ht="12.75">
      <c r="B1558" s="27"/>
    </row>
    <row r="1559" ht="12.75">
      <c r="B1559" s="27"/>
    </row>
    <row r="1560" ht="12.75">
      <c r="B1560" s="27"/>
    </row>
    <row r="1561" ht="12.75">
      <c r="B1561" s="27"/>
    </row>
    <row r="1562" ht="12.75">
      <c r="B1562" s="27"/>
    </row>
    <row r="1563" ht="12.75">
      <c r="B1563" s="27"/>
    </row>
    <row r="1564" ht="12.75">
      <c r="B1564" s="27"/>
    </row>
    <row r="1565" ht="12.75">
      <c r="B1565" s="27"/>
    </row>
    <row r="1566" ht="12.75">
      <c r="B1566" s="27"/>
    </row>
    <row r="1567" ht="12.75">
      <c r="B1567" s="27"/>
    </row>
    <row r="1568" ht="12.75">
      <c r="B1568" s="27"/>
    </row>
    <row r="1569" ht="12.75">
      <c r="B1569" s="27"/>
    </row>
    <row r="1570" ht="12.75">
      <c r="B1570" s="27"/>
    </row>
    <row r="1571" ht="12.75">
      <c r="B1571" s="27"/>
    </row>
    <row r="1572" ht="12.75">
      <c r="B1572" s="27"/>
    </row>
    <row r="1573" ht="12.75">
      <c r="B1573" s="27"/>
    </row>
    <row r="1574" ht="12.75">
      <c r="B1574" s="27"/>
    </row>
    <row r="1575" ht="12.75">
      <c r="B1575" s="27"/>
    </row>
    <row r="1576" ht="12.75">
      <c r="B1576" s="27"/>
    </row>
    <row r="1577" ht="12.75">
      <c r="B1577" s="27"/>
    </row>
    <row r="1578" ht="12.75">
      <c r="B1578" s="27"/>
    </row>
    <row r="1579" ht="12.75">
      <c r="B1579" s="27"/>
    </row>
    <row r="1580" ht="12.75">
      <c r="B1580" s="27"/>
    </row>
    <row r="1581" ht="12.75">
      <c r="B1581" s="27"/>
    </row>
    <row r="1582" ht="12.75">
      <c r="B1582" s="27"/>
    </row>
    <row r="1583" ht="12.75">
      <c r="B1583" s="27"/>
    </row>
    <row r="1584" ht="12.75">
      <c r="B1584" s="27"/>
    </row>
    <row r="1585" ht="12.75">
      <c r="B1585" s="27"/>
    </row>
    <row r="1586" ht="12.75">
      <c r="B1586" s="27"/>
    </row>
    <row r="1587" ht="12.75">
      <c r="B1587" s="27"/>
    </row>
    <row r="1588" ht="12.75">
      <c r="B1588" s="27"/>
    </row>
    <row r="1589" ht="12.75">
      <c r="B1589" s="27"/>
    </row>
    <row r="1590" ht="12.75">
      <c r="B1590" s="27"/>
    </row>
    <row r="1591" ht="12.75">
      <c r="B1591" s="27"/>
    </row>
    <row r="1592" ht="12.75">
      <c r="B1592" s="27"/>
    </row>
    <row r="1593" ht="12.75">
      <c r="B1593" s="27"/>
    </row>
    <row r="1594" ht="12.75">
      <c r="B1594" s="27"/>
    </row>
    <row r="1595" ht="12.75">
      <c r="B1595" s="27"/>
    </row>
    <row r="1596" ht="12.75">
      <c r="B1596" s="27"/>
    </row>
    <row r="1597" ht="12.75">
      <c r="B1597" s="27"/>
    </row>
    <row r="1598" ht="12.75">
      <c r="B1598" s="27"/>
    </row>
    <row r="1599" ht="12.75">
      <c r="B1599" s="27"/>
    </row>
    <row r="1600" ht="12.75">
      <c r="B1600" s="27"/>
    </row>
    <row r="1601" ht="12.75">
      <c r="B1601" s="27"/>
    </row>
    <row r="1602" ht="12.75">
      <c r="B1602" s="27"/>
    </row>
    <row r="1603" ht="12.75">
      <c r="B1603" s="27"/>
    </row>
    <row r="1604" ht="12.75">
      <c r="B1604" s="27"/>
    </row>
    <row r="1605" ht="12.75">
      <c r="B1605" s="27"/>
    </row>
    <row r="1606" ht="12.75">
      <c r="B1606" s="27"/>
    </row>
    <row r="1607" ht="12.75">
      <c r="B1607" s="27"/>
    </row>
    <row r="1608" ht="12.75">
      <c r="B1608" s="27"/>
    </row>
    <row r="1609" ht="12.75">
      <c r="B1609" s="27"/>
    </row>
    <row r="1610" ht="12.75">
      <c r="B1610" s="27"/>
    </row>
    <row r="1611" ht="12.75">
      <c r="B1611" s="27"/>
    </row>
    <row r="1612" ht="12.75">
      <c r="B1612" s="27"/>
    </row>
    <row r="1613" ht="12.75">
      <c r="B1613" s="27"/>
    </row>
    <row r="1614" ht="12.75">
      <c r="B1614" s="27"/>
    </row>
    <row r="1615" ht="12.75">
      <c r="B1615" s="27"/>
    </row>
    <row r="1616" ht="12.75">
      <c r="B1616" s="27"/>
    </row>
    <row r="1617" ht="12.75">
      <c r="B1617" s="27"/>
    </row>
    <row r="1618" ht="12.75">
      <c r="B1618" s="27"/>
    </row>
    <row r="1619" ht="12.75">
      <c r="B1619" s="27"/>
    </row>
    <row r="1620" ht="12.75">
      <c r="B1620" s="27"/>
    </row>
    <row r="1621" ht="12.75">
      <c r="B1621" s="27"/>
    </row>
    <row r="1622" ht="12.75">
      <c r="B1622" s="27"/>
    </row>
    <row r="1623" ht="12.75">
      <c r="B1623" s="27"/>
    </row>
    <row r="1624" ht="12.75">
      <c r="B1624" s="27"/>
    </row>
    <row r="1625" ht="12.75">
      <c r="B1625" s="27"/>
    </row>
    <row r="1626" ht="12.75">
      <c r="B1626" s="27"/>
    </row>
    <row r="1627" ht="12.75">
      <c r="B1627" s="27"/>
    </row>
    <row r="1628" ht="12.75">
      <c r="B1628" s="27"/>
    </row>
    <row r="1629" ht="12.75">
      <c r="B1629" s="27"/>
    </row>
    <row r="1630" ht="12.75">
      <c r="B1630" s="27"/>
    </row>
    <row r="1631" ht="12.75">
      <c r="B1631" s="27"/>
    </row>
    <row r="1632" ht="12.75">
      <c r="B1632" s="27"/>
    </row>
    <row r="1633" ht="12.75">
      <c r="B1633" s="27"/>
    </row>
    <row r="1634" ht="12.75">
      <c r="B1634" s="27"/>
    </row>
    <row r="1635" ht="12.75">
      <c r="B1635" s="27"/>
    </row>
    <row r="1636" ht="12.75">
      <c r="B1636" s="27"/>
    </row>
    <row r="1637" ht="12.75">
      <c r="B1637" s="27"/>
    </row>
    <row r="1638" ht="12.75">
      <c r="B1638" s="27"/>
    </row>
    <row r="1639" ht="12.75">
      <c r="B1639" s="27"/>
    </row>
    <row r="1640" ht="12.75">
      <c r="B1640" s="27"/>
    </row>
    <row r="1641" ht="12.75">
      <c r="B1641" s="27"/>
    </row>
    <row r="1642" ht="12.75">
      <c r="B1642" s="27"/>
    </row>
    <row r="1643" ht="12.75">
      <c r="B1643" s="27"/>
    </row>
    <row r="1644" ht="12.75">
      <c r="B1644" s="27"/>
    </row>
    <row r="1645" ht="12.75">
      <c r="B1645" s="27"/>
    </row>
    <row r="1646" ht="12.75">
      <c r="B1646" s="27"/>
    </row>
    <row r="1647" ht="12.75">
      <c r="B1647" s="27"/>
    </row>
    <row r="1648" ht="12.75">
      <c r="B1648" s="27"/>
    </row>
    <row r="1649" ht="12.75">
      <c r="B1649" s="27"/>
    </row>
    <row r="1650" ht="12.75">
      <c r="B1650" s="27"/>
    </row>
    <row r="1651" ht="12.75">
      <c r="B1651" s="27"/>
    </row>
    <row r="1652" ht="12.75">
      <c r="B1652" s="27"/>
    </row>
    <row r="1653" ht="12.75">
      <c r="B1653" s="27"/>
    </row>
    <row r="1654" ht="12.75">
      <c r="B1654" s="27"/>
    </row>
    <row r="1655" ht="12.75">
      <c r="B1655" s="27"/>
    </row>
    <row r="1656" ht="12.75">
      <c r="B1656" s="27"/>
    </row>
    <row r="1657" ht="12.75">
      <c r="B1657" s="27"/>
    </row>
    <row r="1658" ht="12.75">
      <c r="B1658" s="27"/>
    </row>
    <row r="1659" ht="12.75">
      <c r="B1659" s="27"/>
    </row>
    <row r="1660" ht="12.75">
      <c r="B1660" s="27"/>
    </row>
    <row r="1661" ht="12.75">
      <c r="B1661" s="27"/>
    </row>
    <row r="1662" ht="12.75">
      <c r="B1662" s="27"/>
    </row>
    <row r="1663" ht="12.75">
      <c r="B1663" s="27"/>
    </row>
    <row r="1664" ht="12.75">
      <c r="B1664" s="27"/>
    </row>
    <row r="1665" ht="12.75">
      <c r="B1665" s="27"/>
    </row>
    <row r="1666" ht="12.75">
      <c r="B1666" s="27"/>
    </row>
    <row r="1667" ht="12.75">
      <c r="B1667" s="27"/>
    </row>
    <row r="1668" ht="12.75">
      <c r="B1668" s="27"/>
    </row>
    <row r="1669" ht="12.75">
      <c r="B1669" s="27"/>
    </row>
    <row r="1670" ht="12.75">
      <c r="B1670" s="27"/>
    </row>
    <row r="1671" ht="12.75">
      <c r="B1671" s="27"/>
    </row>
    <row r="1672" ht="12.75">
      <c r="B1672" s="27"/>
    </row>
    <row r="1673" ht="12.75">
      <c r="B1673" s="27"/>
    </row>
    <row r="1674" ht="12.75">
      <c r="B1674" s="27"/>
    </row>
    <row r="1675" ht="12.75">
      <c r="B1675" s="27"/>
    </row>
    <row r="1676" ht="12.75">
      <c r="B1676" s="27"/>
    </row>
    <row r="1677" ht="12.75">
      <c r="B1677" s="27"/>
    </row>
    <row r="1678" ht="12.75">
      <c r="B1678" s="27"/>
    </row>
    <row r="1679" ht="12.75">
      <c r="B1679" s="27"/>
    </row>
    <row r="1680" ht="12.75">
      <c r="B1680" s="27"/>
    </row>
    <row r="1681" ht="12.75">
      <c r="B1681" s="27"/>
    </row>
    <row r="1682" ht="12.75">
      <c r="B1682" s="27"/>
    </row>
    <row r="1683" ht="12.75">
      <c r="B1683" s="27"/>
    </row>
    <row r="1684" ht="12.75">
      <c r="B1684" s="27"/>
    </row>
    <row r="1685" ht="12.75">
      <c r="B1685" s="27"/>
    </row>
    <row r="1686" ht="12.75">
      <c r="B1686" s="27"/>
    </row>
    <row r="1687" ht="12.75">
      <c r="B1687" s="27"/>
    </row>
    <row r="1688" ht="12.75">
      <c r="B1688" s="27"/>
    </row>
    <row r="1689" ht="12.75">
      <c r="B1689" s="27"/>
    </row>
    <row r="1690" ht="12.75">
      <c r="B1690" s="27"/>
    </row>
    <row r="1691" ht="12.75">
      <c r="B1691" s="27"/>
    </row>
    <row r="1692" ht="12.75">
      <c r="B1692" s="27"/>
    </row>
    <row r="1693" ht="12.75">
      <c r="B1693" s="27"/>
    </row>
    <row r="1694" ht="12.75">
      <c r="B1694" s="27"/>
    </row>
    <row r="1695" ht="12.75">
      <c r="B1695" s="27"/>
    </row>
    <row r="1696" ht="12.75">
      <c r="B1696" s="27"/>
    </row>
    <row r="1697" ht="12.75">
      <c r="B1697" s="27"/>
    </row>
    <row r="1698" ht="12.75">
      <c r="B1698" s="27"/>
    </row>
    <row r="1699" ht="12.75">
      <c r="B1699" s="27"/>
    </row>
    <row r="1700" ht="12.75">
      <c r="B1700" s="27"/>
    </row>
    <row r="1701" ht="12.75">
      <c r="B1701" s="27"/>
    </row>
    <row r="1702" ht="12.75">
      <c r="B1702" s="27"/>
    </row>
    <row r="1703" ht="12.75">
      <c r="B1703" s="27"/>
    </row>
    <row r="1704" ht="12.75">
      <c r="B1704" s="27"/>
    </row>
    <row r="1705" ht="12.75">
      <c r="B1705" s="27"/>
    </row>
    <row r="1706" ht="12.75">
      <c r="B1706" s="27"/>
    </row>
    <row r="1707" ht="12.75">
      <c r="B1707" s="27"/>
    </row>
    <row r="1708" ht="12.75">
      <c r="B1708" s="27"/>
    </row>
    <row r="1709" ht="12.75">
      <c r="B1709" s="27"/>
    </row>
    <row r="1710" ht="12.75">
      <c r="B1710" s="27"/>
    </row>
    <row r="1711" ht="12.75">
      <c r="B1711" s="27"/>
    </row>
    <row r="1712" ht="12.75">
      <c r="B1712" s="27"/>
    </row>
    <row r="1713" ht="12.75">
      <c r="B1713" s="27"/>
    </row>
    <row r="1714" ht="12.75">
      <c r="B1714" s="27"/>
    </row>
    <row r="1715" ht="12.75">
      <c r="B1715" s="27"/>
    </row>
    <row r="1716" ht="12.75">
      <c r="B1716" s="27"/>
    </row>
    <row r="1717" ht="12.75">
      <c r="B1717" s="27"/>
    </row>
    <row r="1718" ht="12.75">
      <c r="B1718" s="27"/>
    </row>
    <row r="1719" ht="12.75">
      <c r="B1719" s="27"/>
    </row>
    <row r="1720" ht="12.75">
      <c r="B1720" s="27"/>
    </row>
    <row r="1721" ht="12.75">
      <c r="B1721" s="27"/>
    </row>
    <row r="1722" ht="12.75">
      <c r="B1722" s="27"/>
    </row>
    <row r="1723" ht="12.75">
      <c r="B1723" s="27"/>
    </row>
    <row r="1724" ht="12.75">
      <c r="B1724" s="27"/>
    </row>
    <row r="1725" ht="12.75">
      <c r="B1725" s="27"/>
    </row>
    <row r="1726" ht="12.75">
      <c r="B1726" s="27"/>
    </row>
    <row r="1727" ht="12.75">
      <c r="B1727" s="27"/>
    </row>
    <row r="1728" ht="12.75">
      <c r="B1728" s="27"/>
    </row>
    <row r="1729" ht="12.75">
      <c r="B1729" s="27"/>
    </row>
    <row r="1730" ht="12.75">
      <c r="B1730" s="27"/>
    </row>
    <row r="1731" ht="12.75">
      <c r="B1731" s="27"/>
    </row>
    <row r="1732" ht="12.75">
      <c r="B1732" s="27"/>
    </row>
    <row r="1733" ht="12.75">
      <c r="B1733" s="27"/>
    </row>
    <row r="1734" ht="12.75">
      <c r="B1734" s="27"/>
    </row>
    <row r="1735" ht="12.75">
      <c r="B1735" s="27"/>
    </row>
    <row r="1736" ht="12.75">
      <c r="B1736" s="27"/>
    </row>
    <row r="1737" ht="12.75">
      <c r="B1737" s="27"/>
    </row>
    <row r="1738" ht="12.75">
      <c r="B1738" s="27"/>
    </row>
    <row r="1739" ht="12.75">
      <c r="B1739" s="27"/>
    </row>
    <row r="1740" ht="12.75">
      <c r="B1740" s="27"/>
    </row>
    <row r="1741" ht="12.75">
      <c r="B1741" s="27"/>
    </row>
    <row r="1742" ht="12.75">
      <c r="B1742" s="27"/>
    </row>
    <row r="1743" ht="12.75">
      <c r="B1743" s="27"/>
    </row>
    <row r="1744" ht="12.75">
      <c r="B1744" s="27"/>
    </row>
    <row r="1745" ht="12.75">
      <c r="B1745" s="27"/>
    </row>
    <row r="1746" ht="12.75">
      <c r="B1746" s="27"/>
    </row>
    <row r="1747" ht="12.75">
      <c r="B1747" s="27"/>
    </row>
    <row r="1748" ht="12.75">
      <c r="B1748" s="27"/>
    </row>
    <row r="1749" ht="12.75">
      <c r="B1749" s="27"/>
    </row>
    <row r="1750" ht="12.75">
      <c r="B1750" s="27"/>
    </row>
    <row r="1751" ht="12.75">
      <c r="B1751" s="27"/>
    </row>
    <row r="1752" ht="12.75">
      <c r="B1752" s="27"/>
    </row>
    <row r="1753" ht="12.75">
      <c r="B1753" s="27"/>
    </row>
    <row r="1754" ht="12.75">
      <c r="B1754" s="27"/>
    </row>
    <row r="1755" ht="12.75">
      <c r="B1755" s="27"/>
    </row>
    <row r="1756" ht="12.75">
      <c r="B1756" s="27"/>
    </row>
    <row r="1757" ht="12.75">
      <c r="B1757" s="27"/>
    </row>
    <row r="1758" ht="12.75">
      <c r="B1758" s="27"/>
    </row>
    <row r="1759" ht="12.75">
      <c r="B1759" s="27"/>
    </row>
    <row r="1760" ht="12.75">
      <c r="B1760" s="27"/>
    </row>
    <row r="1761" ht="12.75">
      <c r="B1761" s="27"/>
    </row>
    <row r="1762" ht="12.75">
      <c r="B1762" s="27"/>
    </row>
    <row r="1763" ht="12.75">
      <c r="B1763" s="27"/>
    </row>
    <row r="1764" ht="12.75">
      <c r="B1764" s="27"/>
    </row>
    <row r="1765" ht="12.75">
      <c r="B1765" s="27"/>
    </row>
    <row r="1766" ht="12.75">
      <c r="B1766" s="27"/>
    </row>
    <row r="1767" ht="12.75">
      <c r="B1767" s="27"/>
    </row>
    <row r="1768" ht="12.75">
      <c r="B1768" s="27"/>
    </row>
    <row r="1769" ht="12.75">
      <c r="B1769" s="27"/>
    </row>
    <row r="1770" ht="12.75">
      <c r="B1770" s="27"/>
    </row>
    <row r="1771" ht="12.75">
      <c r="B1771" s="27"/>
    </row>
    <row r="1772" ht="12.75">
      <c r="B1772" s="27"/>
    </row>
    <row r="1773" ht="12.75">
      <c r="B1773" s="27"/>
    </row>
    <row r="1774" ht="12.75">
      <c r="B1774" s="27"/>
    </row>
    <row r="1775" ht="12.75">
      <c r="B1775" s="27"/>
    </row>
    <row r="1776" ht="12.75">
      <c r="B1776" s="27"/>
    </row>
    <row r="1777" ht="12.75">
      <c r="B1777" s="27"/>
    </row>
    <row r="1778" ht="12.75">
      <c r="B1778" s="27"/>
    </row>
    <row r="1779" ht="12.75">
      <c r="B1779" s="27"/>
    </row>
    <row r="1780" ht="12.75">
      <c r="B1780" s="27"/>
    </row>
    <row r="1781" ht="12.75">
      <c r="B1781" s="27"/>
    </row>
    <row r="1782" ht="12.75">
      <c r="B1782" s="27"/>
    </row>
    <row r="1783" ht="12.75">
      <c r="B1783" s="27"/>
    </row>
    <row r="1784" ht="12.75">
      <c r="B1784" s="27"/>
    </row>
    <row r="1785" ht="12.75">
      <c r="B1785" s="27"/>
    </row>
    <row r="1786" ht="12.75">
      <c r="B1786" s="27"/>
    </row>
    <row r="1787" ht="12.75">
      <c r="B1787" s="27"/>
    </row>
    <row r="1788" ht="12.75">
      <c r="B1788" s="27"/>
    </row>
    <row r="1789" ht="12.75">
      <c r="B1789" s="27"/>
    </row>
    <row r="1790" ht="12.75">
      <c r="B1790" s="27"/>
    </row>
    <row r="1791" ht="12.75">
      <c r="B1791" s="27"/>
    </row>
    <row r="1792" ht="12.75">
      <c r="B1792" s="27"/>
    </row>
    <row r="1793" ht="12.75">
      <c r="B1793" s="27"/>
    </row>
    <row r="1794" ht="12.75">
      <c r="B1794" s="27"/>
    </row>
    <row r="1795" ht="12.75">
      <c r="B1795" s="27"/>
    </row>
    <row r="1796" ht="12.75">
      <c r="B1796" s="27"/>
    </row>
    <row r="1797" ht="12.75">
      <c r="B1797" s="27"/>
    </row>
    <row r="1798" ht="12.75">
      <c r="B1798" s="27"/>
    </row>
    <row r="1799" ht="12.75">
      <c r="B1799" s="27"/>
    </row>
    <row r="1800" ht="12.75">
      <c r="B1800" s="27"/>
    </row>
    <row r="1801" ht="12.75">
      <c r="B1801" s="27"/>
    </row>
    <row r="1802" ht="12.75">
      <c r="B1802" s="27"/>
    </row>
    <row r="1803" ht="12.75">
      <c r="B1803" s="27"/>
    </row>
    <row r="1804" ht="12.75">
      <c r="B1804" s="27"/>
    </row>
    <row r="1805" ht="12.75">
      <c r="B1805" s="27"/>
    </row>
    <row r="1806" ht="12.75">
      <c r="B1806" s="27"/>
    </row>
    <row r="1807" ht="12.75">
      <c r="B1807" s="27"/>
    </row>
    <row r="1808" ht="12.75">
      <c r="B1808" s="27"/>
    </row>
    <row r="1809" ht="12.75">
      <c r="B1809" s="27"/>
    </row>
    <row r="1810" ht="12.75">
      <c r="B1810" s="27"/>
    </row>
    <row r="1811" ht="12.75">
      <c r="B1811" s="27"/>
    </row>
    <row r="1812" ht="12.75">
      <c r="B1812" s="27"/>
    </row>
    <row r="1813" ht="12.75">
      <c r="B1813" s="27"/>
    </row>
    <row r="1814" ht="12.75">
      <c r="B1814" s="27"/>
    </row>
    <row r="1815" ht="12.75">
      <c r="B1815" s="27"/>
    </row>
    <row r="1816" ht="12.75">
      <c r="B1816" s="27"/>
    </row>
    <row r="1817" ht="12.75">
      <c r="B1817" s="27"/>
    </row>
    <row r="1818" ht="12.75">
      <c r="B1818" s="27"/>
    </row>
    <row r="1819" ht="12.75">
      <c r="B1819" s="27"/>
    </row>
    <row r="1820" ht="12.75">
      <c r="B1820" s="27"/>
    </row>
    <row r="1821" ht="12.75">
      <c r="B1821" s="27"/>
    </row>
    <row r="1822" ht="12.75">
      <c r="B1822" s="27"/>
    </row>
    <row r="1823" ht="12.75">
      <c r="B1823" s="27"/>
    </row>
    <row r="1824" ht="12.75">
      <c r="B1824" s="27"/>
    </row>
    <row r="1825" ht="12.75">
      <c r="B1825" s="27"/>
    </row>
    <row r="1826" ht="12.75">
      <c r="B1826" s="27"/>
    </row>
    <row r="1827" ht="12.75">
      <c r="B1827" s="27"/>
    </row>
    <row r="1828" ht="12.75">
      <c r="B1828" s="27"/>
    </row>
    <row r="1829" ht="12.75">
      <c r="B1829" s="27"/>
    </row>
    <row r="1830" ht="12.75">
      <c r="B1830" s="27"/>
    </row>
    <row r="1831" ht="12.75">
      <c r="B1831" s="27"/>
    </row>
    <row r="1832" ht="12.75">
      <c r="B1832" s="27"/>
    </row>
    <row r="1833" ht="12.75">
      <c r="B1833" s="27"/>
    </row>
    <row r="1834" ht="12.75">
      <c r="B1834" s="27"/>
    </row>
    <row r="1835" ht="12.75">
      <c r="B1835" s="27"/>
    </row>
    <row r="1836" ht="12.75">
      <c r="B1836" s="27"/>
    </row>
    <row r="1837" ht="12.75">
      <c r="B1837" s="27"/>
    </row>
    <row r="1838" ht="12.75">
      <c r="B1838" s="27"/>
    </row>
    <row r="1839" ht="12.75">
      <c r="B1839" s="27"/>
    </row>
    <row r="1840" ht="12.75">
      <c r="B1840" s="27"/>
    </row>
    <row r="1841" ht="12.75">
      <c r="B1841" s="27"/>
    </row>
    <row r="1842" ht="12.75">
      <c r="B1842" s="27"/>
    </row>
    <row r="1843" ht="12.75">
      <c r="B1843" s="27"/>
    </row>
    <row r="1844" ht="12.75">
      <c r="B1844" s="27"/>
    </row>
    <row r="1845" ht="12.75">
      <c r="B1845" s="27"/>
    </row>
    <row r="1846" ht="12.75">
      <c r="B1846" s="27"/>
    </row>
    <row r="1847" ht="12.75">
      <c r="B1847" s="27"/>
    </row>
    <row r="1848" ht="12.75">
      <c r="B1848" s="27"/>
    </row>
    <row r="1849" ht="12.75">
      <c r="B1849" s="27"/>
    </row>
    <row r="1850" ht="12.75">
      <c r="B1850" s="27"/>
    </row>
    <row r="1851" ht="12.75">
      <c r="B1851" s="27"/>
    </row>
    <row r="1852" ht="12.75">
      <c r="B1852" s="27"/>
    </row>
    <row r="1853" ht="12.75">
      <c r="B1853" s="27"/>
    </row>
    <row r="1854" ht="12.75">
      <c r="B1854" s="27"/>
    </row>
    <row r="1855" ht="12.75">
      <c r="B1855" s="27"/>
    </row>
    <row r="1856" ht="12.75">
      <c r="B1856" s="27"/>
    </row>
    <row r="1857" ht="12.75">
      <c r="B1857" s="27"/>
    </row>
    <row r="1858" ht="12.75">
      <c r="B1858" s="27"/>
    </row>
    <row r="1859" ht="12.75">
      <c r="B1859" s="27"/>
    </row>
    <row r="1860" ht="12.75">
      <c r="B1860" s="27"/>
    </row>
    <row r="1861" ht="12.75">
      <c r="B1861" s="27"/>
    </row>
    <row r="1862" ht="12.75">
      <c r="B1862" s="27"/>
    </row>
    <row r="1863" ht="12.75">
      <c r="B1863" s="27"/>
    </row>
    <row r="1864" ht="12.75">
      <c r="B1864" s="27"/>
    </row>
    <row r="1865" ht="12.75">
      <c r="B1865" s="27"/>
    </row>
    <row r="1866" ht="12.75">
      <c r="B1866" s="27"/>
    </row>
    <row r="1867" ht="12.75">
      <c r="B1867" s="27"/>
    </row>
    <row r="1868" ht="12.75">
      <c r="B1868" s="27"/>
    </row>
    <row r="1869" ht="12.75">
      <c r="B1869" s="27"/>
    </row>
    <row r="1870" ht="12.75">
      <c r="B1870" s="27"/>
    </row>
    <row r="1871" ht="12.75">
      <c r="B1871" s="27"/>
    </row>
    <row r="1872" ht="12.75">
      <c r="B1872" s="27"/>
    </row>
    <row r="1873" ht="12.75">
      <c r="B1873" s="27"/>
    </row>
    <row r="1874" ht="12.75">
      <c r="B1874" s="27"/>
    </row>
    <row r="1875" ht="12.75">
      <c r="B1875" s="27"/>
    </row>
    <row r="1876" ht="12.75">
      <c r="B1876" s="27"/>
    </row>
    <row r="1877" ht="12.75">
      <c r="B1877" s="27"/>
    </row>
    <row r="1878" ht="12.75">
      <c r="B1878" s="27"/>
    </row>
    <row r="1879" ht="12.75">
      <c r="B1879" s="27"/>
    </row>
    <row r="1880" ht="12.75">
      <c r="B1880" s="27"/>
    </row>
    <row r="1881" ht="12.75">
      <c r="B1881" s="27"/>
    </row>
    <row r="1882" ht="12.75">
      <c r="B1882" s="27"/>
    </row>
    <row r="1883" ht="12.75">
      <c r="B1883" s="27"/>
    </row>
    <row r="1884" ht="12.75">
      <c r="B1884" s="27"/>
    </row>
    <row r="1885" ht="12.75">
      <c r="B1885" s="27"/>
    </row>
    <row r="1886" ht="12.75">
      <c r="B1886" s="27"/>
    </row>
    <row r="1887" ht="12.75">
      <c r="B1887" s="27"/>
    </row>
    <row r="1888" ht="12.75">
      <c r="B1888" s="27"/>
    </row>
    <row r="1889" ht="12.75">
      <c r="B1889" s="27"/>
    </row>
    <row r="1890" ht="12.75">
      <c r="B1890" s="27"/>
    </row>
    <row r="1891" ht="12.75">
      <c r="B1891" s="27"/>
    </row>
    <row r="1892" ht="12.75">
      <c r="B1892" s="27"/>
    </row>
    <row r="1893" ht="12.75">
      <c r="B1893" s="27"/>
    </row>
    <row r="1894" ht="12.75">
      <c r="B1894" s="27"/>
    </row>
    <row r="1895" ht="12.75">
      <c r="B1895" s="27"/>
    </row>
    <row r="1896" ht="12.75">
      <c r="B1896" s="27"/>
    </row>
    <row r="1897" ht="12.75">
      <c r="B1897" s="27"/>
    </row>
    <row r="1898" ht="12.75">
      <c r="B1898" s="27"/>
    </row>
    <row r="1899" ht="12.75">
      <c r="B1899" s="27"/>
    </row>
    <row r="1900" ht="12.75">
      <c r="B1900" s="27"/>
    </row>
    <row r="1901" ht="12.75">
      <c r="B1901" s="27"/>
    </row>
    <row r="1902" ht="12.75">
      <c r="B1902" s="27"/>
    </row>
    <row r="1903" ht="12.75">
      <c r="B1903" s="27"/>
    </row>
    <row r="1904" ht="12.75">
      <c r="B1904" s="27"/>
    </row>
    <row r="1905" ht="12.75">
      <c r="B1905" s="27"/>
    </row>
    <row r="1906" ht="12.75">
      <c r="B1906" s="27"/>
    </row>
    <row r="1907" ht="12.75">
      <c r="B1907" s="27"/>
    </row>
    <row r="1908" ht="12.75">
      <c r="B1908" s="27"/>
    </row>
    <row r="1909" ht="12.75">
      <c r="B1909" s="27"/>
    </row>
    <row r="1910" ht="12.75">
      <c r="B1910" s="27"/>
    </row>
    <row r="1911" ht="12.75">
      <c r="B1911" s="27"/>
    </row>
    <row r="1912" ht="12.75">
      <c r="B1912" s="27"/>
    </row>
    <row r="1913" ht="12.75">
      <c r="B1913" s="27"/>
    </row>
    <row r="1914" ht="12.75">
      <c r="B1914" s="27"/>
    </row>
    <row r="1915" ht="12.75">
      <c r="B1915" s="27"/>
    </row>
    <row r="1916" ht="12.75">
      <c r="B1916" s="27"/>
    </row>
    <row r="1917" ht="12.75">
      <c r="B1917" s="27"/>
    </row>
    <row r="1918" ht="12.75">
      <c r="B1918" s="27"/>
    </row>
    <row r="1919" ht="12.75">
      <c r="B1919" s="27"/>
    </row>
    <row r="1920" ht="12.75">
      <c r="B1920" s="27"/>
    </row>
    <row r="1921" ht="12.75">
      <c r="B1921" s="27"/>
    </row>
    <row r="1922" ht="12.75">
      <c r="B1922" s="27"/>
    </row>
    <row r="1923" ht="12.75">
      <c r="B1923" s="27"/>
    </row>
    <row r="1924" ht="12.75">
      <c r="B1924" s="27"/>
    </row>
    <row r="1925" ht="12.75">
      <c r="B1925" s="27"/>
    </row>
    <row r="1926" ht="12.75">
      <c r="B1926" s="27"/>
    </row>
    <row r="1927" ht="12.75">
      <c r="B1927" s="27"/>
    </row>
    <row r="1928" ht="12.75">
      <c r="B1928" s="27"/>
    </row>
    <row r="1929" ht="12.75">
      <c r="B1929" s="27"/>
    </row>
    <row r="1930" ht="12.75">
      <c r="B1930" s="27"/>
    </row>
    <row r="1931" ht="12.75">
      <c r="B1931" s="27"/>
    </row>
    <row r="1932" ht="12.75">
      <c r="B1932" s="27"/>
    </row>
    <row r="1933" ht="12.75">
      <c r="B1933" s="27"/>
    </row>
    <row r="1934" ht="12.75">
      <c r="B1934" s="27"/>
    </row>
    <row r="1935" ht="12.75">
      <c r="B1935" s="27"/>
    </row>
    <row r="1936" ht="12.75">
      <c r="B1936" s="27"/>
    </row>
    <row r="1937" ht="12.75">
      <c r="B1937" s="27"/>
    </row>
    <row r="1938" ht="12.75">
      <c r="B1938" s="27"/>
    </row>
    <row r="1939" ht="12.75">
      <c r="B1939" s="27"/>
    </row>
    <row r="1940" ht="12.75">
      <c r="B1940" s="27"/>
    </row>
    <row r="1941" ht="12.75">
      <c r="B1941" s="27"/>
    </row>
    <row r="1942" ht="12.75">
      <c r="B1942" s="27"/>
    </row>
    <row r="1943" ht="12.75">
      <c r="B1943" s="27"/>
    </row>
    <row r="1944" ht="12.75">
      <c r="B1944" s="27"/>
    </row>
    <row r="1945" ht="12.75">
      <c r="B1945" s="27"/>
    </row>
    <row r="1946" ht="12.75">
      <c r="B1946" s="27"/>
    </row>
    <row r="1947" ht="12.75">
      <c r="B1947" s="27"/>
    </row>
    <row r="1948" ht="12.75">
      <c r="B1948" s="27"/>
    </row>
    <row r="1949" ht="12.75">
      <c r="B1949" s="27"/>
    </row>
    <row r="1950" ht="12.75">
      <c r="B1950" s="27"/>
    </row>
    <row r="1951" ht="12.75">
      <c r="B1951" s="27"/>
    </row>
    <row r="1952" ht="12.75">
      <c r="B1952" s="27"/>
    </row>
    <row r="1953" ht="12.75">
      <c r="B1953" s="27"/>
    </row>
    <row r="1954" ht="12.75">
      <c r="B1954" s="27"/>
    </row>
    <row r="1955" ht="12.75">
      <c r="B1955" s="27"/>
    </row>
    <row r="1956" ht="12.75">
      <c r="B1956" s="27"/>
    </row>
    <row r="1957" ht="12.75">
      <c r="B1957" s="27"/>
    </row>
    <row r="1958" ht="12.75">
      <c r="B1958" s="27"/>
    </row>
    <row r="1959" ht="12.75">
      <c r="B1959" s="27"/>
    </row>
    <row r="1960" ht="12.75">
      <c r="B1960" s="27"/>
    </row>
    <row r="1961" ht="12.75">
      <c r="B1961" s="27"/>
    </row>
    <row r="1962" ht="12.75">
      <c r="B1962" s="27"/>
    </row>
    <row r="1963" ht="12.75">
      <c r="B1963" s="27"/>
    </row>
    <row r="1964" ht="12.75">
      <c r="B1964" s="27"/>
    </row>
    <row r="1965" ht="12.75">
      <c r="B1965" s="27"/>
    </row>
    <row r="1966" ht="12.75">
      <c r="B1966" s="27"/>
    </row>
    <row r="1967" ht="12.75">
      <c r="B1967" s="27"/>
    </row>
    <row r="1968" ht="12.75">
      <c r="B1968" s="27"/>
    </row>
    <row r="1969" ht="12.75">
      <c r="B1969" s="27"/>
    </row>
    <row r="1970" ht="12.75">
      <c r="B1970" s="27"/>
    </row>
    <row r="1971" ht="12.75">
      <c r="B1971" s="27"/>
    </row>
    <row r="1972" ht="12.75">
      <c r="B1972" s="27"/>
    </row>
    <row r="1973" ht="12.75">
      <c r="B1973" s="27"/>
    </row>
    <row r="1974" ht="12.75">
      <c r="B1974" s="27"/>
    </row>
    <row r="1975" ht="12.75">
      <c r="B1975" s="27"/>
    </row>
    <row r="1976" ht="12.75">
      <c r="B1976" s="27"/>
    </row>
    <row r="1977" ht="12.75">
      <c r="B1977" s="27"/>
    </row>
    <row r="1978" ht="12.75">
      <c r="B1978" s="27"/>
    </row>
    <row r="1979" ht="12.75">
      <c r="B1979" s="27"/>
    </row>
    <row r="1980" ht="12.75">
      <c r="B1980" s="27"/>
    </row>
    <row r="1981" ht="12.75">
      <c r="B1981" s="27"/>
    </row>
    <row r="1982" ht="12.75">
      <c r="B1982" s="27"/>
    </row>
    <row r="1983" ht="12.75">
      <c r="B1983" s="27"/>
    </row>
    <row r="1984" ht="12.75">
      <c r="B1984" s="27"/>
    </row>
    <row r="1985" ht="12.75">
      <c r="B1985" s="27"/>
    </row>
    <row r="1986" ht="12.75">
      <c r="B1986" s="27"/>
    </row>
    <row r="1987" ht="12.75">
      <c r="B1987" s="27"/>
    </row>
    <row r="1988" ht="12.75">
      <c r="B1988" s="27"/>
    </row>
    <row r="1989" ht="12.75">
      <c r="B1989" s="27"/>
    </row>
    <row r="1990" ht="12.75">
      <c r="B1990" s="27"/>
    </row>
    <row r="1991" ht="12.75">
      <c r="B1991" s="27"/>
    </row>
    <row r="1992" ht="12.75">
      <c r="B1992" s="27"/>
    </row>
    <row r="1993" ht="12.75">
      <c r="B1993" s="27"/>
    </row>
    <row r="1994" ht="12.75">
      <c r="B1994" s="27"/>
    </row>
    <row r="1995" ht="12.75">
      <c r="B1995" s="27"/>
    </row>
    <row r="1996" ht="12.75">
      <c r="B1996" s="27"/>
    </row>
    <row r="1997" ht="12.75">
      <c r="B1997" s="27"/>
    </row>
    <row r="1998" ht="12.75">
      <c r="B1998" s="27"/>
    </row>
    <row r="1999" ht="12.75">
      <c r="B1999" s="27"/>
    </row>
    <row r="2000" ht="12.75">
      <c r="B2000" s="27"/>
    </row>
    <row r="2001" ht="12.75">
      <c r="B2001" s="27"/>
    </row>
    <row r="2002" ht="12.75">
      <c r="B2002" s="27"/>
    </row>
    <row r="2003" ht="12.75">
      <c r="B2003" s="27"/>
    </row>
    <row r="2004" ht="12.75">
      <c r="B2004" s="27"/>
    </row>
    <row r="2005" ht="12.75">
      <c r="B2005" s="27"/>
    </row>
    <row r="2006" ht="12.75">
      <c r="B2006" s="27"/>
    </row>
    <row r="2007" ht="12.75">
      <c r="B2007" s="27"/>
    </row>
    <row r="2008" ht="12.75">
      <c r="B2008" s="27"/>
    </row>
    <row r="2009" ht="12.75">
      <c r="B2009" s="27"/>
    </row>
    <row r="2010" ht="12.75">
      <c r="B2010" s="27"/>
    </row>
    <row r="2011" ht="12.75">
      <c r="B2011" s="27"/>
    </row>
    <row r="2012" ht="12.75">
      <c r="B2012" s="27"/>
    </row>
    <row r="2013" ht="12.75">
      <c r="B2013" s="27"/>
    </row>
    <row r="2014" ht="12.75">
      <c r="B2014" s="27"/>
    </row>
    <row r="2015" ht="12.75">
      <c r="B2015" s="27"/>
    </row>
    <row r="2016" ht="12.75">
      <c r="B2016" s="27"/>
    </row>
    <row r="2017" ht="12.75">
      <c r="B2017" s="27"/>
    </row>
    <row r="2018" ht="12.75">
      <c r="B2018" s="27"/>
    </row>
    <row r="2019" ht="12.75">
      <c r="B2019" s="27"/>
    </row>
    <row r="2020" ht="12.75">
      <c r="B2020" s="27"/>
    </row>
    <row r="2021" ht="12.75">
      <c r="B2021" s="27"/>
    </row>
    <row r="2022" ht="12.75">
      <c r="B2022" s="27"/>
    </row>
    <row r="2023" ht="12.75">
      <c r="B2023" s="27"/>
    </row>
    <row r="2024" ht="12.75">
      <c r="B2024" s="27"/>
    </row>
    <row r="2025" ht="12.75">
      <c r="B2025" s="27"/>
    </row>
    <row r="2026" ht="12.75">
      <c r="B2026" s="27"/>
    </row>
    <row r="2027" ht="12.75">
      <c r="B2027" s="27"/>
    </row>
    <row r="2028" ht="12.75">
      <c r="B2028" s="27"/>
    </row>
    <row r="2029" ht="12.75">
      <c r="B2029" s="27"/>
    </row>
    <row r="2030" ht="12.75">
      <c r="B2030" s="27"/>
    </row>
    <row r="2031" ht="12.75">
      <c r="B2031" s="27"/>
    </row>
    <row r="2032" ht="12.75">
      <c r="B2032" s="27"/>
    </row>
    <row r="2033" ht="12.75">
      <c r="B2033" s="27"/>
    </row>
    <row r="2034" ht="12.75">
      <c r="B2034" s="27"/>
    </row>
    <row r="2035" ht="12.75">
      <c r="B2035" s="27"/>
    </row>
    <row r="2036" ht="12.75">
      <c r="B2036" s="27"/>
    </row>
    <row r="2037" ht="12.75">
      <c r="B2037" s="27"/>
    </row>
    <row r="2038" ht="12.75">
      <c r="B2038" s="27"/>
    </row>
    <row r="2039" ht="12.75">
      <c r="B2039" s="27"/>
    </row>
    <row r="2040" ht="12.75">
      <c r="B2040" s="27"/>
    </row>
    <row r="2041" ht="12.75">
      <c r="B2041" s="27"/>
    </row>
    <row r="2042" ht="12.75">
      <c r="B2042" s="27"/>
    </row>
    <row r="2043" ht="12.75">
      <c r="B2043" s="27"/>
    </row>
    <row r="2044" ht="12.75">
      <c r="B2044" s="27"/>
    </row>
    <row r="2045" ht="12.75">
      <c r="B2045" s="27"/>
    </row>
    <row r="2046" ht="12.75">
      <c r="B2046" s="27"/>
    </row>
    <row r="2047" ht="12.75">
      <c r="B2047" s="27"/>
    </row>
    <row r="2048" ht="12.75">
      <c r="B2048" s="27"/>
    </row>
    <row r="2049" ht="12.75">
      <c r="B2049" s="27"/>
    </row>
    <row r="2050" ht="12.75">
      <c r="B2050" s="27"/>
    </row>
    <row r="2051" ht="12.75">
      <c r="B2051" s="27"/>
    </row>
    <row r="2052" ht="12.75">
      <c r="B2052" s="27"/>
    </row>
    <row r="2053" ht="12.75">
      <c r="B2053" s="27"/>
    </row>
    <row r="2054" ht="12.75">
      <c r="B2054" s="27"/>
    </row>
    <row r="2055" ht="12.75">
      <c r="B2055" s="27"/>
    </row>
    <row r="2056" ht="12.75">
      <c r="B2056" s="27"/>
    </row>
    <row r="2057" ht="12.75">
      <c r="B2057" s="27"/>
    </row>
    <row r="2058" ht="12.75">
      <c r="B2058" s="27"/>
    </row>
    <row r="2059" ht="12.75">
      <c r="B2059" s="27"/>
    </row>
    <row r="2060" ht="12.75">
      <c r="B2060" s="27"/>
    </row>
    <row r="2061" ht="12.75">
      <c r="B2061" s="27"/>
    </row>
    <row r="2062" ht="12.75">
      <c r="B2062" s="27"/>
    </row>
    <row r="2063" ht="12.75">
      <c r="B2063" s="27"/>
    </row>
    <row r="2064" ht="12.75">
      <c r="B2064" s="27"/>
    </row>
    <row r="2065" ht="12.75">
      <c r="B2065" s="27"/>
    </row>
    <row r="2066" ht="12.75">
      <c r="B2066" s="27"/>
    </row>
    <row r="2067" ht="12.75">
      <c r="B2067" s="27"/>
    </row>
    <row r="2068" ht="12.75">
      <c r="B2068" s="27"/>
    </row>
    <row r="2069" ht="12.75">
      <c r="B2069" s="27"/>
    </row>
    <row r="2070" ht="12.75">
      <c r="B2070" s="27"/>
    </row>
    <row r="2071" ht="12.75">
      <c r="B2071" s="27"/>
    </row>
    <row r="2072" ht="12.75">
      <c r="B2072" s="27"/>
    </row>
    <row r="2073" ht="12.75">
      <c r="B2073" s="27"/>
    </row>
    <row r="2074" ht="12.75">
      <c r="B2074" s="27"/>
    </row>
    <row r="2075" ht="12.75">
      <c r="B2075" s="27"/>
    </row>
    <row r="2076" ht="12.75">
      <c r="B2076" s="27"/>
    </row>
    <row r="2077" ht="12.75">
      <c r="B2077" s="27"/>
    </row>
    <row r="2078" ht="12.75">
      <c r="B2078" s="27"/>
    </row>
    <row r="2079" ht="12.75">
      <c r="B2079" s="27"/>
    </row>
    <row r="2080" ht="12.75">
      <c r="B2080" s="27"/>
    </row>
    <row r="2081" ht="12.75">
      <c r="B2081" s="27"/>
    </row>
    <row r="2082" ht="12.75">
      <c r="B2082" s="27"/>
    </row>
    <row r="2083" ht="12.75">
      <c r="B2083" s="27"/>
    </row>
    <row r="2084" ht="12.75">
      <c r="B2084" s="27"/>
    </row>
    <row r="2085" ht="12.75">
      <c r="B2085" s="27"/>
    </row>
    <row r="2086" ht="12.75">
      <c r="B2086" s="27"/>
    </row>
    <row r="2087" ht="12.75">
      <c r="B2087" s="27"/>
    </row>
    <row r="2088" ht="12.75">
      <c r="B2088" s="27"/>
    </row>
    <row r="2089" ht="12.75">
      <c r="B2089" s="27"/>
    </row>
    <row r="2090" ht="12.75">
      <c r="B2090" s="27"/>
    </row>
    <row r="2091" ht="12.75">
      <c r="B2091" s="27"/>
    </row>
    <row r="2092" ht="12.75">
      <c r="B2092" s="27"/>
    </row>
    <row r="2093" ht="12.75">
      <c r="B2093" s="27"/>
    </row>
    <row r="2094" ht="12.75">
      <c r="B2094" s="27"/>
    </row>
    <row r="2095" ht="12.75">
      <c r="B2095" s="27"/>
    </row>
    <row r="2096" ht="12.75">
      <c r="B2096" s="27"/>
    </row>
    <row r="2097" ht="12.75">
      <c r="B2097" s="27"/>
    </row>
    <row r="2098" ht="12.75">
      <c r="B2098" s="27"/>
    </row>
    <row r="2099" ht="12.75">
      <c r="B2099" s="27"/>
    </row>
    <row r="2100" ht="12.75">
      <c r="B2100" s="27"/>
    </row>
    <row r="2101" ht="12.75">
      <c r="B2101" s="27"/>
    </row>
    <row r="2102" ht="12.75">
      <c r="B2102" s="27"/>
    </row>
    <row r="2103" ht="12.75">
      <c r="B2103" s="27"/>
    </row>
    <row r="2104" ht="12.75">
      <c r="B2104" s="27"/>
    </row>
    <row r="2105" ht="12.75">
      <c r="B2105" s="27"/>
    </row>
    <row r="2106" ht="12.75">
      <c r="B2106" s="27"/>
    </row>
    <row r="2107" ht="12.75">
      <c r="B2107" s="27"/>
    </row>
    <row r="2108" ht="12.75">
      <c r="B2108" s="27"/>
    </row>
    <row r="2109" ht="12.75">
      <c r="B2109" s="27"/>
    </row>
    <row r="2110" ht="12.75">
      <c r="B2110" s="27"/>
    </row>
    <row r="2111" ht="12.75">
      <c r="B2111" s="27"/>
    </row>
    <row r="2112" ht="12.75">
      <c r="B2112" s="27"/>
    </row>
    <row r="2113" ht="12.75">
      <c r="B2113" s="27"/>
    </row>
    <row r="2114" ht="12.75">
      <c r="B2114" s="27"/>
    </row>
    <row r="2115" ht="12.75">
      <c r="B2115" s="27"/>
    </row>
    <row r="2116" ht="12.75">
      <c r="B2116" s="27"/>
    </row>
    <row r="2117" ht="12.75">
      <c r="B2117" s="27"/>
    </row>
    <row r="2118" ht="12.75">
      <c r="B2118" s="27"/>
    </row>
    <row r="2119" ht="12.75">
      <c r="B2119" s="27"/>
    </row>
    <row r="2120" ht="12.75">
      <c r="B2120" s="27"/>
    </row>
    <row r="2121" ht="12.75">
      <c r="B2121" s="27"/>
    </row>
    <row r="2122" ht="12.75">
      <c r="B2122" s="27"/>
    </row>
    <row r="2123" ht="12.75">
      <c r="B2123" s="27"/>
    </row>
    <row r="2124" ht="12.75">
      <c r="B2124" s="27"/>
    </row>
    <row r="2125" ht="12.75">
      <c r="B2125" s="27"/>
    </row>
    <row r="2126" ht="12.75">
      <c r="B2126" s="27"/>
    </row>
    <row r="2127" ht="12.75">
      <c r="B2127" s="27"/>
    </row>
    <row r="2128" ht="12.75">
      <c r="B2128" s="27"/>
    </row>
    <row r="2129" ht="12.75">
      <c r="B2129" s="27"/>
    </row>
    <row r="2130" ht="12.75">
      <c r="B2130" s="27"/>
    </row>
    <row r="2131" ht="12.75">
      <c r="B2131" s="27"/>
    </row>
    <row r="2132" ht="12.75">
      <c r="B2132" s="27"/>
    </row>
    <row r="2133" ht="12.75">
      <c r="B2133" s="27"/>
    </row>
    <row r="2134" ht="12.75">
      <c r="B2134" s="27"/>
    </row>
    <row r="2135" ht="12.75">
      <c r="B2135" s="27"/>
    </row>
    <row r="2136" ht="12.75">
      <c r="B2136" s="27"/>
    </row>
    <row r="2137" ht="12.75">
      <c r="B2137" s="27"/>
    </row>
    <row r="2138" ht="12.75">
      <c r="B2138" s="27"/>
    </row>
    <row r="2139" ht="12.75">
      <c r="B2139" s="27"/>
    </row>
    <row r="2140" ht="12.75">
      <c r="B2140" s="27"/>
    </row>
    <row r="2141" ht="12.75">
      <c r="B2141" s="27"/>
    </row>
    <row r="2142" ht="12.75">
      <c r="B2142" s="27"/>
    </row>
    <row r="2143" ht="12.75">
      <c r="B2143" s="27"/>
    </row>
    <row r="2144" ht="12.75">
      <c r="B2144" s="27"/>
    </row>
    <row r="2145" ht="12.75">
      <c r="B2145" s="27"/>
    </row>
    <row r="2146" ht="12.75">
      <c r="B2146" s="27"/>
    </row>
    <row r="2147" ht="12.75">
      <c r="B2147" s="27"/>
    </row>
    <row r="2148" ht="12.75">
      <c r="B2148" s="27"/>
    </row>
    <row r="2149" ht="12.75">
      <c r="B2149" s="27"/>
    </row>
    <row r="2150" ht="12.75">
      <c r="B2150" s="27"/>
    </row>
    <row r="2151" ht="12.75">
      <c r="B2151" s="27"/>
    </row>
    <row r="2152" ht="12.75">
      <c r="B2152" s="27"/>
    </row>
    <row r="2153" ht="12.75">
      <c r="B2153" s="27"/>
    </row>
    <row r="2154" ht="12.75">
      <c r="B2154" s="27"/>
    </row>
    <row r="2155" ht="12.75">
      <c r="B2155" s="27"/>
    </row>
    <row r="2156" ht="12.75">
      <c r="B2156" s="27"/>
    </row>
    <row r="2157" ht="12.75">
      <c r="B2157" s="27"/>
    </row>
    <row r="2158" ht="12.75">
      <c r="B2158" s="27"/>
    </row>
    <row r="2159" ht="12.75">
      <c r="B2159" s="27"/>
    </row>
    <row r="2160" ht="12.75">
      <c r="B2160" s="27"/>
    </row>
    <row r="2161" ht="12.75">
      <c r="B2161" s="27"/>
    </row>
    <row r="2162" ht="12.75">
      <c r="B2162" s="27"/>
    </row>
    <row r="2163" ht="12.75">
      <c r="B2163" s="27"/>
    </row>
    <row r="2164" ht="12.75">
      <c r="B2164" s="27"/>
    </row>
    <row r="2165" ht="12.75">
      <c r="B2165" s="27"/>
    </row>
    <row r="2166" ht="12.75">
      <c r="B2166" s="27"/>
    </row>
    <row r="2167" ht="12.75">
      <c r="B2167" s="27"/>
    </row>
    <row r="2168" ht="12.75">
      <c r="B2168" s="27"/>
    </row>
    <row r="2169" ht="12.75">
      <c r="B2169" s="27"/>
    </row>
    <row r="2170" ht="12.75">
      <c r="B2170" s="27"/>
    </row>
    <row r="2171" ht="12.75">
      <c r="B2171" s="27"/>
    </row>
    <row r="2172" ht="12.75">
      <c r="B2172" s="27"/>
    </row>
    <row r="2173" ht="12.75">
      <c r="B2173" s="27"/>
    </row>
    <row r="2174" ht="12.75">
      <c r="B2174" s="27"/>
    </row>
    <row r="2175" ht="12.75">
      <c r="B2175" s="27"/>
    </row>
    <row r="2176" ht="12.75">
      <c r="B2176" s="27"/>
    </row>
    <row r="2177" ht="12.75">
      <c r="B2177" s="27"/>
    </row>
    <row r="2178" ht="12.75">
      <c r="B2178" s="27"/>
    </row>
    <row r="2179" ht="12.75">
      <c r="B2179" s="27"/>
    </row>
    <row r="2180" ht="12.75">
      <c r="B2180" s="27"/>
    </row>
    <row r="2181" ht="12.75">
      <c r="B2181" s="27"/>
    </row>
    <row r="2182" ht="12.75">
      <c r="B2182" s="27"/>
    </row>
    <row r="2183" ht="12.75">
      <c r="B2183" s="27"/>
    </row>
    <row r="2184" ht="12.75">
      <c r="B2184" s="27"/>
    </row>
    <row r="2185" ht="12.75">
      <c r="B2185" s="27"/>
    </row>
    <row r="2186" ht="12.75">
      <c r="B2186" s="27"/>
    </row>
    <row r="2187" ht="12.75">
      <c r="B2187" s="27"/>
    </row>
    <row r="2188" ht="12.75">
      <c r="B2188" s="27"/>
    </row>
    <row r="2189" ht="12.75">
      <c r="B2189" s="27"/>
    </row>
    <row r="2190" ht="12.75">
      <c r="B2190" s="27"/>
    </row>
    <row r="2191" ht="12.75">
      <c r="B2191" s="27"/>
    </row>
    <row r="2192" ht="12.75">
      <c r="B2192" s="27"/>
    </row>
    <row r="2193" ht="12.75">
      <c r="B2193" s="27"/>
    </row>
    <row r="2194" ht="12.75">
      <c r="B2194" s="27"/>
    </row>
    <row r="2195" ht="12.75">
      <c r="B2195" s="27"/>
    </row>
    <row r="2196" ht="12.75">
      <c r="B2196" s="27"/>
    </row>
    <row r="2197" ht="12.75">
      <c r="B2197" s="27"/>
    </row>
    <row r="2198" ht="12.75">
      <c r="B2198" s="27"/>
    </row>
    <row r="2199" ht="12.75">
      <c r="B2199" s="27"/>
    </row>
    <row r="2200" ht="12.75">
      <c r="B2200" s="27"/>
    </row>
    <row r="2201" ht="12.75">
      <c r="B2201" s="27"/>
    </row>
    <row r="2202" ht="12.75">
      <c r="B2202" s="27"/>
    </row>
    <row r="2203" ht="12.75">
      <c r="B2203" s="27"/>
    </row>
    <row r="2204" ht="12.75">
      <c r="B2204" s="27"/>
    </row>
    <row r="2205" ht="12.75">
      <c r="B2205" s="27"/>
    </row>
    <row r="2206" ht="12.75">
      <c r="B2206" s="27"/>
    </row>
    <row r="2207" ht="12.75">
      <c r="B2207" s="27"/>
    </row>
    <row r="2208" ht="12.75">
      <c r="B2208" s="27"/>
    </row>
    <row r="2209" ht="12.75">
      <c r="B2209" s="27"/>
    </row>
    <row r="2210" ht="12.75">
      <c r="B2210" s="27"/>
    </row>
    <row r="2211" ht="12.75">
      <c r="B2211" s="27"/>
    </row>
    <row r="2212" ht="12.75">
      <c r="B2212" s="27"/>
    </row>
    <row r="2213" ht="12.75">
      <c r="B2213" s="27"/>
    </row>
    <row r="2214" ht="12.75">
      <c r="B2214" s="27"/>
    </row>
    <row r="2215" ht="12.75">
      <c r="B2215" s="27"/>
    </row>
    <row r="2216" ht="12.75">
      <c r="B2216" s="27"/>
    </row>
    <row r="2217" ht="12.75">
      <c r="B2217" s="27"/>
    </row>
    <row r="2218" ht="12.75">
      <c r="B2218" s="27"/>
    </row>
    <row r="2219" ht="12.75">
      <c r="B2219" s="27"/>
    </row>
    <row r="2220" ht="12.75">
      <c r="B2220" s="27"/>
    </row>
    <row r="2221" ht="12.75">
      <c r="B2221" s="27"/>
    </row>
    <row r="2222" ht="12.75">
      <c r="B2222" s="27"/>
    </row>
    <row r="2223" ht="12.75">
      <c r="B2223" s="27"/>
    </row>
    <row r="2224" ht="12.75">
      <c r="B2224" s="27"/>
    </row>
    <row r="2225" ht="12.75">
      <c r="B2225" s="27"/>
    </row>
    <row r="2226" ht="12.75">
      <c r="B2226" s="27"/>
    </row>
    <row r="2227" ht="12.75">
      <c r="B2227" s="27"/>
    </row>
    <row r="2228" ht="12.75">
      <c r="B2228" s="27"/>
    </row>
    <row r="2229" ht="12.75">
      <c r="B2229" s="27"/>
    </row>
    <row r="2230" ht="12.75">
      <c r="B2230" s="27"/>
    </row>
    <row r="2231" ht="12.75">
      <c r="B2231" s="27"/>
    </row>
    <row r="2232" ht="12.75">
      <c r="B2232" s="27"/>
    </row>
    <row r="2233" ht="12.75">
      <c r="B2233" s="27"/>
    </row>
    <row r="2234" ht="12.75">
      <c r="B2234" s="27"/>
    </row>
    <row r="2235" ht="12.75">
      <c r="B2235" s="27"/>
    </row>
    <row r="2236" ht="12.75">
      <c r="B2236" s="27"/>
    </row>
    <row r="2237" ht="12.75">
      <c r="B2237" s="27"/>
    </row>
    <row r="2238" ht="12.75">
      <c r="B2238" s="27"/>
    </row>
    <row r="2239" ht="12.75">
      <c r="B2239" s="27"/>
    </row>
    <row r="2240" ht="12.75">
      <c r="B2240" s="27"/>
    </row>
    <row r="2241" ht="12.75">
      <c r="B2241" s="27"/>
    </row>
    <row r="2242" ht="12.75">
      <c r="B2242" s="27"/>
    </row>
    <row r="2243" ht="12.75">
      <c r="B2243" s="27"/>
    </row>
    <row r="2244" ht="12.75">
      <c r="B2244" s="27"/>
    </row>
    <row r="2245" ht="12.75">
      <c r="B2245" s="27"/>
    </row>
    <row r="2246" ht="12.75">
      <c r="B2246" s="27"/>
    </row>
    <row r="2247" ht="12.75">
      <c r="B2247" s="27"/>
    </row>
    <row r="2248" ht="12.75">
      <c r="B2248" s="27"/>
    </row>
    <row r="2249" ht="12.75">
      <c r="B2249" s="27"/>
    </row>
    <row r="2250" ht="12.75">
      <c r="B2250" s="27"/>
    </row>
    <row r="2251" ht="12.75">
      <c r="B2251" s="27"/>
    </row>
    <row r="2252" ht="12.75">
      <c r="B2252" s="27"/>
    </row>
    <row r="2253" ht="12.75">
      <c r="B2253" s="27"/>
    </row>
    <row r="2254" ht="12.75">
      <c r="B2254" s="27"/>
    </row>
    <row r="2255" ht="12.75">
      <c r="B2255" s="27"/>
    </row>
    <row r="2256" ht="12.75">
      <c r="B2256" s="27"/>
    </row>
    <row r="2257" ht="12.75">
      <c r="B2257" s="27"/>
    </row>
    <row r="2258" ht="12.75">
      <c r="B2258" s="27"/>
    </row>
    <row r="2259" ht="12.75">
      <c r="B2259" s="27"/>
    </row>
    <row r="2260" ht="12.75">
      <c r="B2260" s="27"/>
    </row>
    <row r="2261" ht="12.75">
      <c r="B2261" s="27"/>
    </row>
    <row r="2262" ht="12.75">
      <c r="B2262" s="27"/>
    </row>
    <row r="2263" ht="12.75">
      <c r="B2263" s="27"/>
    </row>
    <row r="2264" ht="12.75">
      <c r="B2264" s="27"/>
    </row>
    <row r="2265" ht="12.75">
      <c r="B2265" s="27"/>
    </row>
    <row r="2266" ht="12.75">
      <c r="B2266" s="27"/>
    </row>
    <row r="2267" ht="12.75">
      <c r="B2267" s="27"/>
    </row>
    <row r="2268" ht="12.75">
      <c r="B2268" s="27"/>
    </row>
    <row r="2269" ht="12.75">
      <c r="B2269" s="27"/>
    </row>
    <row r="2270" ht="12.75">
      <c r="B2270" s="27"/>
    </row>
    <row r="2271" ht="12.75">
      <c r="B2271" s="27"/>
    </row>
    <row r="2272" ht="12.75">
      <c r="B2272" s="27"/>
    </row>
    <row r="2273" ht="12.75">
      <c r="B2273" s="27"/>
    </row>
    <row r="2274" ht="12.75">
      <c r="B2274" s="27"/>
    </row>
    <row r="2275" ht="12.75">
      <c r="B2275" s="27"/>
    </row>
    <row r="2276" ht="12.75">
      <c r="B2276" s="27"/>
    </row>
    <row r="2277" ht="12.75">
      <c r="B2277" s="27"/>
    </row>
    <row r="2278" ht="12.75">
      <c r="B2278" s="27"/>
    </row>
    <row r="2279" ht="12.75">
      <c r="B2279" s="27"/>
    </row>
    <row r="2280" ht="12.75">
      <c r="B2280" s="27"/>
    </row>
    <row r="2281" ht="12.75">
      <c r="B2281" s="27"/>
    </row>
    <row r="2282" ht="12.75">
      <c r="B2282" s="27"/>
    </row>
    <row r="2283" ht="12.75">
      <c r="B2283" s="27"/>
    </row>
    <row r="2284" ht="12.75">
      <c r="B2284" s="27"/>
    </row>
    <row r="2285" ht="12.75">
      <c r="B2285" s="27"/>
    </row>
    <row r="2286" ht="12.75">
      <c r="B2286" s="27"/>
    </row>
    <row r="2287" ht="12.75">
      <c r="B2287" s="27"/>
    </row>
    <row r="2288" ht="12.75">
      <c r="B2288" s="27"/>
    </row>
    <row r="2289" ht="12.75">
      <c r="B2289" s="27"/>
    </row>
    <row r="2290" ht="12.75">
      <c r="B2290" s="27"/>
    </row>
    <row r="2291" ht="12.75">
      <c r="B2291" s="27"/>
    </row>
    <row r="2292" ht="12.75">
      <c r="B2292" s="27"/>
    </row>
    <row r="2293" ht="12.75">
      <c r="B2293" s="27"/>
    </row>
    <row r="2294" ht="12.75">
      <c r="B2294" s="27"/>
    </row>
    <row r="2295" ht="12.75">
      <c r="B2295" s="27"/>
    </row>
    <row r="2296" ht="12.75">
      <c r="B2296" s="27"/>
    </row>
    <row r="2297" ht="12.75">
      <c r="B2297" s="27"/>
    </row>
    <row r="2298" ht="12.75">
      <c r="B2298" s="27"/>
    </row>
    <row r="2299" ht="12.75">
      <c r="B2299" s="27"/>
    </row>
    <row r="2300" ht="12.75">
      <c r="B2300" s="27"/>
    </row>
    <row r="2301" ht="12.75">
      <c r="B2301" s="27"/>
    </row>
    <row r="2302" ht="12.75">
      <c r="B2302" s="27"/>
    </row>
    <row r="2303" ht="12.75">
      <c r="B2303" s="27"/>
    </row>
    <row r="2304" ht="12.75">
      <c r="B2304" s="27"/>
    </row>
    <row r="2305" ht="12.75">
      <c r="B2305" s="27"/>
    </row>
    <row r="2306" ht="12.75">
      <c r="B2306" s="27"/>
    </row>
    <row r="2307" ht="12.75">
      <c r="B2307" s="27"/>
    </row>
    <row r="2308" ht="12.75">
      <c r="B2308" s="27"/>
    </row>
    <row r="2309" ht="12.75">
      <c r="B2309" s="27"/>
    </row>
    <row r="2310" ht="12.75">
      <c r="B2310" s="27"/>
    </row>
    <row r="2311" ht="12.75">
      <c r="B2311" s="27"/>
    </row>
    <row r="2312" ht="12.75">
      <c r="B2312" s="27"/>
    </row>
    <row r="2313" ht="12.75">
      <c r="B2313" s="27"/>
    </row>
    <row r="2314" ht="12.75">
      <c r="B2314" s="27"/>
    </row>
    <row r="2315" ht="12.75">
      <c r="B2315" s="27"/>
    </row>
    <row r="2316" ht="12.75">
      <c r="B2316" s="27"/>
    </row>
    <row r="2317" ht="12.75">
      <c r="B2317" s="27"/>
    </row>
    <row r="2318" ht="12.75">
      <c r="B2318" s="27"/>
    </row>
    <row r="2319" ht="12.75">
      <c r="B2319" s="27"/>
    </row>
    <row r="2320" ht="12.75">
      <c r="B2320" s="27"/>
    </row>
    <row r="2321" ht="12.75">
      <c r="B2321" s="27"/>
    </row>
    <row r="2322" ht="12.75">
      <c r="B2322" s="27"/>
    </row>
    <row r="2323" ht="12.75">
      <c r="B2323" s="27"/>
    </row>
    <row r="2324" ht="12.75">
      <c r="B2324" s="27"/>
    </row>
    <row r="2325" ht="12.75">
      <c r="B2325" s="27"/>
    </row>
    <row r="2326" ht="12.75">
      <c r="B2326" s="27"/>
    </row>
    <row r="2327" ht="12.75">
      <c r="B2327" s="27"/>
    </row>
    <row r="2328" ht="12.75">
      <c r="B2328" s="27"/>
    </row>
    <row r="2329" ht="12.75">
      <c r="B2329" s="27"/>
    </row>
    <row r="2330" ht="12.75">
      <c r="B2330" s="27"/>
    </row>
    <row r="2331" ht="12.75">
      <c r="B2331" s="27"/>
    </row>
    <row r="2332" ht="12.75">
      <c r="B2332" s="27"/>
    </row>
    <row r="2333" ht="12.75">
      <c r="B2333" s="27"/>
    </row>
    <row r="2334" ht="12.75">
      <c r="B2334" s="27"/>
    </row>
    <row r="2335" ht="12.75">
      <c r="B2335" s="27"/>
    </row>
    <row r="2336" ht="12.75">
      <c r="B2336" s="27"/>
    </row>
    <row r="2337" ht="12.75">
      <c r="B2337" s="27"/>
    </row>
    <row r="2338" ht="12.75">
      <c r="B2338" s="27"/>
    </row>
    <row r="2339" ht="12.75">
      <c r="B2339" s="27"/>
    </row>
    <row r="2340" ht="12.75">
      <c r="B2340" s="27"/>
    </row>
    <row r="2341" ht="12.75">
      <c r="B2341" s="27"/>
    </row>
    <row r="2342" ht="12.75">
      <c r="B2342" s="27"/>
    </row>
    <row r="2343" ht="12.75">
      <c r="B2343" s="27"/>
    </row>
    <row r="2344" ht="12.75">
      <c r="B2344" s="27"/>
    </row>
    <row r="2345" ht="12.75">
      <c r="B2345" s="27"/>
    </row>
    <row r="2346" ht="12.75">
      <c r="B2346" s="27"/>
    </row>
    <row r="2347" ht="12.75">
      <c r="B2347" s="27"/>
    </row>
    <row r="2348" ht="12.75">
      <c r="B2348" s="27"/>
    </row>
    <row r="2349" ht="12.75">
      <c r="B2349" s="27"/>
    </row>
    <row r="2350" ht="12.75">
      <c r="B2350" s="27"/>
    </row>
    <row r="2351" ht="12.75">
      <c r="B2351" s="27"/>
    </row>
    <row r="2352" ht="12.75">
      <c r="B2352" s="27"/>
    </row>
    <row r="2353" ht="12.75">
      <c r="B2353" s="27"/>
    </row>
    <row r="2354" ht="12.75">
      <c r="B2354" s="27"/>
    </row>
    <row r="2355" ht="12.75">
      <c r="B2355" s="27"/>
    </row>
    <row r="2356" ht="12.75">
      <c r="B2356" s="27"/>
    </row>
    <row r="2357" ht="12.75">
      <c r="B2357" s="27"/>
    </row>
    <row r="2358" ht="12.75">
      <c r="B2358" s="27"/>
    </row>
    <row r="2359" ht="12.75">
      <c r="B2359" s="27"/>
    </row>
    <row r="2360" ht="12.75">
      <c r="B2360" s="27"/>
    </row>
    <row r="2361" ht="12.75">
      <c r="B2361" s="27"/>
    </row>
    <row r="2362" ht="12.75">
      <c r="B2362" s="27"/>
    </row>
    <row r="2363" ht="12.75">
      <c r="B2363" s="27"/>
    </row>
    <row r="2364" ht="12.75">
      <c r="B2364" s="27"/>
    </row>
    <row r="2365" ht="12.75">
      <c r="B2365" s="27"/>
    </row>
    <row r="2366" ht="12.75">
      <c r="B2366" s="27"/>
    </row>
    <row r="2367" ht="12.75">
      <c r="B2367" s="27"/>
    </row>
    <row r="2368" ht="12.75">
      <c r="B2368" s="27"/>
    </row>
    <row r="2369" ht="12.75">
      <c r="B2369" s="27"/>
    </row>
    <row r="2370" ht="12.75">
      <c r="B2370" s="27"/>
    </row>
    <row r="2371" ht="12.75">
      <c r="B2371" s="27"/>
    </row>
    <row r="2372" ht="12.75">
      <c r="B2372" s="27"/>
    </row>
    <row r="2373" ht="12.75">
      <c r="B2373" s="27"/>
    </row>
    <row r="2374" ht="12.75">
      <c r="B2374" s="27"/>
    </row>
    <row r="2375" ht="12.75">
      <c r="B2375" s="27"/>
    </row>
    <row r="2376" ht="12.75">
      <c r="B2376" s="27"/>
    </row>
    <row r="2377" ht="12.75">
      <c r="B2377" s="27"/>
    </row>
    <row r="2378" ht="12.75">
      <c r="B2378" s="27"/>
    </row>
    <row r="2379" ht="12.75">
      <c r="B2379" s="27"/>
    </row>
    <row r="2380" ht="12.75">
      <c r="B2380" s="27"/>
    </row>
    <row r="2381" ht="12.75">
      <c r="B2381" s="27"/>
    </row>
    <row r="2382" ht="12.75">
      <c r="B2382" s="27"/>
    </row>
    <row r="2383" ht="12.75">
      <c r="B2383" s="27"/>
    </row>
    <row r="2384" ht="12.75">
      <c r="B2384" s="27"/>
    </row>
    <row r="2385" ht="12.75">
      <c r="B2385" s="27"/>
    </row>
    <row r="2386" ht="12.75">
      <c r="B2386" s="27"/>
    </row>
    <row r="2387" ht="12.75">
      <c r="B2387" s="27"/>
    </row>
    <row r="2388" ht="12.75">
      <c r="B2388" s="27"/>
    </row>
    <row r="2389" ht="12.75">
      <c r="B2389" s="27"/>
    </row>
    <row r="2390" ht="12.75">
      <c r="B2390" s="27"/>
    </row>
    <row r="2391" ht="12.75">
      <c r="B2391" s="27"/>
    </row>
    <row r="2392" ht="12.75">
      <c r="B2392" s="27"/>
    </row>
    <row r="2393" ht="12.75">
      <c r="B2393" s="27"/>
    </row>
    <row r="2394" ht="12.75">
      <c r="B2394" s="27"/>
    </row>
    <row r="2395" ht="12.75">
      <c r="B2395" s="27"/>
    </row>
    <row r="2396" ht="12.75">
      <c r="B2396" s="27"/>
    </row>
    <row r="2397" ht="12.75">
      <c r="B2397" s="27"/>
    </row>
    <row r="2398" ht="12.75">
      <c r="B2398" s="27"/>
    </row>
    <row r="2399" ht="12.75">
      <c r="B2399" s="27"/>
    </row>
    <row r="2400" ht="12.75">
      <c r="B2400" s="27"/>
    </row>
    <row r="2401" ht="12.75">
      <c r="B2401" s="27"/>
    </row>
    <row r="2402" ht="12.75">
      <c r="B2402" s="27"/>
    </row>
    <row r="2403" ht="12.75">
      <c r="B2403" s="27"/>
    </row>
    <row r="2404" ht="12.75">
      <c r="B2404" s="27"/>
    </row>
    <row r="2405" ht="12.75">
      <c r="B2405" s="27"/>
    </row>
    <row r="2406" ht="12.75">
      <c r="B2406" s="27"/>
    </row>
    <row r="2407" ht="12.75">
      <c r="B2407" s="27"/>
    </row>
    <row r="2408" ht="12.75">
      <c r="B2408" s="27"/>
    </row>
    <row r="2409" ht="12.75">
      <c r="B2409" s="27"/>
    </row>
    <row r="2410" ht="12.75">
      <c r="B2410" s="27"/>
    </row>
    <row r="2411" ht="12.75">
      <c r="B2411" s="27"/>
    </row>
    <row r="2412" ht="12.75">
      <c r="B2412" s="27"/>
    </row>
    <row r="2413" ht="12.75">
      <c r="B2413" s="27"/>
    </row>
    <row r="2414" ht="12.75">
      <c r="B2414" s="27"/>
    </row>
    <row r="2415" ht="12.75">
      <c r="B2415" s="27"/>
    </row>
    <row r="2416" ht="12.75">
      <c r="B2416" s="27"/>
    </row>
    <row r="2417" ht="12.75">
      <c r="B2417" s="27"/>
    </row>
    <row r="2418" ht="12.75">
      <c r="B2418" s="27"/>
    </row>
    <row r="2419" ht="12.75">
      <c r="B2419" s="27"/>
    </row>
    <row r="2420" ht="12.75">
      <c r="B2420" s="27"/>
    </row>
    <row r="2421" ht="12.75">
      <c r="B2421" s="27"/>
    </row>
    <row r="2422" ht="12.75">
      <c r="B2422" s="27"/>
    </row>
    <row r="2423" ht="12.75">
      <c r="B2423" s="27"/>
    </row>
    <row r="2424" ht="12.75">
      <c r="B2424" s="27"/>
    </row>
    <row r="2425" ht="12.75">
      <c r="B2425" s="27"/>
    </row>
    <row r="2426" ht="12.75">
      <c r="B2426" s="27"/>
    </row>
    <row r="2427" ht="12.75">
      <c r="B2427" s="27"/>
    </row>
    <row r="2428" ht="12.75">
      <c r="B2428" s="27"/>
    </row>
    <row r="2429" ht="12.75">
      <c r="B2429" s="27"/>
    </row>
    <row r="2430" ht="12.75">
      <c r="B2430" s="27"/>
    </row>
    <row r="2431" ht="12.75">
      <c r="B2431" s="27"/>
    </row>
    <row r="2432" ht="12.75">
      <c r="B2432" s="27"/>
    </row>
    <row r="2433" ht="12.75">
      <c r="B2433" s="27"/>
    </row>
    <row r="2434" ht="12.75">
      <c r="B2434" s="27"/>
    </row>
    <row r="2435" ht="12.75">
      <c r="B2435" s="27"/>
    </row>
    <row r="2436" ht="12.75">
      <c r="B2436" s="27"/>
    </row>
    <row r="2437" ht="12.75">
      <c r="B2437" s="27"/>
    </row>
    <row r="2438" ht="12.75">
      <c r="B2438" s="27"/>
    </row>
    <row r="2439" ht="12.75">
      <c r="B2439" s="27"/>
    </row>
    <row r="2440" ht="12.75">
      <c r="B2440" s="27"/>
    </row>
    <row r="2441" ht="12.75">
      <c r="B2441" s="27"/>
    </row>
    <row r="2442" ht="12.75">
      <c r="B2442" s="27"/>
    </row>
    <row r="2443" ht="12.75">
      <c r="B2443" s="27"/>
    </row>
    <row r="2444" ht="12.75">
      <c r="B2444" s="27"/>
    </row>
    <row r="2445" ht="12.75">
      <c r="B2445" s="27"/>
    </row>
    <row r="2446" ht="12.75">
      <c r="B2446" s="27"/>
    </row>
    <row r="2447" ht="12.75">
      <c r="B2447" s="27"/>
    </row>
    <row r="2448" ht="12.75">
      <c r="B2448" s="27"/>
    </row>
    <row r="2449" ht="12.75">
      <c r="B2449" s="27"/>
    </row>
    <row r="2450" ht="12.75">
      <c r="B2450" s="27"/>
    </row>
    <row r="2451" ht="12.75">
      <c r="B2451" s="27"/>
    </row>
    <row r="2452" ht="12.75">
      <c r="B2452" s="27"/>
    </row>
    <row r="2453" ht="12.75">
      <c r="B2453" s="27"/>
    </row>
    <row r="2454" ht="12.75">
      <c r="B2454" s="27"/>
    </row>
    <row r="2455" ht="12.75">
      <c r="B2455" s="27"/>
    </row>
    <row r="2456" ht="12.75">
      <c r="B2456" s="27"/>
    </row>
    <row r="2457" ht="12.75">
      <c r="B2457" s="27"/>
    </row>
    <row r="2458" ht="12.75">
      <c r="B2458" s="27"/>
    </row>
    <row r="2459" ht="12.75">
      <c r="B2459" s="27"/>
    </row>
    <row r="2460" ht="12.75">
      <c r="B2460" s="27"/>
    </row>
    <row r="2461" ht="12.75">
      <c r="B2461" s="27"/>
    </row>
    <row r="2462" ht="12.75">
      <c r="B2462" s="27"/>
    </row>
    <row r="2463" ht="12.75">
      <c r="B2463" s="27"/>
    </row>
    <row r="2464" ht="12.75">
      <c r="B2464" s="27"/>
    </row>
    <row r="2465" ht="12.75">
      <c r="B2465" s="27"/>
    </row>
    <row r="2466" ht="12.75">
      <c r="B2466" s="27"/>
    </row>
    <row r="2467" ht="12.75">
      <c r="B2467" s="27"/>
    </row>
    <row r="2468" ht="12.75">
      <c r="B2468" s="27"/>
    </row>
    <row r="2469" ht="12.75">
      <c r="B2469" s="27"/>
    </row>
    <row r="2470" ht="12.75">
      <c r="B2470" s="27"/>
    </row>
    <row r="2471" ht="12.75">
      <c r="B2471" s="27"/>
    </row>
    <row r="2472" ht="12.75">
      <c r="B2472" s="27"/>
    </row>
    <row r="2473" ht="12.75">
      <c r="B2473" s="27"/>
    </row>
    <row r="2474" ht="12.75">
      <c r="B2474" s="27"/>
    </row>
    <row r="2475" ht="12.75">
      <c r="B2475" s="27"/>
    </row>
    <row r="2476" ht="12.75">
      <c r="B2476" s="27"/>
    </row>
    <row r="2477" ht="12.75">
      <c r="B2477" s="27"/>
    </row>
    <row r="2478" ht="12.75">
      <c r="B2478" s="27"/>
    </row>
    <row r="2479" ht="12.75">
      <c r="B2479" s="27"/>
    </row>
    <row r="2480" ht="12.75">
      <c r="B2480" s="27"/>
    </row>
    <row r="2481" ht="12.75">
      <c r="B2481" s="27"/>
    </row>
    <row r="2482" ht="12.75">
      <c r="B2482" s="27"/>
    </row>
    <row r="2483" ht="12.75">
      <c r="B2483" s="27"/>
    </row>
    <row r="2484" ht="12.75">
      <c r="B2484" s="27"/>
    </row>
    <row r="2485" ht="12.75">
      <c r="B2485" s="27"/>
    </row>
    <row r="2486" ht="12.75">
      <c r="B2486" s="27"/>
    </row>
    <row r="2487" ht="12.75">
      <c r="B2487" s="27"/>
    </row>
    <row r="2488" ht="12.75">
      <c r="B2488" s="27"/>
    </row>
    <row r="2489" ht="12.75">
      <c r="B2489" s="27"/>
    </row>
    <row r="2490" ht="12.75">
      <c r="B2490" s="27"/>
    </row>
    <row r="2491" ht="12.75">
      <c r="B2491" s="27"/>
    </row>
    <row r="2492" ht="12.75">
      <c r="B2492" s="27"/>
    </row>
    <row r="2493" ht="12.75">
      <c r="B2493" s="27"/>
    </row>
    <row r="2494" ht="12.75">
      <c r="B2494" s="27"/>
    </row>
    <row r="2495" ht="12.75">
      <c r="B2495" s="27"/>
    </row>
    <row r="2496" ht="12.75">
      <c r="B2496" s="27"/>
    </row>
    <row r="2497" ht="12.75">
      <c r="B2497" s="27"/>
    </row>
    <row r="2498" ht="12.75">
      <c r="B2498" s="27"/>
    </row>
    <row r="2499" ht="12.75">
      <c r="B2499" s="27"/>
    </row>
    <row r="2500" ht="12.75">
      <c r="B2500" s="27"/>
    </row>
    <row r="2501" ht="12.75">
      <c r="B2501" s="27"/>
    </row>
    <row r="2502" ht="12.75">
      <c r="B2502" s="27"/>
    </row>
    <row r="2503" ht="12.75">
      <c r="B2503" s="27"/>
    </row>
    <row r="2504" ht="12.75">
      <c r="B2504" s="27"/>
    </row>
    <row r="2505" ht="12.75">
      <c r="B2505" s="27"/>
    </row>
    <row r="2506" ht="12.75">
      <c r="B2506" s="27"/>
    </row>
    <row r="2507" ht="12.75">
      <c r="B2507" s="27"/>
    </row>
    <row r="2508" ht="12.75">
      <c r="B2508" s="27"/>
    </row>
    <row r="2509" ht="12.75">
      <c r="B2509" s="27"/>
    </row>
    <row r="2510" ht="12.75">
      <c r="B2510" s="27"/>
    </row>
    <row r="2511" ht="12.75">
      <c r="B2511" s="27"/>
    </row>
    <row r="2512" ht="12.75">
      <c r="B2512" s="27"/>
    </row>
    <row r="2513" ht="12.75">
      <c r="B2513" s="27"/>
    </row>
    <row r="2514" ht="12.75">
      <c r="B2514" s="27"/>
    </row>
    <row r="2515" ht="12.75">
      <c r="B2515" s="27"/>
    </row>
    <row r="2516" ht="12.75">
      <c r="B2516" s="27"/>
    </row>
    <row r="2517" ht="12.75">
      <c r="B2517" s="27"/>
    </row>
    <row r="2518" ht="12.75">
      <c r="B2518" s="27"/>
    </row>
    <row r="2519" ht="12.75">
      <c r="B2519" s="27"/>
    </row>
    <row r="2520" ht="12.75">
      <c r="B2520" s="27"/>
    </row>
    <row r="2521" ht="12.75">
      <c r="B2521" s="27"/>
    </row>
    <row r="2522" ht="12.75">
      <c r="B2522" s="27"/>
    </row>
    <row r="2523" ht="12.75">
      <c r="B2523" s="27"/>
    </row>
    <row r="2524" ht="12.75">
      <c r="B2524" s="27"/>
    </row>
    <row r="2525" ht="12.75">
      <c r="B2525" s="27"/>
    </row>
    <row r="2526" ht="12.75">
      <c r="B2526" s="27"/>
    </row>
    <row r="2527" ht="12.75">
      <c r="B2527" s="27"/>
    </row>
    <row r="2528" ht="12.75">
      <c r="B2528" s="27"/>
    </row>
    <row r="2529" ht="12.75">
      <c r="B2529" s="27"/>
    </row>
    <row r="2530" ht="12.75">
      <c r="B2530" s="27"/>
    </row>
    <row r="2531" ht="12.75">
      <c r="B2531" s="27"/>
    </row>
    <row r="2532" ht="12.75">
      <c r="B2532" s="27"/>
    </row>
    <row r="2533" ht="12.75">
      <c r="B2533" s="27"/>
    </row>
    <row r="2534" ht="12.75">
      <c r="B2534" s="27"/>
    </row>
    <row r="2535" ht="12.75">
      <c r="B2535" s="27"/>
    </row>
    <row r="2536" ht="12.75">
      <c r="B2536" s="27"/>
    </row>
    <row r="2537" ht="12.75">
      <c r="B2537" s="27"/>
    </row>
    <row r="2538" ht="12.75">
      <c r="B2538" s="27"/>
    </row>
    <row r="2539" ht="12.75">
      <c r="B2539" s="27"/>
    </row>
    <row r="2540" ht="12.75">
      <c r="B2540" s="27"/>
    </row>
    <row r="2541" ht="12.75">
      <c r="B2541" s="27"/>
    </row>
    <row r="2542" ht="12.75">
      <c r="B2542" s="27"/>
    </row>
    <row r="2543" ht="12.75">
      <c r="B2543" s="27"/>
    </row>
    <row r="2544" ht="12.75">
      <c r="B2544" s="27"/>
    </row>
    <row r="2545" ht="12.75">
      <c r="B2545" s="27"/>
    </row>
    <row r="2546" ht="12.75">
      <c r="B2546" s="27"/>
    </row>
    <row r="2547" ht="12.75">
      <c r="B2547" s="27"/>
    </row>
    <row r="2548" ht="12.75">
      <c r="B2548" s="27"/>
    </row>
    <row r="2549" ht="12.75">
      <c r="B2549" s="27"/>
    </row>
    <row r="2550" ht="12.75">
      <c r="B2550" s="27"/>
    </row>
    <row r="2551" ht="12.75">
      <c r="B2551" s="27"/>
    </row>
    <row r="2552" ht="12.75">
      <c r="B2552" s="27"/>
    </row>
    <row r="2553" ht="12.75">
      <c r="B2553" s="27"/>
    </row>
    <row r="2554" ht="12.75">
      <c r="B2554" s="27"/>
    </row>
    <row r="2555" ht="12.75">
      <c r="B2555" s="27"/>
    </row>
    <row r="2556" ht="12.75">
      <c r="B2556" s="27"/>
    </row>
    <row r="2557" ht="12.75">
      <c r="B2557" s="27"/>
    </row>
    <row r="2558" ht="12.75">
      <c r="B2558" s="27"/>
    </row>
    <row r="2559" ht="12.75">
      <c r="B2559" s="27"/>
    </row>
    <row r="2560" ht="12.75">
      <c r="B2560" s="27"/>
    </row>
    <row r="2561" ht="12.75">
      <c r="B2561" s="27"/>
    </row>
    <row r="2562" ht="12.75">
      <c r="B2562" s="27"/>
    </row>
    <row r="2563" ht="12.75">
      <c r="B2563" s="27"/>
    </row>
    <row r="2564" ht="12.75">
      <c r="B2564" s="27"/>
    </row>
    <row r="2565" ht="12.75">
      <c r="B2565" s="27"/>
    </row>
    <row r="2566" ht="12.75">
      <c r="B2566" s="27"/>
    </row>
    <row r="2567" ht="12.75">
      <c r="B2567" s="27"/>
    </row>
    <row r="2568" ht="12.75">
      <c r="B2568" s="27"/>
    </row>
    <row r="2569" ht="12.75">
      <c r="B2569" s="27"/>
    </row>
    <row r="2570" ht="12.75">
      <c r="B2570" s="27"/>
    </row>
    <row r="2571" ht="12.75">
      <c r="B2571" s="27"/>
    </row>
    <row r="2572" ht="12.75">
      <c r="B2572" s="27"/>
    </row>
    <row r="2573" ht="12.75">
      <c r="B2573" s="27"/>
    </row>
    <row r="2574" ht="12.75">
      <c r="B2574" s="27"/>
    </row>
    <row r="2575" ht="12.75">
      <c r="B2575" s="27"/>
    </row>
    <row r="2576" ht="12.75">
      <c r="B2576" s="27"/>
    </row>
    <row r="2577" ht="12.75">
      <c r="B2577" s="27"/>
    </row>
    <row r="2578" ht="12.75">
      <c r="B2578" s="27"/>
    </row>
    <row r="2579" ht="12.75">
      <c r="B2579" s="27"/>
    </row>
    <row r="2580" ht="12.75">
      <c r="B2580" s="27"/>
    </row>
    <row r="2581" ht="12.75">
      <c r="B2581" s="27"/>
    </row>
    <row r="2582" ht="12.75">
      <c r="B2582" s="27"/>
    </row>
    <row r="2583" ht="12.75">
      <c r="B2583" s="27"/>
    </row>
    <row r="2584" ht="12.75">
      <c r="B2584" s="27"/>
    </row>
    <row r="2585" ht="12.75">
      <c r="B2585" s="27"/>
    </row>
    <row r="2586" ht="12.75">
      <c r="B2586" s="27"/>
    </row>
    <row r="2587" ht="12.75">
      <c r="B2587" s="27"/>
    </row>
    <row r="2588" ht="12.75">
      <c r="B2588" s="27"/>
    </row>
    <row r="2589" ht="12.75">
      <c r="B2589" s="27"/>
    </row>
    <row r="2590" ht="12.75">
      <c r="B2590" s="27"/>
    </row>
    <row r="2591" ht="12.75">
      <c r="B2591" s="27"/>
    </row>
    <row r="2592" ht="12.75">
      <c r="B2592" s="27"/>
    </row>
    <row r="2593" ht="12.75">
      <c r="B2593" s="27"/>
    </row>
    <row r="2594" ht="12.75">
      <c r="B2594" s="27"/>
    </row>
    <row r="2595" ht="12.75">
      <c r="B2595" s="27"/>
    </row>
    <row r="2596" ht="12.75">
      <c r="B2596" s="27"/>
    </row>
    <row r="2597" ht="12.75">
      <c r="B2597" s="27"/>
    </row>
    <row r="2598" ht="12.75">
      <c r="B2598" s="27"/>
    </row>
    <row r="2599" ht="12.75">
      <c r="B2599" s="27"/>
    </row>
    <row r="2600" ht="12.75">
      <c r="B2600" s="27"/>
    </row>
    <row r="2601" ht="12.75">
      <c r="B2601" s="27"/>
    </row>
    <row r="2602" ht="12.75">
      <c r="B2602" s="27"/>
    </row>
    <row r="2603" ht="12.75">
      <c r="B2603" s="27"/>
    </row>
    <row r="2604" ht="12.75">
      <c r="B2604" s="27"/>
    </row>
    <row r="2605" ht="12.75">
      <c r="B2605" s="27"/>
    </row>
    <row r="2606" ht="12.75">
      <c r="B2606" s="27"/>
    </row>
    <row r="2607" ht="12.75">
      <c r="B2607" s="27"/>
    </row>
    <row r="2608" ht="12.75">
      <c r="B2608" s="27"/>
    </row>
    <row r="2609" ht="12.75">
      <c r="B2609" s="27"/>
    </row>
    <row r="2610" ht="12.75">
      <c r="B2610" s="27"/>
    </row>
    <row r="2611" ht="12.75">
      <c r="B2611" s="27"/>
    </row>
    <row r="2612" ht="12.75">
      <c r="B2612" s="27"/>
    </row>
    <row r="2613" ht="12.75">
      <c r="B2613" s="27"/>
    </row>
    <row r="2614" ht="12.75">
      <c r="B2614" s="27"/>
    </row>
    <row r="2615" ht="12.75">
      <c r="B2615" s="27"/>
    </row>
    <row r="2616" ht="12.75">
      <c r="B2616" s="27"/>
    </row>
    <row r="2617" ht="12.75">
      <c r="B2617" s="27"/>
    </row>
    <row r="2618" ht="12.75">
      <c r="B2618" s="27"/>
    </row>
    <row r="2619" ht="12.75">
      <c r="B2619" s="27"/>
    </row>
    <row r="2620" ht="12.75">
      <c r="B2620" s="27"/>
    </row>
    <row r="2621" ht="12.75">
      <c r="B2621" s="27"/>
    </row>
    <row r="2622" ht="12.75">
      <c r="B2622" s="27"/>
    </row>
    <row r="2623" ht="12.75">
      <c r="B2623" s="27"/>
    </row>
    <row r="2624" ht="12.75">
      <c r="B2624" s="27"/>
    </row>
    <row r="2625" ht="12.75">
      <c r="B2625" s="27"/>
    </row>
    <row r="2626" ht="12.75">
      <c r="B2626" s="27"/>
    </row>
    <row r="2627" ht="12.75">
      <c r="B2627" s="27"/>
    </row>
    <row r="2628" ht="12.75">
      <c r="B2628" s="27"/>
    </row>
    <row r="2629" ht="12.75">
      <c r="B2629" s="27"/>
    </row>
    <row r="2630" ht="12.75">
      <c r="B2630" s="27"/>
    </row>
    <row r="2631" ht="12.75">
      <c r="B2631" s="27"/>
    </row>
    <row r="2632" ht="12.75">
      <c r="B2632" s="27"/>
    </row>
    <row r="2633" ht="12.75">
      <c r="B2633" s="27"/>
    </row>
    <row r="2634" ht="12.75">
      <c r="B2634" s="27"/>
    </row>
    <row r="2635" ht="12.75">
      <c r="B2635" s="27"/>
    </row>
    <row r="2636" ht="12.75">
      <c r="B2636" s="27"/>
    </row>
    <row r="2637" ht="12.75">
      <c r="B2637" s="27"/>
    </row>
    <row r="2638" ht="12.75">
      <c r="B2638" s="27"/>
    </row>
    <row r="2639" ht="12.75">
      <c r="B2639" s="27"/>
    </row>
    <row r="2640" ht="12.75">
      <c r="B2640" s="27"/>
    </row>
    <row r="2641" ht="12.75">
      <c r="B2641" s="27"/>
    </row>
    <row r="2642" ht="12.75">
      <c r="B2642" s="27"/>
    </row>
    <row r="2643" ht="12.75">
      <c r="B2643" s="27"/>
    </row>
    <row r="2644" ht="12.75">
      <c r="B2644" s="27"/>
    </row>
    <row r="2645" ht="12.75">
      <c r="B2645" s="27"/>
    </row>
    <row r="2646" ht="12.75">
      <c r="B2646" s="27"/>
    </row>
    <row r="2647" ht="12.75">
      <c r="B2647" s="27"/>
    </row>
    <row r="2648" ht="12.75">
      <c r="B2648" s="27"/>
    </row>
    <row r="2649" ht="12.75">
      <c r="B2649" s="27"/>
    </row>
    <row r="2650" ht="12.75">
      <c r="B2650" s="27"/>
    </row>
    <row r="2651" ht="12.75">
      <c r="B2651" s="27"/>
    </row>
    <row r="2652" ht="12.75">
      <c r="B2652" s="27"/>
    </row>
    <row r="2653" ht="12.75">
      <c r="B2653" s="27"/>
    </row>
    <row r="2654" ht="12.75">
      <c r="B2654" s="27"/>
    </row>
    <row r="2655" ht="12.75">
      <c r="B2655" s="27"/>
    </row>
    <row r="2656" ht="12.75">
      <c r="B2656" s="27"/>
    </row>
    <row r="2657" ht="12.75">
      <c r="B2657" s="27"/>
    </row>
    <row r="2658" ht="12.75">
      <c r="B2658" s="27"/>
    </row>
    <row r="2659" ht="12.75">
      <c r="B2659" s="27"/>
    </row>
    <row r="2660" ht="12.75">
      <c r="B2660" s="27"/>
    </row>
    <row r="2661" ht="12.75">
      <c r="B2661" s="27"/>
    </row>
    <row r="2662" ht="12.75">
      <c r="B2662" s="27"/>
    </row>
    <row r="2663" ht="12.75">
      <c r="B2663" s="27"/>
    </row>
    <row r="2664" ht="12.75">
      <c r="B2664" s="27"/>
    </row>
    <row r="2665" ht="12.75">
      <c r="B2665" s="27"/>
    </row>
    <row r="2666" ht="12.75">
      <c r="B2666" s="27"/>
    </row>
    <row r="2667" ht="12.75">
      <c r="B2667" s="27"/>
    </row>
    <row r="2668" ht="12.75">
      <c r="B2668" s="27"/>
    </row>
    <row r="2669" ht="12.75">
      <c r="B2669" s="27"/>
    </row>
    <row r="2670" ht="12.75">
      <c r="B2670" s="27"/>
    </row>
    <row r="2671" ht="12.75">
      <c r="B2671" s="27"/>
    </row>
    <row r="2672" ht="12.75">
      <c r="B2672" s="27"/>
    </row>
    <row r="2673" ht="12.75">
      <c r="B2673" s="27"/>
    </row>
    <row r="2674" ht="12.75">
      <c r="B2674" s="27"/>
    </row>
    <row r="2675" ht="12.75">
      <c r="B2675" s="27"/>
    </row>
    <row r="2676" ht="12.75">
      <c r="B2676" s="27"/>
    </row>
    <row r="2677" ht="12.75">
      <c r="B2677" s="27"/>
    </row>
    <row r="2678" ht="12.75">
      <c r="B2678" s="27"/>
    </row>
    <row r="2679" ht="12.75">
      <c r="B2679" s="27"/>
    </row>
    <row r="2680" ht="12.75">
      <c r="B2680" s="27"/>
    </row>
    <row r="2681" ht="12.75">
      <c r="B2681" s="27"/>
    </row>
    <row r="2682" ht="12.75">
      <c r="B2682" s="27"/>
    </row>
    <row r="2683" ht="12.75">
      <c r="B2683" s="27"/>
    </row>
    <row r="2684" ht="12.75">
      <c r="B2684" s="27"/>
    </row>
    <row r="2685" ht="12.75">
      <c r="B2685" s="27"/>
    </row>
    <row r="2686" ht="12.75">
      <c r="B2686" s="27"/>
    </row>
    <row r="2687" ht="12.75">
      <c r="B2687" s="27"/>
    </row>
    <row r="2688" ht="12.75">
      <c r="B2688" s="27"/>
    </row>
    <row r="2689" ht="12.75">
      <c r="B2689" s="27"/>
    </row>
    <row r="2690" ht="12.75">
      <c r="B2690" s="27"/>
    </row>
    <row r="2691" ht="12.75">
      <c r="B2691" s="27"/>
    </row>
    <row r="2692" ht="12.75">
      <c r="B2692" s="27"/>
    </row>
    <row r="2693" ht="12.75">
      <c r="B2693" s="27"/>
    </row>
    <row r="2694" ht="12.75">
      <c r="B2694" s="27"/>
    </row>
    <row r="2695" ht="12.75">
      <c r="B2695" s="27"/>
    </row>
    <row r="2696" ht="12.75">
      <c r="B2696" s="27"/>
    </row>
    <row r="2697" ht="12.75">
      <c r="B2697" s="27"/>
    </row>
    <row r="2698" ht="12.75">
      <c r="B2698" s="27"/>
    </row>
    <row r="2699" ht="12.75">
      <c r="B2699" s="27"/>
    </row>
    <row r="2700" ht="12.75">
      <c r="B2700" s="27"/>
    </row>
    <row r="2701" ht="12.75">
      <c r="B2701" s="27"/>
    </row>
    <row r="2702" ht="12.75">
      <c r="B2702" s="27"/>
    </row>
    <row r="2703" ht="12.75">
      <c r="B2703" s="27"/>
    </row>
    <row r="2704" ht="12.75">
      <c r="B2704" s="27"/>
    </row>
    <row r="2705" ht="12.75">
      <c r="B2705" s="27"/>
    </row>
    <row r="2706" ht="12.75">
      <c r="B2706" s="27"/>
    </row>
    <row r="2707" ht="12.75">
      <c r="B2707" s="27"/>
    </row>
    <row r="2708" ht="12.75">
      <c r="B2708" s="27"/>
    </row>
    <row r="2709" ht="12.75">
      <c r="B2709" s="27"/>
    </row>
    <row r="2710" ht="12.75">
      <c r="B2710" s="27"/>
    </row>
    <row r="2711" ht="12.75">
      <c r="B2711" s="27"/>
    </row>
    <row r="2712" ht="12.75">
      <c r="B2712" s="27"/>
    </row>
    <row r="2713" ht="12.75">
      <c r="B2713" s="27"/>
    </row>
    <row r="2714" ht="12.75">
      <c r="B2714" s="27"/>
    </row>
    <row r="2715" ht="12.75">
      <c r="B2715" s="27"/>
    </row>
    <row r="2716" ht="12.75">
      <c r="B2716" s="27"/>
    </row>
    <row r="2717" ht="12.75">
      <c r="B2717" s="27"/>
    </row>
    <row r="2718" ht="12.75">
      <c r="B2718" s="27"/>
    </row>
    <row r="2719" ht="12.75">
      <c r="B2719" s="27"/>
    </row>
    <row r="2720" ht="12.75">
      <c r="B2720" s="27"/>
    </row>
    <row r="2721" ht="12.75">
      <c r="B2721" s="27"/>
    </row>
    <row r="2722" ht="12.75">
      <c r="B2722" s="27"/>
    </row>
    <row r="2723" ht="12.75">
      <c r="B2723" s="27"/>
    </row>
    <row r="2724" ht="12.75">
      <c r="B2724" s="27"/>
    </row>
    <row r="2725" ht="12.75">
      <c r="B2725" s="27"/>
    </row>
    <row r="2726" ht="12.75">
      <c r="B2726" s="27"/>
    </row>
    <row r="2727" ht="12.75">
      <c r="B2727" s="27"/>
    </row>
    <row r="2728" ht="12.75">
      <c r="B2728" s="27"/>
    </row>
    <row r="2729" ht="12.75">
      <c r="B2729" s="27"/>
    </row>
    <row r="2730" ht="12.75">
      <c r="B2730" s="27"/>
    </row>
    <row r="2731" ht="12.75">
      <c r="B2731" s="27"/>
    </row>
    <row r="2732" ht="12.75">
      <c r="B2732" s="27"/>
    </row>
    <row r="2733" ht="12.75">
      <c r="B2733" s="27"/>
    </row>
    <row r="2734" ht="12.75">
      <c r="B2734" s="27"/>
    </row>
    <row r="2735" ht="12.75">
      <c r="B2735" s="27"/>
    </row>
    <row r="2736" ht="12.75">
      <c r="B2736" s="27"/>
    </row>
    <row r="2737" ht="12.75">
      <c r="B2737" s="27"/>
    </row>
    <row r="2738" ht="12.75">
      <c r="B2738" s="27"/>
    </row>
    <row r="2739" ht="12.75">
      <c r="B2739" s="27"/>
    </row>
    <row r="2740" ht="12.75">
      <c r="B2740" s="27"/>
    </row>
    <row r="2741" ht="12.75">
      <c r="B2741" s="27"/>
    </row>
    <row r="2742" ht="12.75">
      <c r="B2742" s="27"/>
    </row>
    <row r="2743" ht="12.75">
      <c r="B2743" s="27"/>
    </row>
    <row r="2744" ht="12.75">
      <c r="B2744" s="27"/>
    </row>
    <row r="2745" ht="12.75">
      <c r="B2745" s="27"/>
    </row>
    <row r="2746" ht="12.75">
      <c r="B2746" s="27"/>
    </row>
    <row r="2747" ht="12.75">
      <c r="B2747" s="27"/>
    </row>
    <row r="2748" ht="12.75">
      <c r="B2748" s="27"/>
    </row>
    <row r="2749" ht="12.75">
      <c r="B2749" s="27"/>
    </row>
    <row r="2750" ht="12.75">
      <c r="B2750" s="27"/>
    </row>
    <row r="2751" ht="12.75">
      <c r="B2751" s="27"/>
    </row>
    <row r="2752" ht="12.75">
      <c r="B2752" s="27"/>
    </row>
    <row r="2753" ht="12.75">
      <c r="B2753" s="27"/>
    </row>
    <row r="2754" ht="12.75">
      <c r="B2754" s="27"/>
    </row>
    <row r="2755" ht="12.75">
      <c r="B2755" s="27"/>
    </row>
    <row r="2756" ht="12.75">
      <c r="B2756" s="27"/>
    </row>
    <row r="2757" ht="12.75">
      <c r="B2757" s="27"/>
    </row>
    <row r="2758" ht="12.75">
      <c r="B2758" s="27"/>
    </row>
    <row r="2759" ht="12.75">
      <c r="B2759" s="27"/>
    </row>
    <row r="2760" ht="12.75">
      <c r="B2760" s="27"/>
    </row>
    <row r="2761" ht="12.75">
      <c r="B2761" s="27"/>
    </row>
    <row r="2762" ht="12.75">
      <c r="B2762" s="27"/>
    </row>
    <row r="2763" ht="12.75">
      <c r="B2763" s="27"/>
    </row>
    <row r="2764" ht="12.75">
      <c r="B2764" s="27"/>
    </row>
    <row r="2765" ht="12.75">
      <c r="B2765" s="27"/>
    </row>
    <row r="2766" ht="12.75">
      <c r="B2766" s="27"/>
    </row>
    <row r="2767" ht="12.75">
      <c r="B2767" s="27"/>
    </row>
    <row r="2768" ht="12.75">
      <c r="B2768" s="27"/>
    </row>
    <row r="2769" ht="12.75">
      <c r="B2769" s="27"/>
    </row>
    <row r="2770" ht="12.75">
      <c r="B2770" s="27"/>
    </row>
    <row r="2771" ht="12.75">
      <c r="B2771" s="27"/>
    </row>
    <row r="2772" ht="12.75">
      <c r="B2772" s="27"/>
    </row>
    <row r="2773" ht="12.75">
      <c r="B2773" s="27"/>
    </row>
    <row r="2774" ht="12.75">
      <c r="B2774" s="27"/>
    </row>
    <row r="2775" ht="12.75">
      <c r="B2775" s="27"/>
    </row>
    <row r="2776" ht="12.75">
      <c r="B2776" s="27"/>
    </row>
    <row r="2777" ht="12.75">
      <c r="B2777" s="27"/>
    </row>
    <row r="2778" ht="12.75">
      <c r="B2778" s="27"/>
    </row>
    <row r="2779" ht="12.75">
      <c r="B2779" s="27"/>
    </row>
    <row r="2780" ht="12.75">
      <c r="B2780" s="27"/>
    </row>
    <row r="2781" ht="12.75">
      <c r="B2781" s="27"/>
    </row>
    <row r="2782" ht="12.75">
      <c r="B2782" s="27"/>
    </row>
    <row r="2783" ht="12.75">
      <c r="B2783" s="27"/>
    </row>
    <row r="2784" ht="12.75">
      <c r="B2784" s="27"/>
    </row>
    <row r="2785" ht="12.75">
      <c r="B2785" s="27"/>
    </row>
    <row r="2786" ht="12.75">
      <c r="B2786" s="27"/>
    </row>
    <row r="2787" ht="12.75">
      <c r="B2787" s="27"/>
    </row>
    <row r="2788" ht="12.75">
      <c r="B2788" s="27"/>
    </row>
    <row r="2789" ht="12.75">
      <c r="B2789" s="27"/>
    </row>
    <row r="2790" ht="12.75">
      <c r="B2790" s="27"/>
    </row>
    <row r="2791" ht="12.75">
      <c r="B2791" s="27"/>
    </row>
    <row r="2792" ht="12.75">
      <c r="B2792" s="27"/>
    </row>
    <row r="2793" ht="12.75">
      <c r="B2793" s="27"/>
    </row>
    <row r="2794" ht="12.75">
      <c r="B2794" s="27"/>
    </row>
    <row r="2795" ht="12.75">
      <c r="B2795" s="27"/>
    </row>
    <row r="2796" ht="12.75">
      <c r="B2796" s="27"/>
    </row>
    <row r="2797" ht="12.75">
      <c r="B2797" s="27"/>
    </row>
    <row r="2798" ht="12.75">
      <c r="B2798" s="27"/>
    </row>
    <row r="2799" ht="12.75">
      <c r="B2799" s="27"/>
    </row>
    <row r="2800" ht="12.75">
      <c r="B2800" s="27"/>
    </row>
    <row r="2801" ht="12.75">
      <c r="B2801" s="27"/>
    </row>
    <row r="2802" ht="12.75">
      <c r="B2802" s="27"/>
    </row>
    <row r="2803" ht="12.75">
      <c r="B2803" s="27"/>
    </row>
    <row r="2804" ht="12.75">
      <c r="B2804" s="27"/>
    </row>
    <row r="2805" ht="12.75">
      <c r="B2805" s="27"/>
    </row>
    <row r="2806" ht="12.75">
      <c r="B2806" s="27"/>
    </row>
    <row r="2807" ht="12.75">
      <c r="B2807" s="27"/>
    </row>
    <row r="2808" ht="12.75">
      <c r="B2808" s="27"/>
    </row>
    <row r="2809" ht="12.75">
      <c r="B2809" s="27"/>
    </row>
    <row r="2810" ht="12.75">
      <c r="B2810" s="27"/>
    </row>
    <row r="2811" ht="12.75">
      <c r="B2811" s="27"/>
    </row>
    <row r="2812" ht="12.75">
      <c r="B2812" s="27"/>
    </row>
    <row r="2813" ht="12.75">
      <c r="B2813" s="27"/>
    </row>
    <row r="2814" ht="12.75">
      <c r="B2814" s="27"/>
    </row>
    <row r="2815" ht="12.75">
      <c r="B2815" s="27"/>
    </row>
    <row r="2816" ht="12.75">
      <c r="B2816" s="27"/>
    </row>
    <row r="2817" ht="12.75">
      <c r="B2817" s="27"/>
    </row>
    <row r="2818" ht="12.75">
      <c r="B2818" s="27"/>
    </row>
    <row r="2819" ht="12.75">
      <c r="B2819" s="27"/>
    </row>
    <row r="2820" ht="12.75">
      <c r="B2820" s="27"/>
    </row>
    <row r="2821" ht="12.75">
      <c r="B2821" s="27"/>
    </row>
    <row r="2822" ht="12.75">
      <c r="B2822" s="27"/>
    </row>
    <row r="2823" ht="12.75">
      <c r="B2823" s="27"/>
    </row>
    <row r="2824" ht="12.75">
      <c r="B2824" s="27"/>
    </row>
    <row r="2825" ht="12.75">
      <c r="B2825" s="27"/>
    </row>
    <row r="2826" ht="12.75">
      <c r="B2826" s="27"/>
    </row>
    <row r="2827" ht="12.75">
      <c r="B2827" s="27"/>
    </row>
    <row r="2828" ht="12.75">
      <c r="B2828" s="27"/>
    </row>
    <row r="2829" ht="12.75">
      <c r="B2829" s="27"/>
    </row>
    <row r="2830" ht="12.75">
      <c r="B2830" s="27"/>
    </row>
    <row r="2831" ht="12.75">
      <c r="B2831" s="27"/>
    </row>
    <row r="2832" ht="12.75">
      <c r="B2832" s="27"/>
    </row>
    <row r="2833" ht="12.75">
      <c r="B2833" s="27"/>
    </row>
    <row r="2834" ht="12.75">
      <c r="B2834" s="27"/>
    </row>
    <row r="2835" ht="12.75">
      <c r="B2835" s="27"/>
    </row>
    <row r="2836" ht="12.75">
      <c r="B2836" s="27"/>
    </row>
    <row r="2837" ht="12.75">
      <c r="B2837" s="27"/>
    </row>
    <row r="2838" ht="12.75">
      <c r="B2838" s="27"/>
    </row>
    <row r="2839" ht="12.75">
      <c r="B2839" s="27"/>
    </row>
    <row r="2840" ht="12.75">
      <c r="B2840" s="27"/>
    </row>
    <row r="2841" ht="12.75">
      <c r="B2841" s="27"/>
    </row>
    <row r="2842" ht="12.75">
      <c r="B2842" s="27"/>
    </row>
    <row r="2843" ht="12.75">
      <c r="B2843" s="27"/>
    </row>
    <row r="2844" ht="12.75">
      <c r="B2844" s="27"/>
    </row>
    <row r="2845" ht="12.75">
      <c r="B2845" s="27"/>
    </row>
    <row r="2846" ht="12.75">
      <c r="B2846" s="27"/>
    </row>
    <row r="2847" ht="12.75">
      <c r="B2847" s="27"/>
    </row>
    <row r="2848" ht="12.75">
      <c r="B2848" s="27"/>
    </row>
    <row r="2849" ht="12.75">
      <c r="B2849" s="27"/>
    </row>
    <row r="2850" ht="12.75">
      <c r="B2850" s="27"/>
    </row>
    <row r="2851" ht="12.75">
      <c r="B2851" s="27"/>
    </row>
    <row r="2852" ht="12.75">
      <c r="B2852" s="27"/>
    </row>
    <row r="2853" ht="12.75">
      <c r="B2853" s="27"/>
    </row>
    <row r="2854" ht="12.75">
      <c r="B2854" s="27"/>
    </row>
    <row r="2855" ht="12.75">
      <c r="B2855" s="27"/>
    </row>
    <row r="2856" ht="12.75">
      <c r="B2856" s="27"/>
    </row>
    <row r="2857" ht="12.75">
      <c r="B2857" s="27"/>
    </row>
    <row r="2858" ht="12.75">
      <c r="B2858" s="27"/>
    </row>
    <row r="2859" ht="12.75">
      <c r="B2859" s="27"/>
    </row>
    <row r="2860" ht="12.75">
      <c r="B2860" s="27"/>
    </row>
    <row r="2861" ht="12.75">
      <c r="B2861" s="27"/>
    </row>
    <row r="2862" ht="12.75">
      <c r="B2862" s="27"/>
    </row>
    <row r="2863" ht="12.75">
      <c r="B2863" s="27"/>
    </row>
    <row r="2864" ht="12.75">
      <c r="B2864" s="27"/>
    </row>
    <row r="2865" ht="12.75">
      <c r="B2865" s="27"/>
    </row>
    <row r="2866" ht="12.75">
      <c r="B2866" s="27"/>
    </row>
    <row r="2867" ht="12.75">
      <c r="B2867" s="27"/>
    </row>
    <row r="2868" ht="12.75">
      <c r="B2868" s="27"/>
    </row>
    <row r="2869" ht="12.75">
      <c r="B2869" s="27"/>
    </row>
    <row r="2870" ht="12.75">
      <c r="B2870" s="27"/>
    </row>
    <row r="2871" ht="12.75">
      <c r="B2871" s="27"/>
    </row>
    <row r="2872" ht="12.75">
      <c r="B2872" s="27"/>
    </row>
    <row r="2873" ht="12.75">
      <c r="B2873" s="27"/>
    </row>
    <row r="2874" ht="12.75">
      <c r="B2874" s="27"/>
    </row>
    <row r="2875" ht="12.75">
      <c r="B2875" s="27"/>
    </row>
    <row r="2876" ht="12.75">
      <c r="B2876" s="27"/>
    </row>
    <row r="2877" ht="12.75">
      <c r="B2877" s="27"/>
    </row>
    <row r="2878" ht="12.75">
      <c r="B2878" s="27"/>
    </row>
    <row r="2879" ht="12.75">
      <c r="B2879" s="27"/>
    </row>
    <row r="2880" ht="12.75">
      <c r="B2880" s="27"/>
    </row>
    <row r="2881" ht="12.75">
      <c r="B2881" s="27"/>
    </row>
    <row r="2882" ht="12.75">
      <c r="B2882" s="27"/>
    </row>
    <row r="2883" ht="12.75">
      <c r="B2883" s="27"/>
    </row>
    <row r="2884" ht="12.75">
      <c r="B2884" s="27"/>
    </row>
    <row r="2885" ht="12.75">
      <c r="B2885" s="27"/>
    </row>
    <row r="2886" ht="12.75">
      <c r="B2886" s="27"/>
    </row>
    <row r="2887" ht="12.75">
      <c r="B2887" s="27"/>
    </row>
    <row r="2888" ht="12.75">
      <c r="B2888" s="27"/>
    </row>
    <row r="2889" ht="12.75">
      <c r="B2889" s="27"/>
    </row>
    <row r="2890" ht="12.75">
      <c r="B2890" s="27"/>
    </row>
    <row r="2891" ht="12.75">
      <c r="B2891" s="27"/>
    </row>
    <row r="2892" ht="12.75">
      <c r="B2892" s="27"/>
    </row>
    <row r="2893" ht="12.75">
      <c r="B2893" s="27"/>
    </row>
    <row r="2894" ht="12.75">
      <c r="B2894" s="27"/>
    </row>
    <row r="2895" ht="12.75">
      <c r="B2895" s="27"/>
    </row>
    <row r="2896" ht="12.75">
      <c r="B2896" s="27"/>
    </row>
    <row r="2897" ht="12.75">
      <c r="B2897" s="27"/>
    </row>
    <row r="2898" ht="12.75">
      <c r="B2898" s="27"/>
    </row>
    <row r="2899" ht="12.75">
      <c r="B2899" s="27"/>
    </row>
    <row r="2900" ht="12.75">
      <c r="B2900" s="27"/>
    </row>
    <row r="2901" ht="12.75">
      <c r="B2901" s="27"/>
    </row>
    <row r="2902" ht="12.75">
      <c r="B2902" s="27"/>
    </row>
    <row r="2903" ht="12.75">
      <c r="B2903" s="27"/>
    </row>
    <row r="2904" ht="12.75">
      <c r="B2904" s="27"/>
    </row>
    <row r="2905" ht="12.75">
      <c r="B2905" s="27"/>
    </row>
    <row r="2906" ht="12.75">
      <c r="B2906" s="27"/>
    </row>
    <row r="2907" ht="12.75">
      <c r="B2907" s="27"/>
    </row>
    <row r="2908" ht="12.75">
      <c r="B2908" s="27"/>
    </row>
    <row r="2909" ht="12.75">
      <c r="B2909" s="27"/>
    </row>
    <row r="2910" ht="12.75">
      <c r="B2910" s="27"/>
    </row>
    <row r="2911" ht="12.75">
      <c r="B2911" s="27"/>
    </row>
    <row r="2912" ht="12.75">
      <c r="B2912" s="27"/>
    </row>
    <row r="2913" ht="12.75">
      <c r="B2913" s="27"/>
    </row>
    <row r="2914" ht="12.75">
      <c r="B2914" s="27"/>
    </row>
    <row r="2915" ht="12.75">
      <c r="B2915" s="27"/>
    </row>
    <row r="2916" ht="12.75">
      <c r="B2916" s="27"/>
    </row>
    <row r="2917" ht="12.75">
      <c r="B2917" s="27"/>
    </row>
    <row r="2918" ht="12.75">
      <c r="B2918" s="27"/>
    </row>
    <row r="2919" ht="12.75">
      <c r="B2919" s="27"/>
    </row>
    <row r="2920" ht="12.75">
      <c r="B2920" s="27"/>
    </row>
    <row r="2921" ht="12.75">
      <c r="B2921" s="27"/>
    </row>
    <row r="2922" ht="12.75">
      <c r="B2922" s="27"/>
    </row>
    <row r="2923" ht="12.75">
      <c r="B2923" s="27"/>
    </row>
    <row r="2924" ht="12.75">
      <c r="B2924" s="27"/>
    </row>
    <row r="2925" ht="12.75">
      <c r="B2925" s="27"/>
    </row>
    <row r="2926" ht="12.75">
      <c r="B2926" s="27"/>
    </row>
    <row r="2927" ht="12.75">
      <c r="B2927" s="27"/>
    </row>
    <row r="2928" ht="12.75">
      <c r="B2928" s="27"/>
    </row>
    <row r="2929" ht="12.75">
      <c r="B2929" s="27"/>
    </row>
    <row r="2930" ht="12.75">
      <c r="B2930" s="27"/>
    </row>
    <row r="2931" ht="12.75">
      <c r="B2931" s="27"/>
    </row>
    <row r="2932" ht="12.75">
      <c r="B2932" s="27"/>
    </row>
    <row r="2933" ht="12.75">
      <c r="B2933" s="27"/>
    </row>
    <row r="2934" ht="12.75">
      <c r="B2934" s="27"/>
    </row>
    <row r="2935" ht="12.75">
      <c r="B2935" s="27"/>
    </row>
    <row r="2936" ht="12.75">
      <c r="B2936" s="27"/>
    </row>
    <row r="2937" ht="12.75">
      <c r="B2937" s="27"/>
    </row>
    <row r="2938" ht="12.75">
      <c r="B2938" s="27"/>
    </row>
    <row r="2939" ht="12.75">
      <c r="B2939" s="27"/>
    </row>
    <row r="2940" ht="12.75">
      <c r="B2940" s="27"/>
    </row>
    <row r="2941" ht="12.75">
      <c r="B2941" s="27"/>
    </row>
    <row r="2942" ht="12.75">
      <c r="B2942" s="27"/>
    </row>
    <row r="2943" ht="12.75">
      <c r="B2943" s="27"/>
    </row>
    <row r="2944" ht="12.75">
      <c r="B2944" s="27"/>
    </row>
    <row r="2945" ht="12.75">
      <c r="B2945" s="27"/>
    </row>
    <row r="2946" ht="12.75">
      <c r="B2946" s="27"/>
    </row>
    <row r="2947" ht="12.75">
      <c r="B2947" s="27"/>
    </row>
    <row r="2948" ht="12.75">
      <c r="B2948" s="27"/>
    </row>
    <row r="2949" ht="12.75">
      <c r="B2949" s="27"/>
    </row>
    <row r="2950" ht="12.75">
      <c r="B2950" s="27"/>
    </row>
    <row r="2951" ht="12.75">
      <c r="B2951" s="27"/>
    </row>
    <row r="2952" ht="12.75">
      <c r="B2952" s="27"/>
    </row>
    <row r="2953" ht="12.75">
      <c r="B2953" s="27"/>
    </row>
    <row r="2954" ht="12.75">
      <c r="B2954" s="27"/>
    </row>
    <row r="2955" ht="12.75">
      <c r="B2955" s="27"/>
    </row>
    <row r="2956" ht="12.75">
      <c r="B2956" s="27"/>
    </row>
    <row r="2957" ht="12.75">
      <c r="B2957" s="27"/>
    </row>
    <row r="2958" ht="12.75">
      <c r="B2958" s="27"/>
    </row>
    <row r="2959" ht="12.75">
      <c r="B2959" s="27"/>
    </row>
    <row r="2960" ht="12.75">
      <c r="B2960" s="27"/>
    </row>
    <row r="2961" ht="12.75">
      <c r="B2961" s="27"/>
    </row>
    <row r="2962" ht="12.75">
      <c r="B2962" s="27"/>
    </row>
    <row r="2963" ht="12.75">
      <c r="B2963" s="27"/>
    </row>
    <row r="2964" ht="12.75">
      <c r="B2964" s="27"/>
    </row>
    <row r="2965" ht="12.75">
      <c r="B2965" s="27"/>
    </row>
    <row r="2966" ht="12.75">
      <c r="B2966" s="27"/>
    </row>
    <row r="2967" ht="12.75">
      <c r="B2967" s="27"/>
    </row>
    <row r="2968" ht="12.75">
      <c r="B2968" s="27"/>
    </row>
    <row r="2969" ht="12.75">
      <c r="B2969" s="27"/>
    </row>
    <row r="2970" ht="12.75">
      <c r="B2970" s="27"/>
    </row>
    <row r="2971" ht="12.75">
      <c r="B2971" s="27"/>
    </row>
    <row r="2972" ht="12.75">
      <c r="B2972" s="27"/>
    </row>
    <row r="2973" ht="12.75">
      <c r="B2973" s="27"/>
    </row>
    <row r="2974" ht="12.75">
      <c r="B2974" s="27"/>
    </row>
    <row r="2975" ht="12.75">
      <c r="B2975" s="27"/>
    </row>
    <row r="2976" ht="12.75">
      <c r="B2976" s="27"/>
    </row>
    <row r="2977" ht="12.75">
      <c r="B2977" s="27"/>
    </row>
    <row r="2978" ht="12.75">
      <c r="B2978" s="27"/>
    </row>
    <row r="2979" ht="12.75">
      <c r="B2979" s="27"/>
    </row>
    <row r="2980" ht="12.75">
      <c r="B2980" s="27"/>
    </row>
    <row r="2981" ht="12.75">
      <c r="B2981" s="27"/>
    </row>
    <row r="2982" ht="12.75">
      <c r="B2982" s="27"/>
    </row>
    <row r="2983" ht="12.75">
      <c r="B2983" s="27"/>
    </row>
    <row r="2984" ht="12.75">
      <c r="B2984" s="27"/>
    </row>
    <row r="2985" ht="12.75">
      <c r="B2985" s="27"/>
    </row>
    <row r="2986" ht="12.75">
      <c r="B2986" s="27"/>
    </row>
    <row r="2987" ht="12.75">
      <c r="B2987" s="27"/>
    </row>
    <row r="2988" ht="12.75">
      <c r="B2988" s="27"/>
    </row>
    <row r="2989" ht="12.75">
      <c r="B2989" s="27"/>
    </row>
    <row r="2990" ht="12.75">
      <c r="B2990" s="27"/>
    </row>
    <row r="2991" ht="12.75">
      <c r="B2991" s="27"/>
    </row>
    <row r="2992" ht="12.75">
      <c r="B2992" s="27"/>
    </row>
    <row r="2993" ht="12.75">
      <c r="B2993" s="27"/>
    </row>
    <row r="2994" ht="12.75">
      <c r="B2994" s="27"/>
    </row>
    <row r="2995" ht="12.75">
      <c r="B2995" s="27"/>
    </row>
    <row r="2996" ht="12.75">
      <c r="B2996" s="27"/>
    </row>
    <row r="2997" ht="12.75">
      <c r="B2997" s="27"/>
    </row>
    <row r="2998" ht="12.75">
      <c r="B2998" s="27"/>
    </row>
    <row r="2999" ht="12.75">
      <c r="B2999" s="27"/>
    </row>
    <row r="3000" ht="12.75">
      <c r="B3000" s="27"/>
    </row>
    <row r="3001" ht="12.75">
      <c r="B3001" s="27"/>
    </row>
    <row r="3002" ht="12.75">
      <c r="B3002" s="27"/>
    </row>
    <row r="3003" ht="12.75">
      <c r="B3003" s="27"/>
    </row>
    <row r="3004" ht="12.75">
      <c r="B3004" s="27"/>
    </row>
    <row r="3005" ht="12.75">
      <c r="B3005" s="27"/>
    </row>
    <row r="3006" ht="12.75">
      <c r="B3006" s="27"/>
    </row>
    <row r="3007" ht="12.75">
      <c r="B3007" s="27"/>
    </row>
    <row r="3008" ht="12.75">
      <c r="B3008" s="27"/>
    </row>
    <row r="3009" ht="12.75">
      <c r="B3009" s="27"/>
    </row>
    <row r="3010" ht="12.75">
      <c r="B3010" s="27"/>
    </row>
    <row r="3011" ht="12.75">
      <c r="B3011" s="27"/>
    </row>
    <row r="3012" ht="12.75">
      <c r="B3012" s="27"/>
    </row>
    <row r="3013" ht="12.75">
      <c r="B3013" s="27"/>
    </row>
    <row r="3014" ht="12.75">
      <c r="B3014" s="27"/>
    </row>
    <row r="3015" ht="12.75">
      <c r="B3015" s="27"/>
    </row>
    <row r="3016" ht="12.75">
      <c r="B3016" s="27"/>
    </row>
    <row r="3017" ht="12.75">
      <c r="B3017" s="27"/>
    </row>
    <row r="3018" ht="12.75">
      <c r="B3018" s="27"/>
    </row>
    <row r="3019" ht="12.75">
      <c r="B3019" s="27"/>
    </row>
    <row r="3020" ht="12.75">
      <c r="B3020" s="27"/>
    </row>
    <row r="3021" ht="12.75">
      <c r="B3021" s="27"/>
    </row>
    <row r="3022" ht="12.75">
      <c r="B3022" s="27"/>
    </row>
    <row r="3023" ht="12.75">
      <c r="B3023" s="27"/>
    </row>
    <row r="3024" ht="12.75">
      <c r="B3024" s="27"/>
    </row>
    <row r="3025" ht="12.75">
      <c r="B3025" s="27"/>
    </row>
    <row r="3026" ht="12.75">
      <c r="B3026" s="27"/>
    </row>
    <row r="3027" ht="12.75">
      <c r="B3027" s="27"/>
    </row>
    <row r="3028" ht="12.75">
      <c r="B3028" s="27"/>
    </row>
    <row r="3029" ht="12.75">
      <c r="B3029" s="27"/>
    </row>
    <row r="3030" ht="12.75">
      <c r="B3030" s="27"/>
    </row>
    <row r="3031" ht="12.75">
      <c r="B3031" s="27"/>
    </row>
    <row r="3032" ht="12.75">
      <c r="B3032" s="27"/>
    </row>
    <row r="3033" ht="12.75">
      <c r="B3033" s="27"/>
    </row>
    <row r="3034" ht="12.75">
      <c r="B3034" s="27"/>
    </row>
    <row r="3035" ht="12.75">
      <c r="B3035" s="27"/>
    </row>
    <row r="3036" ht="12.75">
      <c r="B3036" s="27"/>
    </row>
    <row r="3037" ht="12.75">
      <c r="B3037" s="27"/>
    </row>
    <row r="3038" ht="12.75">
      <c r="B3038" s="27"/>
    </row>
    <row r="3039" ht="12.75">
      <c r="B3039" s="27"/>
    </row>
    <row r="3040" ht="12.75">
      <c r="B3040" s="27"/>
    </row>
    <row r="3041" ht="12.75">
      <c r="B3041" s="27"/>
    </row>
    <row r="3042" ht="12.75">
      <c r="B3042" s="27"/>
    </row>
    <row r="3043" ht="12.75">
      <c r="B3043" s="27"/>
    </row>
    <row r="3044" ht="12.75">
      <c r="B3044" s="27"/>
    </row>
    <row r="3045" ht="12.75">
      <c r="B3045" s="27"/>
    </row>
    <row r="3046" ht="12.75">
      <c r="B3046" s="27"/>
    </row>
    <row r="3047" ht="12.75">
      <c r="B3047" s="27"/>
    </row>
    <row r="3048" ht="12.75">
      <c r="B3048" s="27"/>
    </row>
    <row r="3049" ht="12.75">
      <c r="B3049" s="27"/>
    </row>
    <row r="3050" ht="12.75">
      <c r="B3050" s="27"/>
    </row>
    <row r="3051" ht="12.75">
      <c r="B3051" s="27"/>
    </row>
    <row r="3052" ht="12.75">
      <c r="B3052" s="27"/>
    </row>
    <row r="3053" ht="12.75">
      <c r="B3053" s="27"/>
    </row>
    <row r="3054" ht="12.75">
      <c r="B3054" s="27"/>
    </row>
    <row r="3055" ht="12.75">
      <c r="B3055" s="27"/>
    </row>
    <row r="3056" ht="12.75">
      <c r="B3056" s="27"/>
    </row>
    <row r="3057" ht="12.75">
      <c r="B3057" s="27"/>
    </row>
    <row r="3058" ht="12.75">
      <c r="B3058" s="27"/>
    </row>
    <row r="3059" ht="12.75">
      <c r="B3059" s="27"/>
    </row>
    <row r="3060" ht="12.75">
      <c r="B3060" s="27"/>
    </row>
    <row r="3061" ht="12.75">
      <c r="B3061" s="27"/>
    </row>
    <row r="3062" ht="12.75">
      <c r="B3062" s="27"/>
    </row>
    <row r="3063" ht="12.75">
      <c r="B3063" s="27"/>
    </row>
    <row r="3064" ht="12.75">
      <c r="B3064" s="27"/>
    </row>
    <row r="3065" ht="12.75">
      <c r="B3065" s="27"/>
    </row>
    <row r="3066" ht="12.75">
      <c r="B3066" s="27"/>
    </row>
    <row r="3067" ht="12.75">
      <c r="B3067" s="27"/>
    </row>
    <row r="3068" ht="12.75">
      <c r="B3068" s="27"/>
    </row>
    <row r="3069" ht="12.75">
      <c r="B3069" s="27"/>
    </row>
    <row r="3070" ht="12.75">
      <c r="B3070" s="27"/>
    </row>
    <row r="3071" ht="12.75">
      <c r="B3071" s="27"/>
    </row>
    <row r="3072" ht="12.75">
      <c r="B3072" s="27"/>
    </row>
    <row r="3073" ht="12.75">
      <c r="B3073" s="27"/>
    </row>
    <row r="3074" ht="12.75">
      <c r="B3074" s="27"/>
    </row>
    <row r="3075" ht="12.75">
      <c r="B3075" s="27"/>
    </row>
    <row r="3076" ht="12.75">
      <c r="B3076" s="27"/>
    </row>
    <row r="3077" ht="12.75">
      <c r="B3077" s="27"/>
    </row>
    <row r="3078" ht="12.75">
      <c r="B3078" s="27"/>
    </row>
    <row r="3079" ht="12.75">
      <c r="B3079" s="27"/>
    </row>
    <row r="3080" ht="12.75">
      <c r="B3080" s="27"/>
    </row>
    <row r="3081" ht="12.75">
      <c r="B3081" s="27"/>
    </row>
    <row r="3082" ht="12.75">
      <c r="B3082" s="27"/>
    </row>
    <row r="3083" ht="12.75">
      <c r="B3083" s="27"/>
    </row>
    <row r="3084" ht="12.75">
      <c r="B3084" s="27"/>
    </row>
    <row r="3085" ht="12.75">
      <c r="B3085" s="27"/>
    </row>
    <row r="3086" ht="12.75">
      <c r="B3086" s="27"/>
    </row>
    <row r="3087" ht="12.75">
      <c r="B3087" s="27"/>
    </row>
    <row r="3088" ht="12.75">
      <c r="B3088" s="27"/>
    </row>
    <row r="3089" ht="12.75">
      <c r="B3089" s="27"/>
    </row>
    <row r="3090" ht="12.75">
      <c r="B3090" s="27"/>
    </row>
    <row r="3091" ht="12.75">
      <c r="B3091" s="27"/>
    </row>
    <row r="3092" ht="12.75">
      <c r="B3092" s="27"/>
    </row>
    <row r="3093" ht="12.75">
      <c r="B3093" s="27"/>
    </row>
    <row r="3094" ht="12.75">
      <c r="B3094" s="27"/>
    </row>
    <row r="3095" ht="12.75">
      <c r="B3095" s="27"/>
    </row>
    <row r="3096" ht="12.75">
      <c r="B3096" s="27"/>
    </row>
    <row r="3097" ht="12.75">
      <c r="B3097" s="27"/>
    </row>
    <row r="3098" ht="12.75">
      <c r="B3098" s="27"/>
    </row>
    <row r="3099" ht="12.75">
      <c r="B3099" s="27"/>
    </row>
    <row r="3100" ht="12.75">
      <c r="B3100" s="27"/>
    </row>
    <row r="3101" ht="12.75">
      <c r="B3101" s="27"/>
    </row>
    <row r="3102" ht="12.75">
      <c r="B3102" s="27"/>
    </row>
    <row r="3103" ht="12.75">
      <c r="B3103" s="27"/>
    </row>
    <row r="3104" ht="12.75">
      <c r="B3104" s="27"/>
    </row>
    <row r="3105" ht="12.75">
      <c r="B3105" s="27"/>
    </row>
    <row r="3106" ht="12.75">
      <c r="B3106" s="27"/>
    </row>
    <row r="3107" ht="12.75">
      <c r="B3107" s="27"/>
    </row>
    <row r="3108" ht="12.75">
      <c r="B3108" s="27"/>
    </row>
    <row r="3109" ht="12.75">
      <c r="B3109" s="27"/>
    </row>
    <row r="3110" ht="12.75">
      <c r="B3110" s="27"/>
    </row>
    <row r="3111" ht="12.75">
      <c r="B3111" s="27"/>
    </row>
    <row r="3112" ht="12.75">
      <c r="B3112" s="27"/>
    </row>
    <row r="3113" ht="12.75">
      <c r="B3113" s="27"/>
    </row>
    <row r="3114" ht="12.75">
      <c r="B3114" s="27"/>
    </row>
    <row r="3115" ht="12.75">
      <c r="B3115" s="27"/>
    </row>
    <row r="3116" ht="12.75">
      <c r="B3116" s="27"/>
    </row>
    <row r="3117" ht="12.75">
      <c r="B3117" s="27"/>
    </row>
    <row r="3118" ht="12.75">
      <c r="B3118" s="27"/>
    </row>
    <row r="3119" ht="12.75">
      <c r="B3119" s="27"/>
    </row>
    <row r="3120" ht="12.75">
      <c r="B3120" s="27"/>
    </row>
    <row r="3121" ht="12.75">
      <c r="B3121" s="27"/>
    </row>
    <row r="3122" ht="12.75">
      <c r="B3122" s="27"/>
    </row>
    <row r="3123" ht="12.75">
      <c r="B3123" s="27"/>
    </row>
    <row r="3124" ht="12.75">
      <c r="B3124" s="27"/>
    </row>
    <row r="3125" ht="12.75">
      <c r="B3125" s="27"/>
    </row>
    <row r="3126" ht="12.75">
      <c r="B3126" s="27"/>
    </row>
    <row r="3127" ht="12.75">
      <c r="B3127" s="27"/>
    </row>
    <row r="3128" ht="12.75">
      <c r="B3128" s="27"/>
    </row>
    <row r="3129" ht="12.75">
      <c r="B3129" s="27"/>
    </row>
    <row r="3130" ht="12.75">
      <c r="B3130" s="27"/>
    </row>
    <row r="3131" ht="12.75">
      <c r="B3131" s="27"/>
    </row>
    <row r="3132" ht="12.75">
      <c r="B3132" s="27"/>
    </row>
    <row r="3133" ht="12.75">
      <c r="B3133" s="27"/>
    </row>
    <row r="3134" ht="12.75">
      <c r="B3134" s="27"/>
    </row>
    <row r="3135" ht="12.75">
      <c r="B3135" s="27"/>
    </row>
    <row r="3136" ht="12.75">
      <c r="B3136" s="27"/>
    </row>
    <row r="3137" ht="12.75">
      <c r="B3137" s="27"/>
    </row>
    <row r="3138" ht="12.75">
      <c r="B3138" s="27"/>
    </row>
    <row r="3139" ht="12.75">
      <c r="B3139" s="27"/>
    </row>
    <row r="3140" ht="12.75">
      <c r="B3140" s="27"/>
    </row>
    <row r="3141" ht="12.75">
      <c r="B3141" s="27"/>
    </row>
    <row r="3142" ht="12.75">
      <c r="B3142" s="27"/>
    </row>
    <row r="3143" ht="12.75">
      <c r="B3143" s="27"/>
    </row>
    <row r="3144" ht="12.75">
      <c r="B3144" s="27"/>
    </row>
    <row r="3145" ht="12.75">
      <c r="B3145" s="27"/>
    </row>
    <row r="3146" ht="12.75">
      <c r="B3146" s="27"/>
    </row>
    <row r="3147" ht="12.75">
      <c r="B3147" s="27"/>
    </row>
    <row r="3148" ht="12.75">
      <c r="B3148" s="27"/>
    </row>
    <row r="3149" ht="12.75">
      <c r="B3149" s="27"/>
    </row>
    <row r="3150" ht="12.75">
      <c r="B3150" s="27"/>
    </row>
    <row r="3151" ht="12.75">
      <c r="B3151" s="27"/>
    </row>
    <row r="3152" ht="12.75">
      <c r="B3152" s="27"/>
    </row>
    <row r="3153" ht="12.75">
      <c r="B3153" s="27"/>
    </row>
    <row r="3154" ht="12.75">
      <c r="B3154" s="27"/>
    </row>
    <row r="3155" ht="12.75">
      <c r="B3155" s="27"/>
    </row>
    <row r="3156" ht="12.75">
      <c r="B3156" s="27"/>
    </row>
    <row r="3157" ht="12.75">
      <c r="B3157" s="27"/>
    </row>
    <row r="3158" ht="12.75">
      <c r="B3158" s="27"/>
    </row>
    <row r="3159" ht="12.75">
      <c r="B3159" s="27"/>
    </row>
    <row r="3160" ht="12.75">
      <c r="B3160" s="27"/>
    </row>
    <row r="3161" ht="12.75">
      <c r="B3161" s="27"/>
    </row>
    <row r="3162" ht="12.75">
      <c r="B3162" s="27"/>
    </row>
    <row r="3163" ht="12.75">
      <c r="B3163" s="27"/>
    </row>
    <row r="3164" ht="12.75">
      <c r="B3164" s="27"/>
    </row>
    <row r="3165" ht="12.75">
      <c r="B3165" s="27"/>
    </row>
    <row r="3166" ht="12.75">
      <c r="B3166" s="27"/>
    </row>
    <row r="3167" ht="12.75">
      <c r="B3167" s="27"/>
    </row>
    <row r="3168" ht="12.75">
      <c r="B3168" s="27"/>
    </row>
    <row r="3169" ht="12.75">
      <c r="B3169" s="27"/>
    </row>
    <row r="3170" ht="12.75">
      <c r="B3170" s="27"/>
    </row>
    <row r="3171" ht="12.75">
      <c r="B3171" s="27"/>
    </row>
    <row r="3172" ht="12.75">
      <c r="B3172" s="27"/>
    </row>
    <row r="3173" ht="12.75">
      <c r="B3173" s="27"/>
    </row>
    <row r="3174" ht="12.75">
      <c r="B3174" s="27"/>
    </row>
    <row r="3175" ht="12.75">
      <c r="B3175" s="27"/>
    </row>
    <row r="3176" ht="12.75">
      <c r="B3176" s="27"/>
    </row>
    <row r="3177" ht="12.75">
      <c r="B3177" s="27"/>
    </row>
    <row r="3178" ht="12.75">
      <c r="B3178" s="27"/>
    </row>
    <row r="3179" ht="12.75">
      <c r="B3179" s="27"/>
    </row>
    <row r="3180" ht="12.75">
      <c r="B3180" s="27"/>
    </row>
    <row r="3181" ht="12.75">
      <c r="B3181" s="27"/>
    </row>
    <row r="3182" ht="12.75">
      <c r="B3182" s="27"/>
    </row>
    <row r="3183" ht="12.75">
      <c r="B3183" s="27"/>
    </row>
    <row r="3184" ht="12.75">
      <c r="B3184" s="27"/>
    </row>
    <row r="3185" ht="12.75">
      <c r="B3185" s="27"/>
    </row>
    <row r="3186" ht="12.75">
      <c r="B3186" s="27"/>
    </row>
    <row r="3187" ht="12.75">
      <c r="B3187" s="27"/>
    </row>
    <row r="3188" ht="12.75">
      <c r="B3188" s="27"/>
    </row>
    <row r="3189" ht="12.75">
      <c r="B3189" s="27"/>
    </row>
    <row r="3190" ht="12.75">
      <c r="B3190" s="27"/>
    </row>
    <row r="3191" ht="12.75">
      <c r="B3191" s="27"/>
    </row>
    <row r="3192" ht="12.75">
      <c r="B3192" s="27"/>
    </row>
    <row r="3193" ht="12.75">
      <c r="B3193" s="27"/>
    </row>
    <row r="3194" ht="12.75">
      <c r="B3194" s="27"/>
    </row>
    <row r="3195" ht="12.75">
      <c r="B3195" s="27"/>
    </row>
    <row r="3196" ht="12.75">
      <c r="B3196" s="27"/>
    </row>
    <row r="3197" ht="12.75">
      <c r="B3197" s="27"/>
    </row>
    <row r="3198" ht="12.75">
      <c r="B3198" s="27"/>
    </row>
    <row r="3199" ht="12.75">
      <c r="B3199" s="27"/>
    </row>
    <row r="3200" ht="12.75">
      <c r="B3200" s="27"/>
    </row>
    <row r="3201" ht="12.75">
      <c r="B3201" s="27"/>
    </row>
    <row r="3202" ht="12.75">
      <c r="B3202" s="27"/>
    </row>
    <row r="3203" ht="12.75">
      <c r="B3203" s="27"/>
    </row>
    <row r="3204" ht="12.75">
      <c r="B3204" s="27"/>
    </row>
    <row r="3205" ht="12.75">
      <c r="B3205" s="27"/>
    </row>
    <row r="3206" ht="12.75">
      <c r="B3206" s="27"/>
    </row>
    <row r="3207" ht="12.75">
      <c r="B3207" s="27"/>
    </row>
    <row r="3208" ht="12.75">
      <c r="B3208" s="27"/>
    </row>
    <row r="3209" ht="12.75">
      <c r="B3209" s="27"/>
    </row>
    <row r="3210" ht="12.75">
      <c r="B3210" s="27"/>
    </row>
    <row r="3211" ht="12.75">
      <c r="B3211" s="27"/>
    </row>
    <row r="3212" ht="12.75">
      <c r="B3212" s="27"/>
    </row>
    <row r="3213" ht="12.75">
      <c r="B3213" s="27"/>
    </row>
    <row r="3214" ht="12.75">
      <c r="B3214" s="27"/>
    </row>
    <row r="3215" ht="12.75">
      <c r="B3215" s="27"/>
    </row>
    <row r="3216" ht="12.75">
      <c r="B3216" s="27"/>
    </row>
    <row r="3217" ht="12.75">
      <c r="B3217" s="27"/>
    </row>
    <row r="3218" ht="12.75">
      <c r="B3218" s="27"/>
    </row>
    <row r="3219" ht="12.75">
      <c r="B3219" s="27"/>
    </row>
    <row r="3220" ht="12.75">
      <c r="B3220" s="27"/>
    </row>
    <row r="3221" ht="12.75">
      <c r="B3221" s="27"/>
    </row>
    <row r="3222" ht="12.75">
      <c r="B3222" s="27"/>
    </row>
    <row r="3223" ht="12.75">
      <c r="B3223" s="27"/>
    </row>
    <row r="3224" ht="12.75">
      <c r="B3224" s="27"/>
    </row>
    <row r="3225" ht="12.75">
      <c r="B3225" s="27"/>
    </row>
    <row r="3226" ht="12.75">
      <c r="B3226" s="27"/>
    </row>
    <row r="3227" ht="12.75">
      <c r="B3227" s="27"/>
    </row>
    <row r="3228" ht="12.75">
      <c r="B3228" s="27"/>
    </row>
    <row r="3229" ht="12.75">
      <c r="B3229" s="27"/>
    </row>
    <row r="3230" ht="12.75">
      <c r="B3230" s="27"/>
    </row>
    <row r="3231" ht="12.75">
      <c r="B3231" s="27"/>
    </row>
    <row r="3232" ht="12.75">
      <c r="B3232" s="27"/>
    </row>
    <row r="3233" ht="12.75">
      <c r="B3233" s="27"/>
    </row>
    <row r="3234" ht="12.75">
      <c r="B3234" s="27"/>
    </row>
    <row r="3235" ht="12.75">
      <c r="B3235" s="27"/>
    </row>
    <row r="3236" ht="12.75">
      <c r="B3236" s="27"/>
    </row>
    <row r="3237" ht="12.75">
      <c r="B3237" s="27"/>
    </row>
    <row r="3238" ht="12.75">
      <c r="B3238" s="27"/>
    </row>
    <row r="3239" ht="12.75">
      <c r="B3239" s="27"/>
    </row>
    <row r="3240" ht="12.75">
      <c r="B3240" s="27"/>
    </row>
    <row r="3241" ht="12.75">
      <c r="B3241" s="27"/>
    </row>
    <row r="3242" ht="12.75">
      <c r="B3242" s="27"/>
    </row>
    <row r="3243" ht="12.75">
      <c r="B3243" s="27"/>
    </row>
    <row r="3244" ht="12.75">
      <c r="B3244" s="27"/>
    </row>
    <row r="3245" ht="12.75">
      <c r="B3245" s="27"/>
    </row>
    <row r="3246" ht="12.75">
      <c r="B3246" s="27"/>
    </row>
    <row r="3247" ht="12.75">
      <c r="B3247" s="27"/>
    </row>
    <row r="3248" ht="12.75">
      <c r="B3248" s="27"/>
    </row>
    <row r="3249" ht="12.75">
      <c r="B3249" s="27"/>
    </row>
    <row r="3250" ht="12.75">
      <c r="B3250" s="27"/>
    </row>
    <row r="3251" ht="12.75">
      <c r="B3251" s="27"/>
    </row>
    <row r="3252" ht="12.75">
      <c r="B3252" s="27"/>
    </row>
    <row r="3253" ht="12.75">
      <c r="B3253" s="27"/>
    </row>
    <row r="3254" ht="12.75">
      <c r="B3254" s="27"/>
    </row>
    <row r="3255" ht="12.75">
      <c r="B3255" s="27"/>
    </row>
    <row r="3256" ht="12.75">
      <c r="B3256" s="27"/>
    </row>
    <row r="3257" ht="12.75">
      <c r="B3257" s="27"/>
    </row>
    <row r="3258" ht="12.75">
      <c r="B3258" s="27"/>
    </row>
    <row r="3259" ht="12.75">
      <c r="B3259" s="27"/>
    </row>
    <row r="3260" ht="12.75">
      <c r="B3260" s="27"/>
    </row>
    <row r="3261" ht="12.75">
      <c r="B3261" s="27"/>
    </row>
    <row r="3262" ht="12.75">
      <c r="B3262" s="27"/>
    </row>
    <row r="3263" ht="12.75">
      <c r="B3263" s="27"/>
    </row>
    <row r="3264" ht="12.75">
      <c r="B3264" s="27"/>
    </row>
    <row r="3265" ht="12.75">
      <c r="B3265" s="27"/>
    </row>
    <row r="3266" ht="12.75">
      <c r="B3266" s="27"/>
    </row>
    <row r="3267" ht="12.75">
      <c r="B3267" s="27"/>
    </row>
    <row r="3268" ht="12.75">
      <c r="B3268" s="27"/>
    </row>
    <row r="3269" ht="12.75">
      <c r="B3269" s="27"/>
    </row>
    <row r="3270" ht="12.75">
      <c r="B3270" s="27"/>
    </row>
    <row r="3271" ht="12.75">
      <c r="B3271" s="27"/>
    </row>
    <row r="3272" ht="12.75">
      <c r="B3272" s="27"/>
    </row>
    <row r="3273" ht="12.75">
      <c r="B3273" s="27"/>
    </row>
    <row r="3274" ht="12.75">
      <c r="B3274" s="27"/>
    </row>
    <row r="3275" ht="12.75">
      <c r="B3275" s="27"/>
    </row>
    <row r="3276" ht="12.75">
      <c r="B3276" s="27"/>
    </row>
    <row r="3277" ht="12.75">
      <c r="B3277" s="27"/>
    </row>
    <row r="3278" ht="12.75">
      <c r="B3278" s="27"/>
    </row>
    <row r="3279" ht="12.75">
      <c r="B3279" s="27"/>
    </row>
    <row r="3280" ht="12.75">
      <c r="B3280" s="27"/>
    </row>
    <row r="3281" ht="12.75">
      <c r="B3281" s="27"/>
    </row>
    <row r="3282" ht="12.75">
      <c r="B3282" s="27"/>
    </row>
    <row r="3283" ht="12.75">
      <c r="B3283" s="27"/>
    </row>
    <row r="3284" ht="12.75">
      <c r="B3284" s="27"/>
    </row>
    <row r="3285" ht="12.75">
      <c r="B3285" s="27"/>
    </row>
    <row r="3286" ht="12.75">
      <c r="B3286" s="27"/>
    </row>
    <row r="3287" ht="12.75">
      <c r="B3287" s="27"/>
    </row>
    <row r="3288" ht="12.75">
      <c r="B3288" s="27"/>
    </row>
    <row r="3289" ht="12.75">
      <c r="B3289" s="27"/>
    </row>
    <row r="3290" ht="12.75">
      <c r="B3290" s="27"/>
    </row>
    <row r="3291" ht="12.75">
      <c r="B3291" s="27"/>
    </row>
    <row r="3292" ht="12.75">
      <c r="B3292" s="27"/>
    </row>
    <row r="3293" ht="12.75">
      <c r="B3293" s="27"/>
    </row>
    <row r="3294" ht="12.75">
      <c r="B3294" s="27"/>
    </row>
    <row r="3295" ht="12.75">
      <c r="B3295" s="27"/>
    </row>
    <row r="3296" ht="12.75">
      <c r="B3296" s="27"/>
    </row>
    <row r="3297" ht="12.75">
      <c r="B3297" s="27"/>
    </row>
    <row r="3298" ht="12.75">
      <c r="B3298" s="27"/>
    </row>
    <row r="3299" ht="12.75">
      <c r="B3299" s="27"/>
    </row>
    <row r="3300" ht="12.75">
      <c r="B3300" s="27"/>
    </row>
    <row r="3301" ht="12.75">
      <c r="B3301" s="27"/>
    </row>
    <row r="3302" ht="12.75">
      <c r="B3302" s="27"/>
    </row>
    <row r="3303" ht="12.75">
      <c r="B3303" s="27"/>
    </row>
    <row r="3304" ht="12.75">
      <c r="B3304" s="27"/>
    </row>
    <row r="3305" ht="12.75">
      <c r="B3305" s="27"/>
    </row>
    <row r="3306" ht="12.75">
      <c r="B3306" s="27"/>
    </row>
    <row r="3307" ht="12.75">
      <c r="B3307" s="27"/>
    </row>
    <row r="3308" ht="12.75">
      <c r="B3308" s="27"/>
    </row>
    <row r="3309" ht="12.75">
      <c r="B3309" s="27"/>
    </row>
    <row r="3310" ht="12.75">
      <c r="B3310" s="27"/>
    </row>
    <row r="3311" ht="12.75">
      <c r="B3311" s="27"/>
    </row>
    <row r="3312" ht="12.75">
      <c r="B3312" s="27"/>
    </row>
    <row r="3313" ht="12.75">
      <c r="B3313" s="27"/>
    </row>
    <row r="3314" ht="12.75">
      <c r="B3314" s="27"/>
    </row>
    <row r="3315" ht="12.75">
      <c r="B3315" s="27"/>
    </row>
    <row r="3316" ht="12.75">
      <c r="B3316" s="27"/>
    </row>
    <row r="3317" ht="12.75">
      <c r="B3317" s="27"/>
    </row>
    <row r="3318" ht="12.75">
      <c r="B3318" s="27"/>
    </row>
    <row r="3319" ht="12.75">
      <c r="B3319" s="27"/>
    </row>
    <row r="3320" ht="12.75">
      <c r="B3320" s="27"/>
    </row>
    <row r="3321" ht="12.75">
      <c r="B3321" s="27"/>
    </row>
    <row r="3322" ht="12.75">
      <c r="B3322" s="27"/>
    </row>
    <row r="3323" ht="12.75">
      <c r="B3323" s="27"/>
    </row>
    <row r="3324" ht="12.75">
      <c r="B3324" s="27"/>
    </row>
    <row r="3325" ht="12.75">
      <c r="B3325" s="27"/>
    </row>
    <row r="3326" ht="12.75">
      <c r="B3326" s="27"/>
    </row>
    <row r="3327" ht="12.75">
      <c r="B3327" s="27"/>
    </row>
    <row r="3328" ht="12.75">
      <c r="B3328" s="27"/>
    </row>
    <row r="3329" ht="12.75">
      <c r="B3329" s="27"/>
    </row>
    <row r="3330" ht="12.75">
      <c r="B3330" s="27"/>
    </row>
    <row r="3331" ht="12.75">
      <c r="B3331" s="27"/>
    </row>
    <row r="3332" ht="12.75">
      <c r="B3332" s="27"/>
    </row>
    <row r="3333" ht="12.75">
      <c r="B3333" s="27"/>
    </row>
    <row r="3334" ht="12.75">
      <c r="B3334" s="27"/>
    </row>
    <row r="3335" ht="12.75">
      <c r="B3335" s="27"/>
    </row>
    <row r="3336" ht="12.75">
      <c r="B3336" s="27"/>
    </row>
    <row r="3337" ht="12.75">
      <c r="B3337" s="27"/>
    </row>
    <row r="3338" ht="12.75">
      <c r="B3338" s="27"/>
    </row>
    <row r="3339" ht="12.75">
      <c r="B3339" s="27"/>
    </row>
    <row r="3340" ht="12.75">
      <c r="B3340" s="27"/>
    </row>
    <row r="3341" ht="12.75">
      <c r="B3341" s="27"/>
    </row>
    <row r="3342" ht="12.75">
      <c r="B3342" s="27"/>
    </row>
    <row r="3343" ht="12.75">
      <c r="B3343" s="27"/>
    </row>
    <row r="3344" ht="12.75">
      <c r="B3344" s="27"/>
    </row>
    <row r="3345" ht="12.75">
      <c r="B3345" s="27"/>
    </row>
    <row r="3346" ht="12.75">
      <c r="B3346" s="27"/>
    </row>
    <row r="3347" ht="12.75">
      <c r="B3347" s="27"/>
    </row>
    <row r="3348" ht="12.75">
      <c r="B3348" s="27"/>
    </row>
    <row r="3349" ht="12.75">
      <c r="B3349" s="27"/>
    </row>
    <row r="3350" ht="12.75">
      <c r="B3350" s="27"/>
    </row>
    <row r="3351" ht="12.75">
      <c r="B3351" s="27"/>
    </row>
    <row r="3352" ht="12.75">
      <c r="B3352" s="27"/>
    </row>
    <row r="3353" ht="12.75">
      <c r="B3353" s="27"/>
    </row>
    <row r="3354" ht="12.75">
      <c r="B3354" s="27"/>
    </row>
    <row r="3355" ht="12.75">
      <c r="B3355" s="27"/>
    </row>
    <row r="3356" ht="12.75">
      <c r="B3356" s="27"/>
    </row>
    <row r="3357" ht="12.75">
      <c r="B3357" s="27"/>
    </row>
    <row r="3358" ht="12.75">
      <c r="B3358" s="27"/>
    </row>
    <row r="3359" ht="12.75">
      <c r="B3359" s="27"/>
    </row>
    <row r="3360" ht="12.75">
      <c r="B3360" s="27"/>
    </row>
    <row r="3361" ht="12.75">
      <c r="B3361" s="27"/>
    </row>
    <row r="3362" ht="12.75">
      <c r="B3362" s="27"/>
    </row>
    <row r="3363" ht="12.75">
      <c r="B3363" s="27"/>
    </row>
    <row r="3364" ht="12.75">
      <c r="B3364" s="27"/>
    </row>
    <row r="3365" ht="12.75">
      <c r="B3365" s="27"/>
    </row>
    <row r="3366" ht="12.75">
      <c r="B3366" s="27"/>
    </row>
    <row r="3367" ht="12.75">
      <c r="B3367" s="27"/>
    </row>
    <row r="3368" ht="12.75">
      <c r="B3368" s="27"/>
    </row>
    <row r="3369" ht="12.75">
      <c r="B3369" s="27"/>
    </row>
    <row r="3370" ht="12.75">
      <c r="B3370" s="27"/>
    </row>
    <row r="3371" ht="12.75">
      <c r="B3371" s="27"/>
    </row>
    <row r="3372" ht="12.75">
      <c r="B3372" s="27"/>
    </row>
    <row r="3373" ht="12.75">
      <c r="B3373" s="27"/>
    </row>
    <row r="3374" ht="12.75">
      <c r="B3374" s="27"/>
    </row>
    <row r="3375" ht="12.75">
      <c r="B3375" s="27"/>
    </row>
    <row r="3376" ht="12.75">
      <c r="B3376" s="27"/>
    </row>
    <row r="3377" ht="12.75">
      <c r="B3377" s="27"/>
    </row>
    <row r="3378" ht="12.75">
      <c r="B3378" s="27"/>
    </row>
    <row r="3379" ht="12.75">
      <c r="B3379" s="27"/>
    </row>
    <row r="3380" ht="12.75">
      <c r="B3380" s="27"/>
    </row>
    <row r="3381" ht="12.75">
      <c r="B3381" s="27"/>
    </row>
    <row r="3382" ht="12.75">
      <c r="B3382" s="27"/>
    </row>
    <row r="3383" ht="12.75">
      <c r="B3383" s="27"/>
    </row>
    <row r="3384" ht="12.75">
      <c r="B3384" s="27"/>
    </row>
    <row r="3385" ht="12.75">
      <c r="B3385" s="27"/>
    </row>
    <row r="3386" ht="12.75">
      <c r="B3386" s="27"/>
    </row>
    <row r="3387" ht="12.75">
      <c r="B3387" s="27"/>
    </row>
    <row r="3388" ht="12.75">
      <c r="B3388" s="27"/>
    </row>
    <row r="3389" ht="12.75">
      <c r="B3389" s="27"/>
    </row>
    <row r="3390" ht="12.75">
      <c r="B3390" s="27"/>
    </row>
    <row r="3391" ht="12.75">
      <c r="B3391" s="27"/>
    </row>
    <row r="3392" ht="12.75">
      <c r="B3392" s="27"/>
    </row>
    <row r="3393" ht="12.75">
      <c r="B3393" s="27"/>
    </row>
    <row r="3394" ht="12.75">
      <c r="B3394" s="27"/>
    </row>
    <row r="3395" ht="12.75">
      <c r="B3395" s="27"/>
    </row>
    <row r="3396" ht="12.75">
      <c r="B3396" s="27"/>
    </row>
    <row r="3397" ht="12.75">
      <c r="B3397" s="27"/>
    </row>
    <row r="3398" ht="12.75">
      <c r="B3398" s="27"/>
    </row>
    <row r="3399" ht="12.75">
      <c r="B3399" s="27"/>
    </row>
    <row r="3400" ht="12.75">
      <c r="B3400" s="27"/>
    </row>
    <row r="3401" ht="12.75">
      <c r="B3401" s="27"/>
    </row>
    <row r="3402" ht="12.75">
      <c r="B3402" s="27"/>
    </row>
    <row r="3403" ht="12.75">
      <c r="B3403" s="27"/>
    </row>
    <row r="3404" ht="12.75">
      <c r="B3404" s="27"/>
    </row>
    <row r="3405" ht="12.75">
      <c r="B3405" s="27"/>
    </row>
    <row r="3406" ht="12.75">
      <c r="B3406" s="27"/>
    </row>
    <row r="3407" ht="12.75">
      <c r="B3407" s="27"/>
    </row>
    <row r="3408" ht="12.75">
      <c r="B3408" s="27"/>
    </row>
    <row r="3409" ht="12.75">
      <c r="B3409" s="27"/>
    </row>
    <row r="3410" ht="12.75">
      <c r="B3410" s="27"/>
    </row>
    <row r="3411" ht="12.75">
      <c r="B3411" s="27"/>
    </row>
    <row r="3412" ht="12.75">
      <c r="B3412" s="27"/>
    </row>
    <row r="3413" ht="12.75">
      <c r="B3413" s="27"/>
    </row>
    <row r="3414" ht="12.75">
      <c r="B3414" s="27"/>
    </row>
    <row r="3415" ht="12.75">
      <c r="B3415" s="27"/>
    </row>
    <row r="3416" ht="12.75">
      <c r="B3416" s="27"/>
    </row>
    <row r="3417" ht="12.75">
      <c r="B3417" s="27"/>
    </row>
    <row r="3418" ht="12.75">
      <c r="B3418" s="27"/>
    </row>
    <row r="3419" ht="12.75">
      <c r="B3419" s="27"/>
    </row>
    <row r="3420" ht="12.75">
      <c r="B3420" s="27"/>
    </row>
    <row r="3421" ht="12.75">
      <c r="B3421" s="27"/>
    </row>
    <row r="3422" ht="12.75">
      <c r="B3422" s="27"/>
    </row>
    <row r="3423" ht="12.75">
      <c r="B3423" s="27"/>
    </row>
    <row r="3424" ht="12.75">
      <c r="B3424" s="27"/>
    </row>
    <row r="3425" ht="12.75">
      <c r="B3425" s="27"/>
    </row>
    <row r="3426" ht="12.75">
      <c r="B3426" s="27"/>
    </row>
    <row r="3427" ht="12.75">
      <c r="B3427" s="27"/>
    </row>
    <row r="3428" ht="12.75">
      <c r="B3428" s="27"/>
    </row>
    <row r="3429" ht="12.75">
      <c r="B3429" s="27"/>
    </row>
    <row r="3430" ht="12.75">
      <c r="B3430" s="27"/>
    </row>
    <row r="3431" ht="12.75">
      <c r="B3431" s="27"/>
    </row>
    <row r="3432" ht="12.75">
      <c r="B3432" s="27"/>
    </row>
    <row r="3433" ht="12.75">
      <c r="B3433" s="27"/>
    </row>
    <row r="3434" ht="12.75">
      <c r="B3434" s="27"/>
    </row>
    <row r="3435" ht="12.75">
      <c r="B3435" s="27"/>
    </row>
    <row r="3436" ht="12.75">
      <c r="B3436" s="27"/>
    </row>
    <row r="3437" ht="12.75">
      <c r="B3437" s="27"/>
    </row>
    <row r="3438" ht="12.75">
      <c r="B3438" s="27"/>
    </row>
    <row r="3439" ht="12.75">
      <c r="B3439" s="27"/>
    </row>
    <row r="3440" ht="12.75">
      <c r="B3440" s="27"/>
    </row>
    <row r="3441" ht="12.75">
      <c r="B3441" s="27"/>
    </row>
    <row r="3442" ht="12.75">
      <c r="B3442" s="27"/>
    </row>
    <row r="3443" ht="12.75">
      <c r="B3443" s="27"/>
    </row>
    <row r="3444" ht="12.75">
      <c r="B3444" s="27"/>
    </row>
    <row r="3445" ht="12.75">
      <c r="B3445" s="27"/>
    </row>
    <row r="3446" ht="12.75">
      <c r="B3446" s="27"/>
    </row>
    <row r="3447" ht="12.75">
      <c r="B3447" s="27"/>
    </row>
    <row r="3448" ht="12.75">
      <c r="B3448" s="27"/>
    </row>
    <row r="3449" ht="12.75">
      <c r="B3449" s="27"/>
    </row>
    <row r="3450" ht="12.75">
      <c r="B3450" s="27"/>
    </row>
    <row r="3451" ht="12.75">
      <c r="B3451" s="27"/>
    </row>
    <row r="3452" ht="12.75">
      <c r="B3452" s="27"/>
    </row>
    <row r="3453" ht="12.75">
      <c r="B3453" s="27"/>
    </row>
    <row r="3454" ht="12.75">
      <c r="B3454" s="27"/>
    </row>
    <row r="3455" ht="12.75">
      <c r="B3455" s="27"/>
    </row>
    <row r="3456" ht="12.75">
      <c r="B3456" s="27"/>
    </row>
    <row r="3457" ht="12.75">
      <c r="B3457" s="27"/>
    </row>
    <row r="3458" ht="12.75">
      <c r="B3458" s="27"/>
    </row>
    <row r="3459" ht="12.75">
      <c r="B3459" s="27"/>
    </row>
    <row r="3460" ht="12.75">
      <c r="B3460" s="27"/>
    </row>
    <row r="3461" ht="12.75">
      <c r="B3461" s="27"/>
    </row>
    <row r="3462" ht="12.75">
      <c r="B3462" s="27"/>
    </row>
    <row r="3463" ht="12.75">
      <c r="B3463" s="27"/>
    </row>
    <row r="3464" ht="12.75">
      <c r="B3464" s="27"/>
    </row>
    <row r="3465" ht="12.75">
      <c r="B3465" s="27"/>
    </row>
    <row r="3466" ht="12.75">
      <c r="B3466" s="27"/>
    </row>
    <row r="3467" ht="12.75">
      <c r="B3467" s="27"/>
    </row>
    <row r="3468" ht="12.75">
      <c r="B3468" s="27"/>
    </row>
    <row r="3469" ht="12.75">
      <c r="B3469" s="27"/>
    </row>
    <row r="3470" ht="12.75">
      <c r="B3470" s="27"/>
    </row>
    <row r="3471" ht="12.75">
      <c r="B3471" s="27"/>
    </row>
    <row r="3472" ht="12.75">
      <c r="B3472" s="27"/>
    </row>
    <row r="3473" ht="12.75">
      <c r="B3473" s="27"/>
    </row>
    <row r="3474" ht="12.75">
      <c r="B3474" s="27"/>
    </row>
    <row r="3475" ht="12.75">
      <c r="B3475" s="27"/>
    </row>
    <row r="3476" ht="12.75">
      <c r="B3476" s="27"/>
    </row>
    <row r="3477" ht="12.75">
      <c r="B3477" s="27"/>
    </row>
    <row r="3478" ht="12.75">
      <c r="B3478" s="27"/>
    </row>
    <row r="3479" ht="12.75">
      <c r="B3479" s="27"/>
    </row>
    <row r="3480" ht="12.75">
      <c r="B3480" s="27"/>
    </row>
    <row r="3481" ht="12.75">
      <c r="B3481" s="27"/>
    </row>
    <row r="3482" ht="12.75">
      <c r="B3482" s="27"/>
    </row>
    <row r="3483" ht="12.75">
      <c r="B3483" s="27"/>
    </row>
    <row r="3484" ht="12.75">
      <c r="B3484" s="27"/>
    </row>
    <row r="3485" ht="12.75">
      <c r="B3485" s="27"/>
    </row>
    <row r="3486" ht="12.75">
      <c r="B3486" s="27"/>
    </row>
    <row r="3487" ht="12.75">
      <c r="B3487" s="27"/>
    </row>
    <row r="3488" ht="12.75">
      <c r="B3488" s="27"/>
    </row>
    <row r="3489" ht="12.75">
      <c r="B3489" s="27"/>
    </row>
    <row r="3490" ht="12.75">
      <c r="B3490" s="27"/>
    </row>
    <row r="3491" ht="12.75">
      <c r="B3491" s="27"/>
    </row>
    <row r="3492" ht="12.75">
      <c r="B3492" s="27"/>
    </row>
    <row r="3493" ht="12.75">
      <c r="B3493" s="27"/>
    </row>
    <row r="3494" ht="12.75">
      <c r="B3494" s="27"/>
    </row>
    <row r="3495" ht="12.75">
      <c r="B3495" s="27"/>
    </row>
    <row r="3496" ht="12.75">
      <c r="B3496" s="27"/>
    </row>
    <row r="3497" ht="12.75">
      <c r="B3497" s="27"/>
    </row>
    <row r="3498" ht="12.75">
      <c r="B3498" s="27"/>
    </row>
    <row r="3499" ht="12.75">
      <c r="B3499" s="27"/>
    </row>
    <row r="3500" ht="12.75">
      <c r="B3500" s="27"/>
    </row>
    <row r="3501" ht="12.75">
      <c r="B3501" s="27"/>
    </row>
    <row r="3502" ht="12.75">
      <c r="B3502" s="27"/>
    </row>
    <row r="3503" ht="12.75">
      <c r="B3503" s="27"/>
    </row>
    <row r="3504" ht="12.75">
      <c r="B3504" s="27"/>
    </row>
    <row r="3505" ht="12.75">
      <c r="B3505" s="27"/>
    </row>
    <row r="3506" ht="12.75">
      <c r="B3506" s="27"/>
    </row>
    <row r="3507" ht="12.75">
      <c r="B3507" s="27"/>
    </row>
    <row r="3508" ht="12.75">
      <c r="B3508" s="27"/>
    </row>
    <row r="3509" ht="12.75">
      <c r="B3509" s="27"/>
    </row>
    <row r="3510" ht="12.75">
      <c r="B3510" s="27"/>
    </row>
    <row r="3511" ht="12.75">
      <c r="B3511" s="27"/>
    </row>
    <row r="3512" ht="12.75">
      <c r="B3512" s="27"/>
    </row>
    <row r="3513" ht="12.75">
      <c r="B3513" s="27"/>
    </row>
    <row r="3514" ht="12.75">
      <c r="B3514" s="27"/>
    </row>
    <row r="3515" ht="12.75">
      <c r="B3515" s="27"/>
    </row>
    <row r="3516" ht="12.75">
      <c r="B3516" s="27"/>
    </row>
    <row r="3517" ht="12.75">
      <c r="B3517" s="27"/>
    </row>
    <row r="3518" ht="12.75">
      <c r="B3518" s="27"/>
    </row>
    <row r="3519" ht="12.75">
      <c r="B3519" s="27"/>
    </row>
    <row r="3520" ht="12.75">
      <c r="B3520" s="27"/>
    </row>
    <row r="3521" ht="12.75">
      <c r="B3521" s="27"/>
    </row>
    <row r="3522" ht="12.75">
      <c r="B3522" s="27"/>
    </row>
    <row r="3523" ht="12.75">
      <c r="B3523" s="27"/>
    </row>
    <row r="3524" ht="12.75">
      <c r="B3524" s="27"/>
    </row>
    <row r="3525" ht="12.75">
      <c r="B3525" s="27"/>
    </row>
    <row r="3526" ht="12.75">
      <c r="B3526" s="27"/>
    </row>
    <row r="3527" ht="12.75">
      <c r="B3527" s="27"/>
    </row>
    <row r="3528" ht="12.75">
      <c r="B3528" s="27"/>
    </row>
    <row r="3529" ht="12.75">
      <c r="B3529" s="27"/>
    </row>
    <row r="3530" ht="12.75">
      <c r="B3530" s="27"/>
    </row>
    <row r="3531" ht="12.75">
      <c r="B3531" s="27"/>
    </row>
    <row r="3532" ht="12.75">
      <c r="B3532" s="27"/>
    </row>
    <row r="3533" ht="12.75">
      <c r="B3533" s="27"/>
    </row>
    <row r="3534" ht="12.75">
      <c r="B3534" s="27"/>
    </row>
    <row r="3535" ht="12.75">
      <c r="B3535" s="27"/>
    </row>
    <row r="3536" ht="12.75">
      <c r="B3536" s="27"/>
    </row>
    <row r="3537" ht="12.75">
      <c r="B3537" s="27"/>
    </row>
    <row r="3538" ht="12.75">
      <c r="B3538" s="27"/>
    </row>
    <row r="3539" ht="12.75">
      <c r="B3539" s="27"/>
    </row>
    <row r="3540" ht="12.75">
      <c r="B3540" s="27"/>
    </row>
    <row r="3541" ht="12.75">
      <c r="B3541" s="27"/>
    </row>
    <row r="3542" ht="12.75">
      <c r="B3542" s="27"/>
    </row>
    <row r="3543" ht="12.75">
      <c r="B3543" s="27"/>
    </row>
    <row r="3544" ht="12.75">
      <c r="B3544" s="27"/>
    </row>
    <row r="3545" ht="12.75">
      <c r="B3545" s="27"/>
    </row>
    <row r="3546" ht="12.75">
      <c r="B3546" s="27"/>
    </row>
    <row r="3547" ht="12.75">
      <c r="B3547" s="27"/>
    </row>
    <row r="3548" ht="12.75">
      <c r="B3548" s="27"/>
    </row>
    <row r="3549" ht="12.75">
      <c r="B3549" s="27"/>
    </row>
    <row r="3550" ht="12.75">
      <c r="B3550" s="27"/>
    </row>
    <row r="3551" ht="12.75">
      <c r="B3551" s="27"/>
    </row>
    <row r="3552" ht="12.75">
      <c r="B3552" s="27"/>
    </row>
    <row r="3553" ht="12.75">
      <c r="B3553" s="27"/>
    </row>
    <row r="3554" ht="12.75">
      <c r="B3554" s="27"/>
    </row>
    <row r="3555" ht="12.75">
      <c r="B3555" s="27"/>
    </row>
    <row r="3556" ht="12.75">
      <c r="B3556" s="27"/>
    </row>
    <row r="3557" ht="12.75">
      <c r="B3557" s="27"/>
    </row>
    <row r="3558" ht="12.75">
      <c r="B3558" s="27"/>
    </row>
    <row r="3559" ht="12.75">
      <c r="B3559" s="27"/>
    </row>
    <row r="3560" ht="12.75">
      <c r="B3560" s="27"/>
    </row>
    <row r="3561" ht="12.75">
      <c r="B3561" s="27"/>
    </row>
    <row r="3562" ht="12.75">
      <c r="B3562" s="27"/>
    </row>
    <row r="3563" ht="12.75">
      <c r="B3563" s="27"/>
    </row>
    <row r="3564" ht="12.75">
      <c r="B3564" s="27"/>
    </row>
    <row r="3565" ht="12.75">
      <c r="B3565" s="27"/>
    </row>
    <row r="3566" ht="12.75">
      <c r="B3566" s="27"/>
    </row>
    <row r="3567" ht="12.75">
      <c r="B3567" s="27"/>
    </row>
    <row r="3568" ht="12.75">
      <c r="B3568" s="27"/>
    </row>
    <row r="3569" ht="12.75">
      <c r="B3569" s="27"/>
    </row>
    <row r="3570" ht="12.75">
      <c r="B3570" s="27"/>
    </row>
    <row r="3571" ht="12.75">
      <c r="B3571" s="27"/>
    </row>
    <row r="3572" ht="12.75">
      <c r="B3572" s="27"/>
    </row>
    <row r="3573" ht="12.75">
      <c r="B3573" s="27"/>
    </row>
    <row r="3574" ht="12.75">
      <c r="B3574" s="27"/>
    </row>
    <row r="3575" ht="12.75">
      <c r="B3575" s="27"/>
    </row>
    <row r="3576" ht="12.75">
      <c r="B3576" s="27"/>
    </row>
    <row r="3577" ht="12.75">
      <c r="B3577" s="27"/>
    </row>
    <row r="3578" ht="12.75">
      <c r="B3578" s="27"/>
    </row>
    <row r="3579" ht="12.75">
      <c r="B3579" s="27"/>
    </row>
    <row r="3580" ht="12.75">
      <c r="B3580" s="27"/>
    </row>
    <row r="3581" ht="12.75">
      <c r="B3581" s="27"/>
    </row>
    <row r="3582" ht="12.75">
      <c r="B3582" s="27"/>
    </row>
    <row r="3583" ht="12.75">
      <c r="B3583" s="27"/>
    </row>
    <row r="3584" ht="12.75">
      <c r="B3584" s="27"/>
    </row>
    <row r="3585" ht="12.75">
      <c r="B3585" s="27"/>
    </row>
    <row r="3586" ht="12.75">
      <c r="B3586" s="27"/>
    </row>
    <row r="3587" ht="12.75">
      <c r="B3587" s="27"/>
    </row>
    <row r="3588" ht="12.75">
      <c r="B3588" s="27"/>
    </row>
    <row r="3589" ht="12.75">
      <c r="B3589" s="27"/>
    </row>
    <row r="3590" ht="12.75">
      <c r="B3590" s="27"/>
    </row>
    <row r="3591" ht="12.75">
      <c r="B3591" s="27"/>
    </row>
    <row r="3592" ht="12.75">
      <c r="B3592" s="27"/>
    </row>
    <row r="3593" ht="12.75">
      <c r="B3593" s="27"/>
    </row>
    <row r="3594" ht="12.75">
      <c r="B3594" s="27"/>
    </row>
    <row r="3595" ht="12.75">
      <c r="B3595" s="27"/>
    </row>
    <row r="3596" ht="12.75">
      <c r="B3596" s="27"/>
    </row>
    <row r="3597" ht="12.75">
      <c r="B3597" s="27"/>
    </row>
    <row r="3598" ht="12.75">
      <c r="B3598" s="27"/>
    </row>
    <row r="3599" ht="12.75">
      <c r="B3599" s="27"/>
    </row>
    <row r="3600" ht="12.75">
      <c r="B3600" s="27"/>
    </row>
    <row r="3601" ht="12.75">
      <c r="B3601" s="27"/>
    </row>
    <row r="3602" ht="12.75">
      <c r="B3602" s="27"/>
    </row>
    <row r="3603" ht="12.75">
      <c r="B3603" s="27"/>
    </row>
    <row r="3604" ht="12.75">
      <c r="B3604" s="27"/>
    </row>
    <row r="3605" ht="12.75">
      <c r="B3605" s="27"/>
    </row>
    <row r="3606" ht="12.75">
      <c r="B3606" s="27"/>
    </row>
    <row r="3607" ht="12.75">
      <c r="B3607" s="27"/>
    </row>
    <row r="3608" ht="12.75">
      <c r="B3608" s="27"/>
    </row>
    <row r="3609" ht="12.75">
      <c r="B3609" s="27"/>
    </row>
    <row r="3610" ht="12.75">
      <c r="B3610" s="27"/>
    </row>
    <row r="3611" ht="12.75">
      <c r="B3611" s="27"/>
    </row>
    <row r="3612" ht="12.75">
      <c r="B3612" s="27"/>
    </row>
    <row r="3613" ht="12.75">
      <c r="B3613" s="27"/>
    </row>
    <row r="3614" ht="12.75">
      <c r="B3614" s="27"/>
    </row>
    <row r="3615" ht="12.75">
      <c r="B3615" s="27"/>
    </row>
    <row r="3616" ht="12.75">
      <c r="B3616" s="27"/>
    </row>
    <row r="3617" ht="12.75">
      <c r="B3617" s="27"/>
    </row>
    <row r="3618" ht="12.75">
      <c r="B3618" s="27"/>
    </row>
    <row r="3619" ht="12.75">
      <c r="B3619" s="27"/>
    </row>
    <row r="3620" ht="12.75">
      <c r="B3620" s="27"/>
    </row>
    <row r="3621" ht="12.75">
      <c r="B3621" s="27"/>
    </row>
    <row r="3622" ht="12.75">
      <c r="B3622" s="27"/>
    </row>
    <row r="3623" ht="12.75">
      <c r="B3623" s="27"/>
    </row>
    <row r="3624" ht="12.75">
      <c r="B3624" s="27"/>
    </row>
    <row r="3625" ht="12.75">
      <c r="B3625" s="27"/>
    </row>
    <row r="3626" ht="12.75">
      <c r="B3626" s="27"/>
    </row>
    <row r="3627" ht="12.75">
      <c r="B3627" s="27"/>
    </row>
    <row r="3628" ht="12.75">
      <c r="B3628" s="27"/>
    </row>
    <row r="3629" ht="12.75">
      <c r="B3629" s="27"/>
    </row>
    <row r="3630" ht="12.75">
      <c r="B3630" s="27"/>
    </row>
    <row r="3631" ht="12.75">
      <c r="B3631" s="27"/>
    </row>
    <row r="3632" ht="12.75">
      <c r="B3632" s="27"/>
    </row>
    <row r="3633" ht="12.75">
      <c r="B3633" s="27"/>
    </row>
    <row r="3634" ht="12.75">
      <c r="B3634" s="27"/>
    </row>
    <row r="3635" ht="12.75">
      <c r="B3635" s="27"/>
    </row>
    <row r="3636" ht="12.75">
      <c r="B3636" s="27"/>
    </row>
    <row r="3637" ht="12.75">
      <c r="B3637" s="27"/>
    </row>
    <row r="3638" ht="12.75">
      <c r="B3638" s="27"/>
    </row>
    <row r="3639" ht="12.75">
      <c r="B3639" s="27"/>
    </row>
    <row r="3640" ht="12.75">
      <c r="B3640" s="27"/>
    </row>
    <row r="3641" ht="12.75">
      <c r="B3641" s="27"/>
    </row>
    <row r="3642" ht="12.75">
      <c r="B3642" s="27"/>
    </row>
    <row r="3643" ht="12.75">
      <c r="B3643" s="27"/>
    </row>
    <row r="3644" ht="12.75">
      <c r="B3644" s="27"/>
    </row>
    <row r="3645" ht="12.75">
      <c r="B3645" s="27"/>
    </row>
    <row r="3646" ht="12.75">
      <c r="B3646" s="27"/>
    </row>
    <row r="3647" ht="12.75">
      <c r="B3647" s="27"/>
    </row>
    <row r="3648" ht="12.75">
      <c r="B3648" s="27"/>
    </row>
    <row r="3649" ht="12.75">
      <c r="B3649" s="27"/>
    </row>
    <row r="3650" ht="12.75">
      <c r="B3650" s="27"/>
    </row>
    <row r="3651" ht="12.75">
      <c r="B3651" s="27"/>
    </row>
    <row r="3652" ht="12.75">
      <c r="B3652" s="27"/>
    </row>
    <row r="3653" ht="12.75">
      <c r="B3653" s="27"/>
    </row>
    <row r="3654" ht="12.75">
      <c r="B3654" s="27"/>
    </row>
    <row r="3655" ht="12.75">
      <c r="B3655" s="27"/>
    </row>
    <row r="3656" ht="12.75">
      <c r="B3656" s="27"/>
    </row>
    <row r="3657" ht="12.75">
      <c r="B3657" s="27"/>
    </row>
    <row r="3658" ht="12.75">
      <c r="B3658" s="27"/>
    </row>
    <row r="3659" ht="12.75">
      <c r="B3659" s="27"/>
    </row>
    <row r="3660" ht="12.75">
      <c r="B3660" s="27"/>
    </row>
    <row r="3661" ht="12.75">
      <c r="B3661" s="27"/>
    </row>
    <row r="3662" ht="12.75">
      <c r="B3662" s="27"/>
    </row>
    <row r="3663" ht="12.75">
      <c r="B3663" s="27"/>
    </row>
    <row r="3664" ht="12.75">
      <c r="B3664" s="27"/>
    </row>
    <row r="3665" ht="12.75">
      <c r="B3665" s="27"/>
    </row>
    <row r="3666" ht="12.75">
      <c r="B3666" s="27"/>
    </row>
    <row r="3667" ht="12.75">
      <c r="B3667" s="27"/>
    </row>
    <row r="3668" ht="12.75">
      <c r="B3668" s="27"/>
    </row>
    <row r="3669" ht="12.75">
      <c r="B3669" s="27"/>
    </row>
    <row r="3670" ht="12.75">
      <c r="B3670" s="27"/>
    </row>
    <row r="3671" ht="12.75">
      <c r="B3671" s="27"/>
    </row>
    <row r="3672" ht="12.75">
      <c r="B3672" s="27"/>
    </row>
    <row r="3673" ht="12.75">
      <c r="B3673" s="27"/>
    </row>
    <row r="3674" ht="12.75">
      <c r="B3674" s="27"/>
    </row>
    <row r="3675" ht="12.75">
      <c r="B3675" s="27"/>
    </row>
    <row r="3676" ht="12.75">
      <c r="B3676" s="27"/>
    </row>
    <row r="3677" ht="12.75">
      <c r="B3677" s="27"/>
    </row>
    <row r="3678" ht="12.75">
      <c r="B3678" s="27"/>
    </row>
    <row r="3679" ht="12.75">
      <c r="B3679" s="27"/>
    </row>
    <row r="3680" ht="12.75">
      <c r="B3680" s="27"/>
    </row>
    <row r="3681" ht="12.75">
      <c r="B3681" s="27"/>
    </row>
    <row r="3682" ht="12.75">
      <c r="B3682" s="27"/>
    </row>
    <row r="3683" ht="12.75">
      <c r="B3683" s="27"/>
    </row>
    <row r="3684" ht="12.75">
      <c r="B3684" s="27"/>
    </row>
    <row r="3685" ht="12.75">
      <c r="B3685" s="27"/>
    </row>
    <row r="3686" ht="12.75">
      <c r="B3686" s="27"/>
    </row>
    <row r="3687" ht="12.75">
      <c r="B3687" s="27"/>
    </row>
    <row r="3688" ht="12.75">
      <c r="B3688" s="27"/>
    </row>
    <row r="3689" ht="12.75">
      <c r="B3689" s="27"/>
    </row>
    <row r="3690" ht="12.75">
      <c r="B3690" s="27"/>
    </row>
    <row r="3691" ht="12.75">
      <c r="B3691" s="27"/>
    </row>
    <row r="3692" ht="12.75">
      <c r="B3692" s="27"/>
    </row>
    <row r="3693" ht="12.75">
      <c r="B3693" s="27"/>
    </row>
    <row r="3694" ht="12.75">
      <c r="B3694" s="27"/>
    </row>
    <row r="3695" ht="12.75">
      <c r="B3695" s="27"/>
    </row>
    <row r="3696" ht="12.75">
      <c r="B3696" s="27"/>
    </row>
    <row r="3697" ht="12.75">
      <c r="B3697" s="27"/>
    </row>
    <row r="3698" ht="12.75">
      <c r="B3698" s="27"/>
    </row>
    <row r="3699" ht="12.75">
      <c r="B3699" s="27"/>
    </row>
    <row r="3700" ht="12.75">
      <c r="B3700" s="27"/>
    </row>
    <row r="3701" ht="12.75">
      <c r="B3701" s="27"/>
    </row>
    <row r="3702" ht="12.75">
      <c r="B3702" s="27"/>
    </row>
    <row r="3703" ht="12.75">
      <c r="B3703" s="27"/>
    </row>
    <row r="3704" ht="12.75">
      <c r="B3704" s="27"/>
    </row>
    <row r="3705" ht="12.75">
      <c r="B3705" s="27"/>
    </row>
    <row r="3706" ht="12.75">
      <c r="B3706" s="27"/>
    </row>
    <row r="3707" ht="12.75">
      <c r="B3707" s="27"/>
    </row>
    <row r="3708" ht="12.75">
      <c r="B3708" s="27"/>
    </row>
    <row r="3709" ht="12.75">
      <c r="B3709" s="27"/>
    </row>
    <row r="3710" ht="12.75">
      <c r="B3710" s="27"/>
    </row>
    <row r="3711" ht="12.75">
      <c r="B3711" s="27"/>
    </row>
    <row r="3712" ht="12.75">
      <c r="B3712" s="27"/>
    </row>
    <row r="3713" ht="12.75">
      <c r="B3713" s="27"/>
    </row>
    <row r="3714" ht="12.75">
      <c r="B3714" s="27"/>
    </row>
    <row r="3715" ht="12.75">
      <c r="B3715" s="27"/>
    </row>
    <row r="3716" ht="12.75">
      <c r="B3716" s="27"/>
    </row>
    <row r="3717" ht="12.75">
      <c r="B3717" s="27"/>
    </row>
    <row r="3718" ht="12.75">
      <c r="B3718" s="27"/>
    </row>
    <row r="3719" ht="12.75">
      <c r="B3719" s="27"/>
    </row>
    <row r="3720" ht="12.75">
      <c r="B3720" s="27"/>
    </row>
    <row r="3721" ht="12.75">
      <c r="B3721" s="27"/>
    </row>
    <row r="3722" ht="12.75">
      <c r="B3722" s="27"/>
    </row>
    <row r="3723" ht="12.75">
      <c r="B3723" s="27"/>
    </row>
    <row r="3724" ht="12.75">
      <c r="B3724" s="27"/>
    </row>
    <row r="3725" ht="12.75">
      <c r="B3725" s="27"/>
    </row>
    <row r="3726" ht="12.75">
      <c r="B3726" s="27"/>
    </row>
    <row r="3727" ht="12.75">
      <c r="B3727" s="27"/>
    </row>
    <row r="3728" ht="12.75">
      <c r="B3728" s="27"/>
    </row>
    <row r="3729" ht="12.75">
      <c r="B3729" s="27"/>
    </row>
    <row r="3730" ht="12.75">
      <c r="B3730" s="27"/>
    </row>
    <row r="3731" ht="12.75">
      <c r="B3731" s="27"/>
    </row>
    <row r="3732" ht="12.75">
      <c r="B3732" s="27"/>
    </row>
    <row r="3733" ht="12.75">
      <c r="B3733" s="27"/>
    </row>
    <row r="3734" ht="12.75">
      <c r="B3734" s="27"/>
    </row>
    <row r="3735" ht="12.75">
      <c r="B3735" s="27"/>
    </row>
    <row r="3736" ht="12.75">
      <c r="B3736" s="27"/>
    </row>
    <row r="3737" ht="12.75">
      <c r="B3737" s="27"/>
    </row>
    <row r="3738" ht="12.75">
      <c r="B3738" s="27"/>
    </row>
    <row r="3739" ht="12.75">
      <c r="B3739" s="27"/>
    </row>
    <row r="3740" ht="12.75">
      <c r="B3740" s="27"/>
    </row>
    <row r="3741" ht="12.75">
      <c r="B3741" s="27"/>
    </row>
    <row r="3742" ht="12.75">
      <c r="B3742" s="27"/>
    </row>
    <row r="3743" ht="12.75">
      <c r="B3743" s="27"/>
    </row>
    <row r="3744" ht="12.75">
      <c r="B3744" s="27"/>
    </row>
    <row r="3745" ht="12.75">
      <c r="B3745" s="27"/>
    </row>
    <row r="3746" ht="12.75">
      <c r="B3746" s="27"/>
    </row>
    <row r="3747" ht="12.75">
      <c r="B3747" s="27"/>
    </row>
    <row r="3748" ht="12.75">
      <c r="B3748" s="27"/>
    </row>
    <row r="3749" ht="12.75">
      <c r="B3749" s="27"/>
    </row>
    <row r="3750" ht="12.75">
      <c r="B3750" s="27"/>
    </row>
    <row r="3751" ht="12.75">
      <c r="B3751" s="27"/>
    </row>
    <row r="3752" ht="12.75">
      <c r="B3752" s="27"/>
    </row>
    <row r="3753" ht="12.75">
      <c r="B3753" s="27"/>
    </row>
    <row r="3754" ht="12.75">
      <c r="B3754" s="27"/>
    </row>
    <row r="3755" ht="12.75">
      <c r="B3755" s="27"/>
    </row>
    <row r="3756" ht="12.75">
      <c r="B3756" s="27"/>
    </row>
    <row r="3757" ht="12.75">
      <c r="B3757" s="27"/>
    </row>
    <row r="3758" ht="12.75">
      <c r="B3758" s="27"/>
    </row>
    <row r="3759" ht="12.75">
      <c r="B3759" s="27"/>
    </row>
    <row r="3760" ht="12.75">
      <c r="B3760" s="27"/>
    </row>
    <row r="3761" ht="12.75">
      <c r="B3761" s="27"/>
    </row>
    <row r="3762" ht="12.75">
      <c r="B3762" s="27"/>
    </row>
    <row r="3763" ht="12.75">
      <c r="B3763" s="27"/>
    </row>
    <row r="3764" ht="12.75">
      <c r="B3764" s="27"/>
    </row>
    <row r="3765" ht="12.75">
      <c r="B3765" s="27"/>
    </row>
    <row r="3766" ht="12.75">
      <c r="B3766" s="27"/>
    </row>
    <row r="3767" ht="12.75">
      <c r="B3767" s="27"/>
    </row>
    <row r="3768" ht="12.75">
      <c r="B3768" s="27"/>
    </row>
    <row r="3769" ht="12.75">
      <c r="B3769" s="27"/>
    </row>
    <row r="3770" ht="12.75">
      <c r="B3770" s="27"/>
    </row>
    <row r="3771" ht="12.75">
      <c r="B3771" s="27"/>
    </row>
    <row r="3772" ht="12.75">
      <c r="B3772" s="27"/>
    </row>
    <row r="3773" ht="12.75">
      <c r="B3773" s="27"/>
    </row>
    <row r="3774" ht="12.75">
      <c r="B3774" s="27"/>
    </row>
    <row r="3775" ht="12.75">
      <c r="B3775" s="27"/>
    </row>
    <row r="3776" ht="12.75">
      <c r="B3776" s="27"/>
    </row>
    <row r="3777" ht="12.75">
      <c r="B3777" s="27"/>
    </row>
    <row r="3778" ht="12.75">
      <c r="B3778" s="27"/>
    </row>
    <row r="3779" ht="12.75">
      <c r="B3779" s="27"/>
    </row>
    <row r="3780" ht="12.75">
      <c r="B3780" s="27"/>
    </row>
    <row r="3781" ht="12.75">
      <c r="B3781" s="27"/>
    </row>
    <row r="3782" ht="12.75">
      <c r="B3782" s="27"/>
    </row>
    <row r="3783" ht="12.75">
      <c r="B3783" s="27"/>
    </row>
    <row r="3784" ht="12.75">
      <c r="B3784" s="27"/>
    </row>
    <row r="3785" ht="12.75">
      <c r="B3785" s="27"/>
    </row>
    <row r="3786" ht="12.75">
      <c r="B3786" s="27"/>
    </row>
    <row r="3787" ht="12.75">
      <c r="B3787" s="27"/>
    </row>
    <row r="3788" ht="12.75">
      <c r="B3788" s="27"/>
    </row>
    <row r="3789" ht="12.75">
      <c r="B3789" s="27"/>
    </row>
    <row r="3790" ht="12.75">
      <c r="B3790" s="27"/>
    </row>
    <row r="3791" ht="12.75">
      <c r="B3791" s="27"/>
    </row>
    <row r="3792" ht="12.75">
      <c r="B3792" s="27"/>
    </row>
    <row r="3793" ht="12.75">
      <c r="B3793" s="27"/>
    </row>
    <row r="3794" ht="12.75">
      <c r="B3794" s="27"/>
    </row>
    <row r="3795" ht="12.75">
      <c r="B3795" s="27"/>
    </row>
    <row r="3796" ht="12.75">
      <c r="B3796" s="27"/>
    </row>
    <row r="3797" ht="12.75">
      <c r="B3797" s="27"/>
    </row>
    <row r="3798" ht="12.75">
      <c r="B3798" s="27"/>
    </row>
    <row r="3799" ht="12.75">
      <c r="B3799" s="27"/>
    </row>
    <row r="3800" ht="12.75">
      <c r="B3800" s="27"/>
    </row>
    <row r="3801" ht="12.75">
      <c r="B3801" s="27"/>
    </row>
    <row r="3802" ht="12.75">
      <c r="B3802" s="27"/>
    </row>
    <row r="3803" ht="12.75">
      <c r="B3803" s="27"/>
    </row>
    <row r="3804" ht="12.75">
      <c r="B3804" s="27"/>
    </row>
    <row r="3805" ht="12.75">
      <c r="B3805" s="27"/>
    </row>
    <row r="3806" ht="12.75">
      <c r="B3806" s="27"/>
    </row>
    <row r="3807" ht="12.75">
      <c r="B3807" s="27"/>
    </row>
    <row r="3808" ht="12.75">
      <c r="B3808" s="27"/>
    </row>
    <row r="3809" ht="12.75">
      <c r="B3809" s="27"/>
    </row>
    <row r="3810" ht="12.75">
      <c r="B3810" s="27"/>
    </row>
    <row r="3811" ht="12.75">
      <c r="B3811" s="27"/>
    </row>
    <row r="3812" ht="12.75">
      <c r="B3812" s="27"/>
    </row>
    <row r="3813" ht="12.75">
      <c r="B3813" s="27"/>
    </row>
    <row r="3814" ht="12.75">
      <c r="B3814" s="27"/>
    </row>
    <row r="3815" ht="12.75">
      <c r="B3815" s="27"/>
    </row>
    <row r="3816" ht="12.75">
      <c r="B3816" s="27"/>
    </row>
    <row r="3817" ht="12.75">
      <c r="B3817" s="27"/>
    </row>
    <row r="3818" ht="12.75">
      <c r="B3818" s="27"/>
    </row>
    <row r="3819" ht="12.75">
      <c r="B3819" s="27"/>
    </row>
    <row r="3820" ht="12.75">
      <c r="B3820" s="27"/>
    </row>
    <row r="3821" ht="12.75">
      <c r="B3821" s="27"/>
    </row>
    <row r="3822" ht="12.75">
      <c r="B3822" s="27"/>
    </row>
    <row r="3823" ht="12.75">
      <c r="B3823" s="27"/>
    </row>
    <row r="3824" ht="12.75">
      <c r="B3824" s="27"/>
    </row>
    <row r="3825" ht="12.75">
      <c r="B3825" s="27"/>
    </row>
    <row r="3826" ht="12.75">
      <c r="B3826" s="27"/>
    </row>
    <row r="3827" ht="12.75">
      <c r="B3827" s="27"/>
    </row>
    <row r="3828" ht="12.75">
      <c r="B3828" s="27"/>
    </row>
    <row r="3829" ht="12.75">
      <c r="B3829" s="27"/>
    </row>
    <row r="3830" ht="12.75">
      <c r="B3830" s="27"/>
    </row>
    <row r="3831" ht="12.75">
      <c r="B3831" s="27"/>
    </row>
    <row r="3832" ht="12.75">
      <c r="B3832" s="27"/>
    </row>
    <row r="3833" ht="12.75">
      <c r="B3833" s="27"/>
    </row>
    <row r="3834" ht="12.75">
      <c r="B3834" s="27"/>
    </row>
    <row r="3835" ht="12.75">
      <c r="B3835" s="27"/>
    </row>
    <row r="3836" ht="12.75">
      <c r="B3836" s="27"/>
    </row>
    <row r="3837" ht="12.75">
      <c r="B3837" s="27"/>
    </row>
    <row r="3838" ht="12.75">
      <c r="B3838" s="27"/>
    </row>
    <row r="3839" ht="12.75">
      <c r="B3839" s="27"/>
    </row>
    <row r="3840" ht="12.75">
      <c r="B3840" s="27"/>
    </row>
    <row r="3841" ht="12.75">
      <c r="B3841" s="27"/>
    </row>
    <row r="3842" ht="12.75">
      <c r="B3842" s="27"/>
    </row>
    <row r="3843" ht="12.75">
      <c r="B3843" s="27"/>
    </row>
    <row r="3844" ht="12.75">
      <c r="B3844" s="27"/>
    </row>
    <row r="3845" ht="12.75">
      <c r="B3845" s="27"/>
    </row>
    <row r="3846" ht="12.75">
      <c r="B3846" s="27"/>
    </row>
    <row r="3847" ht="12.75">
      <c r="B3847" s="27"/>
    </row>
    <row r="3848" ht="12.75">
      <c r="B3848" s="27"/>
    </row>
    <row r="3849" ht="12.75">
      <c r="B3849" s="27"/>
    </row>
    <row r="3850" ht="12.75">
      <c r="B3850" s="27"/>
    </row>
    <row r="3851" ht="12.75">
      <c r="B3851" s="27"/>
    </row>
    <row r="3852" ht="12.75">
      <c r="B3852" s="27"/>
    </row>
    <row r="3853" ht="12.75">
      <c r="B3853" s="27"/>
    </row>
    <row r="3854" ht="12.75">
      <c r="B3854" s="27"/>
    </row>
    <row r="3855" ht="12.75">
      <c r="B3855" s="27"/>
    </row>
    <row r="3856" ht="12.75">
      <c r="B3856" s="27"/>
    </row>
    <row r="3857" ht="12.75">
      <c r="B3857" s="27"/>
    </row>
    <row r="3858" ht="12.75">
      <c r="B3858" s="27"/>
    </row>
    <row r="3859" ht="12.75">
      <c r="B3859" s="27"/>
    </row>
    <row r="3860" ht="12.75">
      <c r="B3860" s="27"/>
    </row>
    <row r="3861" ht="12.75">
      <c r="B3861" s="27"/>
    </row>
    <row r="3862" ht="12.75">
      <c r="B3862" s="27"/>
    </row>
    <row r="3863" ht="12.75">
      <c r="B3863" s="27"/>
    </row>
    <row r="3864" ht="12.75">
      <c r="B3864" s="27"/>
    </row>
    <row r="3865" ht="12.75">
      <c r="B3865" s="27"/>
    </row>
    <row r="3866" ht="12.75">
      <c r="B3866" s="27"/>
    </row>
    <row r="3867" ht="12.75">
      <c r="B3867" s="27"/>
    </row>
    <row r="3868" ht="12.75">
      <c r="B3868" s="27"/>
    </row>
    <row r="3869" ht="12.75">
      <c r="B3869" s="27"/>
    </row>
    <row r="3870" ht="12.75">
      <c r="B3870" s="27"/>
    </row>
    <row r="3871" ht="12.75">
      <c r="B3871" s="27"/>
    </row>
    <row r="3872" ht="12.75">
      <c r="B3872" s="27"/>
    </row>
    <row r="3873" ht="12.75">
      <c r="B3873" s="27"/>
    </row>
    <row r="3874" ht="12.75">
      <c r="B3874" s="27"/>
    </row>
    <row r="3875" ht="12.75">
      <c r="B3875" s="27"/>
    </row>
    <row r="3876" ht="12.75">
      <c r="B3876" s="27"/>
    </row>
    <row r="3877" ht="12.75">
      <c r="B3877" s="27"/>
    </row>
    <row r="3878" ht="12.75">
      <c r="B3878" s="27"/>
    </row>
    <row r="3879" ht="12.75">
      <c r="B3879" s="27"/>
    </row>
    <row r="3880" ht="12.75">
      <c r="B3880" s="27"/>
    </row>
    <row r="3881" ht="12.75">
      <c r="B3881" s="27"/>
    </row>
    <row r="3882" ht="12.75">
      <c r="B3882" s="27"/>
    </row>
    <row r="3883" ht="12.75">
      <c r="B3883" s="27"/>
    </row>
    <row r="3884" ht="12.75">
      <c r="B3884" s="27"/>
    </row>
    <row r="3885" ht="12.75">
      <c r="B3885" s="27"/>
    </row>
    <row r="3886" ht="12.75">
      <c r="B3886" s="27"/>
    </row>
    <row r="3887" ht="12.75">
      <c r="B3887" s="27"/>
    </row>
    <row r="3888" ht="12.75">
      <c r="B3888" s="27"/>
    </row>
    <row r="3889" ht="12.75">
      <c r="B3889" s="27"/>
    </row>
    <row r="3890" ht="12.75">
      <c r="B3890" s="27"/>
    </row>
    <row r="3891" ht="12.75">
      <c r="B3891" s="27"/>
    </row>
    <row r="3892" ht="12.75">
      <c r="B3892" s="27"/>
    </row>
    <row r="3893" ht="12.75">
      <c r="B3893" s="27"/>
    </row>
    <row r="3894" ht="12.75">
      <c r="B3894" s="27"/>
    </row>
    <row r="3895" ht="12.75">
      <c r="B3895" s="27"/>
    </row>
    <row r="3896" ht="12.75">
      <c r="B3896" s="27"/>
    </row>
    <row r="3897" ht="12.75">
      <c r="B3897" s="27"/>
    </row>
    <row r="3898" ht="12.75">
      <c r="B3898" s="27"/>
    </row>
    <row r="3899" ht="12.75">
      <c r="B3899" s="27"/>
    </row>
    <row r="3900" ht="12.75">
      <c r="B3900" s="27"/>
    </row>
    <row r="3901" ht="12.75">
      <c r="B3901" s="27"/>
    </row>
    <row r="3902" ht="12.75">
      <c r="B3902" s="27"/>
    </row>
    <row r="3903" ht="12.75">
      <c r="B3903" s="27"/>
    </row>
    <row r="3904" ht="12.75">
      <c r="B3904" s="27"/>
    </row>
    <row r="3905" ht="12.75">
      <c r="B3905" s="27"/>
    </row>
    <row r="3906" ht="12.75">
      <c r="B3906" s="27"/>
    </row>
    <row r="3907" ht="12.75">
      <c r="B3907" s="27"/>
    </row>
    <row r="3908" ht="12.75">
      <c r="B3908" s="27"/>
    </row>
    <row r="3909" ht="12.75">
      <c r="B3909" s="27"/>
    </row>
    <row r="3910" ht="12.75">
      <c r="B3910" s="27"/>
    </row>
    <row r="3911" ht="12.75">
      <c r="B3911" s="27"/>
    </row>
    <row r="3912" ht="12.75">
      <c r="B3912" s="27"/>
    </row>
    <row r="3913" ht="12.75">
      <c r="B3913" s="27"/>
    </row>
    <row r="3914" ht="12.75">
      <c r="B3914" s="27"/>
    </row>
    <row r="3915" ht="12.75">
      <c r="B3915" s="27"/>
    </row>
    <row r="3916" ht="12.75">
      <c r="B3916" s="27"/>
    </row>
    <row r="3917" ht="12.75">
      <c r="B3917" s="27"/>
    </row>
    <row r="3918" ht="12.75">
      <c r="B3918" s="27"/>
    </row>
    <row r="3919" ht="12.75">
      <c r="B3919" s="27"/>
    </row>
    <row r="3920" ht="12.75">
      <c r="B3920" s="27"/>
    </row>
    <row r="3921" ht="12.75">
      <c r="B3921" s="27"/>
    </row>
    <row r="3922" ht="12.75">
      <c r="B3922" s="27"/>
    </row>
    <row r="3923" ht="12.75">
      <c r="B3923" s="27"/>
    </row>
    <row r="3924" ht="12.75">
      <c r="B3924" s="27"/>
    </row>
    <row r="3925" ht="12.75">
      <c r="B3925" s="27"/>
    </row>
    <row r="3926" ht="12.75">
      <c r="B3926" s="27"/>
    </row>
    <row r="3927" ht="12.75">
      <c r="B3927" s="27"/>
    </row>
    <row r="3928" ht="12.75">
      <c r="B3928" s="27"/>
    </row>
    <row r="3929" ht="12.75">
      <c r="B3929" s="27"/>
    </row>
    <row r="3930" ht="12.75">
      <c r="B3930" s="27"/>
    </row>
    <row r="3931" ht="12.75">
      <c r="B3931" s="27"/>
    </row>
    <row r="3932" ht="12.75">
      <c r="B3932" s="27"/>
    </row>
    <row r="3933" ht="12.75">
      <c r="B3933" s="27"/>
    </row>
    <row r="3934" ht="12.75">
      <c r="B3934" s="27"/>
    </row>
    <row r="3935" ht="12.75">
      <c r="B3935" s="27"/>
    </row>
    <row r="3936" ht="12.75">
      <c r="B3936" s="27"/>
    </row>
    <row r="3937" ht="12.75">
      <c r="B3937" s="27"/>
    </row>
    <row r="3938" ht="12.75">
      <c r="B3938" s="27"/>
    </row>
    <row r="3939" ht="12.75">
      <c r="B3939" s="27"/>
    </row>
    <row r="3940" ht="12.75">
      <c r="B3940" s="27"/>
    </row>
    <row r="3941" ht="12.75">
      <c r="B3941" s="27"/>
    </row>
    <row r="3942" ht="12.75">
      <c r="B3942" s="27"/>
    </row>
    <row r="3943" ht="12.75">
      <c r="B3943" s="27"/>
    </row>
    <row r="3944" ht="12.75">
      <c r="B3944" s="27"/>
    </row>
    <row r="3945" ht="12.75">
      <c r="B3945" s="27"/>
    </row>
    <row r="3946" ht="12.75">
      <c r="B3946" s="27"/>
    </row>
    <row r="3947" ht="12.75">
      <c r="B3947" s="27"/>
    </row>
    <row r="3948" ht="12.75">
      <c r="B3948" s="27"/>
    </row>
    <row r="3949" ht="12.75">
      <c r="B3949" s="27"/>
    </row>
    <row r="3950" ht="12.75">
      <c r="B3950" s="27"/>
    </row>
    <row r="3951" ht="12.75">
      <c r="B3951" s="27"/>
    </row>
    <row r="3952" ht="12.75">
      <c r="B3952" s="27"/>
    </row>
    <row r="3953" ht="12.75">
      <c r="B3953" s="27"/>
    </row>
    <row r="3954" ht="12.75">
      <c r="B3954" s="27"/>
    </row>
    <row r="3955" ht="12.75">
      <c r="B3955" s="27"/>
    </row>
    <row r="3956" ht="12.75">
      <c r="B3956" s="27"/>
    </row>
    <row r="3957" ht="12.75">
      <c r="B3957" s="27"/>
    </row>
    <row r="3958" ht="12.75">
      <c r="B3958" s="27"/>
    </row>
    <row r="3959" ht="12.75">
      <c r="B3959" s="27"/>
    </row>
    <row r="3960" ht="12.75">
      <c r="B3960" s="27"/>
    </row>
    <row r="3961" ht="12.75">
      <c r="B3961" s="27"/>
    </row>
    <row r="3962" ht="12.75">
      <c r="B3962" s="27"/>
    </row>
    <row r="3963" ht="12.75">
      <c r="B3963" s="27"/>
    </row>
    <row r="3964" ht="12.75">
      <c r="B3964" s="27"/>
    </row>
    <row r="3965" ht="12.75">
      <c r="B3965" s="27"/>
    </row>
    <row r="3966" ht="12.75">
      <c r="B3966" s="27"/>
    </row>
    <row r="3967" ht="12.75">
      <c r="B3967" s="27"/>
    </row>
    <row r="3968" ht="12.75">
      <c r="B3968" s="27"/>
    </row>
    <row r="3969" ht="12.75">
      <c r="B3969" s="27"/>
    </row>
    <row r="3970" ht="12.75">
      <c r="B3970" s="27"/>
    </row>
    <row r="3971" ht="12.75">
      <c r="B3971" s="27"/>
    </row>
    <row r="3972" ht="12.75">
      <c r="B3972" s="27"/>
    </row>
    <row r="3973" ht="12.75">
      <c r="B3973" s="27"/>
    </row>
    <row r="3974" ht="12.75">
      <c r="B3974" s="27"/>
    </row>
    <row r="3975" ht="12.75">
      <c r="B3975" s="27"/>
    </row>
    <row r="3976" ht="12.75">
      <c r="B3976" s="27"/>
    </row>
    <row r="3977" ht="12.75">
      <c r="B3977" s="27"/>
    </row>
    <row r="3978" ht="12.75">
      <c r="B3978" s="27"/>
    </row>
    <row r="3979" ht="12.75">
      <c r="B3979" s="27"/>
    </row>
    <row r="3980" ht="12.75">
      <c r="B3980" s="27"/>
    </row>
    <row r="3981" ht="12.75">
      <c r="B3981" s="27"/>
    </row>
    <row r="3982" ht="12.75">
      <c r="B3982" s="27"/>
    </row>
    <row r="3983" ht="12.75">
      <c r="B3983" s="27"/>
    </row>
    <row r="3984" ht="12.75">
      <c r="B3984" s="27"/>
    </row>
    <row r="3985" ht="12.75">
      <c r="B3985" s="27"/>
    </row>
    <row r="3986" ht="12.75">
      <c r="B3986" s="27"/>
    </row>
    <row r="3987" ht="12.75">
      <c r="B3987" s="27"/>
    </row>
    <row r="3988" ht="12.75">
      <c r="B3988" s="27"/>
    </row>
    <row r="3989" ht="12.75">
      <c r="B3989" s="27"/>
    </row>
    <row r="3990" ht="12.75">
      <c r="B3990" s="27"/>
    </row>
    <row r="3991" ht="12.75">
      <c r="B3991" s="27"/>
    </row>
    <row r="3992" ht="12.75">
      <c r="B3992" s="27"/>
    </row>
    <row r="3993" ht="12.75">
      <c r="B3993" s="27"/>
    </row>
    <row r="3994" ht="12.75">
      <c r="B3994" s="27"/>
    </row>
    <row r="3995" ht="12.75">
      <c r="B3995" s="27"/>
    </row>
    <row r="3996" ht="12.75">
      <c r="B3996" s="27"/>
    </row>
    <row r="3997" ht="12.75">
      <c r="B3997" s="27"/>
    </row>
    <row r="3998" ht="12.75">
      <c r="B3998" s="27"/>
    </row>
    <row r="3999" ht="12.75">
      <c r="B3999" s="27"/>
    </row>
    <row r="4000" ht="12.75">
      <c r="B4000" s="27"/>
    </row>
    <row r="4001" ht="12.75">
      <c r="B4001" s="27"/>
    </row>
    <row r="4002" ht="12.75">
      <c r="B4002" s="27"/>
    </row>
    <row r="4003" ht="12.75">
      <c r="B4003" s="27"/>
    </row>
    <row r="4004" ht="12.75">
      <c r="B4004" s="27"/>
    </row>
    <row r="4005" ht="12.75">
      <c r="B4005" s="27"/>
    </row>
    <row r="4006" ht="12.75">
      <c r="B4006" s="27"/>
    </row>
    <row r="4007" ht="12.75">
      <c r="B4007" s="27"/>
    </row>
    <row r="4008" ht="12.75">
      <c r="B4008" s="27"/>
    </row>
    <row r="4009" ht="12.75">
      <c r="B4009" s="27"/>
    </row>
    <row r="4010" ht="12.75">
      <c r="B4010" s="27"/>
    </row>
    <row r="4011" ht="12.75">
      <c r="B4011" s="27"/>
    </row>
    <row r="4012" ht="12.75">
      <c r="B4012" s="27"/>
    </row>
    <row r="4013" ht="12.75">
      <c r="B4013" s="27"/>
    </row>
    <row r="4014" ht="12.75">
      <c r="B4014" s="27"/>
    </row>
    <row r="4015" ht="12.75">
      <c r="B4015" s="27"/>
    </row>
    <row r="4016" ht="12.75">
      <c r="B4016" s="27"/>
    </row>
    <row r="4017" ht="12.75">
      <c r="B4017" s="27"/>
    </row>
    <row r="4018" ht="12.75">
      <c r="B4018" s="27"/>
    </row>
    <row r="4019" ht="12.75">
      <c r="B4019" s="27"/>
    </row>
    <row r="4020" ht="12.75">
      <c r="B4020" s="27"/>
    </row>
    <row r="4021" ht="12.75">
      <c r="B4021" s="27"/>
    </row>
    <row r="4022" ht="12.75">
      <c r="B4022" s="27"/>
    </row>
    <row r="4023" ht="12.75">
      <c r="B4023" s="27"/>
    </row>
    <row r="4024" ht="12.75">
      <c r="B4024" s="27"/>
    </row>
    <row r="4025" ht="12.75">
      <c r="B4025" s="27"/>
    </row>
    <row r="4026" ht="12.75">
      <c r="B4026" s="27"/>
    </row>
    <row r="4027" ht="12.75">
      <c r="B4027" s="27"/>
    </row>
    <row r="4028" ht="12.75">
      <c r="B4028" s="27"/>
    </row>
    <row r="4029" ht="12.75">
      <c r="B4029" s="27"/>
    </row>
    <row r="4030" ht="12.75">
      <c r="B4030" s="27"/>
    </row>
    <row r="4031" ht="12.75">
      <c r="B4031" s="27"/>
    </row>
    <row r="4032" ht="12.75">
      <c r="B4032" s="27"/>
    </row>
    <row r="4033" ht="12.75">
      <c r="B4033" s="27"/>
    </row>
    <row r="4034" ht="12.75">
      <c r="B4034" s="27"/>
    </row>
    <row r="4035" ht="12.75">
      <c r="B4035" s="27"/>
    </row>
    <row r="4036" ht="12.75">
      <c r="B4036" s="27"/>
    </row>
    <row r="4037" ht="12.75">
      <c r="B4037" s="27"/>
    </row>
    <row r="4038" ht="12.75">
      <c r="B4038" s="27"/>
    </row>
    <row r="4039" ht="12.75">
      <c r="B4039" s="27"/>
    </row>
    <row r="4040" ht="12.75">
      <c r="B4040" s="27"/>
    </row>
    <row r="4041" ht="12.75">
      <c r="B4041" s="27"/>
    </row>
    <row r="4042" ht="12.75">
      <c r="B4042" s="27"/>
    </row>
    <row r="4043" ht="12.75">
      <c r="B4043" s="27"/>
    </row>
    <row r="4044" ht="12.75">
      <c r="B4044" s="27"/>
    </row>
    <row r="4045" ht="12.75">
      <c r="B4045" s="27"/>
    </row>
    <row r="4046" ht="12.75">
      <c r="B4046" s="27"/>
    </row>
    <row r="4047" ht="12.75">
      <c r="B4047" s="27"/>
    </row>
    <row r="4048" ht="12.75">
      <c r="B4048" s="27"/>
    </row>
    <row r="4049" ht="12.75">
      <c r="B4049" s="27"/>
    </row>
    <row r="4050" ht="12.75">
      <c r="B4050" s="27"/>
    </row>
    <row r="4051" ht="12.75">
      <c r="B4051" s="27"/>
    </row>
    <row r="4052" ht="12.75">
      <c r="B4052" s="27"/>
    </row>
    <row r="4053" ht="12.75">
      <c r="B4053" s="27"/>
    </row>
    <row r="4054" ht="12.75">
      <c r="B4054" s="27"/>
    </row>
    <row r="4055" ht="12.75">
      <c r="B4055" s="27"/>
    </row>
    <row r="4056" ht="12.75">
      <c r="B4056" s="27"/>
    </row>
    <row r="4057" ht="12.75">
      <c r="B4057" s="27"/>
    </row>
    <row r="4058" ht="12.75">
      <c r="B4058" s="27"/>
    </row>
    <row r="4059" ht="12.75">
      <c r="B4059" s="27"/>
    </row>
    <row r="4060" ht="12.75">
      <c r="B4060" s="27"/>
    </row>
    <row r="4061" ht="12.75">
      <c r="B4061" s="27"/>
    </row>
    <row r="4062" ht="12.75">
      <c r="B4062" s="27"/>
    </row>
    <row r="4063" ht="12.75">
      <c r="B4063" s="27"/>
    </row>
    <row r="4064" ht="12.75">
      <c r="B4064" s="27"/>
    </row>
    <row r="4065" ht="12.75">
      <c r="B4065" s="27"/>
    </row>
    <row r="4066" ht="12.75">
      <c r="B4066" s="27"/>
    </row>
    <row r="4067" ht="12.75">
      <c r="B4067" s="27"/>
    </row>
    <row r="4068" ht="12.75">
      <c r="B4068" s="27"/>
    </row>
    <row r="4069" ht="12.75">
      <c r="B4069" s="27"/>
    </row>
    <row r="4070" ht="12.75">
      <c r="B4070" s="27"/>
    </row>
    <row r="4071" ht="12.75">
      <c r="B4071" s="27"/>
    </row>
    <row r="4072" ht="12.75">
      <c r="B4072" s="27"/>
    </row>
    <row r="4073" ht="12.75">
      <c r="B4073" s="27"/>
    </row>
    <row r="4074" ht="12.75">
      <c r="B4074" s="27"/>
    </row>
    <row r="4075" ht="12.75">
      <c r="B4075" s="27"/>
    </row>
    <row r="4076" ht="12.75">
      <c r="B4076" s="27"/>
    </row>
    <row r="4077" ht="12.75">
      <c r="B4077" s="27"/>
    </row>
    <row r="4078" ht="12.75">
      <c r="B4078" s="27"/>
    </row>
    <row r="4079" ht="12.75">
      <c r="B4079" s="27"/>
    </row>
    <row r="4080" ht="12.75">
      <c r="B4080" s="27"/>
    </row>
    <row r="4081" ht="12.75">
      <c r="B4081" s="27"/>
    </row>
    <row r="4082" ht="12.75">
      <c r="B4082" s="27"/>
    </row>
    <row r="4083" ht="12.75">
      <c r="B4083" s="27"/>
    </row>
    <row r="4084" ht="12.75">
      <c r="B4084" s="27"/>
    </row>
    <row r="4085" ht="12.75">
      <c r="B4085" s="27"/>
    </row>
    <row r="4086" ht="12.75">
      <c r="B4086" s="27"/>
    </row>
    <row r="4087" ht="12.75">
      <c r="B4087" s="27"/>
    </row>
    <row r="4088" ht="12.75">
      <c r="B4088" s="27"/>
    </row>
    <row r="4089" ht="12.75">
      <c r="B4089" s="27"/>
    </row>
    <row r="4090" ht="12.75">
      <c r="B4090" s="27"/>
    </row>
    <row r="4091" ht="12.75">
      <c r="B4091" s="27"/>
    </row>
    <row r="4092" ht="12.75">
      <c r="B4092" s="27"/>
    </row>
    <row r="4093" ht="12.75">
      <c r="B4093" s="27"/>
    </row>
    <row r="4094" ht="12.75">
      <c r="B4094" s="27"/>
    </row>
    <row r="4095" ht="12.75">
      <c r="B4095" s="27"/>
    </row>
    <row r="4096" ht="12.75">
      <c r="B4096" s="27"/>
    </row>
    <row r="4097" ht="12.75">
      <c r="B4097" s="27"/>
    </row>
    <row r="4098" ht="12.75">
      <c r="B4098" s="27"/>
    </row>
    <row r="4099" ht="12.75">
      <c r="B4099" s="27"/>
    </row>
    <row r="4100" ht="12.75">
      <c r="B4100" s="27"/>
    </row>
    <row r="4101" ht="12.75">
      <c r="B4101" s="27"/>
    </row>
    <row r="4102" ht="12.75">
      <c r="B4102" s="27"/>
    </row>
    <row r="4103" ht="12.75">
      <c r="B4103" s="27"/>
    </row>
    <row r="4104" ht="12.75">
      <c r="B4104" s="27"/>
    </row>
    <row r="4105" ht="12.75">
      <c r="B4105" s="27"/>
    </row>
    <row r="4106" ht="12.75">
      <c r="B4106" s="27"/>
    </row>
    <row r="4107" ht="12.75">
      <c r="B4107" s="27"/>
    </row>
    <row r="4108" ht="12.75">
      <c r="B4108" s="27"/>
    </row>
    <row r="4109" ht="12.75">
      <c r="B4109" s="27"/>
    </row>
    <row r="4110" ht="12.75">
      <c r="B4110" s="27"/>
    </row>
    <row r="4111" ht="12.75">
      <c r="B4111" s="27"/>
    </row>
    <row r="4112" ht="12.75">
      <c r="B4112" s="27"/>
    </row>
    <row r="4113" ht="12.75">
      <c r="B4113" s="27"/>
    </row>
    <row r="4114" ht="12.75">
      <c r="B4114" s="27"/>
    </row>
    <row r="4115" ht="12.75">
      <c r="B4115" s="27"/>
    </row>
    <row r="4116" ht="12.75">
      <c r="B4116" s="27"/>
    </row>
    <row r="4117" ht="12.75">
      <c r="B4117" s="27"/>
    </row>
    <row r="4118" ht="12.75">
      <c r="B4118" s="27"/>
    </row>
    <row r="4119" ht="12.75">
      <c r="B4119" s="27"/>
    </row>
    <row r="4120" ht="12.75">
      <c r="B4120" s="27"/>
    </row>
    <row r="4121" ht="12.75">
      <c r="B4121" s="27"/>
    </row>
    <row r="4122" ht="12.75">
      <c r="B4122" s="27"/>
    </row>
    <row r="4123" ht="12.75">
      <c r="B4123" s="27"/>
    </row>
    <row r="4124" ht="12.75">
      <c r="B4124" s="27"/>
    </row>
    <row r="4125" ht="12.75">
      <c r="B4125" s="27"/>
    </row>
    <row r="4126" ht="12.75">
      <c r="B4126" s="27"/>
    </row>
    <row r="4127" ht="12.75">
      <c r="B4127" s="27"/>
    </row>
    <row r="4128" ht="12.75">
      <c r="B4128" s="27"/>
    </row>
    <row r="4129" ht="12.75">
      <c r="B4129" s="27"/>
    </row>
    <row r="4130" ht="12.75">
      <c r="B4130" s="27"/>
    </row>
    <row r="4131" ht="12.75">
      <c r="B4131" s="27"/>
    </row>
    <row r="4132" ht="12.75">
      <c r="B4132" s="27"/>
    </row>
    <row r="4133" ht="12.75">
      <c r="B4133" s="27"/>
    </row>
    <row r="4134" ht="12.75">
      <c r="B4134" s="27"/>
    </row>
    <row r="4135" ht="12.75">
      <c r="B4135" s="27"/>
    </row>
    <row r="4136" ht="12.75">
      <c r="B4136" s="27"/>
    </row>
    <row r="4137" ht="12.75">
      <c r="B4137" s="27"/>
    </row>
    <row r="4138" ht="12.75">
      <c r="B4138" s="27"/>
    </row>
    <row r="4139" ht="12.75">
      <c r="B4139" s="27"/>
    </row>
    <row r="4140" ht="12.75">
      <c r="B4140" s="27"/>
    </row>
    <row r="4141" ht="12.75">
      <c r="B4141" s="27"/>
    </row>
    <row r="4142" ht="12.75">
      <c r="B4142" s="27"/>
    </row>
    <row r="4143" ht="12.75">
      <c r="B4143" s="27"/>
    </row>
    <row r="4144" ht="12.75">
      <c r="B4144" s="27"/>
    </row>
    <row r="4145" ht="12.75">
      <c r="B4145" s="27"/>
    </row>
    <row r="4146" ht="12.75">
      <c r="B4146" s="27"/>
    </row>
    <row r="4147" ht="12.75">
      <c r="B4147" s="27"/>
    </row>
    <row r="4148" ht="12.75">
      <c r="B4148" s="27"/>
    </row>
    <row r="4149" ht="12.75">
      <c r="B4149" s="27"/>
    </row>
    <row r="4150" ht="12.75">
      <c r="B4150" s="27"/>
    </row>
    <row r="4151" ht="12.75">
      <c r="B4151" s="27"/>
    </row>
    <row r="4152" ht="12.75">
      <c r="B4152" s="27"/>
    </row>
    <row r="4153" ht="12.75">
      <c r="B4153" s="27"/>
    </row>
    <row r="4154" ht="12.75">
      <c r="B4154" s="27"/>
    </row>
    <row r="4155" ht="12.75">
      <c r="B4155" s="27"/>
    </row>
    <row r="4156" ht="12.75">
      <c r="B4156" s="27"/>
    </row>
    <row r="4157" ht="12.75">
      <c r="B4157" s="27"/>
    </row>
    <row r="4158" ht="12.75">
      <c r="B4158" s="27"/>
    </row>
    <row r="4159" ht="12.75">
      <c r="B4159" s="27"/>
    </row>
    <row r="4160" ht="12.75">
      <c r="B4160" s="27"/>
    </row>
    <row r="4161" ht="12.75">
      <c r="B4161" s="27"/>
    </row>
    <row r="4162" ht="12.75">
      <c r="B4162" s="27"/>
    </row>
    <row r="4163" ht="12.75">
      <c r="B4163" s="27"/>
    </row>
    <row r="4164" ht="12.75">
      <c r="B4164" s="27"/>
    </row>
    <row r="4165" ht="12.75">
      <c r="B4165" s="27"/>
    </row>
    <row r="4166" ht="12.75">
      <c r="B4166" s="27"/>
    </row>
    <row r="4167" ht="12.75">
      <c r="B4167" s="27"/>
    </row>
    <row r="4168" ht="12.75">
      <c r="B4168" s="27"/>
    </row>
    <row r="4169" ht="12.75">
      <c r="B4169" s="27"/>
    </row>
    <row r="4170" ht="12.75">
      <c r="B4170" s="27"/>
    </row>
    <row r="4171" ht="12.75">
      <c r="B4171" s="27"/>
    </row>
    <row r="4172" ht="12.75">
      <c r="B4172" s="27"/>
    </row>
    <row r="4173" ht="12.75">
      <c r="B4173" s="27"/>
    </row>
    <row r="4174" ht="12.75">
      <c r="B4174" s="27"/>
    </row>
    <row r="4175" ht="12.75">
      <c r="B4175" s="27"/>
    </row>
    <row r="4176" ht="12.75">
      <c r="B4176" s="27"/>
    </row>
    <row r="4177" ht="12.75">
      <c r="B4177" s="27"/>
    </row>
    <row r="4178" ht="12.75">
      <c r="B4178" s="27"/>
    </row>
    <row r="4179" ht="12.75">
      <c r="B4179" s="27"/>
    </row>
    <row r="4180" ht="12.75">
      <c r="B4180" s="27"/>
    </row>
    <row r="4181" ht="12.75">
      <c r="B4181" s="27"/>
    </row>
    <row r="4182" ht="12.75">
      <c r="B4182" s="27"/>
    </row>
    <row r="4183" ht="12.75">
      <c r="B4183" s="27"/>
    </row>
    <row r="4184" ht="12.75">
      <c r="B4184" s="27"/>
    </row>
    <row r="4185" ht="12.75">
      <c r="B4185" s="27"/>
    </row>
    <row r="4186" ht="12.75">
      <c r="B4186" s="27"/>
    </row>
    <row r="4187" ht="12.75">
      <c r="B4187" s="27"/>
    </row>
    <row r="4188" ht="12.75">
      <c r="B4188" s="27"/>
    </row>
    <row r="4189" ht="12.75">
      <c r="B4189" s="27"/>
    </row>
    <row r="4190" ht="12.75">
      <c r="B4190" s="27"/>
    </row>
    <row r="4191" ht="12.75">
      <c r="B4191" s="27"/>
    </row>
    <row r="4192" ht="12.75">
      <c r="B4192" s="27"/>
    </row>
    <row r="4193" ht="12.75">
      <c r="B4193" s="27"/>
    </row>
    <row r="4194" ht="12.75">
      <c r="B4194" s="27"/>
    </row>
    <row r="4195" ht="12.75">
      <c r="B4195" s="27"/>
    </row>
    <row r="4196" ht="12.75">
      <c r="B4196" s="27"/>
    </row>
    <row r="4197" ht="12.75">
      <c r="B4197" s="27"/>
    </row>
    <row r="4198" ht="12.75">
      <c r="B4198" s="27"/>
    </row>
    <row r="4199" ht="12.75">
      <c r="B4199" s="27"/>
    </row>
    <row r="4200" ht="12.75">
      <c r="B4200" s="27"/>
    </row>
    <row r="4201" ht="12.75">
      <c r="B4201" s="27"/>
    </row>
    <row r="4202" ht="12.75">
      <c r="B4202" s="27"/>
    </row>
    <row r="4203" ht="12.75">
      <c r="B4203" s="27"/>
    </row>
    <row r="4204" ht="12.75">
      <c r="B4204" s="27"/>
    </row>
    <row r="4205" ht="12.75">
      <c r="B4205" s="27"/>
    </row>
    <row r="4206" ht="12.75">
      <c r="B4206" s="27"/>
    </row>
    <row r="4207" ht="12.75">
      <c r="B4207" s="27"/>
    </row>
    <row r="4208" ht="12.75">
      <c r="B4208" s="27"/>
    </row>
    <row r="4209" ht="12.75">
      <c r="B4209" s="27"/>
    </row>
    <row r="4210" ht="12.75">
      <c r="B4210" s="27"/>
    </row>
    <row r="4211" ht="12.75">
      <c r="B4211" s="27"/>
    </row>
    <row r="4212" ht="12.75">
      <c r="B4212" s="27"/>
    </row>
    <row r="4213" ht="12.75">
      <c r="B4213" s="27"/>
    </row>
    <row r="4214" ht="12.75">
      <c r="B4214" s="27"/>
    </row>
    <row r="4215" ht="12.75">
      <c r="B4215" s="27"/>
    </row>
    <row r="4216" ht="12.75">
      <c r="B4216" s="27"/>
    </row>
    <row r="4217" ht="12.75">
      <c r="B4217" s="27"/>
    </row>
    <row r="4218" ht="12.75">
      <c r="B4218" s="27"/>
    </row>
    <row r="4219" ht="12.75">
      <c r="B4219" s="27"/>
    </row>
    <row r="4220" ht="12.75">
      <c r="B4220" s="27"/>
    </row>
    <row r="4221" ht="12.75">
      <c r="B4221" s="27"/>
    </row>
    <row r="4222" ht="12.75">
      <c r="B4222" s="27"/>
    </row>
    <row r="4223" ht="12.75">
      <c r="B4223" s="27"/>
    </row>
    <row r="4224" ht="12.75">
      <c r="B4224" s="27"/>
    </row>
    <row r="4225" ht="12.75">
      <c r="B4225" s="27"/>
    </row>
    <row r="4226" ht="12.75">
      <c r="B4226" s="27"/>
    </row>
    <row r="4227" ht="12.75">
      <c r="B4227" s="27"/>
    </row>
    <row r="4228" ht="12.75">
      <c r="B4228" s="27"/>
    </row>
    <row r="4229" ht="12.75">
      <c r="B4229" s="27"/>
    </row>
    <row r="4230" ht="12.75">
      <c r="B4230" s="27"/>
    </row>
    <row r="4231" ht="12.75">
      <c r="B4231" s="27"/>
    </row>
    <row r="4232" ht="12.75">
      <c r="B4232" s="27"/>
    </row>
    <row r="4233" ht="12.75">
      <c r="B4233" s="27"/>
    </row>
    <row r="4234" ht="12.75">
      <c r="B4234" s="27"/>
    </row>
    <row r="4235" ht="12.75">
      <c r="B4235" s="27"/>
    </row>
    <row r="4236" ht="12.75">
      <c r="B4236" s="27"/>
    </row>
    <row r="4237" ht="12.75">
      <c r="B4237" s="27"/>
    </row>
    <row r="4238" ht="12.75">
      <c r="B4238" s="27"/>
    </row>
    <row r="4239" ht="12.75">
      <c r="B4239" s="27"/>
    </row>
    <row r="4240" ht="12.75">
      <c r="B4240" s="27"/>
    </row>
    <row r="4241" ht="12.75">
      <c r="B4241" s="27"/>
    </row>
    <row r="4242" ht="12.75">
      <c r="B4242" s="27"/>
    </row>
    <row r="4243" ht="12.75">
      <c r="B4243" s="27"/>
    </row>
    <row r="4244" ht="12.75">
      <c r="B4244" s="27"/>
    </row>
    <row r="4245" ht="12.75">
      <c r="B4245" s="27"/>
    </row>
    <row r="4246" ht="12.75">
      <c r="B4246" s="27"/>
    </row>
    <row r="4247" ht="12.75">
      <c r="B4247" s="27"/>
    </row>
    <row r="4248" ht="12.75">
      <c r="B4248" s="27"/>
    </row>
    <row r="4249" ht="12.75">
      <c r="B4249" s="27"/>
    </row>
    <row r="4250" ht="12.75">
      <c r="B4250" s="27"/>
    </row>
    <row r="4251" ht="12.75">
      <c r="B4251" s="27"/>
    </row>
    <row r="4252" ht="12.75">
      <c r="B4252" s="27"/>
    </row>
    <row r="4253" ht="12.75">
      <c r="B4253" s="27"/>
    </row>
    <row r="4254" ht="12.75">
      <c r="B4254" s="27"/>
    </row>
    <row r="4255" ht="12.75">
      <c r="B4255" s="27"/>
    </row>
    <row r="4256" ht="12.75">
      <c r="B4256" s="27"/>
    </row>
    <row r="4257" ht="12.75">
      <c r="B4257" s="27"/>
    </row>
    <row r="4258" ht="12.75">
      <c r="B4258" s="27"/>
    </row>
    <row r="4259" ht="12.75">
      <c r="B4259" s="27"/>
    </row>
    <row r="4260" ht="12.75">
      <c r="B4260" s="27"/>
    </row>
    <row r="4261" ht="12.75">
      <c r="B4261" s="27"/>
    </row>
    <row r="4262" ht="12.75">
      <c r="B4262" s="27"/>
    </row>
    <row r="4263" ht="12.75">
      <c r="B4263" s="27"/>
    </row>
    <row r="4264" ht="12.75">
      <c r="B4264" s="27"/>
    </row>
    <row r="4265" ht="12.75">
      <c r="B4265" s="27"/>
    </row>
    <row r="4266" ht="12.75">
      <c r="B4266" s="27"/>
    </row>
    <row r="4267" ht="12.75">
      <c r="B4267" s="27"/>
    </row>
    <row r="4268" ht="12.75">
      <c r="B4268" s="27"/>
    </row>
    <row r="4269" ht="12.75">
      <c r="B4269" s="27"/>
    </row>
    <row r="4270" ht="12.75">
      <c r="B4270" s="27"/>
    </row>
    <row r="4271" ht="12.75">
      <c r="B4271" s="27"/>
    </row>
    <row r="4272" ht="12.75">
      <c r="B4272" s="27"/>
    </row>
    <row r="4273" ht="12.75">
      <c r="B4273" s="27"/>
    </row>
    <row r="4274" ht="12.75">
      <c r="B4274" s="27"/>
    </row>
    <row r="4275" ht="12.75">
      <c r="B4275" s="27"/>
    </row>
    <row r="4276" ht="12.75">
      <c r="B4276" s="27"/>
    </row>
    <row r="4277" ht="12.75">
      <c r="B4277" s="27"/>
    </row>
    <row r="4278" ht="12.75">
      <c r="B4278" s="27"/>
    </row>
    <row r="4279" ht="12.75">
      <c r="B4279" s="27"/>
    </row>
    <row r="4280" ht="12.75">
      <c r="B4280" s="27"/>
    </row>
    <row r="4281" ht="12.75">
      <c r="B4281" s="27"/>
    </row>
    <row r="4282" ht="12.75">
      <c r="B4282" s="27"/>
    </row>
    <row r="4283" ht="12.75">
      <c r="B4283" s="27"/>
    </row>
    <row r="4284" ht="12.75">
      <c r="B4284" s="27"/>
    </row>
    <row r="4285" ht="12.75">
      <c r="B4285" s="27"/>
    </row>
    <row r="4286" ht="12.75">
      <c r="B4286" s="27"/>
    </row>
    <row r="4287" ht="12.75">
      <c r="B4287" s="27"/>
    </row>
    <row r="4288" ht="12.75">
      <c r="B4288" s="27"/>
    </row>
    <row r="4289" ht="12.75">
      <c r="B4289" s="27"/>
    </row>
    <row r="4290" ht="12.75">
      <c r="B4290" s="27"/>
    </row>
    <row r="4291" ht="12.75">
      <c r="B4291" s="27"/>
    </row>
    <row r="4292" ht="12.75">
      <c r="B4292" s="27"/>
    </row>
    <row r="4293" ht="12.75">
      <c r="B4293" s="27"/>
    </row>
    <row r="4294" ht="12.75">
      <c r="B4294" s="27"/>
    </row>
    <row r="4295" ht="12.75">
      <c r="B4295" s="27"/>
    </row>
    <row r="4296" ht="12.75">
      <c r="B4296" s="27"/>
    </row>
    <row r="4297" ht="12.75">
      <c r="B4297" s="27"/>
    </row>
    <row r="4298" ht="12.75">
      <c r="B4298" s="27"/>
    </row>
    <row r="4299" ht="12.75">
      <c r="B4299" s="27"/>
    </row>
    <row r="4300" ht="12.75">
      <c r="B4300" s="27"/>
    </row>
    <row r="4301" ht="12.75">
      <c r="B4301" s="27"/>
    </row>
    <row r="4302" ht="12.75">
      <c r="B4302" s="27"/>
    </row>
    <row r="4303" ht="12.75">
      <c r="B4303" s="27"/>
    </row>
    <row r="4304" ht="12.75">
      <c r="B4304" s="27"/>
    </row>
    <row r="4305" ht="12.75">
      <c r="B4305" s="27"/>
    </row>
    <row r="4306" ht="12.75">
      <c r="B4306" s="27"/>
    </row>
    <row r="4307" ht="12.75">
      <c r="B4307" s="27"/>
    </row>
    <row r="4308" ht="12.75">
      <c r="B4308" s="27"/>
    </row>
    <row r="4309" ht="12.75">
      <c r="B4309" s="27"/>
    </row>
    <row r="4310" ht="12.75">
      <c r="B4310" s="27"/>
    </row>
    <row r="4311" ht="12.75">
      <c r="B4311" s="27"/>
    </row>
    <row r="4312" ht="12.75">
      <c r="B4312" s="27"/>
    </row>
    <row r="4313" ht="12.75">
      <c r="B4313" s="27"/>
    </row>
    <row r="4314" ht="12.75">
      <c r="B4314" s="27"/>
    </row>
    <row r="4315" ht="12.75">
      <c r="B4315" s="27"/>
    </row>
    <row r="4316" ht="12.75">
      <c r="B4316" s="27"/>
    </row>
    <row r="4317" ht="12.75">
      <c r="B4317" s="27"/>
    </row>
    <row r="4318" ht="12.75">
      <c r="B4318" s="27"/>
    </row>
    <row r="4319" ht="12.75">
      <c r="B4319" s="27"/>
    </row>
    <row r="4320" ht="12.75">
      <c r="B4320" s="27"/>
    </row>
    <row r="4321" ht="12.75">
      <c r="B4321" s="27"/>
    </row>
    <row r="4322" ht="12.75">
      <c r="B4322" s="27"/>
    </row>
    <row r="4323" ht="12.75">
      <c r="B4323" s="27"/>
    </row>
    <row r="4324" ht="12.75">
      <c r="B4324" s="27"/>
    </row>
    <row r="4325" ht="12.75">
      <c r="B4325" s="27"/>
    </row>
    <row r="4326" ht="12.75">
      <c r="B4326" s="27"/>
    </row>
    <row r="4327" ht="12.75">
      <c r="B4327" s="27"/>
    </row>
    <row r="4328" ht="12.75">
      <c r="B4328" s="27"/>
    </row>
    <row r="4329" ht="12.75">
      <c r="B4329" s="27"/>
    </row>
    <row r="4330" ht="12.75">
      <c r="B4330" s="27"/>
    </row>
    <row r="4331" ht="12.75">
      <c r="B4331" s="27"/>
    </row>
    <row r="4332" ht="12.75">
      <c r="B4332" s="27"/>
    </row>
    <row r="4333" ht="12.75">
      <c r="B4333" s="27"/>
    </row>
    <row r="4334" ht="12.75">
      <c r="B4334" s="27"/>
    </row>
    <row r="4335" ht="12.75">
      <c r="B4335" s="27"/>
    </row>
    <row r="4336" ht="12.75">
      <c r="B4336" s="27"/>
    </row>
    <row r="4337" ht="12.75">
      <c r="B4337" s="27"/>
    </row>
    <row r="4338" ht="12.75">
      <c r="B4338" s="27"/>
    </row>
    <row r="4339" ht="12.75">
      <c r="B4339" s="27"/>
    </row>
    <row r="4340" ht="12.75">
      <c r="B4340" s="27"/>
    </row>
    <row r="4341" ht="12.75">
      <c r="B4341" s="27"/>
    </row>
    <row r="4342" ht="12.75">
      <c r="B4342" s="27"/>
    </row>
    <row r="4343" ht="12.75">
      <c r="B4343" s="27"/>
    </row>
    <row r="4344" ht="12.75">
      <c r="B4344" s="27"/>
    </row>
    <row r="4345" ht="12.75">
      <c r="B4345" s="27"/>
    </row>
    <row r="4346" ht="12.75">
      <c r="B4346" s="27"/>
    </row>
    <row r="4347" ht="12.75">
      <c r="B4347" s="27"/>
    </row>
    <row r="4348" ht="12.75">
      <c r="B4348" s="27"/>
    </row>
    <row r="4349" ht="12.75">
      <c r="B4349" s="27"/>
    </row>
    <row r="4350" ht="12.75">
      <c r="B4350" s="27"/>
    </row>
    <row r="4351" ht="12.75">
      <c r="B4351" s="27"/>
    </row>
    <row r="4352" ht="12.75">
      <c r="B4352" s="27"/>
    </row>
    <row r="4353" ht="12.75">
      <c r="B4353" s="27"/>
    </row>
    <row r="4354" ht="12.75">
      <c r="B4354" s="27"/>
    </row>
    <row r="4355" ht="12.75">
      <c r="B4355" s="27"/>
    </row>
    <row r="4356" ht="12.75">
      <c r="B4356" s="27"/>
    </row>
    <row r="4357" ht="12.75">
      <c r="B4357" s="27"/>
    </row>
    <row r="4358" ht="12.75">
      <c r="B4358" s="27"/>
    </row>
    <row r="4359" ht="12.75">
      <c r="B4359" s="27"/>
    </row>
    <row r="4360" ht="12.75">
      <c r="B4360" s="27"/>
    </row>
    <row r="4361" ht="12.75">
      <c r="B4361" s="27"/>
    </row>
    <row r="4362" ht="12.75">
      <c r="B4362" s="27"/>
    </row>
    <row r="4363" ht="12.75">
      <c r="B4363" s="27"/>
    </row>
    <row r="4364" ht="12.75">
      <c r="B4364" s="27"/>
    </row>
    <row r="4365" ht="12.75">
      <c r="B4365" s="27"/>
    </row>
    <row r="4366" ht="12.75">
      <c r="B4366" s="27"/>
    </row>
    <row r="4367" ht="12.75">
      <c r="B4367" s="27"/>
    </row>
    <row r="4368" ht="12.75">
      <c r="B4368" s="27"/>
    </row>
    <row r="4369" ht="12.75">
      <c r="B4369" s="27"/>
    </row>
    <row r="4370" ht="12.75">
      <c r="B4370" s="27"/>
    </row>
    <row r="4371" ht="12.75">
      <c r="B4371" s="27"/>
    </row>
    <row r="4372" ht="12.75">
      <c r="B4372" s="27"/>
    </row>
    <row r="4373" ht="12.75">
      <c r="B4373" s="27"/>
    </row>
    <row r="4374" ht="12.75">
      <c r="B4374" s="27"/>
    </row>
    <row r="4375" ht="12.75">
      <c r="B4375" s="27"/>
    </row>
    <row r="4376" ht="12.75">
      <c r="B4376" s="27"/>
    </row>
    <row r="4377" ht="12.75">
      <c r="B4377" s="27"/>
    </row>
    <row r="4378" ht="12.75">
      <c r="B4378" s="27"/>
    </row>
    <row r="4379" ht="12.75">
      <c r="B4379" s="27"/>
    </row>
    <row r="4380" ht="12.75">
      <c r="B4380" s="27"/>
    </row>
    <row r="4381" ht="12.75">
      <c r="B4381" s="27"/>
    </row>
    <row r="4382" ht="12.75">
      <c r="B4382" s="27"/>
    </row>
    <row r="4383" ht="12.75">
      <c r="B4383" s="27"/>
    </row>
    <row r="4384" ht="12.75">
      <c r="B4384" s="27"/>
    </row>
    <row r="4385" ht="12.75">
      <c r="B4385" s="27"/>
    </row>
    <row r="4386" ht="12.75">
      <c r="B4386" s="27"/>
    </row>
    <row r="4387" ht="12.75">
      <c r="B4387" s="27"/>
    </row>
    <row r="4388" ht="12.75">
      <c r="B4388" s="27"/>
    </row>
    <row r="4389" ht="12.75">
      <c r="B4389" s="27"/>
    </row>
    <row r="4390" ht="12.75">
      <c r="B4390" s="27"/>
    </row>
    <row r="4391" ht="12.75">
      <c r="B4391" s="27"/>
    </row>
    <row r="4392" ht="12.75">
      <c r="B4392" s="27"/>
    </row>
    <row r="4393" ht="12.75">
      <c r="B4393" s="27"/>
    </row>
    <row r="4394" ht="12.75">
      <c r="B4394" s="27"/>
    </row>
    <row r="4395" ht="12.75">
      <c r="B4395" s="27"/>
    </row>
    <row r="4396" ht="12.75">
      <c r="B4396" s="27"/>
    </row>
    <row r="4397" ht="12.75">
      <c r="B4397" s="27"/>
    </row>
    <row r="4398" ht="12.75">
      <c r="B4398" s="27"/>
    </row>
    <row r="4399" ht="12.75">
      <c r="B4399" s="27"/>
    </row>
    <row r="4400" ht="12.75">
      <c r="B4400" s="27"/>
    </row>
    <row r="4401" ht="12.75">
      <c r="B4401" s="27"/>
    </row>
    <row r="4402" ht="12.75">
      <c r="B4402" s="27"/>
    </row>
    <row r="4403" ht="12.75">
      <c r="B4403" s="27"/>
    </row>
    <row r="4404" ht="12.75">
      <c r="B4404" s="27"/>
    </row>
    <row r="4405" ht="12.75">
      <c r="B4405" s="27"/>
    </row>
    <row r="4406" ht="12.75">
      <c r="B4406" s="27"/>
    </row>
    <row r="4407" ht="12.75">
      <c r="B4407" s="27"/>
    </row>
    <row r="4408" ht="12.75">
      <c r="B4408" s="27"/>
    </row>
    <row r="4409" ht="12.75">
      <c r="B4409" s="27"/>
    </row>
    <row r="4410" ht="12.75">
      <c r="B4410" s="27"/>
    </row>
    <row r="4411" ht="12.75">
      <c r="B4411" s="27"/>
    </row>
    <row r="4412" ht="12.75">
      <c r="B4412" s="27"/>
    </row>
    <row r="4413" ht="12.75">
      <c r="B4413" s="27"/>
    </row>
    <row r="4414" ht="12.75">
      <c r="B4414" s="27"/>
    </row>
    <row r="4415" ht="12.75">
      <c r="B4415" s="27"/>
    </row>
    <row r="4416" ht="12.75">
      <c r="B4416" s="27"/>
    </row>
    <row r="4417" ht="12.75">
      <c r="B4417" s="27"/>
    </row>
    <row r="4418" ht="12.75">
      <c r="B4418" s="27"/>
    </row>
    <row r="4419" ht="12.75">
      <c r="B4419" s="27"/>
    </row>
    <row r="4420" ht="12.75">
      <c r="B4420" s="27"/>
    </row>
    <row r="4421" ht="12.75">
      <c r="B4421" s="27"/>
    </row>
    <row r="4422" ht="12.75">
      <c r="B4422" s="27"/>
    </row>
    <row r="4423" ht="12.75">
      <c r="B4423" s="27"/>
    </row>
    <row r="4424" ht="12.75">
      <c r="B4424" s="27"/>
    </row>
    <row r="4425" ht="12.75">
      <c r="B4425" s="27"/>
    </row>
    <row r="4426" ht="12.75">
      <c r="B4426" s="27"/>
    </row>
    <row r="4427" ht="12.75">
      <c r="B4427" s="27"/>
    </row>
    <row r="4428" ht="12.75">
      <c r="B4428" s="27"/>
    </row>
    <row r="4429" ht="12.75">
      <c r="B4429" s="27"/>
    </row>
    <row r="4430" ht="12.75">
      <c r="B4430" s="27"/>
    </row>
    <row r="4431" ht="12.75">
      <c r="B4431" s="27"/>
    </row>
    <row r="4432" ht="12.75">
      <c r="B4432" s="27"/>
    </row>
    <row r="4433" ht="12.75">
      <c r="B4433" s="27"/>
    </row>
    <row r="4434" ht="12.75">
      <c r="B4434" s="27"/>
    </row>
    <row r="4435" ht="12.75">
      <c r="B4435" s="27"/>
    </row>
    <row r="4436" ht="12.75">
      <c r="B4436" s="27"/>
    </row>
    <row r="4437" ht="12.75">
      <c r="B4437" s="27"/>
    </row>
    <row r="4438" ht="12.75">
      <c r="B4438" s="27"/>
    </row>
    <row r="4439" ht="12.75">
      <c r="B4439" s="27"/>
    </row>
    <row r="4440" ht="12.75">
      <c r="B4440" s="27"/>
    </row>
    <row r="4441" ht="12.75">
      <c r="B4441" s="27"/>
    </row>
    <row r="4442" ht="12.75">
      <c r="B4442" s="27"/>
    </row>
    <row r="4443" ht="12.75">
      <c r="B4443" s="27"/>
    </row>
    <row r="4444" ht="12.75">
      <c r="B4444" s="27"/>
    </row>
    <row r="4445" ht="12.75">
      <c r="B4445" s="27"/>
    </row>
    <row r="4446" ht="12.75">
      <c r="B4446" s="27"/>
    </row>
    <row r="4447" ht="12.75">
      <c r="B4447" s="27"/>
    </row>
    <row r="4448" ht="12.75">
      <c r="B4448" s="27"/>
    </row>
    <row r="4449" ht="12.75">
      <c r="B4449" s="27"/>
    </row>
    <row r="4450" ht="12.75">
      <c r="B4450" s="27"/>
    </row>
    <row r="4451" ht="12.75">
      <c r="B4451" s="27"/>
    </row>
    <row r="4452" ht="12.75">
      <c r="B4452" s="27"/>
    </row>
    <row r="4453" ht="12.75">
      <c r="B4453" s="27"/>
    </row>
    <row r="4454" ht="12.75">
      <c r="B4454" s="27"/>
    </row>
    <row r="4455" ht="12.75">
      <c r="B4455" s="27"/>
    </row>
    <row r="4456" ht="12.75">
      <c r="B4456" s="27"/>
    </row>
    <row r="4457" ht="12.75">
      <c r="B4457" s="27"/>
    </row>
    <row r="4458" ht="12.75">
      <c r="B4458" s="27"/>
    </row>
    <row r="4459" ht="12.75">
      <c r="B4459" s="27"/>
    </row>
    <row r="4460" ht="12.75">
      <c r="B4460" s="27"/>
    </row>
    <row r="4461" ht="12.75">
      <c r="B4461" s="27"/>
    </row>
    <row r="4462" ht="12.75">
      <c r="B4462" s="27"/>
    </row>
    <row r="4463" ht="12.75">
      <c r="B4463" s="27"/>
    </row>
    <row r="4464" ht="12.75">
      <c r="B4464" s="27"/>
    </row>
    <row r="4465" ht="12.75">
      <c r="B4465" s="27"/>
    </row>
    <row r="4466" ht="12.75">
      <c r="B4466" s="27"/>
    </row>
    <row r="4467" ht="12.75">
      <c r="B4467" s="27"/>
    </row>
    <row r="4468" ht="12.75">
      <c r="B4468" s="27"/>
    </row>
    <row r="4469" ht="12.75">
      <c r="B4469" s="27"/>
    </row>
    <row r="4470" ht="12.75">
      <c r="B4470" s="27"/>
    </row>
    <row r="4471" ht="12.75">
      <c r="B4471" s="27"/>
    </row>
    <row r="4472" ht="12.75">
      <c r="B4472" s="27"/>
    </row>
    <row r="4473" ht="12.75">
      <c r="B4473" s="27"/>
    </row>
    <row r="4474" ht="12.75">
      <c r="B4474" s="27"/>
    </row>
    <row r="4475" ht="12.75">
      <c r="B4475" s="27"/>
    </row>
    <row r="4476" ht="12.75">
      <c r="B4476" s="27"/>
    </row>
    <row r="4477" ht="12.75">
      <c r="B4477" s="27"/>
    </row>
    <row r="4478" ht="12.75">
      <c r="B4478" s="27"/>
    </row>
    <row r="4479" ht="12.75">
      <c r="B4479" s="27"/>
    </row>
    <row r="4480" ht="12.75">
      <c r="B4480" s="27"/>
    </row>
    <row r="4481" ht="12.75">
      <c r="B4481" s="27"/>
    </row>
    <row r="4482" ht="12.75">
      <c r="B4482" s="27"/>
    </row>
    <row r="4483" ht="12.75">
      <c r="B4483" s="27"/>
    </row>
    <row r="4484" ht="12.75">
      <c r="B4484" s="27"/>
    </row>
    <row r="4485" ht="12.75">
      <c r="B4485" s="27"/>
    </row>
    <row r="4486" ht="12.75">
      <c r="B4486" s="27"/>
    </row>
    <row r="4487" ht="12.75">
      <c r="B4487" s="27"/>
    </row>
    <row r="4488" ht="12.75">
      <c r="B4488" s="27"/>
    </row>
    <row r="4489" ht="12.75">
      <c r="B4489" s="27"/>
    </row>
    <row r="4490" ht="12.75">
      <c r="B4490" s="27"/>
    </row>
    <row r="4491" ht="12.75">
      <c r="B4491" s="27"/>
    </row>
    <row r="4492" ht="12.75">
      <c r="B4492" s="27"/>
    </row>
    <row r="4493" ht="12.75">
      <c r="B4493" s="27"/>
    </row>
    <row r="4494" ht="12.75">
      <c r="B4494" s="27"/>
    </row>
    <row r="4495" ht="12.75">
      <c r="B4495" s="27"/>
    </row>
    <row r="4496" ht="12.75">
      <c r="B4496" s="27"/>
    </row>
    <row r="4497" ht="12.75">
      <c r="B4497" s="27"/>
    </row>
    <row r="4498" ht="12.75">
      <c r="B4498" s="27"/>
    </row>
    <row r="4499" ht="12.75">
      <c r="B4499" s="27"/>
    </row>
    <row r="4500" ht="12.75">
      <c r="B4500" s="27"/>
    </row>
    <row r="4501" ht="12.75">
      <c r="B4501" s="27"/>
    </row>
    <row r="4502" ht="12.75">
      <c r="B4502" s="27"/>
    </row>
    <row r="4503" ht="12.75">
      <c r="B4503" s="27"/>
    </row>
    <row r="4504" ht="12.75">
      <c r="B4504" s="27"/>
    </row>
    <row r="4505" ht="12.75">
      <c r="B4505" s="27"/>
    </row>
    <row r="4506" ht="12.75">
      <c r="B4506" s="27"/>
    </row>
    <row r="4507" ht="12.75">
      <c r="B4507" s="27"/>
    </row>
    <row r="4508" ht="12.75">
      <c r="B4508" s="27"/>
    </row>
    <row r="4509" ht="12.75">
      <c r="B4509" s="27"/>
    </row>
    <row r="4510" ht="12.75">
      <c r="B4510" s="27"/>
    </row>
    <row r="4511" ht="12.75">
      <c r="B4511" s="27"/>
    </row>
    <row r="4512" ht="12.75">
      <c r="B4512" s="27"/>
    </row>
    <row r="4513" ht="12.75">
      <c r="B4513" s="27"/>
    </row>
    <row r="4514" ht="12.75">
      <c r="B4514" s="27"/>
    </row>
    <row r="4515" ht="12.75">
      <c r="B4515" s="27"/>
    </row>
    <row r="4516" ht="12.75">
      <c r="B4516" s="27"/>
    </row>
    <row r="4517" ht="12.75">
      <c r="B4517" s="27"/>
    </row>
    <row r="4518" ht="12.75">
      <c r="B4518" s="27"/>
    </row>
    <row r="4519" ht="12.75">
      <c r="B4519" s="27"/>
    </row>
    <row r="4520" ht="12.75">
      <c r="B4520" s="27"/>
    </row>
    <row r="4521" ht="12.75">
      <c r="B4521" s="27"/>
    </row>
    <row r="4522" ht="12.75">
      <c r="B4522" s="27"/>
    </row>
    <row r="4523" ht="12.75">
      <c r="B4523" s="27"/>
    </row>
    <row r="4524" ht="12.75">
      <c r="B4524" s="27"/>
    </row>
    <row r="4525" ht="12.75">
      <c r="B4525" s="27"/>
    </row>
    <row r="4526" ht="12.75">
      <c r="B4526" s="27"/>
    </row>
    <row r="4527" ht="12.75">
      <c r="B4527" s="27"/>
    </row>
    <row r="4528" ht="12.75">
      <c r="B4528" s="27"/>
    </row>
    <row r="4529" ht="12.75">
      <c r="B4529" s="27"/>
    </row>
    <row r="4530" ht="12.75">
      <c r="B4530" s="27"/>
    </row>
    <row r="4531" ht="12.75">
      <c r="B4531" s="27"/>
    </row>
    <row r="4532" ht="12.75">
      <c r="B4532" s="27"/>
    </row>
    <row r="4533" ht="12.75">
      <c r="B4533" s="27"/>
    </row>
    <row r="4534" ht="12.75">
      <c r="B4534" s="27"/>
    </row>
    <row r="4535" ht="12.75">
      <c r="B4535" s="27"/>
    </row>
    <row r="4536" ht="12.75">
      <c r="B4536" s="27"/>
    </row>
    <row r="4537" ht="12.75">
      <c r="B4537" s="27"/>
    </row>
    <row r="4538" ht="12.75">
      <c r="B4538" s="27"/>
    </row>
    <row r="4539" ht="12.75">
      <c r="B4539" s="27"/>
    </row>
    <row r="4540" ht="12.75">
      <c r="B4540" s="27"/>
    </row>
    <row r="4541" ht="12.75">
      <c r="B4541" s="27"/>
    </row>
    <row r="4542" ht="12.75">
      <c r="B4542" s="27"/>
    </row>
    <row r="4543" ht="12.75">
      <c r="B4543" s="27"/>
    </row>
    <row r="4544" ht="12.75">
      <c r="B4544" s="27"/>
    </row>
    <row r="4545" ht="12.75">
      <c r="B4545" s="27"/>
    </row>
    <row r="4546" ht="12.75">
      <c r="B4546" s="27"/>
    </row>
    <row r="4547" ht="12.75">
      <c r="B4547" s="27"/>
    </row>
    <row r="4548" ht="12.75">
      <c r="B4548" s="27"/>
    </row>
    <row r="4549" ht="12.75">
      <c r="B4549" s="27"/>
    </row>
    <row r="4550" ht="12.75">
      <c r="B4550" s="27"/>
    </row>
    <row r="4551" ht="12.75">
      <c r="B4551" s="27"/>
    </row>
    <row r="4552" ht="12.75">
      <c r="B4552" s="27"/>
    </row>
    <row r="4553" ht="12.75">
      <c r="B4553" s="27"/>
    </row>
    <row r="4554" ht="12.75">
      <c r="B4554" s="27"/>
    </row>
    <row r="4555" ht="12.75">
      <c r="B4555" s="27"/>
    </row>
    <row r="4556" ht="12.75">
      <c r="B4556" s="27"/>
    </row>
    <row r="4557" ht="12.75">
      <c r="B4557" s="27"/>
    </row>
    <row r="4558" ht="12.75">
      <c r="B4558" s="27"/>
    </row>
    <row r="4559" ht="12.75">
      <c r="B4559" s="27"/>
    </row>
    <row r="4560" ht="12.75">
      <c r="B4560" s="27"/>
    </row>
    <row r="4561" ht="12.75">
      <c r="B4561" s="27"/>
    </row>
    <row r="4562" ht="12.75">
      <c r="B4562" s="27"/>
    </row>
    <row r="4563" ht="12.75">
      <c r="B4563" s="27"/>
    </row>
    <row r="4564" ht="12.75">
      <c r="B4564" s="27"/>
    </row>
    <row r="4565" ht="12.75">
      <c r="B4565" s="27"/>
    </row>
    <row r="4566" ht="12.75">
      <c r="B4566" s="27"/>
    </row>
    <row r="4567" ht="12.75">
      <c r="B4567" s="27"/>
    </row>
    <row r="4568" ht="12.75">
      <c r="B4568" s="27"/>
    </row>
    <row r="4569" ht="12.75">
      <c r="B4569" s="27"/>
    </row>
    <row r="4570" ht="12.75">
      <c r="B4570" s="27"/>
    </row>
    <row r="4571" ht="12.75">
      <c r="B4571" s="27"/>
    </row>
    <row r="4572" ht="12.75">
      <c r="B4572" s="27"/>
    </row>
    <row r="4573" ht="12.75">
      <c r="B4573" s="27"/>
    </row>
    <row r="4574" ht="12.75">
      <c r="B4574" s="27"/>
    </row>
    <row r="4575" ht="12.75">
      <c r="B4575" s="27"/>
    </row>
    <row r="4576" ht="12.75">
      <c r="B4576" s="27"/>
    </row>
    <row r="4577" ht="12.75">
      <c r="B4577" s="27"/>
    </row>
    <row r="4578" ht="12.75">
      <c r="B4578" s="27"/>
    </row>
    <row r="4579" ht="12.75">
      <c r="B4579" s="27"/>
    </row>
    <row r="4580" ht="12.75">
      <c r="B4580" s="27"/>
    </row>
    <row r="4581" ht="12.75">
      <c r="B4581" s="27"/>
    </row>
    <row r="4582" ht="12.75">
      <c r="B4582" s="27"/>
    </row>
    <row r="4583" ht="12.75">
      <c r="B4583" s="27"/>
    </row>
    <row r="4584" ht="12.75">
      <c r="B4584" s="27"/>
    </row>
    <row r="4585" ht="12.75">
      <c r="B4585" s="27"/>
    </row>
    <row r="4586" ht="12.75">
      <c r="B4586" s="27"/>
    </row>
    <row r="4587" ht="12.75">
      <c r="B4587" s="27"/>
    </row>
    <row r="4588" ht="12.75">
      <c r="B4588" s="27"/>
    </row>
    <row r="4589" ht="12.75">
      <c r="B4589" s="27"/>
    </row>
    <row r="4590" ht="12.75">
      <c r="B4590" s="27"/>
    </row>
    <row r="4591" ht="12.75">
      <c r="B4591" s="27"/>
    </row>
    <row r="4592" ht="12.75">
      <c r="B4592" s="27"/>
    </row>
    <row r="4593" ht="12.75">
      <c r="B4593" s="27"/>
    </row>
    <row r="4594" ht="12.75">
      <c r="B4594" s="27"/>
    </row>
    <row r="4595" ht="12.75">
      <c r="B4595" s="27"/>
    </row>
    <row r="4596" ht="12.75">
      <c r="B4596" s="27"/>
    </row>
    <row r="4597" ht="12.75">
      <c r="B4597" s="27"/>
    </row>
    <row r="4598" ht="12.75">
      <c r="B4598" s="27"/>
    </row>
    <row r="4599" ht="12.75">
      <c r="B4599" s="27"/>
    </row>
    <row r="4600" ht="12.75">
      <c r="B4600" s="27"/>
    </row>
    <row r="4601" ht="12.75">
      <c r="B4601" s="27"/>
    </row>
    <row r="4602" ht="12.75">
      <c r="B4602" s="27"/>
    </row>
    <row r="4603" ht="12.75">
      <c r="B4603" s="27"/>
    </row>
    <row r="4604" ht="12.75">
      <c r="B4604" s="27"/>
    </row>
    <row r="4605" ht="12.75">
      <c r="B4605" s="27"/>
    </row>
    <row r="4606" ht="12.75">
      <c r="B4606" s="27"/>
    </row>
    <row r="4607" ht="12.75">
      <c r="B4607" s="27"/>
    </row>
    <row r="4608" ht="12.75">
      <c r="B4608" s="27"/>
    </row>
    <row r="4609" ht="12.75">
      <c r="B4609" s="27"/>
    </row>
    <row r="4610" ht="12.75">
      <c r="B4610" s="27"/>
    </row>
    <row r="4611" ht="12.75">
      <c r="B4611" s="27"/>
    </row>
    <row r="4612" ht="12.75">
      <c r="B4612" s="27"/>
    </row>
    <row r="4613" ht="12.75">
      <c r="B4613" s="27"/>
    </row>
    <row r="4614" ht="12.75">
      <c r="B4614" s="27"/>
    </row>
    <row r="4615" ht="12.75">
      <c r="B4615" s="27"/>
    </row>
    <row r="4616" ht="12.75">
      <c r="B4616" s="27"/>
    </row>
    <row r="4617" ht="12.75">
      <c r="B4617" s="27"/>
    </row>
    <row r="4618" ht="12.75">
      <c r="B4618" s="27"/>
    </row>
    <row r="4619" ht="12.75">
      <c r="B4619" s="27"/>
    </row>
    <row r="4620" ht="12.75">
      <c r="B4620" s="27"/>
    </row>
    <row r="4621" ht="12.75">
      <c r="B4621" s="27"/>
    </row>
    <row r="4622" ht="12.75">
      <c r="B4622" s="27"/>
    </row>
    <row r="4623" ht="12.75">
      <c r="B4623" s="27"/>
    </row>
    <row r="4624" ht="12.75">
      <c r="B4624" s="27"/>
    </row>
    <row r="4625" ht="12.75">
      <c r="B4625" s="27"/>
    </row>
    <row r="4626" ht="12.75">
      <c r="B4626" s="27"/>
    </row>
    <row r="4627" ht="12.75">
      <c r="B4627" s="27"/>
    </row>
    <row r="4628" ht="12.75">
      <c r="B4628" s="27"/>
    </row>
    <row r="4629" ht="12.75">
      <c r="B4629" s="27"/>
    </row>
    <row r="4630" ht="12.75">
      <c r="B4630" s="27"/>
    </row>
    <row r="4631" ht="12.75">
      <c r="B4631" s="27"/>
    </row>
    <row r="4632" ht="12.75">
      <c r="B4632" s="27"/>
    </row>
    <row r="4633" ht="12.75">
      <c r="B4633" s="27"/>
    </row>
    <row r="4634" ht="12.75">
      <c r="B4634" s="27"/>
    </row>
    <row r="4635" ht="12.75">
      <c r="B4635" s="27"/>
    </row>
    <row r="4636" ht="12.75">
      <c r="B4636" s="27"/>
    </row>
    <row r="4637" ht="12.75">
      <c r="B4637" s="27"/>
    </row>
    <row r="4638" ht="12.75">
      <c r="B4638" s="27"/>
    </row>
    <row r="4639" ht="12.75">
      <c r="B4639" s="27"/>
    </row>
    <row r="4640" ht="12.75">
      <c r="B4640" s="27"/>
    </row>
    <row r="4641" ht="12.75">
      <c r="B4641" s="27"/>
    </row>
    <row r="4642" ht="12.75">
      <c r="B4642" s="27"/>
    </row>
    <row r="4643" ht="12.75">
      <c r="B4643" s="27"/>
    </row>
    <row r="4644" ht="12.75">
      <c r="B4644" s="27"/>
    </row>
    <row r="4645" ht="12.75">
      <c r="B4645" s="27"/>
    </row>
    <row r="4646" ht="12.75">
      <c r="B4646" s="27"/>
    </row>
    <row r="4647" ht="12.75">
      <c r="B4647" s="27"/>
    </row>
    <row r="4648" ht="12.75">
      <c r="B4648" s="27"/>
    </row>
    <row r="4649" ht="12.75">
      <c r="B4649" s="27"/>
    </row>
    <row r="4650" ht="12.75">
      <c r="B4650" s="27"/>
    </row>
    <row r="4651" ht="12.75">
      <c r="B4651" s="27"/>
    </row>
    <row r="4652" ht="12.75">
      <c r="B4652" s="27"/>
    </row>
    <row r="4653" ht="12.75">
      <c r="B4653" s="27"/>
    </row>
    <row r="4654" ht="12.75">
      <c r="B4654" s="27"/>
    </row>
    <row r="4655" ht="12.75">
      <c r="B4655" s="27"/>
    </row>
    <row r="4656" ht="12.75">
      <c r="B4656" s="27"/>
    </row>
    <row r="4657" ht="12.75">
      <c r="B4657" s="27"/>
    </row>
    <row r="4658" ht="12.75">
      <c r="B4658" s="27"/>
    </row>
    <row r="4659" ht="12.75">
      <c r="B4659" s="27"/>
    </row>
    <row r="4660" ht="12.75">
      <c r="B4660" s="27"/>
    </row>
    <row r="4661" ht="12.75">
      <c r="B4661" s="27"/>
    </row>
    <row r="4662" ht="12.75">
      <c r="B4662" s="27"/>
    </row>
    <row r="4663" ht="12.75">
      <c r="B4663" s="27"/>
    </row>
    <row r="4664" ht="12.75">
      <c r="B4664" s="27"/>
    </row>
    <row r="4665" ht="12.75">
      <c r="B4665" s="27"/>
    </row>
    <row r="4666" ht="12.75">
      <c r="B4666" s="27"/>
    </row>
    <row r="4667" ht="12.75">
      <c r="B4667" s="27"/>
    </row>
    <row r="4668" ht="12.75">
      <c r="B4668" s="27"/>
    </row>
    <row r="4669" ht="12.75">
      <c r="B4669" s="27"/>
    </row>
    <row r="4670" ht="12.75">
      <c r="B4670" s="27"/>
    </row>
    <row r="4671" ht="12.75">
      <c r="B4671" s="27"/>
    </row>
    <row r="4672" ht="12.75">
      <c r="B4672" s="27"/>
    </row>
    <row r="4673" ht="12.75">
      <c r="B4673" s="27"/>
    </row>
    <row r="4674" ht="12.75">
      <c r="B4674" s="27"/>
    </row>
    <row r="4675" ht="12.75">
      <c r="B4675" s="27"/>
    </row>
    <row r="4676" ht="12.75">
      <c r="B4676" s="27"/>
    </row>
    <row r="4677" ht="12.75">
      <c r="B4677" s="27"/>
    </row>
    <row r="4678" ht="12.75">
      <c r="B4678" s="27"/>
    </row>
    <row r="4679" ht="12.75">
      <c r="B4679" s="27"/>
    </row>
    <row r="4680" ht="12.75">
      <c r="B4680" s="27"/>
    </row>
    <row r="4681" ht="12.75">
      <c r="B4681" s="27"/>
    </row>
    <row r="4682" ht="12.75">
      <c r="B4682" s="27"/>
    </row>
    <row r="4683" ht="12.75">
      <c r="B4683" s="27"/>
    </row>
    <row r="4684" ht="12.75">
      <c r="B4684" s="27"/>
    </row>
    <row r="4685" ht="12.75">
      <c r="B4685" s="27"/>
    </row>
    <row r="4686" ht="12.75">
      <c r="B4686" s="27"/>
    </row>
    <row r="4687" ht="12.75">
      <c r="B4687" s="27"/>
    </row>
    <row r="4688" ht="12.75">
      <c r="B4688" s="27"/>
    </row>
    <row r="4689" ht="12.75">
      <c r="B4689" s="27"/>
    </row>
    <row r="4690" ht="12.75">
      <c r="B4690" s="27"/>
    </row>
    <row r="4691" ht="12.75">
      <c r="B4691" s="27"/>
    </row>
    <row r="4692" ht="12.75">
      <c r="B4692" s="27"/>
    </row>
    <row r="4693" ht="12.75">
      <c r="B4693" s="27"/>
    </row>
    <row r="4694" ht="12.75">
      <c r="B4694" s="27"/>
    </row>
    <row r="4695" ht="12.75">
      <c r="B4695" s="27"/>
    </row>
    <row r="4696" ht="12.75">
      <c r="B4696" s="27"/>
    </row>
    <row r="4697" ht="12.75">
      <c r="B4697" s="27"/>
    </row>
    <row r="4698" ht="12.75">
      <c r="B4698" s="27"/>
    </row>
    <row r="4699" ht="12.75">
      <c r="B4699" s="27"/>
    </row>
    <row r="4700" ht="12.75">
      <c r="B4700" s="27"/>
    </row>
    <row r="4701" ht="12.75">
      <c r="B4701" s="27"/>
    </row>
    <row r="4702" ht="12.75">
      <c r="B4702" s="27"/>
    </row>
    <row r="4703" ht="12.75">
      <c r="B4703" s="27"/>
    </row>
    <row r="4704" ht="12.75">
      <c r="B4704" s="27"/>
    </row>
    <row r="4705" ht="12.75">
      <c r="B4705" s="27"/>
    </row>
  </sheetData>
  <sheetProtection/>
  <printOptions/>
  <pageMargins left="0.24" right="0.36" top="1" bottom="1" header="0.5" footer="0.5"/>
  <pageSetup fitToHeight="1" fitToWidth="1"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05"/>
  <sheetViews>
    <sheetView zoomScale="96" zoomScaleNormal="96" zoomScalePageLayoutView="0" workbookViewId="0" topLeftCell="A1">
      <pane xSplit="2" ySplit="7" topLeftCell="C1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29" sqref="H29"/>
    </sheetView>
  </sheetViews>
  <sheetFormatPr defaultColWidth="9.140625" defaultRowHeight="12.75"/>
  <cols>
    <col min="1" max="1" width="6.7109375" style="3" customWidth="1"/>
    <col min="2" max="2" width="10.7109375" style="15" customWidth="1"/>
    <col min="3" max="3" width="9.421875" style="69" customWidth="1"/>
    <col min="4" max="4" width="11.7109375" style="69" customWidth="1"/>
    <col min="5" max="5" width="11.57421875" style="69" customWidth="1"/>
    <col min="6" max="6" width="11.28125" style="69" customWidth="1"/>
    <col min="7" max="7" width="9.7109375" style="15" customWidth="1"/>
    <col min="8" max="8" width="11.421875" style="15" customWidth="1"/>
    <col min="9" max="9" width="10.7109375" style="15" customWidth="1"/>
    <col min="10" max="10" width="11.28125" style="15" customWidth="1"/>
    <col min="11" max="11" width="16.00390625" style="15" customWidth="1"/>
    <col min="12" max="12" width="15.7109375" style="15" customWidth="1"/>
    <col min="13" max="13" width="15.00390625" style="15" customWidth="1"/>
    <col min="14" max="14" width="15.8515625" style="15" customWidth="1"/>
    <col min="15" max="16384" width="8.8515625" style="15" customWidth="1"/>
  </cols>
  <sheetData>
    <row r="1" spans="3:5" s="3" customFormat="1" ht="15">
      <c r="C1" s="98" t="s">
        <v>232</v>
      </c>
      <c r="D1" s="65"/>
      <c r="E1" s="65"/>
    </row>
    <row r="2" spans="3:15" s="3" customFormat="1" ht="15">
      <c r="C2" s="98" t="s">
        <v>233</v>
      </c>
      <c r="D2" s="65"/>
      <c r="E2" s="65"/>
      <c r="O2" s="82" t="s">
        <v>87</v>
      </c>
    </row>
    <row r="3" spans="3:6" s="3" customFormat="1" ht="13.5" thickBot="1">
      <c r="C3" s="65"/>
      <c r="D3" s="65"/>
      <c r="E3" s="65"/>
      <c r="F3" s="65"/>
    </row>
    <row r="4" spans="2:14" s="1" customFormat="1" ht="13.5" thickBot="1">
      <c r="B4" s="4"/>
      <c r="C4" s="66" t="s">
        <v>26</v>
      </c>
      <c r="D4" s="67" t="s">
        <v>27</v>
      </c>
      <c r="E4" s="110" t="s">
        <v>26</v>
      </c>
      <c r="F4" s="74" t="s">
        <v>27</v>
      </c>
      <c r="G4" s="6" t="s">
        <v>28</v>
      </c>
      <c r="H4" s="5" t="s">
        <v>29</v>
      </c>
      <c r="I4" s="8" t="s">
        <v>28</v>
      </c>
      <c r="J4" s="7" t="s">
        <v>29</v>
      </c>
      <c r="K4" s="8" t="s">
        <v>30</v>
      </c>
      <c r="L4" s="9" t="s">
        <v>31</v>
      </c>
      <c r="M4" s="8" t="s">
        <v>30</v>
      </c>
      <c r="N4" s="9" t="s">
        <v>31</v>
      </c>
    </row>
    <row r="5" spans="2:17" s="3" customFormat="1" ht="13.5" thickBot="1">
      <c r="B5" s="10" t="s">
        <v>32</v>
      </c>
      <c r="C5" s="114" t="s">
        <v>33</v>
      </c>
      <c r="D5" s="115" t="s">
        <v>34</v>
      </c>
      <c r="E5" s="108" t="s">
        <v>33</v>
      </c>
      <c r="F5" s="95" t="s">
        <v>34</v>
      </c>
      <c r="G5" s="118" t="s">
        <v>33</v>
      </c>
      <c r="H5" s="11" t="s">
        <v>34</v>
      </c>
      <c r="I5" s="112" t="s">
        <v>33</v>
      </c>
      <c r="J5" s="12" t="s">
        <v>34</v>
      </c>
      <c r="K5" s="13" t="s">
        <v>35</v>
      </c>
      <c r="L5" s="14" t="s">
        <v>36</v>
      </c>
      <c r="M5" s="13" t="s">
        <v>35</v>
      </c>
      <c r="N5" s="14" t="s">
        <v>36</v>
      </c>
      <c r="P5" s="15"/>
      <c r="Q5" s="15"/>
    </row>
    <row r="6" spans="2:14" s="3" customFormat="1" ht="13.5" thickBot="1">
      <c r="B6" s="10" t="s">
        <v>37</v>
      </c>
      <c r="C6" s="116"/>
      <c r="D6" s="113"/>
      <c r="E6" s="111" t="s">
        <v>38</v>
      </c>
      <c r="F6" s="154" t="s">
        <v>39</v>
      </c>
      <c r="G6" s="117"/>
      <c r="H6" s="16"/>
      <c r="I6" s="112" t="s">
        <v>38</v>
      </c>
      <c r="J6" s="17" t="s">
        <v>39</v>
      </c>
      <c r="K6" s="18" t="s">
        <v>40</v>
      </c>
      <c r="L6" s="19" t="s">
        <v>40</v>
      </c>
      <c r="M6" s="13" t="s">
        <v>38</v>
      </c>
      <c r="N6" s="14" t="s">
        <v>39</v>
      </c>
    </row>
    <row r="7" spans="2:14" s="3" customFormat="1" ht="13.5" thickBot="1">
      <c r="B7" s="20"/>
      <c r="C7" s="109" t="s">
        <v>41</v>
      </c>
      <c r="D7" s="68" t="s">
        <v>41</v>
      </c>
      <c r="E7" s="108" t="s">
        <v>41</v>
      </c>
      <c r="F7" s="95" t="s">
        <v>41</v>
      </c>
      <c r="G7" s="96" t="s">
        <v>41</v>
      </c>
      <c r="H7" s="97" t="s">
        <v>41</v>
      </c>
      <c r="I7" s="13" t="s">
        <v>41</v>
      </c>
      <c r="J7" s="21" t="s">
        <v>41</v>
      </c>
      <c r="K7" s="23" t="s">
        <v>41</v>
      </c>
      <c r="L7" s="23" t="s">
        <v>41</v>
      </c>
      <c r="M7" s="23" t="s">
        <v>41</v>
      </c>
      <c r="N7" s="22" t="s">
        <v>41</v>
      </c>
    </row>
    <row r="8" spans="1:14" s="3" customFormat="1" ht="14.25">
      <c r="A8" s="3">
        <v>1</v>
      </c>
      <c r="B8" s="148">
        <v>42860</v>
      </c>
      <c r="C8" s="149">
        <v>0</v>
      </c>
      <c r="D8" s="149">
        <v>0</v>
      </c>
      <c r="E8" s="76">
        <f>+C8</f>
        <v>0</v>
      </c>
      <c r="F8" s="76">
        <f>+D8</f>
        <v>0</v>
      </c>
      <c r="G8" s="122">
        <v>10928</v>
      </c>
      <c r="H8" s="122">
        <v>2445</v>
      </c>
      <c r="I8" s="24">
        <f>+G8</f>
        <v>10928</v>
      </c>
      <c r="J8" s="24">
        <f>+H8</f>
        <v>2445</v>
      </c>
      <c r="K8" s="24">
        <f aca="true" t="shared" si="0" ref="K8:K59">C8+D8</f>
        <v>0</v>
      </c>
      <c r="L8" s="24">
        <f>G8+H8</f>
        <v>13373</v>
      </c>
      <c r="M8" s="24">
        <f aca="true" t="shared" si="1" ref="M8:M59">E8+F8</f>
        <v>0</v>
      </c>
      <c r="N8" s="24">
        <f aca="true" t="shared" si="2" ref="N8:N59">I8+J8</f>
        <v>13373</v>
      </c>
    </row>
    <row r="9" spans="1:14" s="3" customFormat="1" ht="14.25">
      <c r="A9" s="3">
        <f>A8+1</f>
        <v>2</v>
      </c>
      <c r="B9" s="148">
        <v>42867</v>
      </c>
      <c r="C9" s="149">
        <v>0</v>
      </c>
      <c r="D9" s="149">
        <v>0</v>
      </c>
      <c r="E9" s="77">
        <f>E8+C9</f>
        <v>0</v>
      </c>
      <c r="F9" s="77">
        <f>F8+D9</f>
        <v>0</v>
      </c>
      <c r="G9" s="122">
        <v>9206</v>
      </c>
      <c r="H9" s="122">
        <v>2441</v>
      </c>
      <c r="I9" s="25">
        <f>I8+G9</f>
        <v>20134</v>
      </c>
      <c r="J9" s="25">
        <f>J8+H9</f>
        <v>4886</v>
      </c>
      <c r="K9" s="25">
        <f t="shared" si="0"/>
        <v>0</v>
      </c>
      <c r="L9" s="25">
        <f aca="true" t="shared" si="3" ref="L9:L59">G9+H9</f>
        <v>11647</v>
      </c>
      <c r="M9" s="25">
        <f t="shared" si="1"/>
        <v>0</v>
      </c>
      <c r="N9" s="25">
        <f t="shared" si="2"/>
        <v>25020</v>
      </c>
    </row>
    <row r="10" spans="1:14" ht="14.25">
      <c r="A10" s="3">
        <f aca="true" t="shared" si="4" ref="A10:A59">A9+1</f>
        <v>3</v>
      </c>
      <c r="B10" s="148">
        <v>42874</v>
      </c>
      <c r="C10" s="149">
        <v>0</v>
      </c>
      <c r="D10" s="149">
        <v>0</v>
      </c>
      <c r="E10" s="77">
        <f aca="true" t="shared" si="5" ref="E10:E59">E9+C10</f>
        <v>0</v>
      </c>
      <c r="F10" s="77">
        <f aca="true" t="shared" si="6" ref="F10:F59">F9+D10</f>
        <v>0</v>
      </c>
      <c r="G10" s="122">
        <v>7276</v>
      </c>
      <c r="H10" s="122">
        <v>2678</v>
      </c>
      <c r="I10" s="25">
        <f aca="true" t="shared" si="7" ref="I10:J25">I9+G10</f>
        <v>27410</v>
      </c>
      <c r="J10" s="25">
        <f t="shared" si="7"/>
        <v>7564</v>
      </c>
      <c r="K10" s="25">
        <f t="shared" si="0"/>
        <v>0</v>
      </c>
      <c r="L10" s="25">
        <f t="shared" si="3"/>
        <v>9954</v>
      </c>
      <c r="M10" s="25">
        <f t="shared" si="1"/>
        <v>0</v>
      </c>
      <c r="N10" s="25">
        <f t="shared" si="2"/>
        <v>34974</v>
      </c>
    </row>
    <row r="11" spans="1:14" ht="14.25">
      <c r="A11" s="3">
        <f t="shared" si="4"/>
        <v>4</v>
      </c>
      <c r="B11" s="148">
        <v>42881</v>
      </c>
      <c r="C11" s="149">
        <v>0</v>
      </c>
      <c r="D11" s="149">
        <v>0</v>
      </c>
      <c r="E11" s="77">
        <f t="shared" si="5"/>
        <v>0</v>
      </c>
      <c r="F11" s="77">
        <f t="shared" si="6"/>
        <v>0</v>
      </c>
      <c r="G11" s="122">
        <v>11430</v>
      </c>
      <c r="H11" s="122">
        <v>3968</v>
      </c>
      <c r="I11" s="25">
        <f t="shared" si="7"/>
        <v>38840</v>
      </c>
      <c r="J11" s="25">
        <f t="shared" si="7"/>
        <v>11532</v>
      </c>
      <c r="K11" s="25">
        <f t="shared" si="0"/>
        <v>0</v>
      </c>
      <c r="L11" s="25">
        <f t="shared" si="3"/>
        <v>15398</v>
      </c>
      <c r="M11" s="25">
        <f t="shared" si="1"/>
        <v>0</v>
      </c>
      <c r="N11" s="25">
        <f t="shared" si="2"/>
        <v>50372</v>
      </c>
    </row>
    <row r="12" spans="1:14" ht="14.25">
      <c r="A12" s="3">
        <f t="shared" si="4"/>
        <v>5</v>
      </c>
      <c r="B12" s="148">
        <v>42888</v>
      </c>
      <c r="C12" s="149">
        <v>0</v>
      </c>
      <c r="D12" s="149">
        <v>0</v>
      </c>
      <c r="E12" s="77">
        <f t="shared" si="5"/>
        <v>0</v>
      </c>
      <c r="F12" s="77">
        <f t="shared" si="6"/>
        <v>0</v>
      </c>
      <c r="G12" s="122">
        <v>9877</v>
      </c>
      <c r="H12" s="122">
        <v>22089</v>
      </c>
      <c r="I12" s="25">
        <f t="shared" si="7"/>
        <v>48717</v>
      </c>
      <c r="J12" s="25">
        <f t="shared" si="7"/>
        <v>33621</v>
      </c>
      <c r="K12" s="25">
        <f t="shared" si="0"/>
        <v>0</v>
      </c>
      <c r="L12" s="25">
        <f t="shared" si="3"/>
        <v>31966</v>
      </c>
      <c r="M12" s="25">
        <f t="shared" si="1"/>
        <v>0</v>
      </c>
      <c r="N12" s="25">
        <f t="shared" si="2"/>
        <v>82338</v>
      </c>
    </row>
    <row r="13" spans="1:14" ht="14.25">
      <c r="A13" s="3">
        <f t="shared" si="4"/>
        <v>6</v>
      </c>
      <c r="B13" s="148">
        <v>42895</v>
      </c>
      <c r="C13" s="149">
        <v>0</v>
      </c>
      <c r="D13" s="149">
        <v>0</v>
      </c>
      <c r="E13" s="77">
        <f t="shared" si="5"/>
        <v>0</v>
      </c>
      <c r="F13" s="77">
        <f t="shared" si="6"/>
        <v>0</v>
      </c>
      <c r="G13" s="122">
        <v>6889</v>
      </c>
      <c r="H13" s="122">
        <v>67875</v>
      </c>
      <c r="I13" s="25">
        <f t="shared" si="7"/>
        <v>55606</v>
      </c>
      <c r="J13" s="25">
        <f t="shared" si="7"/>
        <v>101496</v>
      </c>
      <c r="K13" s="25">
        <f t="shared" si="0"/>
        <v>0</v>
      </c>
      <c r="L13" s="25">
        <f t="shared" si="3"/>
        <v>74764</v>
      </c>
      <c r="M13" s="25">
        <f t="shared" si="1"/>
        <v>0</v>
      </c>
      <c r="N13" s="25">
        <f t="shared" si="2"/>
        <v>157102</v>
      </c>
    </row>
    <row r="14" spans="1:14" ht="14.25">
      <c r="A14" s="3">
        <f t="shared" si="4"/>
        <v>7</v>
      </c>
      <c r="B14" s="148">
        <v>42902</v>
      </c>
      <c r="C14" s="149">
        <v>0</v>
      </c>
      <c r="D14" s="149">
        <v>0</v>
      </c>
      <c r="E14" s="77">
        <f t="shared" si="5"/>
        <v>0</v>
      </c>
      <c r="F14" s="77">
        <f t="shared" si="6"/>
        <v>0</v>
      </c>
      <c r="G14" s="122">
        <v>36228</v>
      </c>
      <c r="H14" s="122">
        <v>28734</v>
      </c>
      <c r="I14" s="25">
        <f t="shared" si="7"/>
        <v>91834</v>
      </c>
      <c r="J14" s="25">
        <f t="shared" si="7"/>
        <v>130230</v>
      </c>
      <c r="K14" s="25">
        <f t="shared" si="0"/>
        <v>0</v>
      </c>
      <c r="L14" s="25">
        <f t="shared" si="3"/>
        <v>64962</v>
      </c>
      <c r="M14" s="25">
        <f t="shared" si="1"/>
        <v>0</v>
      </c>
      <c r="N14" s="25">
        <f t="shared" si="2"/>
        <v>222064</v>
      </c>
    </row>
    <row r="15" spans="1:14" ht="14.25">
      <c r="A15" s="3">
        <f t="shared" si="4"/>
        <v>8</v>
      </c>
      <c r="B15" s="148">
        <v>42909</v>
      </c>
      <c r="C15" s="149">
        <v>0</v>
      </c>
      <c r="D15" s="149">
        <v>0</v>
      </c>
      <c r="E15" s="77">
        <f t="shared" si="5"/>
        <v>0</v>
      </c>
      <c r="F15" s="77">
        <f t="shared" si="6"/>
        <v>0</v>
      </c>
      <c r="G15" s="122">
        <v>45587</v>
      </c>
      <c r="H15" s="122">
        <v>42845</v>
      </c>
      <c r="I15" s="25">
        <f t="shared" si="7"/>
        <v>137421</v>
      </c>
      <c r="J15" s="25">
        <f t="shared" si="7"/>
        <v>173075</v>
      </c>
      <c r="K15" s="25">
        <f t="shared" si="0"/>
        <v>0</v>
      </c>
      <c r="L15" s="25">
        <f t="shared" si="3"/>
        <v>88432</v>
      </c>
      <c r="M15" s="25">
        <f t="shared" si="1"/>
        <v>0</v>
      </c>
      <c r="N15" s="25">
        <f t="shared" si="2"/>
        <v>310496</v>
      </c>
    </row>
    <row r="16" spans="1:14" ht="14.25">
      <c r="A16" s="3">
        <f t="shared" si="4"/>
        <v>9</v>
      </c>
      <c r="B16" s="148">
        <v>42916</v>
      </c>
      <c r="C16" s="149">
        <v>0</v>
      </c>
      <c r="D16" s="149">
        <v>0</v>
      </c>
      <c r="E16" s="77">
        <f t="shared" si="5"/>
        <v>0</v>
      </c>
      <c r="F16" s="77">
        <f t="shared" si="6"/>
        <v>0</v>
      </c>
      <c r="G16" s="122">
        <v>53433</v>
      </c>
      <c r="H16" s="122">
        <v>69459</v>
      </c>
      <c r="I16" s="25">
        <f t="shared" si="7"/>
        <v>190854</v>
      </c>
      <c r="J16" s="25">
        <f t="shared" si="7"/>
        <v>242534</v>
      </c>
      <c r="K16" s="25">
        <f t="shared" si="0"/>
        <v>0</v>
      </c>
      <c r="L16" s="25">
        <f t="shared" si="3"/>
        <v>122892</v>
      </c>
      <c r="M16" s="25">
        <f t="shared" si="1"/>
        <v>0</v>
      </c>
      <c r="N16" s="25">
        <f t="shared" si="2"/>
        <v>433388</v>
      </c>
    </row>
    <row r="17" spans="1:14" ht="14.25">
      <c r="A17" s="3">
        <f t="shared" si="4"/>
        <v>10</v>
      </c>
      <c r="B17" s="148">
        <v>42923</v>
      </c>
      <c r="C17" s="149">
        <v>0</v>
      </c>
      <c r="D17" s="149">
        <v>0</v>
      </c>
      <c r="E17" s="77">
        <f t="shared" si="5"/>
        <v>0</v>
      </c>
      <c r="F17" s="77">
        <f t="shared" si="6"/>
        <v>0</v>
      </c>
      <c r="G17" s="122">
        <v>9757</v>
      </c>
      <c r="H17" s="122">
        <v>23603</v>
      </c>
      <c r="I17" s="25">
        <f t="shared" si="7"/>
        <v>200611</v>
      </c>
      <c r="J17" s="25">
        <f t="shared" si="7"/>
        <v>266137</v>
      </c>
      <c r="K17" s="25">
        <f>C17+D17</f>
        <v>0</v>
      </c>
      <c r="L17" s="25">
        <f t="shared" si="3"/>
        <v>33360</v>
      </c>
      <c r="M17" s="25">
        <f t="shared" si="1"/>
        <v>0</v>
      </c>
      <c r="N17" s="25">
        <f t="shared" si="2"/>
        <v>466748</v>
      </c>
    </row>
    <row r="18" spans="1:14" ht="14.25">
      <c r="A18" s="3">
        <f t="shared" si="4"/>
        <v>11</v>
      </c>
      <c r="B18" s="148">
        <v>42930</v>
      </c>
      <c r="C18" s="149">
        <v>0</v>
      </c>
      <c r="D18" s="149">
        <v>0</v>
      </c>
      <c r="E18" s="77">
        <f t="shared" si="5"/>
        <v>0</v>
      </c>
      <c r="F18" s="77">
        <f t="shared" si="6"/>
        <v>0</v>
      </c>
      <c r="G18" s="122">
        <v>10564</v>
      </c>
      <c r="H18" s="122">
        <v>72835</v>
      </c>
      <c r="I18" s="25">
        <f t="shared" si="7"/>
        <v>211175</v>
      </c>
      <c r="J18" s="25">
        <f t="shared" si="7"/>
        <v>338972</v>
      </c>
      <c r="K18" s="25">
        <f t="shared" si="0"/>
        <v>0</v>
      </c>
      <c r="L18" s="25">
        <f t="shared" si="3"/>
        <v>83399</v>
      </c>
      <c r="M18" s="25">
        <f t="shared" si="1"/>
        <v>0</v>
      </c>
      <c r="N18" s="25">
        <f t="shared" si="2"/>
        <v>550147</v>
      </c>
    </row>
    <row r="19" spans="1:14" ht="14.25">
      <c r="A19" s="3">
        <f t="shared" si="4"/>
        <v>12</v>
      </c>
      <c r="B19" s="148">
        <v>42937</v>
      </c>
      <c r="C19" s="149">
        <v>0</v>
      </c>
      <c r="D19" s="149">
        <v>0</v>
      </c>
      <c r="E19" s="77">
        <f t="shared" si="5"/>
        <v>0</v>
      </c>
      <c r="F19" s="77">
        <f t="shared" si="6"/>
        <v>0</v>
      </c>
      <c r="G19" s="122">
        <v>81204</v>
      </c>
      <c r="H19" s="122">
        <v>71695</v>
      </c>
      <c r="I19" s="25">
        <f t="shared" si="7"/>
        <v>292379</v>
      </c>
      <c r="J19" s="25">
        <f t="shared" si="7"/>
        <v>410667</v>
      </c>
      <c r="K19" s="25">
        <f t="shared" si="0"/>
        <v>0</v>
      </c>
      <c r="L19" s="25">
        <f t="shared" si="3"/>
        <v>152899</v>
      </c>
      <c r="M19" s="25">
        <f t="shared" si="1"/>
        <v>0</v>
      </c>
      <c r="N19" s="25">
        <f t="shared" si="2"/>
        <v>703046</v>
      </c>
    </row>
    <row r="20" spans="1:14" ht="14.25">
      <c r="A20" s="3">
        <f t="shared" si="4"/>
        <v>13</v>
      </c>
      <c r="B20" s="148">
        <v>42944</v>
      </c>
      <c r="C20" s="149">
        <v>0</v>
      </c>
      <c r="D20" s="149">
        <v>0</v>
      </c>
      <c r="E20" s="77">
        <f t="shared" si="5"/>
        <v>0</v>
      </c>
      <c r="F20" s="77">
        <f t="shared" si="6"/>
        <v>0</v>
      </c>
      <c r="G20" s="122">
        <v>36644</v>
      </c>
      <c r="H20" s="122">
        <v>78525</v>
      </c>
      <c r="I20" s="25">
        <f t="shared" si="7"/>
        <v>329023</v>
      </c>
      <c r="J20" s="25">
        <f t="shared" si="7"/>
        <v>489192</v>
      </c>
      <c r="K20" s="25">
        <f t="shared" si="0"/>
        <v>0</v>
      </c>
      <c r="L20" s="25">
        <f t="shared" si="3"/>
        <v>115169</v>
      </c>
      <c r="M20" s="25">
        <f t="shared" si="1"/>
        <v>0</v>
      </c>
      <c r="N20" s="25">
        <f t="shared" si="2"/>
        <v>818215</v>
      </c>
    </row>
    <row r="21" spans="1:14" ht="14.25">
      <c r="A21" s="3">
        <f t="shared" si="4"/>
        <v>14</v>
      </c>
      <c r="B21" s="148">
        <v>42951</v>
      </c>
      <c r="C21" s="149">
        <v>0</v>
      </c>
      <c r="D21" s="149">
        <v>0</v>
      </c>
      <c r="E21" s="77">
        <f t="shared" si="5"/>
        <v>0</v>
      </c>
      <c r="F21" s="77">
        <f t="shared" si="6"/>
        <v>0</v>
      </c>
      <c r="G21" s="122">
        <v>8063</v>
      </c>
      <c r="H21" s="122">
        <v>57066</v>
      </c>
      <c r="I21" s="25">
        <f t="shared" si="7"/>
        <v>337086</v>
      </c>
      <c r="J21" s="25">
        <f t="shared" si="7"/>
        <v>546258</v>
      </c>
      <c r="K21" s="25">
        <f t="shared" si="0"/>
        <v>0</v>
      </c>
      <c r="L21" s="25">
        <f t="shared" si="3"/>
        <v>65129</v>
      </c>
      <c r="M21" s="25">
        <f t="shared" si="1"/>
        <v>0</v>
      </c>
      <c r="N21" s="25">
        <f t="shared" si="2"/>
        <v>883344</v>
      </c>
    </row>
    <row r="22" spans="1:14" ht="14.25">
      <c r="A22" s="3">
        <f t="shared" si="4"/>
        <v>15</v>
      </c>
      <c r="B22" s="148">
        <v>42958</v>
      </c>
      <c r="C22" s="149">
        <v>0</v>
      </c>
      <c r="D22" s="149">
        <v>0</v>
      </c>
      <c r="E22" s="77">
        <f t="shared" si="5"/>
        <v>0</v>
      </c>
      <c r="F22" s="77">
        <f t="shared" si="6"/>
        <v>0</v>
      </c>
      <c r="G22" s="122">
        <v>8452</v>
      </c>
      <c r="H22" s="122">
        <v>104347</v>
      </c>
      <c r="I22" s="25">
        <f t="shared" si="7"/>
        <v>345538</v>
      </c>
      <c r="J22" s="25">
        <f t="shared" si="7"/>
        <v>650605</v>
      </c>
      <c r="K22" s="25">
        <f t="shared" si="0"/>
        <v>0</v>
      </c>
      <c r="L22" s="25">
        <f t="shared" si="3"/>
        <v>112799</v>
      </c>
      <c r="M22" s="25">
        <f t="shared" si="1"/>
        <v>0</v>
      </c>
      <c r="N22" s="25">
        <f t="shared" si="2"/>
        <v>996143</v>
      </c>
    </row>
    <row r="23" spans="1:14" ht="14.25">
      <c r="A23" s="3">
        <f t="shared" si="4"/>
        <v>16</v>
      </c>
      <c r="B23" s="148">
        <v>42965</v>
      </c>
      <c r="C23" s="149">
        <v>0</v>
      </c>
      <c r="D23" s="149">
        <v>0</v>
      </c>
      <c r="E23" s="77">
        <f t="shared" si="5"/>
        <v>0</v>
      </c>
      <c r="F23" s="77">
        <f t="shared" si="6"/>
        <v>0</v>
      </c>
      <c r="G23" s="122">
        <v>11705</v>
      </c>
      <c r="H23" s="122">
        <v>59916</v>
      </c>
      <c r="I23" s="25">
        <f t="shared" si="7"/>
        <v>357243</v>
      </c>
      <c r="J23" s="25">
        <f t="shared" si="7"/>
        <v>710521</v>
      </c>
      <c r="K23" s="25">
        <f t="shared" si="0"/>
        <v>0</v>
      </c>
      <c r="L23" s="25">
        <f t="shared" si="3"/>
        <v>71621</v>
      </c>
      <c r="M23" s="25">
        <f t="shared" si="1"/>
        <v>0</v>
      </c>
      <c r="N23" s="25">
        <f t="shared" si="2"/>
        <v>1067764</v>
      </c>
    </row>
    <row r="24" spans="1:14" ht="14.25">
      <c r="A24" s="3">
        <f t="shared" si="4"/>
        <v>17</v>
      </c>
      <c r="B24" s="148">
        <v>42972</v>
      </c>
      <c r="C24" s="149">
        <v>0</v>
      </c>
      <c r="D24" s="149">
        <v>0</v>
      </c>
      <c r="E24" s="77">
        <f t="shared" si="5"/>
        <v>0</v>
      </c>
      <c r="F24" s="77">
        <f t="shared" si="6"/>
        <v>0</v>
      </c>
      <c r="G24" s="122">
        <v>9453</v>
      </c>
      <c r="H24" s="122">
        <v>25400</v>
      </c>
      <c r="I24" s="25">
        <f t="shared" si="7"/>
        <v>366696</v>
      </c>
      <c r="J24" s="25">
        <f t="shared" si="7"/>
        <v>735921</v>
      </c>
      <c r="K24" s="25">
        <f t="shared" si="0"/>
        <v>0</v>
      </c>
      <c r="L24" s="25">
        <f t="shared" si="3"/>
        <v>34853</v>
      </c>
      <c r="M24" s="25">
        <f t="shared" si="1"/>
        <v>0</v>
      </c>
      <c r="N24" s="25">
        <f t="shared" si="2"/>
        <v>1102617</v>
      </c>
    </row>
    <row r="25" spans="1:14" ht="14.25">
      <c r="A25" s="3">
        <f t="shared" si="4"/>
        <v>18</v>
      </c>
      <c r="B25" s="148">
        <v>42979</v>
      </c>
      <c r="C25" s="149">
        <v>0</v>
      </c>
      <c r="D25" s="149">
        <v>0</v>
      </c>
      <c r="E25" s="77">
        <f t="shared" si="5"/>
        <v>0</v>
      </c>
      <c r="F25" s="77">
        <f t="shared" si="6"/>
        <v>0</v>
      </c>
      <c r="G25" s="122">
        <v>27460</v>
      </c>
      <c r="H25" s="122">
        <v>55300</v>
      </c>
      <c r="I25" s="25">
        <f t="shared" si="7"/>
        <v>394156</v>
      </c>
      <c r="J25" s="25">
        <f t="shared" si="7"/>
        <v>791221</v>
      </c>
      <c r="K25" s="25">
        <f t="shared" si="0"/>
        <v>0</v>
      </c>
      <c r="L25" s="25">
        <f t="shared" si="3"/>
        <v>82760</v>
      </c>
      <c r="M25" s="25">
        <f t="shared" si="1"/>
        <v>0</v>
      </c>
      <c r="N25" s="25">
        <f t="shared" si="2"/>
        <v>1185377</v>
      </c>
    </row>
    <row r="26" spans="1:14" ht="14.25">
      <c r="A26" s="3">
        <f t="shared" si="4"/>
        <v>19</v>
      </c>
      <c r="B26" s="148">
        <v>42986</v>
      </c>
      <c r="C26" s="149">
        <v>0</v>
      </c>
      <c r="D26" s="149">
        <v>0</v>
      </c>
      <c r="E26" s="77">
        <f t="shared" si="5"/>
        <v>0</v>
      </c>
      <c r="F26" s="77">
        <f t="shared" si="6"/>
        <v>0</v>
      </c>
      <c r="G26" s="122">
        <v>6418</v>
      </c>
      <c r="H26" s="122">
        <v>2576</v>
      </c>
      <c r="I26" s="25">
        <f aca="true" t="shared" si="8" ref="I26:J41">I25+G26</f>
        <v>400574</v>
      </c>
      <c r="J26" s="25">
        <f t="shared" si="8"/>
        <v>793797</v>
      </c>
      <c r="K26" s="25">
        <f t="shared" si="0"/>
        <v>0</v>
      </c>
      <c r="L26" s="25">
        <f t="shared" si="3"/>
        <v>8994</v>
      </c>
      <c r="M26" s="25">
        <f t="shared" si="1"/>
        <v>0</v>
      </c>
      <c r="N26" s="25">
        <f t="shared" si="2"/>
        <v>1194371</v>
      </c>
    </row>
    <row r="27" spans="1:14" ht="14.25">
      <c r="A27" s="3">
        <f t="shared" si="4"/>
        <v>20</v>
      </c>
      <c r="B27" s="148">
        <v>42993</v>
      </c>
      <c r="C27" s="149">
        <v>0</v>
      </c>
      <c r="D27" s="149">
        <v>0</v>
      </c>
      <c r="E27" s="77">
        <f t="shared" si="5"/>
        <v>0</v>
      </c>
      <c r="F27" s="77">
        <f t="shared" si="6"/>
        <v>0</v>
      </c>
      <c r="G27" s="122">
        <v>30174</v>
      </c>
      <c r="H27" s="122">
        <v>14882</v>
      </c>
      <c r="I27" s="25">
        <f t="shared" si="8"/>
        <v>430748</v>
      </c>
      <c r="J27" s="25">
        <f t="shared" si="8"/>
        <v>808679</v>
      </c>
      <c r="K27" s="25" t="s">
        <v>99</v>
      </c>
      <c r="L27" s="25">
        <f t="shared" si="3"/>
        <v>45056</v>
      </c>
      <c r="M27" s="25">
        <f t="shared" si="1"/>
        <v>0</v>
      </c>
      <c r="N27" s="25">
        <f t="shared" si="2"/>
        <v>1239427</v>
      </c>
    </row>
    <row r="28" spans="1:14" ht="14.25">
      <c r="A28" s="3">
        <f t="shared" si="4"/>
        <v>21</v>
      </c>
      <c r="B28" s="148"/>
      <c r="C28" s="149"/>
      <c r="D28" s="149"/>
      <c r="E28" s="77">
        <f t="shared" si="5"/>
        <v>0</v>
      </c>
      <c r="F28" s="77">
        <f t="shared" si="6"/>
        <v>0</v>
      </c>
      <c r="G28" s="124"/>
      <c r="H28" s="124"/>
      <c r="I28" s="25">
        <f t="shared" si="8"/>
        <v>430748</v>
      </c>
      <c r="J28" s="25">
        <f t="shared" si="8"/>
        <v>808679</v>
      </c>
      <c r="K28" s="25">
        <f t="shared" si="0"/>
        <v>0</v>
      </c>
      <c r="L28" s="25">
        <f t="shared" si="3"/>
        <v>0</v>
      </c>
      <c r="M28" s="25">
        <f t="shared" si="1"/>
        <v>0</v>
      </c>
      <c r="N28" s="25">
        <f t="shared" si="2"/>
        <v>1239427</v>
      </c>
    </row>
    <row r="29" spans="1:14" ht="14.25">
      <c r="A29" s="3">
        <f t="shared" si="4"/>
        <v>22</v>
      </c>
      <c r="B29" s="148"/>
      <c r="C29" s="149"/>
      <c r="D29" s="149"/>
      <c r="E29" s="77">
        <f t="shared" si="5"/>
        <v>0</v>
      </c>
      <c r="F29" s="77">
        <f t="shared" si="6"/>
        <v>0</v>
      </c>
      <c r="G29" s="124"/>
      <c r="H29" s="124"/>
      <c r="I29" s="25">
        <f t="shared" si="8"/>
        <v>430748</v>
      </c>
      <c r="J29" s="25">
        <f t="shared" si="8"/>
        <v>808679</v>
      </c>
      <c r="K29" s="59">
        <f t="shared" si="0"/>
        <v>0</v>
      </c>
      <c r="L29" s="25">
        <f t="shared" si="3"/>
        <v>0</v>
      </c>
      <c r="M29" s="55">
        <f t="shared" si="1"/>
        <v>0</v>
      </c>
      <c r="N29" s="25">
        <f t="shared" si="2"/>
        <v>1239427</v>
      </c>
    </row>
    <row r="30" spans="1:16" ht="14.25">
      <c r="A30" s="3">
        <f t="shared" si="4"/>
        <v>23</v>
      </c>
      <c r="B30" s="148"/>
      <c r="C30" s="149"/>
      <c r="D30" s="150"/>
      <c r="E30" s="77">
        <f t="shared" si="5"/>
        <v>0</v>
      </c>
      <c r="F30" s="77">
        <f t="shared" si="6"/>
        <v>0</v>
      </c>
      <c r="G30" s="124"/>
      <c r="H30" s="124"/>
      <c r="I30" s="25">
        <f t="shared" si="8"/>
        <v>430748</v>
      </c>
      <c r="J30" s="25">
        <f t="shared" si="8"/>
        <v>808679</v>
      </c>
      <c r="K30" s="26">
        <f t="shared" si="0"/>
        <v>0</v>
      </c>
      <c r="L30" s="25">
        <f t="shared" si="3"/>
        <v>0</v>
      </c>
      <c r="M30" s="25">
        <f t="shared" si="1"/>
        <v>0</v>
      </c>
      <c r="N30" s="55">
        <f t="shared" si="2"/>
        <v>1239427</v>
      </c>
      <c r="P30" s="83" t="s">
        <v>88</v>
      </c>
    </row>
    <row r="31" spans="1:14" ht="14.25">
      <c r="A31" s="3">
        <f t="shared" si="4"/>
        <v>24</v>
      </c>
      <c r="B31" s="148"/>
      <c r="C31" s="149"/>
      <c r="D31" s="149"/>
      <c r="E31" s="77">
        <f t="shared" si="5"/>
        <v>0</v>
      </c>
      <c r="F31" s="77">
        <f t="shared" si="6"/>
        <v>0</v>
      </c>
      <c r="G31" s="124"/>
      <c r="H31" s="124"/>
      <c r="I31" s="25">
        <f t="shared" si="8"/>
        <v>430748</v>
      </c>
      <c r="J31" s="25">
        <f t="shared" si="8"/>
        <v>808679</v>
      </c>
      <c r="K31" s="26">
        <f t="shared" si="0"/>
        <v>0</v>
      </c>
      <c r="L31" s="25">
        <f t="shared" si="3"/>
        <v>0</v>
      </c>
      <c r="M31" s="25">
        <f t="shared" si="1"/>
        <v>0</v>
      </c>
      <c r="N31" s="55">
        <f t="shared" si="2"/>
        <v>1239427</v>
      </c>
    </row>
    <row r="32" spans="1:14" ht="14.25">
      <c r="A32" s="3">
        <f t="shared" si="4"/>
        <v>25</v>
      </c>
      <c r="B32" s="148"/>
      <c r="C32" s="149"/>
      <c r="D32" s="149"/>
      <c r="E32" s="77">
        <f t="shared" si="5"/>
        <v>0</v>
      </c>
      <c r="F32" s="77">
        <f t="shared" si="6"/>
        <v>0</v>
      </c>
      <c r="G32" s="124"/>
      <c r="H32" s="124"/>
      <c r="I32" s="25">
        <f t="shared" si="8"/>
        <v>430748</v>
      </c>
      <c r="J32" s="25">
        <f t="shared" si="8"/>
        <v>808679</v>
      </c>
      <c r="K32" s="26">
        <f t="shared" si="0"/>
        <v>0</v>
      </c>
      <c r="L32" s="25">
        <f t="shared" si="3"/>
        <v>0</v>
      </c>
      <c r="M32" s="25">
        <f t="shared" si="1"/>
        <v>0</v>
      </c>
      <c r="N32" s="55">
        <f t="shared" si="2"/>
        <v>1239427</v>
      </c>
    </row>
    <row r="33" spans="1:14" ht="14.25">
      <c r="A33" s="3">
        <f t="shared" si="4"/>
        <v>26</v>
      </c>
      <c r="B33" s="148"/>
      <c r="C33" s="149"/>
      <c r="D33" s="149"/>
      <c r="E33" s="77">
        <f t="shared" si="5"/>
        <v>0</v>
      </c>
      <c r="F33" s="77">
        <f t="shared" si="6"/>
        <v>0</v>
      </c>
      <c r="G33" s="124"/>
      <c r="H33" s="124"/>
      <c r="I33" s="25">
        <f t="shared" si="8"/>
        <v>430748</v>
      </c>
      <c r="J33" s="25">
        <f t="shared" si="8"/>
        <v>808679</v>
      </c>
      <c r="K33" s="26">
        <f t="shared" si="0"/>
        <v>0</v>
      </c>
      <c r="L33" s="25">
        <f t="shared" si="3"/>
        <v>0</v>
      </c>
      <c r="M33" s="25">
        <f t="shared" si="1"/>
        <v>0</v>
      </c>
      <c r="N33" s="55">
        <f t="shared" si="2"/>
        <v>1239427</v>
      </c>
    </row>
    <row r="34" spans="1:14" ht="14.25">
      <c r="A34" s="3">
        <f t="shared" si="4"/>
        <v>27</v>
      </c>
      <c r="B34" s="148"/>
      <c r="C34" s="149"/>
      <c r="D34" s="149"/>
      <c r="E34" s="77">
        <f t="shared" si="5"/>
        <v>0</v>
      </c>
      <c r="F34" s="77">
        <f t="shared" si="6"/>
        <v>0</v>
      </c>
      <c r="G34" s="124"/>
      <c r="H34" s="124"/>
      <c r="I34" s="25">
        <f t="shared" si="8"/>
        <v>430748</v>
      </c>
      <c r="J34" s="25">
        <f t="shared" si="8"/>
        <v>808679</v>
      </c>
      <c r="K34" s="26">
        <f t="shared" si="0"/>
        <v>0</v>
      </c>
      <c r="L34" s="25">
        <f t="shared" si="3"/>
        <v>0</v>
      </c>
      <c r="M34" s="25">
        <f t="shared" si="1"/>
        <v>0</v>
      </c>
      <c r="N34" s="55">
        <f t="shared" si="2"/>
        <v>1239427</v>
      </c>
    </row>
    <row r="35" spans="1:14" ht="14.25">
      <c r="A35" s="3">
        <f t="shared" si="4"/>
        <v>28</v>
      </c>
      <c r="B35" s="148"/>
      <c r="C35" s="149"/>
      <c r="D35" s="149"/>
      <c r="E35" s="77">
        <f t="shared" si="5"/>
        <v>0</v>
      </c>
      <c r="F35" s="77">
        <f t="shared" si="6"/>
        <v>0</v>
      </c>
      <c r="G35" s="124"/>
      <c r="H35" s="124"/>
      <c r="I35" s="25">
        <f t="shared" si="8"/>
        <v>430748</v>
      </c>
      <c r="J35" s="25">
        <f t="shared" si="8"/>
        <v>808679</v>
      </c>
      <c r="K35" s="26">
        <f t="shared" si="0"/>
        <v>0</v>
      </c>
      <c r="L35" s="25">
        <f t="shared" si="3"/>
        <v>0</v>
      </c>
      <c r="M35" s="25">
        <f t="shared" si="1"/>
        <v>0</v>
      </c>
      <c r="N35" s="55">
        <f t="shared" si="2"/>
        <v>1239427</v>
      </c>
    </row>
    <row r="36" spans="1:14" ht="14.25">
      <c r="A36" s="3">
        <f t="shared" si="4"/>
        <v>29</v>
      </c>
      <c r="B36" s="148"/>
      <c r="C36" s="149"/>
      <c r="D36" s="149"/>
      <c r="E36" s="77">
        <f t="shared" si="5"/>
        <v>0</v>
      </c>
      <c r="F36" s="77">
        <f t="shared" si="6"/>
        <v>0</v>
      </c>
      <c r="G36" s="124"/>
      <c r="H36" s="124"/>
      <c r="I36" s="25">
        <f t="shared" si="8"/>
        <v>430748</v>
      </c>
      <c r="J36" s="25">
        <f t="shared" si="8"/>
        <v>808679</v>
      </c>
      <c r="K36" s="26">
        <f t="shared" si="0"/>
        <v>0</v>
      </c>
      <c r="L36" s="25">
        <f t="shared" si="3"/>
        <v>0</v>
      </c>
      <c r="M36" s="25">
        <f t="shared" si="1"/>
        <v>0</v>
      </c>
      <c r="N36" s="55">
        <f t="shared" si="2"/>
        <v>1239427</v>
      </c>
    </row>
    <row r="37" spans="1:14" ht="14.25">
      <c r="A37" s="3">
        <f t="shared" si="4"/>
        <v>30</v>
      </c>
      <c r="B37" s="148"/>
      <c r="C37" s="149"/>
      <c r="D37" s="149"/>
      <c r="E37" s="77">
        <f t="shared" si="5"/>
        <v>0</v>
      </c>
      <c r="F37" s="77">
        <f t="shared" si="6"/>
        <v>0</v>
      </c>
      <c r="G37" s="124"/>
      <c r="H37" s="124"/>
      <c r="I37" s="25">
        <f t="shared" si="8"/>
        <v>430748</v>
      </c>
      <c r="J37" s="25">
        <f t="shared" si="8"/>
        <v>808679</v>
      </c>
      <c r="K37" s="26">
        <f t="shared" si="0"/>
        <v>0</v>
      </c>
      <c r="L37" s="25">
        <f t="shared" si="3"/>
        <v>0</v>
      </c>
      <c r="M37" s="25">
        <f t="shared" si="1"/>
        <v>0</v>
      </c>
      <c r="N37" s="55">
        <f t="shared" si="2"/>
        <v>1239427</v>
      </c>
    </row>
    <row r="38" spans="1:14" ht="14.25">
      <c r="A38" s="3">
        <f t="shared" si="4"/>
        <v>31</v>
      </c>
      <c r="B38" s="148"/>
      <c r="C38" s="149"/>
      <c r="D38" s="149"/>
      <c r="E38" s="77">
        <f t="shared" si="5"/>
        <v>0</v>
      </c>
      <c r="F38" s="77">
        <f t="shared" si="6"/>
        <v>0</v>
      </c>
      <c r="G38" s="124"/>
      <c r="H38" s="124"/>
      <c r="I38" s="25">
        <f t="shared" si="8"/>
        <v>430748</v>
      </c>
      <c r="J38" s="25">
        <f t="shared" si="8"/>
        <v>808679</v>
      </c>
      <c r="K38" s="26">
        <f t="shared" si="0"/>
        <v>0</v>
      </c>
      <c r="L38" s="25">
        <f t="shared" si="3"/>
        <v>0</v>
      </c>
      <c r="M38" s="25">
        <f t="shared" si="1"/>
        <v>0</v>
      </c>
      <c r="N38" s="55">
        <f t="shared" si="2"/>
        <v>1239427</v>
      </c>
    </row>
    <row r="39" spans="1:14" ht="14.25">
      <c r="A39" s="3">
        <f t="shared" si="4"/>
        <v>32</v>
      </c>
      <c r="B39" s="148"/>
      <c r="C39" s="149"/>
      <c r="D39" s="149"/>
      <c r="E39" s="77">
        <f t="shared" si="5"/>
        <v>0</v>
      </c>
      <c r="F39" s="77">
        <f t="shared" si="6"/>
        <v>0</v>
      </c>
      <c r="G39" s="149"/>
      <c r="H39" s="149"/>
      <c r="I39" s="25">
        <f t="shared" si="8"/>
        <v>430748</v>
      </c>
      <c r="J39" s="25">
        <f t="shared" si="8"/>
        <v>808679</v>
      </c>
      <c r="K39" s="26">
        <f t="shared" si="0"/>
        <v>0</v>
      </c>
      <c r="L39" s="25">
        <f t="shared" si="3"/>
        <v>0</v>
      </c>
      <c r="M39" s="25">
        <f t="shared" si="1"/>
        <v>0</v>
      </c>
      <c r="N39" s="55">
        <f t="shared" si="2"/>
        <v>1239427</v>
      </c>
    </row>
    <row r="40" spans="1:14" ht="14.25">
      <c r="A40" s="3">
        <f t="shared" si="4"/>
        <v>33</v>
      </c>
      <c r="B40" s="148"/>
      <c r="C40" s="149"/>
      <c r="D40" s="149"/>
      <c r="E40" s="77">
        <f t="shared" si="5"/>
        <v>0</v>
      </c>
      <c r="F40" s="77">
        <f t="shared" si="6"/>
        <v>0</v>
      </c>
      <c r="G40" s="149"/>
      <c r="H40" s="149"/>
      <c r="I40" s="25">
        <f t="shared" si="8"/>
        <v>430748</v>
      </c>
      <c r="J40" s="25">
        <f t="shared" si="8"/>
        <v>808679</v>
      </c>
      <c r="K40" s="26">
        <f t="shared" si="0"/>
        <v>0</v>
      </c>
      <c r="L40" s="25">
        <f t="shared" si="3"/>
        <v>0</v>
      </c>
      <c r="M40" s="25">
        <f t="shared" si="1"/>
        <v>0</v>
      </c>
      <c r="N40" s="55">
        <f t="shared" si="2"/>
        <v>1239427</v>
      </c>
    </row>
    <row r="41" spans="1:14" ht="14.25">
      <c r="A41" s="3">
        <f t="shared" si="4"/>
        <v>34</v>
      </c>
      <c r="B41" s="148"/>
      <c r="C41" s="149"/>
      <c r="D41" s="149"/>
      <c r="E41" s="77">
        <f t="shared" si="5"/>
        <v>0</v>
      </c>
      <c r="F41" s="77">
        <f t="shared" si="6"/>
        <v>0</v>
      </c>
      <c r="G41" s="149"/>
      <c r="H41" s="149"/>
      <c r="I41" s="25">
        <f t="shared" si="8"/>
        <v>430748</v>
      </c>
      <c r="J41" s="25">
        <f t="shared" si="8"/>
        <v>808679</v>
      </c>
      <c r="K41" s="26">
        <f t="shared" si="0"/>
        <v>0</v>
      </c>
      <c r="L41" s="25">
        <f t="shared" si="3"/>
        <v>0</v>
      </c>
      <c r="M41" s="25">
        <f t="shared" si="1"/>
        <v>0</v>
      </c>
      <c r="N41" s="55">
        <f t="shared" si="2"/>
        <v>1239427</v>
      </c>
    </row>
    <row r="42" spans="1:14" ht="14.25">
      <c r="A42" s="3">
        <f t="shared" si="4"/>
        <v>35</v>
      </c>
      <c r="B42" s="148"/>
      <c r="C42" s="149"/>
      <c r="D42" s="149"/>
      <c r="E42" s="77">
        <f t="shared" si="5"/>
        <v>0</v>
      </c>
      <c r="F42" s="77">
        <f t="shared" si="6"/>
        <v>0</v>
      </c>
      <c r="G42" s="149"/>
      <c r="H42" s="149"/>
      <c r="I42" s="25">
        <f aca="true" t="shared" si="9" ref="I42:J58">I41+G42</f>
        <v>430748</v>
      </c>
      <c r="J42" s="25">
        <f t="shared" si="9"/>
        <v>808679</v>
      </c>
      <c r="K42" s="26">
        <f t="shared" si="0"/>
        <v>0</v>
      </c>
      <c r="L42" s="25">
        <f t="shared" si="3"/>
        <v>0</v>
      </c>
      <c r="M42" s="25">
        <f t="shared" si="1"/>
        <v>0</v>
      </c>
      <c r="N42" s="55">
        <f t="shared" si="2"/>
        <v>1239427</v>
      </c>
    </row>
    <row r="43" spans="1:14" ht="14.25">
      <c r="A43" s="3">
        <f t="shared" si="4"/>
        <v>36</v>
      </c>
      <c r="B43" s="148"/>
      <c r="C43" s="149"/>
      <c r="D43" s="149"/>
      <c r="E43" s="77">
        <f t="shared" si="5"/>
        <v>0</v>
      </c>
      <c r="F43" s="77">
        <f t="shared" si="6"/>
        <v>0</v>
      </c>
      <c r="G43" s="124"/>
      <c r="H43" s="121"/>
      <c r="I43" s="25">
        <f t="shared" si="9"/>
        <v>430748</v>
      </c>
      <c r="J43" s="25">
        <f t="shared" si="9"/>
        <v>808679</v>
      </c>
      <c r="K43" s="26">
        <f t="shared" si="0"/>
        <v>0</v>
      </c>
      <c r="L43" s="25">
        <f t="shared" si="3"/>
        <v>0</v>
      </c>
      <c r="M43" s="25">
        <f t="shared" si="1"/>
        <v>0</v>
      </c>
      <c r="N43" s="55">
        <f t="shared" si="2"/>
        <v>1239427</v>
      </c>
    </row>
    <row r="44" spans="1:14" ht="14.25">
      <c r="A44" s="3">
        <f t="shared" si="4"/>
        <v>37</v>
      </c>
      <c r="B44" s="148"/>
      <c r="C44" s="149"/>
      <c r="D44" s="149"/>
      <c r="E44" s="77">
        <f t="shared" si="5"/>
        <v>0</v>
      </c>
      <c r="F44" s="77">
        <f t="shared" si="6"/>
        <v>0</v>
      </c>
      <c r="G44" s="124"/>
      <c r="H44" s="121"/>
      <c r="I44" s="25">
        <f t="shared" si="9"/>
        <v>430748</v>
      </c>
      <c r="J44" s="25">
        <f t="shared" si="9"/>
        <v>808679</v>
      </c>
      <c r="K44" s="26">
        <f t="shared" si="0"/>
        <v>0</v>
      </c>
      <c r="L44" s="25">
        <f t="shared" si="3"/>
        <v>0</v>
      </c>
      <c r="M44" s="25">
        <f t="shared" si="1"/>
        <v>0</v>
      </c>
      <c r="N44" s="55">
        <f t="shared" si="2"/>
        <v>1239427</v>
      </c>
    </row>
    <row r="45" spans="1:14" ht="14.25">
      <c r="A45" s="3">
        <f t="shared" si="4"/>
        <v>38</v>
      </c>
      <c r="B45" s="148"/>
      <c r="C45" s="149"/>
      <c r="D45" s="149"/>
      <c r="E45" s="77">
        <f t="shared" si="5"/>
        <v>0</v>
      </c>
      <c r="F45" s="77">
        <f t="shared" si="6"/>
        <v>0</v>
      </c>
      <c r="G45" s="124"/>
      <c r="H45" s="121"/>
      <c r="I45" s="25">
        <f t="shared" si="9"/>
        <v>430748</v>
      </c>
      <c r="J45" s="25">
        <f t="shared" si="9"/>
        <v>808679</v>
      </c>
      <c r="K45" s="26">
        <f t="shared" si="0"/>
        <v>0</v>
      </c>
      <c r="L45" s="25">
        <f t="shared" si="3"/>
        <v>0</v>
      </c>
      <c r="M45" s="25">
        <f t="shared" si="1"/>
        <v>0</v>
      </c>
      <c r="N45" s="55">
        <f t="shared" si="2"/>
        <v>1239427</v>
      </c>
    </row>
    <row r="46" spans="1:14" ht="14.25">
      <c r="A46" s="3">
        <f t="shared" si="4"/>
        <v>39</v>
      </c>
      <c r="B46" s="148"/>
      <c r="C46" s="149"/>
      <c r="D46" s="149"/>
      <c r="E46" s="77">
        <f t="shared" si="5"/>
        <v>0</v>
      </c>
      <c r="F46" s="77">
        <f t="shared" si="6"/>
        <v>0</v>
      </c>
      <c r="G46" s="124"/>
      <c r="H46" s="121"/>
      <c r="I46" s="25">
        <f t="shared" si="9"/>
        <v>430748</v>
      </c>
      <c r="J46" s="25">
        <f t="shared" si="9"/>
        <v>808679</v>
      </c>
      <c r="K46" s="26">
        <f t="shared" si="0"/>
        <v>0</v>
      </c>
      <c r="L46" s="25">
        <f t="shared" si="3"/>
        <v>0</v>
      </c>
      <c r="M46" s="25">
        <f t="shared" si="1"/>
        <v>0</v>
      </c>
      <c r="N46" s="55">
        <f t="shared" si="2"/>
        <v>1239427</v>
      </c>
    </row>
    <row r="47" spans="1:14" ht="14.25">
      <c r="A47" s="3">
        <f t="shared" si="4"/>
        <v>40</v>
      </c>
      <c r="B47" s="148"/>
      <c r="C47" s="149"/>
      <c r="D47" s="149"/>
      <c r="E47" s="77">
        <f t="shared" si="5"/>
        <v>0</v>
      </c>
      <c r="F47" s="77">
        <f t="shared" si="6"/>
        <v>0</v>
      </c>
      <c r="G47" s="124"/>
      <c r="H47" s="121"/>
      <c r="I47" s="25">
        <f t="shared" si="9"/>
        <v>430748</v>
      </c>
      <c r="J47" s="25">
        <f t="shared" si="9"/>
        <v>808679</v>
      </c>
      <c r="K47" s="26">
        <f t="shared" si="0"/>
        <v>0</v>
      </c>
      <c r="L47" s="25">
        <f t="shared" si="3"/>
        <v>0</v>
      </c>
      <c r="M47" s="25">
        <f t="shared" si="1"/>
        <v>0</v>
      </c>
      <c r="N47" s="55">
        <f t="shared" si="2"/>
        <v>1239427</v>
      </c>
    </row>
    <row r="48" spans="1:14" ht="14.25">
      <c r="A48" s="3">
        <f t="shared" si="4"/>
        <v>41</v>
      </c>
      <c r="B48" s="148"/>
      <c r="C48" s="149"/>
      <c r="D48" s="149"/>
      <c r="E48" s="77">
        <f t="shared" si="5"/>
        <v>0</v>
      </c>
      <c r="F48" s="77">
        <f t="shared" si="6"/>
        <v>0</v>
      </c>
      <c r="G48" s="124"/>
      <c r="H48" s="121"/>
      <c r="I48" s="25">
        <f t="shared" si="9"/>
        <v>430748</v>
      </c>
      <c r="J48" s="25">
        <f t="shared" si="9"/>
        <v>808679</v>
      </c>
      <c r="K48" s="26">
        <f t="shared" si="0"/>
        <v>0</v>
      </c>
      <c r="L48" s="25">
        <f t="shared" si="3"/>
        <v>0</v>
      </c>
      <c r="M48" s="25">
        <f t="shared" si="1"/>
        <v>0</v>
      </c>
      <c r="N48" s="55">
        <f t="shared" si="2"/>
        <v>1239427</v>
      </c>
    </row>
    <row r="49" spans="1:14" ht="14.25">
      <c r="A49" s="3">
        <f t="shared" si="4"/>
        <v>42</v>
      </c>
      <c r="B49" s="148"/>
      <c r="C49" s="149"/>
      <c r="D49" s="149"/>
      <c r="E49" s="77">
        <f t="shared" si="5"/>
        <v>0</v>
      </c>
      <c r="F49" s="77">
        <f t="shared" si="6"/>
        <v>0</v>
      </c>
      <c r="G49" s="124"/>
      <c r="H49" s="121"/>
      <c r="I49" s="25">
        <f t="shared" si="9"/>
        <v>430748</v>
      </c>
      <c r="J49" s="25">
        <f t="shared" si="9"/>
        <v>808679</v>
      </c>
      <c r="K49" s="26">
        <f t="shared" si="0"/>
        <v>0</v>
      </c>
      <c r="L49" s="25">
        <f t="shared" si="3"/>
        <v>0</v>
      </c>
      <c r="M49" s="25">
        <f t="shared" si="1"/>
        <v>0</v>
      </c>
      <c r="N49" s="55">
        <f t="shared" si="2"/>
        <v>1239427</v>
      </c>
    </row>
    <row r="50" spans="1:14" ht="14.25">
      <c r="A50" s="3">
        <f t="shared" si="4"/>
        <v>43</v>
      </c>
      <c r="B50" s="148"/>
      <c r="C50" s="149"/>
      <c r="D50" s="149"/>
      <c r="E50" s="77">
        <f t="shared" si="5"/>
        <v>0</v>
      </c>
      <c r="F50" s="77">
        <f t="shared" si="6"/>
        <v>0</v>
      </c>
      <c r="G50" s="124"/>
      <c r="H50" s="121"/>
      <c r="I50" s="25">
        <f t="shared" si="9"/>
        <v>430748</v>
      </c>
      <c r="J50" s="25">
        <f t="shared" si="9"/>
        <v>808679</v>
      </c>
      <c r="K50" s="26">
        <f>C50+D50</f>
        <v>0</v>
      </c>
      <c r="L50" s="25">
        <f t="shared" si="3"/>
        <v>0</v>
      </c>
      <c r="M50" s="25">
        <f t="shared" si="1"/>
        <v>0</v>
      </c>
      <c r="N50" s="55">
        <f t="shared" si="2"/>
        <v>1239427</v>
      </c>
    </row>
    <row r="51" spans="1:14" ht="14.25">
      <c r="A51" s="3">
        <f t="shared" si="4"/>
        <v>44</v>
      </c>
      <c r="B51" s="148"/>
      <c r="C51" s="149"/>
      <c r="D51" s="149"/>
      <c r="E51" s="77">
        <f t="shared" si="5"/>
        <v>0</v>
      </c>
      <c r="F51" s="77">
        <f t="shared" si="6"/>
        <v>0</v>
      </c>
      <c r="G51" s="124"/>
      <c r="H51" s="121"/>
      <c r="I51" s="25">
        <f t="shared" si="9"/>
        <v>430748</v>
      </c>
      <c r="J51" s="25">
        <f t="shared" si="9"/>
        <v>808679</v>
      </c>
      <c r="K51" s="26">
        <f>C51+D51</f>
        <v>0</v>
      </c>
      <c r="L51" s="25">
        <f t="shared" si="3"/>
        <v>0</v>
      </c>
      <c r="M51" s="25">
        <f t="shared" si="1"/>
        <v>0</v>
      </c>
      <c r="N51" s="55">
        <f t="shared" si="2"/>
        <v>1239427</v>
      </c>
    </row>
    <row r="52" spans="1:14" ht="14.25">
      <c r="A52" s="3">
        <f t="shared" si="4"/>
        <v>45</v>
      </c>
      <c r="B52" s="148"/>
      <c r="C52" s="149"/>
      <c r="D52" s="149"/>
      <c r="E52" s="77">
        <f t="shared" si="5"/>
        <v>0</v>
      </c>
      <c r="F52" s="77">
        <f t="shared" si="6"/>
        <v>0</v>
      </c>
      <c r="G52" s="124"/>
      <c r="H52" s="121"/>
      <c r="I52" s="25">
        <f t="shared" si="9"/>
        <v>430748</v>
      </c>
      <c r="J52" s="25">
        <f t="shared" si="9"/>
        <v>808679</v>
      </c>
      <c r="K52" s="26">
        <f t="shared" si="0"/>
        <v>0</v>
      </c>
      <c r="L52" s="25">
        <f t="shared" si="3"/>
        <v>0</v>
      </c>
      <c r="M52" s="25">
        <f t="shared" si="1"/>
        <v>0</v>
      </c>
      <c r="N52" s="55">
        <f t="shared" si="2"/>
        <v>1239427</v>
      </c>
    </row>
    <row r="53" spans="1:14" ht="14.25">
      <c r="A53" s="3">
        <f t="shared" si="4"/>
        <v>46</v>
      </c>
      <c r="B53" s="148"/>
      <c r="C53" s="149"/>
      <c r="D53" s="149"/>
      <c r="E53" s="77">
        <f t="shared" si="5"/>
        <v>0</v>
      </c>
      <c r="F53" s="77">
        <f t="shared" si="6"/>
        <v>0</v>
      </c>
      <c r="G53" s="124"/>
      <c r="H53" s="121"/>
      <c r="I53" s="25">
        <f t="shared" si="9"/>
        <v>430748</v>
      </c>
      <c r="J53" s="25">
        <f t="shared" si="9"/>
        <v>808679</v>
      </c>
      <c r="K53" s="26">
        <f t="shared" si="0"/>
        <v>0</v>
      </c>
      <c r="L53" s="25">
        <f t="shared" si="3"/>
        <v>0</v>
      </c>
      <c r="M53" s="25">
        <f t="shared" si="1"/>
        <v>0</v>
      </c>
      <c r="N53" s="55">
        <f t="shared" si="2"/>
        <v>1239427</v>
      </c>
    </row>
    <row r="54" spans="1:14" ht="14.25">
      <c r="A54" s="3">
        <f t="shared" si="4"/>
        <v>47</v>
      </c>
      <c r="B54" s="148"/>
      <c r="C54" s="149"/>
      <c r="D54" s="149"/>
      <c r="E54" s="77">
        <f t="shared" si="5"/>
        <v>0</v>
      </c>
      <c r="F54" s="77">
        <f t="shared" si="6"/>
        <v>0</v>
      </c>
      <c r="G54" s="124"/>
      <c r="H54" s="121"/>
      <c r="I54" s="25">
        <f t="shared" si="9"/>
        <v>430748</v>
      </c>
      <c r="J54" s="25">
        <f t="shared" si="9"/>
        <v>808679</v>
      </c>
      <c r="K54" s="26">
        <f t="shared" si="0"/>
        <v>0</v>
      </c>
      <c r="L54" s="25">
        <f t="shared" si="3"/>
        <v>0</v>
      </c>
      <c r="M54" s="25">
        <f t="shared" si="1"/>
        <v>0</v>
      </c>
      <c r="N54" s="55">
        <f t="shared" si="2"/>
        <v>1239427</v>
      </c>
    </row>
    <row r="55" spans="1:14" ht="14.25">
      <c r="A55" s="3">
        <f t="shared" si="4"/>
        <v>48</v>
      </c>
      <c r="B55" s="148"/>
      <c r="C55" s="149"/>
      <c r="D55" s="149"/>
      <c r="E55" s="77">
        <f t="shared" si="5"/>
        <v>0</v>
      </c>
      <c r="F55" s="77">
        <f t="shared" si="6"/>
        <v>0</v>
      </c>
      <c r="G55" s="124"/>
      <c r="H55" s="121"/>
      <c r="I55" s="25">
        <f t="shared" si="9"/>
        <v>430748</v>
      </c>
      <c r="J55" s="25">
        <f t="shared" si="9"/>
        <v>808679</v>
      </c>
      <c r="K55" s="26">
        <f t="shared" si="0"/>
        <v>0</v>
      </c>
      <c r="L55" s="25">
        <f t="shared" si="3"/>
        <v>0</v>
      </c>
      <c r="M55" s="25">
        <f t="shared" si="1"/>
        <v>0</v>
      </c>
      <c r="N55" s="55">
        <f t="shared" si="2"/>
        <v>1239427</v>
      </c>
    </row>
    <row r="56" spans="1:14" ht="14.25">
      <c r="A56" s="3">
        <f t="shared" si="4"/>
        <v>49</v>
      </c>
      <c r="B56" s="148"/>
      <c r="C56" s="149"/>
      <c r="D56" s="149"/>
      <c r="E56" s="77">
        <f t="shared" si="5"/>
        <v>0</v>
      </c>
      <c r="F56" s="77">
        <f t="shared" si="6"/>
        <v>0</v>
      </c>
      <c r="G56" s="124"/>
      <c r="H56" s="121"/>
      <c r="I56" s="25">
        <f t="shared" si="9"/>
        <v>430748</v>
      </c>
      <c r="J56" s="25">
        <f t="shared" si="9"/>
        <v>808679</v>
      </c>
      <c r="K56" s="26">
        <f t="shared" si="0"/>
        <v>0</v>
      </c>
      <c r="L56" s="25">
        <f t="shared" si="3"/>
        <v>0</v>
      </c>
      <c r="M56" s="25">
        <f t="shared" si="1"/>
        <v>0</v>
      </c>
      <c r="N56" s="55">
        <f t="shared" si="2"/>
        <v>1239427</v>
      </c>
    </row>
    <row r="57" spans="1:14" ht="14.25">
      <c r="A57" s="3">
        <f t="shared" si="4"/>
        <v>50</v>
      </c>
      <c r="B57" s="148"/>
      <c r="C57" s="149"/>
      <c r="D57" s="149"/>
      <c r="E57" s="77">
        <f t="shared" si="5"/>
        <v>0</v>
      </c>
      <c r="F57" s="77">
        <f t="shared" si="6"/>
        <v>0</v>
      </c>
      <c r="G57" s="124"/>
      <c r="H57" s="121"/>
      <c r="I57" s="25">
        <f t="shared" si="9"/>
        <v>430748</v>
      </c>
      <c r="J57" s="25">
        <f t="shared" si="9"/>
        <v>808679</v>
      </c>
      <c r="K57" s="26">
        <f t="shared" si="0"/>
        <v>0</v>
      </c>
      <c r="L57" s="25">
        <f t="shared" si="3"/>
        <v>0</v>
      </c>
      <c r="M57" s="25">
        <f t="shared" si="1"/>
        <v>0</v>
      </c>
      <c r="N57" s="55">
        <f t="shared" si="2"/>
        <v>1239427</v>
      </c>
    </row>
    <row r="58" spans="1:14" ht="14.25">
      <c r="A58" s="3">
        <f t="shared" si="4"/>
        <v>51</v>
      </c>
      <c r="B58" s="148"/>
      <c r="C58" s="149"/>
      <c r="D58" s="149"/>
      <c r="E58" s="77">
        <f t="shared" si="5"/>
        <v>0</v>
      </c>
      <c r="F58" s="77">
        <f t="shared" si="6"/>
        <v>0</v>
      </c>
      <c r="G58" s="124"/>
      <c r="H58" s="121"/>
      <c r="I58" s="25">
        <f t="shared" si="9"/>
        <v>430748</v>
      </c>
      <c r="J58" s="25">
        <f>J57+H58</f>
        <v>808679</v>
      </c>
      <c r="K58" s="26">
        <f t="shared" si="0"/>
        <v>0</v>
      </c>
      <c r="L58" s="25">
        <f t="shared" si="3"/>
        <v>0</v>
      </c>
      <c r="M58" s="25">
        <f t="shared" si="1"/>
        <v>0</v>
      </c>
      <c r="N58" s="55">
        <f t="shared" si="2"/>
        <v>1239427</v>
      </c>
    </row>
    <row r="59" spans="1:14" ht="15" thickBot="1">
      <c r="A59" s="3">
        <f t="shared" si="4"/>
        <v>52</v>
      </c>
      <c r="B59" s="151"/>
      <c r="C59" s="152"/>
      <c r="D59" s="195"/>
      <c r="E59" s="75">
        <f t="shared" si="5"/>
        <v>0</v>
      </c>
      <c r="F59" s="75">
        <f t="shared" si="6"/>
        <v>0</v>
      </c>
      <c r="G59" s="160"/>
      <c r="H59" s="153"/>
      <c r="I59" s="58">
        <f>I58+G59</f>
        <v>430748</v>
      </c>
      <c r="J59" s="58">
        <f>J58+H59</f>
        <v>808679</v>
      </c>
      <c r="K59" s="56">
        <f t="shared" si="0"/>
        <v>0</v>
      </c>
      <c r="L59" s="58">
        <f t="shared" si="3"/>
        <v>0</v>
      </c>
      <c r="M59" s="58">
        <f t="shared" si="1"/>
        <v>0</v>
      </c>
      <c r="N59" s="57">
        <f t="shared" si="2"/>
        <v>1239427</v>
      </c>
    </row>
    <row r="60" spans="2:14" ht="12.75">
      <c r="B60" s="53"/>
      <c r="E60" s="78"/>
      <c r="F60" s="78"/>
      <c r="I60" s="26"/>
      <c r="J60" s="26"/>
      <c r="K60" s="26"/>
      <c r="L60" s="26"/>
      <c r="M60" s="26"/>
      <c r="N60" s="26"/>
    </row>
    <row r="61" ht="12.75">
      <c r="B61" s="53"/>
    </row>
    <row r="62" ht="12.75">
      <c r="B62" s="53"/>
    </row>
    <row r="63" ht="12.75">
      <c r="B63" s="53"/>
    </row>
    <row r="64" ht="12.75">
      <c r="B64" s="53"/>
    </row>
    <row r="65" ht="12.75">
      <c r="B65" s="53"/>
    </row>
    <row r="66" ht="12.75">
      <c r="B66" s="53"/>
    </row>
    <row r="67" spans="2:7" ht="12.75">
      <c r="B67" s="53"/>
      <c r="G67" s="83"/>
    </row>
    <row r="68" ht="12.75">
      <c r="B68" s="53"/>
    </row>
    <row r="69" ht="12.75">
      <c r="B69" s="53"/>
    </row>
    <row r="70" ht="12.75">
      <c r="B70" s="53"/>
    </row>
    <row r="71" ht="12.75">
      <c r="B71" s="53"/>
    </row>
    <row r="72" ht="12.75">
      <c r="B72" s="53"/>
    </row>
    <row r="73" ht="12.75">
      <c r="B73" s="53"/>
    </row>
    <row r="74" ht="12.75">
      <c r="B74" s="53"/>
    </row>
    <row r="75" ht="12.75">
      <c r="B75" s="53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7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  <row r="499" ht="12.75">
      <c r="B499" s="27"/>
    </row>
    <row r="500" ht="12.75">
      <c r="B500" s="27"/>
    </row>
    <row r="501" ht="12.75">
      <c r="B501" s="27"/>
    </row>
    <row r="502" ht="12.75">
      <c r="B502" s="27"/>
    </row>
    <row r="503" ht="12.75">
      <c r="B503" s="27"/>
    </row>
    <row r="504" ht="12.75">
      <c r="B504" s="27"/>
    </row>
    <row r="505" ht="12.75">
      <c r="B505" s="27"/>
    </row>
    <row r="506" ht="12.75">
      <c r="B506" s="27"/>
    </row>
    <row r="507" ht="12.75">
      <c r="B507" s="27"/>
    </row>
    <row r="508" ht="12.75">
      <c r="B508" s="27"/>
    </row>
    <row r="509" ht="12.75">
      <c r="B509" s="27"/>
    </row>
    <row r="510" ht="12.75">
      <c r="B510" s="27"/>
    </row>
    <row r="511" ht="12.75">
      <c r="B511" s="27"/>
    </row>
    <row r="512" ht="12.75">
      <c r="B512" s="27"/>
    </row>
    <row r="513" ht="12.75">
      <c r="B513" s="27"/>
    </row>
    <row r="514" ht="12.75">
      <c r="B514" s="27"/>
    </row>
    <row r="515" ht="12.75">
      <c r="B515" s="27"/>
    </row>
    <row r="516" ht="12.75">
      <c r="B516" s="27"/>
    </row>
    <row r="517" ht="12.75">
      <c r="B517" s="27"/>
    </row>
    <row r="518" ht="12.75">
      <c r="B518" s="27"/>
    </row>
    <row r="519" ht="12.75">
      <c r="B519" s="27"/>
    </row>
    <row r="520" ht="12.75">
      <c r="B520" s="27"/>
    </row>
    <row r="521" ht="12.75">
      <c r="B521" s="27"/>
    </row>
    <row r="522" ht="12.75">
      <c r="B522" s="27"/>
    </row>
    <row r="523" ht="12.75">
      <c r="B523" s="27"/>
    </row>
    <row r="524" ht="12.75">
      <c r="B524" s="27"/>
    </row>
    <row r="525" ht="12.75">
      <c r="B525" s="27"/>
    </row>
    <row r="526" ht="12.75">
      <c r="B526" s="27"/>
    </row>
    <row r="527" ht="12.75">
      <c r="B527" s="27"/>
    </row>
    <row r="528" ht="12.75">
      <c r="B528" s="27"/>
    </row>
    <row r="529" ht="12.75">
      <c r="B529" s="27"/>
    </row>
    <row r="530" ht="12.75">
      <c r="B530" s="27"/>
    </row>
    <row r="531" ht="12.75">
      <c r="B531" s="27"/>
    </row>
    <row r="532" ht="12.75">
      <c r="B532" s="27"/>
    </row>
    <row r="533" ht="12.75">
      <c r="B533" s="27"/>
    </row>
    <row r="534" ht="12.75">
      <c r="B534" s="27"/>
    </row>
    <row r="535" ht="12.75">
      <c r="B535" s="27"/>
    </row>
    <row r="536" ht="12.75">
      <c r="B536" s="27"/>
    </row>
    <row r="537" ht="12.75">
      <c r="B537" s="27"/>
    </row>
    <row r="538" ht="12.75">
      <c r="B538" s="27"/>
    </row>
    <row r="539" ht="12.75">
      <c r="B539" s="27"/>
    </row>
    <row r="540" ht="12.75">
      <c r="B540" s="27"/>
    </row>
    <row r="541" ht="12.75">
      <c r="B541" s="27"/>
    </row>
    <row r="542" ht="12.75">
      <c r="B542" s="27"/>
    </row>
    <row r="543" ht="12.75">
      <c r="B543" s="27"/>
    </row>
    <row r="544" ht="12.75">
      <c r="B544" s="27"/>
    </row>
    <row r="545" ht="12.75">
      <c r="B545" s="27"/>
    </row>
    <row r="546" ht="12.75">
      <c r="B546" s="27"/>
    </row>
    <row r="547" ht="12.75">
      <c r="B547" s="27"/>
    </row>
    <row r="548" ht="12.75">
      <c r="B548" s="27"/>
    </row>
    <row r="549" ht="12.75">
      <c r="B549" s="27"/>
    </row>
    <row r="550" ht="12.75">
      <c r="B550" s="27"/>
    </row>
    <row r="551" ht="12.75">
      <c r="B551" s="27"/>
    </row>
    <row r="552" ht="12.75">
      <c r="B552" s="27"/>
    </row>
    <row r="553" ht="12.75">
      <c r="B553" s="27"/>
    </row>
    <row r="554" ht="12.75">
      <c r="B554" s="27"/>
    </row>
    <row r="555" ht="12.75">
      <c r="B555" s="27"/>
    </row>
    <row r="556" ht="12.75">
      <c r="B556" s="27"/>
    </row>
    <row r="557" ht="12.75">
      <c r="B557" s="27"/>
    </row>
    <row r="558" ht="12.75">
      <c r="B558" s="27"/>
    </row>
    <row r="559" ht="12.75">
      <c r="B559" s="27"/>
    </row>
    <row r="560" ht="12.75">
      <c r="B560" s="27"/>
    </row>
    <row r="561" ht="12.75">
      <c r="B561" s="27"/>
    </row>
    <row r="562" ht="12.75">
      <c r="B562" s="27"/>
    </row>
    <row r="563" ht="12.75">
      <c r="B563" s="27"/>
    </row>
    <row r="564" ht="12.75">
      <c r="B564" s="27"/>
    </row>
    <row r="565" ht="12.75">
      <c r="B565" s="27"/>
    </row>
    <row r="566" ht="12.75">
      <c r="B566" s="27"/>
    </row>
    <row r="567" ht="12.75">
      <c r="B567" s="27"/>
    </row>
    <row r="568" ht="12.75">
      <c r="B568" s="27"/>
    </row>
    <row r="569" ht="12.75">
      <c r="B569" s="27"/>
    </row>
    <row r="570" ht="12.75">
      <c r="B570" s="27"/>
    </row>
    <row r="571" ht="12.75">
      <c r="B571" s="27"/>
    </row>
    <row r="572" ht="12.75">
      <c r="B572" s="27"/>
    </row>
    <row r="573" ht="12.75">
      <c r="B573" s="27"/>
    </row>
    <row r="574" ht="12.75">
      <c r="B574" s="27"/>
    </row>
    <row r="575" ht="12.75">
      <c r="B575" s="27"/>
    </row>
    <row r="576" ht="12.75">
      <c r="B576" s="27"/>
    </row>
    <row r="577" ht="12.75">
      <c r="B577" s="27"/>
    </row>
    <row r="578" ht="12.75">
      <c r="B578" s="27"/>
    </row>
    <row r="579" ht="12.75">
      <c r="B579" s="27"/>
    </row>
    <row r="580" ht="12.75">
      <c r="B580" s="27"/>
    </row>
    <row r="581" ht="12.75">
      <c r="B581" s="27"/>
    </row>
    <row r="582" ht="12.75">
      <c r="B582" s="27"/>
    </row>
    <row r="583" ht="12.75">
      <c r="B583" s="27"/>
    </row>
    <row r="584" ht="12.75">
      <c r="B584" s="27"/>
    </row>
    <row r="585" ht="12.75">
      <c r="B585" s="27"/>
    </row>
    <row r="586" ht="12.75">
      <c r="B586" s="27"/>
    </row>
    <row r="587" ht="12.75">
      <c r="B587" s="27"/>
    </row>
    <row r="588" ht="12.75">
      <c r="B588" s="27"/>
    </row>
    <row r="589" ht="12.75">
      <c r="B589" s="27"/>
    </row>
    <row r="590" ht="12.75">
      <c r="B590" s="27"/>
    </row>
    <row r="591" ht="12.75">
      <c r="B591" s="27"/>
    </row>
    <row r="592" ht="12.75">
      <c r="B592" s="27"/>
    </row>
    <row r="593" ht="12.75">
      <c r="B593" s="27"/>
    </row>
    <row r="594" ht="12.75">
      <c r="B594" s="27"/>
    </row>
    <row r="595" ht="12.75">
      <c r="B595" s="27"/>
    </row>
    <row r="596" ht="12.75">
      <c r="B596" s="27"/>
    </row>
    <row r="597" ht="12.75">
      <c r="B597" s="27"/>
    </row>
    <row r="598" ht="12.75">
      <c r="B598" s="27"/>
    </row>
    <row r="599" ht="12.75">
      <c r="B599" s="27"/>
    </row>
    <row r="600" ht="12.75">
      <c r="B600" s="27"/>
    </row>
    <row r="601" ht="12.75">
      <c r="B601" s="27"/>
    </row>
    <row r="602" ht="12.75">
      <c r="B602" s="27"/>
    </row>
    <row r="603" ht="12.75">
      <c r="B603" s="27"/>
    </row>
    <row r="604" ht="12.75">
      <c r="B604" s="27"/>
    </row>
    <row r="605" ht="12.75">
      <c r="B605" s="27"/>
    </row>
    <row r="606" ht="12.75">
      <c r="B606" s="27"/>
    </row>
    <row r="607" ht="12.75">
      <c r="B607" s="27"/>
    </row>
    <row r="608" ht="12.75">
      <c r="B608" s="27"/>
    </row>
    <row r="609" ht="12.75">
      <c r="B609" s="27"/>
    </row>
    <row r="610" ht="12.75">
      <c r="B610" s="27"/>
    </row>
    <row r="611" ht="12.75">
      <c r="B611" s="27"/>
    </row>
    <row r="612" ht="12.75">
      <c r="B612" s="27"/>
    </row>
    <row r="613" ht="12.75">
      <c r="B613" s="27"/>
    </row>
    <row r="614" ht="12.75">
      <c r="B614" s="27"/>
    </row>
    <row r="615" ht="12.75">
      <c r="B615" s="27"/>
    </row>
    <row r="616" ht="12.75">
      <c r="B616" s="27"/>
    </row>
    <row r="617" ht="12.75">
      <c r="B617" s="27"/>
    </row>
    <row r="618" ht="12.75">
      <c r="B618" s="27"/>
    </row>
    <row r="619" ht="12.75">
      <c r="B619" s="27"/>
    </row>
    <row r="620" ht="12.75">
      <c r="B620" s="27"/>
    </row>
    <row r="621" ht="12.75">
      <c r="B621" s="27"/>
    </row>
    <row r="622" ht="12.75">
      <c r="B622" s="27"/>
    </row>
    <row r="623" ht="12.75">
      <c r="B623" s="27"/>
    </row>
    <row r="624" ht="12.75">
      <c r="B624" s="27"/>
    </row>
    <row r="625" ht="12.75">
      <c r="B625" s="27"/>
    </row>
    <row r="626" ht="12.75">
      <c r="B626" s="27"/>
    </row>
    <row r="627" ht="12.75">
      <c r="B627" s="27"/>
    </row>
    <row r="628" ht="12.75">
      <c r="B628" s="27"/>
    </row>
    <row r="629" ht="12.75">
      <c r="B629" s="27"/>
    </row>
    <row r="630" ht="12.75">
      <c r="B630" s="27"/>
    </row>
    <row r="631" ht="12.75">
      <c r="B631" s="27"/>
    </row>
    <row r="632" ht="12.75">
      <c r="B632" s="27"/>
    </row>
    <row r="633" ht="12.75">
      <c r="B633" s="27"/>
    </row>
    <row r="634" ht="12.75">
      <c r="B634" s="27"/>
    </row>
    <row r="635" ht="12.75">
      <c r="B635" s="27"/>
    </row>
    <row r="636" ht="12.75">
      <c r="B636" s="27"/>
    </row>
    <row r="637" ht="12.75">
      <c r="B637" s="27"/>
    </row>
    <row r="638" ht="12.75">
      <c r="B638" s="27"/>
    </row>
    <row r="639" ht="12.75">
      <c r="B639" s="27"/>
    </row>
    <row r="640" ht="12.75">
      <c r="B640" s="27"/>
    </row>
    <row r="641" ht="12.75">
      <c r="B641" s="27"/>
    </row>
    <row r="642" ht="12.75">
      <c r="B642" s="27"/>
    </row>
    <row r="643" ht="12.75">
      <c r="B643" s="27"/>
    </row>
    <row r="644" ht="12.75">
      <c r="B644" s="27"/>
    </row>
    <row r="645" ht="12.75">
      <c r="B645" s="27"/>
    </row>
    <row r="646" ht="12.75">
      <c r="B646" s="27"/>
    </row>
    <row r="647" ht="12.75">
      <c r="B647" s="27"/>
    </row>
    <row r="648" ht="12.75">
      <c r="B648" s="27"/>
    </row>
    <row r="649" ht="12.75">
      <c r="B649" s="27"/>
    </row>
    <row r="650" ht="12.75">
      <c r="B650" s="27"/>
    </row>
    <row r="651" ht="12.75">
      <c r="B651" s="27"/>
    </row>
    <row r="652" ht="12.75">
      <c r="B652" s="27"/>
    </row>
    <row r="653" ht="12.75">
      <c r="B653" s="27"/>
    </row>
    <row r="654" ht="12.75">
      <c r="B654" s="27"/>
    </row>
    <row r="655" ht="12.75">
      <c r="B655" s="27"/>
    </row>
    <row r="656" ht="12.75">
      <c r="B656" s="27"/>
    </row>
    <row r="657" ht="12.75">
      <c r="B657" s="27"/>
    </row>
    <row r="658" ht="12.75">
      <c r="B658" s="27"/>
    </row>
    <row r="659" ht="12.75">
      <c r="B659" s="27"/>
    </row>
    <row r="660" ht="12.75">
      <c r="B660" s="27"/>
    </row>
    <row r="661" ht="12.75">
      <c r="B661" s="27"/>
    </row>
    <row r="662" ht="12.75">
      <c r="B662" s="27"/>
    </row>
    <row r="663" ht="12.75">
      <c r="B663" s="27"/>
    </row>
    <row r="664" ht="12.75">
      <c r="B664" s="27"/>
    </row>
    <row r="665" ht="12.75">
      <c r="B665" s="27"/>
    </row>
    <row r="666" ht="12.75">
      <c r="B666" s="27"/>
    </row>
    <row r="667" ht="12.75">
      <c r="B667" s="27"/>
    </row>
    <row r="668" ht="12.75">
      <c r="B668" s="27"/>
    </row>
    <row r="669" ht="12.75">
      <c r="B669" s="27"/>
    </row>
    <row r="670" ht="12.75">
      <c r="B670" s="27"/>
    </row>
    <row r="671" ht="12.75">
      <c r="B671" s="27"/>
    </row>
    <row r="672" ht="12.75">
      <c r="B672" s="27"/>
    </row>
    <row r="673" ht="12.75">
      <c r="B673" s="27"/>
    </row>
    <row r="674" ht="12.75">
      <c r="B674" s="27"/>
    </row>
    <row r="675" ht="12.75">
      <c r="B675" s="27"/>
    </row>
    <row r="676" ht="12.75">
      <c r="B676" s="27"/>
    </row>
    <row r="677" ht="12.75">
      <c r="B677" s="27"/>
    </row>
    <row r="678" ht="12.75">
      <c r="B678" s="27"/>
    </row>
    <row r="679" ht="12.75">
      <c r="B679" s="27"/>
    </row>
    <row r="680" ht="12.75">
      <c r="B680" s="27"/>
    </row>
    <row r="681" ht="12.75">
      <c r="B681" s="27"/>
    </row>
    <row r="682" ht="12.75">
      <c r="B682" s="27"/>
    </row>
    <row r="683" ht="12.75">
      <c r="B683" s="27"/>
    </row>
    <row r="684" ht="12.75">
      <c r="B684" s="27"/>
    </row>
    <row r="685" ht="12.75">
      <c r="B685" s="27"/>
    </row>
    <row r="686" ht="12.75">
      <c r="B686" s="27"/>
    </row>
    <row r="687" ht="12.75">
      <c r="B687" s="27"/>
    </row>
    <row r="688" ht="12.75">
      <c r="B688" s="27"/>
    </row>
    <row r="689" ht="12.75">
      <c r="B689" s="27"/>
    </row>
    <row r="690" ht="12.75">
      <c r="B690" s="27"/>
    </row>
    <row r="691" ht="12.75">
      <c r="B691" s="27"/>
    </row>
    <row r="692" ht="12.75">
      <c r="B692" s="27"/>
    </row>
    <row r="693" ht="12.75">
      <c r="B693" s="27"/>
    </row>
    <row r="694" ht="12.75">
      <c r="B694" s="27"/>
    </row>
    <row r="695" ht="12.75">
      <c r="B695" s="27"/>
    </row>
    <row r="696" ht="12.75">
      <c r="B696" s="27"/>
    </row>
    <row r="697" ht="12.75">
      <c r="B697" s="27"/>
    </row>
    <row r="698" ht="12.75">
      <c r="B698" s="27"/>
    </row>
    <row r="699" ht="12.75">
      <c r="B699" s="27"/>
    </row>
    <row r="700" ht="12.75">
      <c r="B700" s="27"/>
    </row>
    <row r="701" ht="12.75">
      <c r="B701" s="27"/>
    </row>
    <row r="702" ht="12.75">
      <c r="B702" s="27"/>
    </row>
    <row r="703" ht="12.75">
      <c r="B703" s="27"/>
    </row>
    <row r="704" ht="12.75">
      <c r="B704" s="27"/>
    </row>
    <row r="705" ht="12.75">
      <c r="B705" s="27"/>
    </row>
    <row r="706" ht="12.75">
      <c r="B706" s="27"/>
    </row>
    <row r="707" ht="12.75">
      <c r="B707" s="27"/>
    </row>
    <row r="708" ht="12.75">
      <c r="B708" s="27"/>
    </row>
    <row r="709" ht="12.75">
      <c r="B709" s="27"/>
    </row>
    <row r="710" ht="12.75">
      <c r="B710" s="27"/>
    </row>
    <row r="711" ht="12.75">
      <c r="B711" s="27"/>
    </row>
    <row r="712" ht="12.75">
      <c r="B712" s="27"/>
    </row>
    <row r="713" ht="12.75">
      <c r="B713" s="27"/>
    </row>
    <row r="714" ht="12.75">
      <c r="B714" s="27"/>
    </row>
    <row r="715" ht="12.75">
      <c r="B715" s="27"/>
    </row>
    <row r="716" ht="12.75">
      <c r="B716" s="27"/>
    </row>
    <row r="717" ht="12.75">
      <c r="B717" s="27"/>
    </row>
    <row r="718" ht="12.75">
      <c r="B718" s="27"/>
    </row>
    <row r="719" ht="12.75">
      <c r="B719" s="27"/>
    </row>
    <row r="720" ht="12.75">
      <c r="B720" s="27"/>
    </row>
    <row r="721" ht="12.75">
      <c r="B721" s="27"/>
    </row>
    <row r="722" ht="12.75">
      <c r="B722" s="27"/>
    </row>
    <row r="723" ht="12.75">
      <c r="B723" s="27"/>
    </row>
    <row r="724" ht="12.75">
      <c r="B724" s="27"/>
    </row>
    <row r="725" ht="12.75">
      <c r="B725" s="27"/>
    </row>
    <row r="726" ht="12.75">
      <c r="B726" s="27"/>
    </row>
    <row r="727" ht="12.75">
      <c r="B727" s="27"/>
    </row>
    <row r="728" ht="12.75">
      <c r="B728" s="27"/>
    </row>
    <row r="729" ht="12.75">
      <c r="B729" s="27"/>
    </row>
    <row r="730" ht="12.75">
      <c r="B730" s="27"/>
    </row>
    <row r="731" ht="12.75">
      <c r="B731" s="27"/>
    </row>
    <row r="732" ht="12.75">
      <c r="B732" s="27"/>
    </row>
    <row r="733" ht="12.75">
      <c r="B733" s="27"/>
    </row>
    <row r="734" ht="12.75">
      <c r="B734" s="27"/>
    </row>
    <row r="735" ht="12.75">
      <c r="B735" s="27"/>
    </row>
    <row r="736" ht="12.75">
      <c r="B736" s="27"/>
    </row>
    <row r="737" ht="12.75">
      <c r="B737" s="27"/>
    </row>
    <row r="738" ht="12.75">
      <c r="B738" s="27"/>
    </row>
    <row r="739" ht="12.75">
      <c r="B739" s="27"/>
    </row>
    <row r="740" ht="12.75">
      <c r="B740" s="27"/>
    </row>
    <row r="741" ht="12.75">
      <c r="B741" s="27"/>
    </row>
    <row r="742" ht="12.75">
      <c r="B742" s="27"/>
    </row>
    <row r="743" ht="12.75">
      <c r="B743" s="27"/>
    </row>
    <row r="744" ht="12.75">
      <c r="B744" s="27"/>
    </row>
    <row r="745" ht="12.75">
      <c r="B745" s="27"/>
    </row>
    <row r="746" ht="12.75">
      <c r="B746" s="27"/>
    </row>
    <row r="747" ht="12.75">
      <c r="B747" s="27"/>
    </row>
    <row r="748" ht="12.75">
      <c r="B748" s="27"/>
    </row>
    <row r="749" ht="12.75">
      <c r="B749" s="27"/>
    </row>
    <row r="750" ht="12.75">
      <c r="B750" s="27"/>
    </row>
    <row r="751" ht="12.75">
      <c r="B751" s="27"/>
    </row>
    <row r="752" ht="12.75">
      <c r="B752" s="27"/>
    </row>
    <row r="753" ht="12.75">
      <c r="B753" s="27"/>
    </row>
    <row r="754" ht="12.75">
      <c r="B754" s="27"/>
    </row>
    <row r="755" ht="12.75">
      <c r="B755" s="27"/>
    </row>
    <row r="756" ht="12.75">
      <c r="B756" s="27"/>
    </row>
    <row r="757" ht="12.75">
      <c r="B757" s="27"/>
    </row>
    <row r="758" ht="12.75">
      <c r="B758" s="27"/>
    </row>
    <row r="759" ht="12.75">
      <c r="B759" s="27"/>
    </row>
    <row r="760" ht="12.75">
      <c r="B760" s="27"/>
    </row>
    <row r="761" ht="12.75">
      <c r="B761" s="27"/>
    </row>
    <row r="762" ht="12.75">
      <c r="B762" s="27"/>
    </row>
    <row r="763" ht="12.75">
      <c r="B763" s="27"/>
    </row>
    <row r="764" ht="12.75">
      <c r="B764" s="27"/>
    </row>
    <row r="765" ht="12.75">
      <c r="B765" s="27"/>
    </row>
    <row r="766" ht="12.75">
      <c r="B766" s="27"/>
    </row>
    <row r="767" ht="12.75">
      <c r="B767" s="27"/>
    </row>
    <row r="768" ht="12.75">
      <c r="B768" s="27"/>
    </row>
    <row r="769" ht="12.75">
      <c r="B769" s="27"/>
    </row>
    <row r="770" ht="12.75">
      <c r="B770" s="27"/>
    </row>
    <row r="771" ht="12.75">
      <c r="B771" s="27"/>
    </row>
    <row r="772" ht="12.75">
      <c r="B772" s="27"/>
    </row>
    <row r="773" ht="12.75">
      <c r="B773" s="27"/>
    </row>
    <row r="774" ht="12.75">
      <c r="B774" s="27"/>
    </row>
    <row r="775" ht="12.75">
      <c r="B775" s="27"/>
    </row>
    <row r="776" ht="12.75">
      <c r="B776" s="27"/>
    </row>
    <row r="777" ht="12.75">
      <c r="B777" s="27"/>
    </row>
    <row r="778" ht="12.75">
      <c r="B778" s="27"/>
    </row>
    <row r="779" ht="12.75">
      <c r="B779" s="27"/>
    </row>
    <row r="780" ht="12.75">
      <c r="B780" s="27"/>
    </row>
    <row r="781" ht="12.75">
      <c r="B781" s="27"/>
    </row>
    <row r="782" ht="12.75">
      <c r="B782" s="27"/>
    </row>
    <row r="783" ht="12.75">
      <c r="B783" s="27"/>
    </row>
    <row r="784" ht="12.75">
      <c r="B784" s="27"/>
    </row>
    <row r="785" ht="12.75">
      <c r="B785" s="27"/>
    </row>
    <row r="786" ht="12.75">
      <c r="B786" s="27"/>
    </row>
    <row r="787" ht="12.75">
      <c r="B787" s="27"/>
    </row>
    <row r="788" ht="12.75">
      <c r="B788" s="27"/>
    </row>
    <row r="789" ht="12.75">
      <c r="B789" s="27"/>
    </row>
    <row r="790" ht="12.75">
      <c r="B790" s="27"/>
    </row>
    <row r="791" ht="12.75">
      <c r="B791" s="27"/>
    </row>
    <row r="792" ht="12.75">
      <c r="B792" s="27"/>
    </row>
    <row r="793" ht="12.75">
      <c r="B793" s="27"/>
    </row>
    <row r="794" ht="12.75">
      <c r="B794" s="27"/>
    </row>
    <row r="795" ht="12.75">
      <c r="B795" s="27"/>
    </row>
    <row r="796" ht="12.75">
      <c r="B796" s="27"/>
    </row>
    <row r="797" ht="12.75">
      <c r="B797" s="27"/>
    </row>
    <row r="798" ht="12.75">
      <c r="B798" s="27"/>
    </row>
    <row r="799" ht="12.75">
      <c r="B799" s="27"/>
    </row>
    <row r="800" ht="12.75">
      <c r="B800" s="27"/>
    </row>
    <row r="801" ht="12.75">
      <c r="B801" s="27"/>
    </row>
    <row r="802" ht="12.75">
      <c r="B802" s="27"/>
    </row>
    <row r="803" ht="12.75">
      <c r="B803" s="27"/>
    </row>
    <row r="804" ht="12.75">
      <c r="B804" s="27"/>
    </row>
    <row r="805" ht="12.75">
      <c r="B805" s="27"/>
    </row>
    <row r="806" ht="12.75">
      <c r="B806" s="27"/>
    </row>
    <row r="807" ht="12.75">
      <c r="B807" s="27"/>
    </row>
    <row r="808" ht="12.75">
      <c r="B808" s="27"/>
    </row>
    <row r="809" ht="12.75">
      <c r="B809" s="27"/>
    </row>
    <row r="810" ht="12.75">
      <c r="B810" s="27"/>
    </row>
    <row r="811" ht="12.75">
      <c r="B811" s="27"/>
    </row>
    <row r="812" ht="12.75">
      <c r="B812" s="27"/>
    </row>
    <row r="813" ht="12.75">
      <c r="B813" s="27"/>
    </row>
    <row r="814" ht="12.75">
      <c r="B814" s="27"/>
    </row>
    <row r="815" ht="12.75">
      <c r="B815" s="27"/>
    </row>
    <row r="816" ht="12.75">
      <c r="B816" s="27"/>
    </row>
    <row r="817" ht="12.75">
      <c r="B817" s="27"/>
    </row>
    <row r="818" ht="12.75">
      <c r="B818" s="27"/>
    </row>
    <row r="819" ht="12.75">
      <c r="B819" s="27"/>
    </row>
    <row r="820" ht="12.75">
      <c r="B820" s="27"/>
    </row>
    <row r="821" ht="12.75">
      <c r="B821" s="27"/>
    </row>
    <row r="822" ht="12.75">
      <c r="B822" s="27"/>
    </row>
    <row r="823" ht="12.75">
      <c r="B823" s="27"/>
    </row>
    <row r="824" ht="12.75">
      <c r="B824" s="27"/>
    </row>
    <row r="825" ht="12.75">
      <c r="B825" s="27"/>
    </row>
    <row r="826" ht="12.75">
      <c r="B826" s="27"/>
    </row>
    <row r="827" ht="12.75">
      <c r="B827" s="27"/>
    </row>
    <row r="828" ht="12.75">
      <c r="B828" s="27"/>
    </row>
    <row r="829" ht="12.75">
      <c r="B829" s="27"/>
    </row>
    <row r="830" ht="12.75">
      <c r="B830" s="27"/>
    </row>
    <row r="831" ht="12.75">
      <c r="B831" s="27"/>
    </row>
    <row r="832" ht="12.75">
      <c r="B832" s="27"/>
    </row>
    <row r="833" ht="12.75">
      <c r="B833" s="27"/>
    </row>
    <row r="834" ht="12.75">
      <c r="B834" s="27"/>
    </row>
    <row r="835" ht="12.75">
      <c r="B835" s="27"/>
    </row>
    <row r="836" ht="12.75">
      <c r="B836" s="27"/>
    </row>
    <row r="837" ht="12.75">
      <c r="B837" s="27"/>
    </row>
    <row r="838" ht="12.75">
      <c r="B838" s="27"/>
    </row>
    <row r="839" ht="12.75">
      <c r="B839" s="27"/>
    </row>
    <row r="840" ht="12.75">
      <c r="B840" s="27"/>
    </row>
    <row r="841" ht="12.75">
      <c r="B841" s="27"/>
    </row>
    <row r="842" ht="12.75">
      <c r="B842" s="27"/>
    </row>
    <row r="843" ht="12.75">
      <c r="B843" s="27"/>
    </row>
    <row r="844" ht="12.75">
      <c r="B844" s="27"/>
    </row>
    <row r="845" ht="12.75">
      <c r="B845" s="27"/>
    </row>
    <row r="846" ht="12.75">
      <c r="B846" s="27"/>
    </row>
    <row r="847" ht="12.75">
      <c r="B847" s="27"/>
    </row>
    <row r="848" ht="12.75">
      <c r="B848" s="27"/>
    </row>
    <row r="849" ht="12.75">
      <c r="B849" s="27"/>
    </row>
    <row r="850" ht="12.75">
      <c r="B850" s="27"/>
    </row>
    <row r="851" ht="12.75">
      <c r="B851" s="27"/>
    </row>
    <row r="852" ht="12.75">
      <c r="B852" s="27"/>
    </row>
    <row r="853" ht="12.75">
      <c r="B853" s="27"/>
    </row>
    <row r="854" ht="12.75">
      <c r="B854" s="27"/>
    </row>
    <row r="855" ht="12.75">
      <c r="B855" s="27"/>
    </row>
    <row r="856" ht="12.75">
      <c r="B856" s="27"/>
    </row>
    <row r="857" ht="12.75">
      <c r="B857" s="27"/>
    </row>
    <row r="858" ht="12.75">
      <c r="B858" s="27"/>
    </row>
    <row r="859" ht="12.75">
      <c r="B859" s="27"/>
    </row>
    <row r="860" ht="12.75">
      <c r="B860" s="27"/>
    </row>
    <row r="861" ht="12.75">
      <c r="B861" s="27"/>
    </row>
    <row r="862" ht="12.75">
      <c r="B862" s="27"/>
    </row>
    <row r="863" ht="12.75">
      <c r="B863" s="27"/>
    </row>
    <row r="864" ht="12.75">
      <c r="B864" s="27"/>
    </row>
    <row r="865" ht="12.75">
      <c r="B865" s="27"/>
    </row>
    <row r="866" ht="12.75">
      <c r="B866" s="27"/>
    </row>
    <row r="867" ht="12.75">
      <c r="B867" s="27"/>
    </row>
    <row r="868" ht="12.75">
      <c r="B868" s="27"/>
    </row>
    <row r="869" ht="12.75">
      <c r="B869" s="27"/>
    </row>
    <row r="870" ht="12.75">
      <c r="B870" s="27"/>
    </row>
    <row r="871" ht="12.75">
      <c r="B871" s="27"/>
    </row>
    <row r="872" ht="12.75">
      <c r="B872" s="27"/>
    </row>
    <row r="873" ht="12.75">
      <c r="B873" s="27"/>
    </row>
    <row r="874" ht="12.75">
      <c r="B874" s="27"/>
    </row>
    <row r="875" ht="12.75">
      <c r="B875" s="27"/>
    </row>
    <row r="876" ht="12.75">
      <c r="B876" s="27"/>
    </row>
    <row r="877" ht="12.75">
      <c r="B877" s="27"/>
    </row>
    <row r="878" ht="12.75">
      <c r="B878" s="27"/>
    </row>
    <row r="879" ht="12.75">
      <c r="B879" s="27"/>
    </row>
    <row r="880" ht="12.75">
      <c r="B880" s="27"/>
    </row>
    <row r="881" ht="12.75">
      <c r="B881" s="27"/>
    </row>
    <row r="882" ht="12.75">
      <c r="B882" s="27"/>
    </row>
    <row r="883" ht="12.75">
      <c r="B883" s="27"/>
    </row>
    <row r="884" ht="12.75">
      <c r="B884" s="27"/>
    </row>
    <row r="885" ht="12.75">
      <c r="B885" s="27"/>
    </row>
    <row r="886" ht="12.75">
      <c r="B886" s="27"/>
    </row>
    <row r="887" ht="12.75">
      <c r="B887" s="27"/>
    </row>
    <row r="888" ht="12.75">
      <c r="B888" s="27"/>
    </row>
    <row r="889" ht="12.75">
      <c r="B889" s="27"/>
    </row>
    <row r="890" ht="12.75">
      <c r="B890" s="27"/>
    </row>
    <row r="891" ht="12.75">
      <c r="B891" s="27"/>
    </row>
    <row r="892" ht="12.75">
      <c r="B892" s="27"/>
    </row>
    <row r="893" ht="12.75">
      <c r="B893" s="27"/>
    </row>
    <row r="894" ht="12.75">
      <c r="B894" s="27"/>
    </row>
    <row r="895" ht="12.75">
      <c r="B895" s="27"/>
    </row>
    <row r="896" ht="12.75">
      <c r="B896" s="27"/>
    </row>
    <row r="897" ht="12.75">
      <c r="B897" s="27"/>
    </row>
    <row r="898" ht="12.75">
      <c r="B898" s="27"/>
    </row>
    <row r="899" ht="12.75">
      <c r="B899" s="27"/>
    </row>
    <row r="900" ht="12.75">
      <c r="B900" s="27"/>
    </row>
    <row r="901" ht="12.75">
      <c r="B901" s="27"/>
    </row>
    <row r="902" ht="12.75">
      <c r="B902" s="27"/>
    </row>
    <row r="903" ht="12.75">
      <c r="B903" s="27"/>
    </row>
    <row r="904" ht="12.75">
      <c r="B904" s="27"/>
    </row>
    <row r="905" ht="12.75">
      <c r="B905" s="27"/>
    </row>
    <row r="906" ht="12.75">
      <c r="B906" s="27"/>
    </row>
    <row r="907" ht="12.75">
      <c r="B907" s="27"/>
    </row>
    <row r="908" ht="12.75">
      <c r="B908" s="27"/>
    </row>
    <row r="909" ht="12.75">
      <c r="B909" s="27"/>
    </row>
    <row r="910" ht="12.75">
      <c r="B910" s="27"/>
    </row>
    <row r="911" ht="12.75">
      <c r="B911" s="27"/>
    </row>
    <row r="912" ht="12.75">
      <c r="B912" s="27"/>
    </row>
    <row r="913" ht="12.75">
      <c r="B913" s="27"/>
    </row>
    <row r="914" ht="12.75">
      <c r="B914" s="27"/>
    </row>
    <row r="915" ht="12.75">
      <c r="B915" s="27"/>
    </row>
    <row r="916" ht="12.75">
      <c r="B916" s="27"/>
    </row>
    <row r="917" ht="12.75">
      <c r="B917" s="27"/>
    </row>
    <row r="918" ht="12.75">
      <c r="B918" s="27"/>
    </row>
    <row r="919" ht="12.75">
      <c r="B919" s="27"/>
    </row>
    <row r="920" ht="12.75">
      <c r="B920" s="27"/>
    </row>
    <row r="921" ht="12.75">
      <c r="B921" s="27"/>
    </row>
    <row r="922" ht="12.75">
      <c r="B922" s="27"/>
    </row>
    <row r="923" ht="12.75">
      <c r="B923" s="27"/>
    </row>
    <row r="924" ht="12.75">
      <c r="B924" s="27"/>
    </row>
    <row r="925" ht="12.75">
      <c r="B925" s="27"/>
    </row>
    <row r="926" ht="12.75">
      <c r="B926" s="27"/>
    </row>
    <row r="927" ht="12.75">
      <c r="B927" s="27"/>
    </row>
    <row r="928" ht="12.75">
      <c r="B928" s="27"/>
    </row>
    <row r="929" ht="12.75">
      <c r="B929" s="27"/>
    </row>
    <row r="930" ht="12.75">
      <c r="B930" s="27"/>
    </row>
    <row r="931" ht="12.75">
      <c r="B931" s="27"/>
    </row>
    <row r="932" ht="12.75">
      <c r="B932" s="27"/>
    </row>
    <row r="933" ht="12.75">
      <c r="B933" s="27"/>
    </row>
    <row r="934" ht="12.75">
      <c r="B934" s="27"/>
    </row>
    <row r="935" ht="12.75">
      <c r="B935" s="27"/>
    </row>
    <row r="936" ht="12.75">
      <c r="B936" s="27"/>
    </row>
    <row r="937" ht="12.75">
      <c r="B937" s="27"/>
    </row>
    <row r="938" ht="12.75">
      <c r="B938" s="27"/>
    </row>
    <row r="939" ht="12.75">
      <c r="B939" s="27"/>
    </row>
    <row r="940" ht="12.75">
      <c r="B940" s="27"/>
    </row>
    <row r="941" ht="12.75">
      <c r="B941" s="27"/>
    </row>
    <row r="942" ht="12.75">
      <c r="B942" s="27"/>
    </row>
    <row r="943" ht="12.75">
      <c r="B943" s="27"/>
    </row>
    <row r="944" ht="12.75">
      <c r="B944" s="27"/>
    </row>
    <row r="945" ht="12.75">
      <c r="B945" s="27"/>
    </row>
    <row r="946" ht="12.75">
      <c r="B946" s="27"/>
    </row>
    <row r="947" ht="12.75">
      <c r="B947" s="27"/>
    </row>
    <row r="948" ht="12.75">
      <c r="B948" s="27"/>
    </row>
    <row r="949" ht="12.75">
      <c r="B949" s="27"/>
    </row>
    <row r="950" ht="12.75">
      <c r="B950" s="27"/>
    </row>
    <row r="951" ht="12.75">
      <c r="B951" s="27"/>
    </row>
    <row r="952" ht="12.75">
      <c r="B952" s="27"/>
    </row>
    <row r="953" ht="12.75">
      <c r="B953" s="27"/>
    </row>
    <row r="954" ht="12.75">
      <c r="B954" s="27"/>
    </row>
    <row r="955" ht="12.75">
      <c r="B955" s="27"/>
    </row>
    <row r="956" ht="12.75">
      <c r="B956" s="27"/>
    </row>
    <row r="957" ht="12.75">
      <c r="B957" s="27"/>
    </row>
    <row r="958" ht="12.75">
      <c r="B958" s="27"/>
    </row>
    <row r="959" ht="12.75">
      <c r="B959" s="27"/>
    </row>
    <row r="960" ht="12.75">
      <c r="B960" s="27"/>
    </row>
    <row r="961" ht="12.75">
      <c r="B961" s="27"/>
    </row>
    <row r="962" ht="12.75">
      <c r="B962" s="27"/>
    </row>
    <row r="963" ht="12.75">
      <c r="B963" s="27"/>
    </row>
    <row r="964" ht="12.75">
      <c r="B964" s="27"/>
    </row>
    <row r="965" ht="12.75">
      <c r="B965" s="27"/>
    </row>
    <row r="966" ht="12.75">
      <c r="B966" s="27"/>
    </row>
    <row r="967" ht="12.75">
      <c r="B967" s="27"/>
    </row>
    <row r="968" ht="12.75">
      <c r="B968" s="27"/>
    </row>
    <row r="969" ht="12.75">
      <c r="B969" s="27"/>
    </row>
    <row r="970" ht="12.75">
      <c r="B970" s="27"/>
    </row>
    <row r="971" ht="12.75">
      <c r="B971" s="27"/>
    </row>
    <row r="972" ht="12.75">
      <c r="B972" s="27"/>
    </row>
    <row r="973" ht="12.75">
      <c r="B973" s="27"/>
    </row>
    <row r="974" ht="12.75">
      <c r="B974" s="27"/>
    </row>
    <row r="975" ht="12.75">
      <c r="B975" s="27"/>
    </row>
    <row r="976" ht="12.75">
      <c r="B976" s="27"/>
    </row>
    <row r="977" ht="12.75">
      <c r="B977" s="27"/>
    </row>
    <row r="978" ht="12.75">
      <c r="B978" s="27"/>
    </row>
    <row r="979" ht="12.75">
      <c r="B979" s="27"/>
    </row>
    <row r="980" ht="12.75">
      <c r="B980" s="27"/>
    </row>
    <row r="981" ht="12.75">
      <c r="B981" s="27"/>
    </row>
    <row r="982" ht="12.75">
      <c r="B982" s="27"/>
    </row>
    <row r="983" ht="12.75">
      <c r="B983" s="27"/>
    </row>
    <row r="984" ht="12.75">
      <c r="B984" s="27"/>
    </row>
    <row r="985" ht="12.75">
      <c r="B985" s="27"/>
    </row>
    <row r="986" ht="12.75">
      <c r="B986" s="27"/>
    </row>
    <row r="987" ht="12.75">
      <c r="B987" s="27"/>
    </row>
    <row r="988" ht="12.75">
      <c r="B988" s="27"/>
    </row>
    <row r="989" ht="12.75">
      <c r="B989" s="27"/>
    </row>
    <row r="990" ht="12.75">
      <c r="B990" s="27"/>
    </row>
    <row r="991" ht="12.75">
      <c r="B991" s="27"/>
    </row>
    <row r="992" ht="12.75">
      <c r="B992" s="27"/>
    </row>
    <row r="993" ht="12.75">
      <c r="B993" s="27"/>
    </row>
    <row r="994" ht="12.75">
      <c r="B994" s="27"/>
    </row>
    <row r="995" ht="12.75">
      <c r="B995" s="27"/>
    </row>
    <row r="996" ht="12.75">
      <c r="B996" s="27"/>
    </row>
    <row r="997" ht="12.75">
      <c r="B997" s="27"/>
    </row>
    <row r="998" ht="12.75">
      <c r="B998" s="27"/>
    </row>
    <row r="999" ht="12.75">
      <c r="B999" s="27"/>
    </row>
    <row r="1000" ht="12.75">
      <c r="B1000" s="27"/>
    </row>
    <row r="1001" ht="12.75">
      <c r="B1001" s="27"/>
    </row>
    <row r="1002" ht="12.75">
      <c r="B1002" s="27"/>
    </row>
    <row r="1003" ht="12.75">
      <c r="B1003" s="27"/>
    </row>
    <row r="1004" ht="12.75">
      <c r="B1004" s="27"/>
    </row>
    <row r="1005" ht="12.75">
      <c r="B1005" s="27"/>
    </row>
    <row r="1006" ht="12.75">
      <c r="B1006" s="27"/>
    </row>
    <row r="1007" ht="12.75">
      <c r="B1007" s="27"/>
    </row>
    <row r="1008" ht="12.75">
      <c r="B1008" s="27"/>
    </row>
    <row r="1009" ht="12.75">
      <c r="B1009" s="27"/>
    </row>
    <row r="1010" ht="12.75">
      <c r="B1010" s="27"/>
    </row>
    <row r="1011" ht="12.75">
      <c r="B1011" s="27"/>
    </row>
    <row r="1012" ht="12.75">
      <c r="B1012" s="27"/>
    </row>
    <row r="1013" ht="12.75">
      <c r="B1013" s="27"/>
    </row>
    <row r="1014" ht="12.75">
      <c r="B1014" s="27"/>
    </row>
    <row r="1015" ht="12.75">
      <c r="B1015" s="27"/>
    </row>
    <row r="1016" ht="12.75">
      <c r="B1016" s="27"/>
    </row>
    <row r="1017" ht="12.75">
      <c r="B1017" s="27"/>
    </row>
    <row r="1018" ht="12.75">
      <c r="B1018" s="27"/>
    </row>
    <row r="1019" ht="12.75">
      <c r="B1019" s="27"/>
    </row>
    <row r="1020" ht="12.75">
      <c r="B1020" s="27"/>
    </row>
    <row r="1021" ht="12.75">
      <c r="B1021" s="27"/>
    </row>
    <row r="1022" ht="12.75">
      <c r="B1022" s="27"/>
    </row>
    <row r="1023" ht="12.75">
      <c r="B1023" s="27"/>
    </row>
    <row r="1024" ht="12.75">
      <c r="B1024" s="27"/>
    </row>
    <row r="1025" ht="12.75">
      <c r="B1025" s="27"/>
    </row>
    <row r="1026" ht="12.75">
      <c r="B1026" s="27"/>
    </row>
    <row r="1027" ht="12.75">
      <c r="B1027" s="27"/>
    </row>
    <row r="1028" ht="12.75">
      <c r="B1028" s="27"/>
    </row>
    <row r="1029" ht="12.75">
      <c r="B1029" s="27"/>
    </row>
    <row r="1030" ht="12.75">
      <c r="B1030" s="27"/>
    </row>
    <row r="1031" ht="12.75">
      <c r="B1031" s="27"/>
    </row>
    <row r="1032" ht="12.75">
      <c r="B1032" s="27"/>
    </row>
    <row r="1033" ht="12.75">
      <c r="B1033" s="27"/>
    </row>
    <row r="1034" ht="12.75">
      <c r="B1034" s="27"/>
    </row>
    <row r="1035" ht="12.75">
      <c r="B1035" s="27"/>
    </row>
    <row r="1036" ht="12.75">
      <c r="B1036" s="27"/>
    </row>
    <row r="1037" ht="12.75">
      <c r="B1037" s="27"/>
    </row>
    <row r="1038" ht="12.75">
      <c r="B1038" s="27"/>
    </row>
    <row r="1039" ht="12.75">
      <c r="B1039" s="27"/>
    </row>
    <row r="1040" ht="12.75">
      <c r="B1040" s="27"/>
    </row>
    <row r="1041" ht="12.75">
      <c r="B1041" s="27"/>
    </row>
    <row r="1042" ht="12.75">
      <c r="B1042" s="27"/>
    </row>
    <row r="1043" ht="12.75">
      <c r="B1043" s="27"/>
    </row>
    <row r="1044" ht="12.75">
      <c r="B1044" s="27"/>
    </row>
    <row r="1045" ht="12.75">
      <c r="B1045" s="27"/>
    </row>
    <row r="1046" ht="12.75">
      <c r="B1046" s="27"/>
    </row>
    <row r="1047" ht="12.75">
      <c r="B1047" s="27"/>
    </row>
    <row r="1048" ht="12.75">
      <c r="B1048" s="27"/>
    </row>
    <row r="1049" ht="12.75">
      <c r="B1049" s="27"/>
    </row>
    <row r="1050" ht="12.75">
      <c r="B1050" s="27"/>
    </row>
    <row r="1051" ht="12.75">
      <c r="B1051" s="27"/>
    </row>
    <row r="1052" ht="12.75">
      <c r="B1052" s="27"/>
    </row>
    <row r="1053" ht="12.75">
      <c r="B1053" s="27"/>
    </row>
    <row r="1054" ht="12.75">
      <c r="B1054" s="27"/>
    </row>
    <row r="1055" ht="12.75">
      <c r="B1055" s="27"/>
    </row>
    <row r="1056" ht="12.75">
      <c r="B1056" s="27"/>
    </row>
    <row r="1057" ht="12.75">
      <c r="B1057" s="27"/>
    </row>
    <row r="1058" ht="12.75">
      <c r="B1058" s="27"/>
    </row>
    <row r="1059" ht="12.75">
      <c r="B1059" s="27"/>
    </row>
    <row r="1060" ht="12.75">
      <c r="B1060" s="27"/>
    </row>
    <row r="1061" ht="12.75">
      <c r="B1061" s="27"/>
    </row>
    <row r="1062" ht="12.75">
      <c r="B1062" s="27"/>
    </row>
    <row r="1063" ht="12.75">
      <c r="B1063" s="27"/>
    </row>
    <row r="1064" ht="12.75">
      <c r="B1064" s="27"/>
    </row>
    <row r="1065" ht="12.75">
      <c r="B1065" s="27"/>
    </row>
    <row r="1066" ht="12.75">
      <c r="B1066" s="27"/>
    </row>
    <row r="1067" ht="12.75">
      <c r="B1067" s="27"/>
    </row>
    <row r="1068" ht="12.75">
      <c r="B1068" s="27"/>
    </row>
    <row r="1069" ht="12.75">
      <c r="B1069" s="27"/>
    </row>
    <row r="1070" ht="12.75">
      <c r="B1070" s="27"/>
    </row>
    <row r="1071" ht="12.75">
      <c r="B1071" s="27"/>
    </row>
    <row r="1072" ht="12.75">
      <c r="B1072" s="27"/>
    </row>
    <row r="1073" ht="12.75">
      <c r="B1073" s="27"/>
    </row>
    <row r="1074" ht="12.75">
      <c r="B1074" s="27"/>
    </row>
    <row r="1075" ht="12.75">
      <c r="B1075" s="27"/>
    </row>
    <row r="1076" ht="12.75">
      <c r="B1076" s="27"/>
    </row>
    <row r="1077" ht="12.75">
      <c r="B1077" s="27"/>
    </row>
    <row r="1078" ht="12.75">
      <c r="B1078" s="27"/>
    </row>
    <row r="1079" ht="12.75">
      <c r="B1079" s="27"/>
    </row>
    <row r="1080" ht="12.75">
      <c r="B1080" s="27"/>
    </row>
    <row r="1081" ht="12.75">
      <c r="B1081" s="27"/>
    </row>
    <row r="1082" ht="12.75">
      <c r="B1082" s="27"/>
    </row>
    <row r="1083" ht="12.75">
      <c r="B1083" s="27"/>
    </row>
    <row r="1084" ht="12.75">
      <c r="B1084" s="27"/>
    </row>
    <row r="1085" ht="12.75">
      <c r="B1085" s="27"/>
    </row>
    <row r="1086" ht="12.75">
      <c r="B1086" s="27"/>
    </row>
    <row r="1087" ht="12.75">
      <c r="B1087" s="27"/>
    </row>
    <row r="1088" ht="12.75">
      <c r="B1088" s="27"/>
    </row>
    <row r="1089" ht="12.75">
      <c r="B1089" s="27"/>
    </row>
    <row r="1090" ht="12.75">
      <c r="B1090" s="27"/>
    </row>
    <row r="1091" ht="12.75">
      <c r="B1091" s="27"/>
    </row>
    <row r="1092" ht="12.75">
      <c r="B1092" s="27"/>
    </row>
    <row r="1093" ht="12.75">
      <c r="B1093" s="27"/>
    </row>
    <row r="1094" ht="12.75">
      <c r="B1094" s="27"/>
    </row>
    <row r="1095" ht="12.75">
      <c r="B1095" s="27"/>
    </row>
    <row r="1096" ht="12.75">
      <c r="B1096" s="27"/>
    </row>
    <row r="1097" ht="12.75">
      <c r="B1097" s="27"/>
    </row>
    <row r="1098" ht="12.75">
      <c r="B1098" s="27"/>
    </row>
    <row r="1099" ht="12.75">
      <c r="B1099" s="27"/>
    </row>
    <row r="1100" ht="12.75">
      <c r="B1100" s="27"/>
    </row>
    <row r="1101" ht="12.75">
      <c r="B1101" s="27"/>
    </row>
    <row r="1102" ht="12.75">
      <c r="B1102" s="27"/>
    </row>
    <row r="1103" ht="12.75">
      <c r="B1103" s="27"/>
    </row>
    <row r="1104" ht="12.75">
      <c r="B1104" s="27"/>
    </row>
    <row r="1105" ht="12.75">
      <c r="B1105" s="27"/>
    </row>
    <row r="1106" ht="12.75">
      <c r="B1106" s="27"/>
    </row>
    <row r="1107" ht="12.75">
      <c r="B1107" s="27"/>
    </row>
    <row r="1108" ht="12.75">
      <c r="B1108" s="27"/>
    </row>
    <row r="1109" ht="12.75">
      <c r="B1109" s="27"/>
    </row>
    <row r="1110" ht="12.75">
      <c r="B1110" s="27"/>
    </row>
    <row r="1111" ht="12.75">
      <c r="B1111" s="27"/>
    </row>
    <row r="1112" ht="12.75">
      <c r="B1112" s="27"/>
    </row>
    <row r="1113" ht="12.75">
      <c r="B1113" s="27"/>
    </row>
    <row r="1114" ht="12.75">
      <c r="B1114" s="27"/>
    </row>
    <row r="1115" ht="12.75">
      <c r="B1115" s="27"/>
    </row>
    <row r="1116" ht="12.75">
      <c r="B1116" s="27"/>
    </row>
    <row r="1117" ht="12.75">
      <c r="B1117" s="27"/>
    </row>
    <row r="1118" ht="12.75">
      <c r="B1118" s="27"/>
    </row>
    <row r="1119" ht="12.75">
      <c r="B1119" s="27"/>
    </row>
    <row r="1120" ht="12.75">
      <c r="B1120" s="27"/>
    </row>
    <row r="1121" ht="12.75">
      <c r="B1121" s="27"/>
    </row>
    <row r="1122" ht="12.75">
      <c r="B1122" s="27"/>
    </row>
    <row r="1123" ht="12.75">
      <c r="B1123" s="27"/>
    </row>
    <row r="1124" ht="12.75">
      <c r="B1124" s="27"/>
    </row>
    <row r="1125" ht="12.75">
      <c r="B1125" s="27"/>
    </row>
    <row r="1126" ht="12.75">
      <c r="B1126" s="27"/>
    </row>
    <row r="1127" ht="12.75">
      <c r="B1127" s="27"/>
    </row>
    <row r="1128" ht="12.75">
      <c r="B1128" s="27"/>
    </row>
    <row r="1129" ht="12.75">
      <c r="B1129" s="27"/>
    </row>
    <row r="1130" ht="12.75">
      <c r="B1130" s="27"/>
    </row>
    <row r="1131" ht="12.75">
      <c r="B1131" s="27"/>
    </row>
    <row r="1132" ht="12.75">
      <c r="B1132" s="27"/>
    </row>
    <row r="1133" ht="12.75">
      <c r="B1133" s="27"/>
    </row>
    <row r="1134" ht="12.75">
      <c r="B1134" s="27"/>
    </row>
    <row r="1135" ht="12.75">
      <c r="B1135" s="27"/>
    </row>
    <row r="1136" ht="12.75">
      <c r="B1136" s="27"/>
    </row>
    <row r="1137" ht="12.75">
      <c r="B1137" s="27"/>
    </row>
    <row r="1138" ht="12.75">
      <c r="B1138" s="27"/>
    </row>
    <row r="1139" ht="12.75">
      <c r="B1139" s="27"/>
    </row>
    <row r="1140" ht="12.75">
      <c r="B1140" s="27"/>
    </row>
    <row r="1141" ht="12.75">
      <c r="B1141" s="27"/>
    </row>
    <row r="1142" ht="12.75">
      <c r="B1142" s="27"/>
    </row>
    <row r="1143" ht="12.75">
      <c r="B1143" s="27"/>
    </row>
    <row r="1144" ht="12.75">
      <c r="B1144" s="27"/>
    </row>
    <row r="1145" ht="12.75">
      <c r="B1145" s="27"/>
    </row>
    <row r="1146" ht="12.75">
      <c r="B1146" s="27"/>
    </row>
    <row r="1147" ht="12.75">
      <c r="B1147" s="27"/>
    </row>
    <row r="1148" ht="12.75">
      <c r="B1148" s="27"/>
    </row>
    <row r="1149" ht="12.75">
      <c r="B1149" s="27"/>
    </row>
    <row r="1150" ht="12.75">
      <c r="B1150" s="27"/>
    </row>
    <row r="1151" ht="12.75">
      <c r="B1151" s="27"/>
    </row>
    <row r="1152" ht="12.75">
      <c r="B1152" s="27"/>
    </row>
    <row r="1153" ht="12.75">
      <c r="B1153" s="27"/>
    </row>
    <row r="1154" ht="12.75">
      <c r="B1154" s="27"/>
    </row>
    <row r="1155" ht="12.75">
      <c r="B1155" s="27"/>
    </row>
    <row r="1156" ht="12.75">
      <c r="B1156" s="27"/>
    </row>
    <row r="1157" ht="12.75">
      <c r="B1157" s="27"/>
    </row>
    <row r="1158" ht="12.75">
      <c r="B1158" s="27"/>
    </row>
    <row r="1159" ht="12.75">
      <c r="B1159" s="27"/>
    </row>
    <row r="1160" ht="12.75">
      <c r="B1160" s="27"/>
    </row>
    <row r="1161" ht="12.75">
      <c r="B1161" s="27"/>
    </row>
    <row r="1162" ht="12.75">
      <c r="B1162" s="27"/>
    </row>
    <row r="1163" ht="12.75">
      <c r="B1163" s="27"/>
    </row>
    <row r="1164" ht="12.75">
      <c r="B1164" s="27"/>
    </row>
    <row r="1165" ht="12.75">
      <c r="B1165" s="27"/>
    </row>
    <row r="1166" ht="12.75">
      <c r="B1166" s="27"/>
    </row>
    <row r="1167" ht="12.75">
      <c r="B1167" s="27"/>
    </row>
    <row r="1168" ht="12.75">
      <c r="B1168" s="27"/>
    </row>
    <row r="1169" ht="12.75">
      <c r="B1169" s="27"/>
    </row>
    <row r="1170" ht="12.75">
      <c r="B1170" s="27"/>
    </row>
    <row r="1171" ht="12.75">
      <c r="B1171" s="27"/>
    </row>
    <row r="1172" ht="12.75">
      <c r="B1172" s="27"/>
    </row>
    <row r="1173" ht="12.75">
      <c r="B1173" s="27"/>
    </row>
    <row r="1174" ht="12.75">
      <c r="B1174" s="27"/>
    </row>
    <row r="1175" ht="12.75">
      <c r="B1175" s="27"/>
    </row>
    <row r="1176" ht="12.75">
      <c r="B1176" s="27"/>
    </row>
    <row r="1177" ht="12.75">
      <c r="B1177" s="27"/>
    </row>
    <row r="1178" ht="12.75">
      <c r="B1178" s="27"/>
    </row>
    <row r="1179" ht="12.75">
      <c r="B1179" s="27"/>
    </row>
    <row r="1180" ht="12.75">
      <c r="B1180" s="27"/>
    </row>
    <row r="1181" ht="12.75">
      <c r="B1181" s="27"/>
    </row>
    <row r="1182" ht="12.75">
      <c r="B1182" s="27"/>
    </row>
    <row r="1183" ht="12.75">
      <c r="B1183" s="27"/>
    </row>
    <row r="1184" ht="12.75">
      <c r="B1184" s="27"/>
    </row>
    <row r="1185" ht="12.75">
      <c r="B1185" s="27"/>
    </row>
    <row r="1186" ht="12.75">
      <c r="B1186" s="27"/>
    </row>
    <row r="1187" ht="12.75">
      <c r="B1187" s="27"/>
    </row>
    <row r="1188" ht="12.75">
      <c r="B1188" s="27"/>
    </row>
    <row r="1189" ht="12.75">
      <c r="B1189" s="27"/>
    </row>
    <row r="1190" ht="12.75">
      <c r="B1190" s="27"/>
    </row>
    <row r="1191" ht="12.75">
      <c r="B1191" s="27"/>
    </row>
    <row r="1192" ht="12.75">
      <c r="B1192" s="27"/>
    </row>
    <row r="1193" ht="12.75">
      <c r="B1193" s="27"/>
    </row>
    <row r="1194" ht="12.75">
      <c r="B1194" s="27"/>
    </row>
    <row r="1195" ht="12.75">
      <c r="B1195" s="27"/>
    </row>
    <row r="1196" ht="12.75">
      <c r="B1196" s="27"/>
    </row>
    <row r="1197" ht="12.75">
      <c r="B1197" s="27"/>
    </row>
    <row r="1198" ht="12.75">
      <c r="B1198" s="27"/>
    </row>
    <row r="1199" ht="12.75">
      <c r="B1199" s="27"/>
    </row>
    <row r="1200" ht="12.75">
      <c r="B1200" s="27"/>
    </row>
    <row r="1201" ht="12.75">
      <c r="B1201" s="27"/>
    </row>
    <row r="1202" ht="12.75">
      <c r="B1202" s="27"/>
    </row>
    <row r="1203" ht="12.75">
      <c r="B1203" s="27"/>
    </row>
    <row r="1204" ht="12.75">
      <c r="B1204" s="27"/>
    </row>
    <row r="1205" ht="12.75">
      <c r="B1205" s="27"/>
    </row>
    <row r="1206" ht="12.75">
      <c r="B1206" s="27"/>
    </row>
    <row r="1207" ht="12.75">
      <c r="B1207" s="27"/>
    </row>
    <row r="1208" ht="12.75">
      <c r="B1208" s="27"/>
    </row>
    <row r="1209" ht="12.75">
      <c r="B1209" s="27"/>
    </row>
    <row r="1210" ht="12.75">
      <c r="B1210" s="27"/>
    </row>
    <row r="1211" ht="12.75">
      <c r="B1211" s="27"/>
    </row>
    <row r="1212" ht="12.75">
      <c r="B1212" s="27"/>
    </row>
    <row r="1213" ht="12.75">
      <c r="B1213" s="27"/>
    </row>
    <row r="1214" ht="12.75">
      <c r="B1214" s="27"/>
    </row>
    <row r="1215" ht="12.75">
      <c r="B1215" s="27"/>
    </row>
    <row r="1216" ht="12.75">
      <c r="B1216" s="27"/>
    </row>
    <row r="1217" ht="12.75">
      <c r="B1217" s="27"/>
    </row>
    <row r="1218" ht="12.75">
      <c r="B1218" s="27"/>
    </row>
    <row r="1219" ht="12.75">
      <c r="B1219" s="27"/>
    </row>
    <row r="1220" ht="12.75">
      <c r="B1220" s="27"/>
    </row>
    <row r="1221" ht="12.75">
      <c r="B1221" s="27"/>
    </row>
    <row r="1222" ht="12.75">
      <c r="B1222" s="27"/>
    </row>
    <row r="1223" ht="12.75">
      <c r="B1223" s="27"/>
    </row>
    <row r="1224" ht="12.75">
      <c r="B1224" s="27"/>
    </row>
    <row r="1225" ht="12.75">
      <c r="B1225" s="27"/>
    </row>
    <row r="1226" ht="12.75">
      <c r="B1226" s="27"/>
    </row>
    <row r="1227" ht="12.75">
      <c r="B1227" s="27"/>
    </row>
    <row r="1228" ht="12.75">
      <c r="B1228" s="27"/>
    </row>
    <row r="1229" ht="12.75">
      <c r="B1229" s="27"/>
    </row>
    <row r="1230" ht="12.75">
      <c r="B1230" s="27"/>
    </row>
    <row r="1231" ht="12.75">
      <c r="B1231" s="27"/>
    </row>
    <row r="1232" ht="12.75">
      <c r="B1232" s="27"/>
    </row>
    <row r="1233" ht="12.75">
      <c r="B1233" s="27"/>
    </row>
    <row r="1234" ht="12.75">
      <c r="B1234" s="27"/>
    </row>
    <row r="1235" ht="12.75">
      <c r="B1235" s="27"/>
    </row>
    <row r="1236" ht="12.75">
      <c r="B1236" s="27"/>
    </row>
    <row r="1237" ht="12.75">
      <c r="B1237" s="27"/>
    </row>
    <row r="1238" ht="12.75">
      <c r="B1238" s="27"/>
    </row>
    <row r="1239" ht="12.75">
      <c r="B1239" s="27"/>
    </row>
    <row r="1240" ht="12.75">
      <c r="B1240" s="27"/>
    </row>
    <row r="1241" ht="12.75">
      <c r="B1241" s="27"/>
    </row>
    <row r="1242" ht="12.75">
      <c r="B1242" s="27"/>
    </row>
    <row r="1243" ht="12.75">
      <c r="B1243" s="27"/>
    </row>
    <row r="1244" ht="12.75">
      <c r="B1244" s="27"/>
    </row>
    <row r="1245" ht="12.75">
      <c r="B1245" s="27"/>
    </row>
    <row r="1246" ht="12.75">
      <c r="B1246" s="27"/>
    </row>
    <row r="1247" ht="12.75">
      <c r="B1247" s="27"/>
    </row>
    <row r="1248" ht="12.75">
      <c r="B1248" s="27"/>
    </row>
    <row r="1249" ht="12.75">
      <c r="B1249" s="27"/>
    </row>
    <row r="1250" ht="12.75">
      <c r="B1250" s="27"/>
    </row>
    <row r="1251" ht="12.75">
      <c r="B1251" s="27"/>
    </row>
    <row r="1252" ht="12.75">
      <c r="B1252" s="27"/>
    </row>
    <row r="1253" ht="12.75">
      <c r="B1253" s="27"/>
    </row>
    <row r="1254" ht="12.75">
      <c r="B1254" s="27"/>
    </row>
    <row r="1255" ht="12.75">
      <c r="B1255" s="27"/>
    </row>
    <row r="1256" ht="12.75">
      <c r="B1256" s="27"/>
    </row>
    <row r="1257" ht="12.75">
      <c r="B1257" s="27"/>
    </row>
    <row r="1258" ht="12.75">
      <c r="B1258" s="27"/>
    </row>
    <row r="1259" ht="12.75">
      <c r="B1259" s="27"/>
    </row>
    <row r="1260" ht="12.75">
      <c r="B1260" s="27"/>
    </row>
    <row r="1261" ht="12.75">
      <c r="B1261" s="27"/>
    </row>
    <row r="1262" ht="12.75">
      <c r="B1262" s="27"/>
    </row>
    <row r="1263" ht="12.75">
      <c r="B1263" s="27"/>
    </row>
    <row r="1264" ht="12.75">
      <c r="B1264" s="27"/>
    </row>
    <row r="1265" ht="12.75">
      <c r="B1265" s="27"/>
    </row>
    <row r="1266" ht="12.75">
      <c r="B1266" s="27"/>
    </row>
    <row r="1267" ht="12.75">
      <c r="B1267" s="27"/>
    </row>
    <row r="1268" ht="12.75">
      <c r="B1268" s="27"/>
    </row>
    <row r="1269" ht="12.75">
      <c r="B1269" s="27"/>
    </row>
    <row r="1270" ht="12.75">
      <c r="B1270" s="27"/>
    </row>
    <row r="1271" ht="12.75">
      <c r="B1271" s="27"/>
    </row>
    <row r="1272" ht="12.75">
      <c r="B1272" s="27"/>
    </row>
    <row r="1273" ht="12.75">
      <c r="B1273" s="27"/>
    </row>
    <row r="1274" ht="12.75">
      <c r="B1274" s="27"/>
    </row>
    <row r="1275" ht="12.75">
      <c r="B1275" s="27"/>
    </row>
    <row r="1276" ht="12.75">
      <c r="B1276" s="27"/>
    </row>
    <row r="1277" ht="12.75">
      <c r="B1277" s="27"/>
    </row>
    <row r="1278" ht="12.75">
      <c r="B1278" s="27"/>
    </row>
    <row r="1279" ht="12.75">
      <c r="B1279" s="27"/>
    </row>
    <row r="1280" ht="12.75">
      <c r="B1280" s="27"/>
    </row>
    <row r="1281" ht="12.75">
      <c r="B1281" s="27"/>
    </row>
    <row r="1282" ht="12.75">
      <c r="B1282" s="27"/>
    </row>
    <row r="1283" ht="12.75">
      <c r="B1283" s="27"/>
    </row>
    <row r="1284" ht="12.75">
      <c r="B1284" s="27"/>
    </row>
    <row r="1285" ht="12.75">
      <c r="B1285" s="27"/>
    </row>
    <row r="1286" ht="12.75">
      <c r="B1286" s="27"/>
    </row>
    <row r="1287" ht="12.75">
      <c r="B1287" s="27"/>
    </row>
    <row r="1288" ht="12.75">
      <c r="B1288" s="27"/>
    </row>
    <row r="1289" ht="12.75">
      <c r="B1289" s="27"/>
    </row>
    <row r="1290" ht="12.75">
      <c r="B1290" s="27"/>
    </row>
    <row r="1291" ht="12.75">
      <c r="B1291" s="27"/>
    </row>
    <row r="1292" ht="12.75">
      <c r="B1292" s="27"/>
    </row>
    <row r="1293" ht="12.75">
      <c r="B1293" s="27"/>
    </row>
    <row r="1294" ht="12.75">
      <c r="B1294" s="27"/>
    </row>
    <row r="1295" ht="12.75">
      <c r="B1295" s="27"/>
    </row>
    <row r="1296" ht="12.75">
      <c r="B1296" s="27"/>
    </row>
    <row r="1297" ht="12.75">
      <c r="B1297" s="27"/>
    </row>
    <row r="1298" ht="12.75">
      <c r="B1298" s="27"/>
    </row>
    <row r="1299" ht="12.75">
      <c r="B1299" s="27"/>
    </row>
    <row r="1300" ht="12.75">
      <c r="B1300" s="27"/>
    </row>
    <row r="1301" ht="12.75">
      <c r="B1301" s="27"/>
    </row>
    <row r="1302" ht="12.75">
      <c r="B1302" s="27"/>
    </row>
    <row r="1303" ht="12.75">
      <c r="B1303" s="27"/>
    </row>
    <row r="1304" ht="12.75">
      <c r="B1304" s="27"/>
    </row>
    <row r="1305" ht="12.75">
      <c r="B1305" s="27"/>
    </row>
    <row r="1306" ht="12.75">
      <c r="B1306" s="27"/>
    </row>
    <row r="1307" ht="12.75">
      <c r="B1307" s="27"/>
    </row>
    <row r="1308" ht="12.75">
      <c r="B1308" s="27"/>
    </row>
    <row r="1309" ht="12.75">
      <c r="B1309" s="27"/>
    </row>
    <row r="1310" ht="12.75">
      <c r="B1310" s="27"/>
    </row>
    <row r="1311" ht="12.75">
      <c r="B1311" s="27"/>
    </row>
    <row r="1312" ht="12.75">
      <c r="B1312" s="27"/>
    </row>
    <row r="1313" ht="12.75">
      <c r="B1313" s="27"/>
    </row>
    <row r="1314" ht="12.75">
      <c r="B1314" s="27"/>
    </row>
    <row r="1315" ht="12.75">
      <c r="B1315" s="27"/>
    </row>
    <row r="1316" ht="12.75">
      <c r="B1316" s="27"/>
    </row>
    <row r="1317" ht="12.75">
      <c r="B1317" s="27"/>
    </row>
    <row r="1318" ht="12.75">
      <c r="B1318" s="27"/>
    </row>
    <row r="1319" ht="12.75">
      <c r="B1319" s="27"/>
    </row>
    <row r="1320" ht="12.75">
      <c r="B1320" s="27"/>
    </row>
    <row r="1321" ht="12.75">
      <c r="B1321" s="27"/>
    </row>
    <row r="1322" ht="12.75">
      <c r="B1322" s="27"/>
    </row>
    <row r="1323" ht="12.75">
      <c r="B1323" s="27"/>
    </row>
    <row r="1324" ht="12.75">
      <c r="B1324" s="27"/>
    </row>
    <row r="1325" ht="12.75">
      <c r="B1325" s="27"/>
    </row>
    <row r="1326" ht="12.75">
      <c r="B1326" s="27"/>
    </row>
    <row r="1327" ht="12.75">
      <c r="B1327" s="27"/>
    </row>
    <row r="1328" ht="12.75">
      <c r="B1328" s="27"/>
    </row>
    <row r="1329" ht="12.75">
      <c r="B1329" s="27"/>
    </row>
    <row r="1330" ht="12.75">
      <c r="B1330" s="27"/>
    </row>
    <row r="1331" ht="12.75">
      <c r="B1331" s="27"/>
    </row>
    <row r="1332" ht="12.75">
      <c r="B1332" s="27"/>
    </row>
    <row r="1333" ht="12.75">
      <c r="B1333" s="27"/>
    </row>
    <row r="1334" ht="12.75">
      <c r="B1334" s="27"/>
    </row>
    <row r="1335" ht="12.75">
      <c r="B1335" s="27"/>
    </row>
    <row r="1336" ht="12.75">
      <c r="B1336" s="27"/>
    </row>
    <row r="1337" ht="12.75">
      <c r="B1337" s="27"/>
    </row>
    <row r="1338" ht="12.75">
      <c r="B1338" s="27"/>
    </row>
    <row r="1339" ht="12.75">
      <c r="B1339" s="27"/>
    </row>
    <row r="1340" ht="12.75">
      <c r="B1340" s="27"/>
    </row>
    <row r="1341" ht="12.75">
      <c r="B1341" s="27"/>
    </row>
    <row r="1342" ht="12.75">
      <c r="B1342" s="27"/>
    </row>
    <row r="1343" ht="12.75">
      <c r="B1343" s="27"/>
    </row>
    <row r="1344" ht="12.75">
      <c r="B1344" s="27"/>
    </row>
    <row r="1345" ht="12.75">
      <c r="B1345" s="27"/>
    </row>
    <row r="1346" ht="12.75">
      <c r="B1346" s="27"/>
    </row>
    <row r="1347" ht="12.75">
      <c r="B1347" s="27"/>
    </row>
    <row r="1348" ht="12.75">
      <c r="B1348" s="27"/>
    </row>
    <row r="1349" ht="12.75">
      <c r="B1349" s="27"/>
    </row>
    <row r="1350" ht="12.75">
      <c r="B1350" s="27"/>
    </row>
    <row r="1351" ht="12.75">
      <c r="B1351" s="27"/>
    </row>
    <row r="1352" ht="12.75">
      <c r="B1352" s="27"/>
    </row>
    <row r="1353" ht="12.75">
      <c r="B1353" s="27"/>
    </row>
    <row r="1354" ht="12.75">
      <c r="B1354" s="27"/>
    </row>
    <row r="1355" ht="12.75">
      <c r="B1355" s="27"/>
    </row>
    <row r="1356" ht="12.75">
      <c r="B1356" s="27"/>
    </row>
    <row r="1357" ht="12.75">
      <c r="B1357" s="27"/>
    </row>
    <row r="1358" ht="12.75">
      <c r="B1358" s="27"/>
    </row>
    <row r="1359" ht="12.75">
      <c r="B1359" s="27"/>
    </row>
    <row r="1360" ht="12.75">
      <c r="B1360" s="27"/>
    </row>
    <row r="1361" ht="12.75">
      <c r="B1361" s="27"/>
    </row>
    <row r="1362" ht="12.75">
      <c r="B1362" s="27"/>
    </row>
    <row r="1363" ht="12.75">
      <c r="B1363" s="27"/>
    </row>
    <row r="1364" ht="12.75">
      <c r="B1364" s="27"/>
    </row>
    <row r="1365" ht="12.75">
      <c r="B1365" s="27"/>
    </row>
    <row r="1366" ht="12.75">
      <c r="B1366" s="27"/>
    </row>
    <row r="1367" ht="12.75">
      <c r="B1367" s="27"/>
    </row>
    <row r="1368" ht="12.75">
      <c r="B1368" s="27"/>
    </row>
    <row r="1369" ht="12.75">
      <c r="B1369" s="27"/>
    </row>
    <row r="1370" ht="12.75">
      <c r="B1370" s="27"/>
    </row>
    <row r="1371" ht="12.75">
      <c r="B1371" s="27"/>
    </row>
    <row r="1372" ht="12.75">
      <c r="B1372" s="27"/>
    </row>
    <row r="1373" ht="12.75">
      <c r="B1373" s="27"/>
    </row>
    <row r="1374" ht="12.75">
      <c r="B1374" s="27"/>
    </row>
    <row r="1375" ht="12.75">
      <c r="B1375" s="27"/>
    </row>
    <row r="1376" ht="12.75">
      <c r="B1376" s="27"/>
    </row>
    <row r="1377" ht="12.75">
      <c r="B1377" s="27"/>
    </row>
    <row r="1378" ht="12.75">
      <c r="B1378" s="27"/>
    </row>
    <row r="1379" ht="12.75">
      <c r="B1379" s="27"/>
    </row>
    <row r="1380" ht="12.75">
      <c r="B1380" s="27"/>
    </row>
    <row r="1381" ht="12.75">
      <c r="B1381" s="27"/>
    </row>
    <row r="1382" ht="12.75">
      <c r="B1382" s="27"/>
    </row>
    <row r="1383" ht="12.75">
      <c r="B1383" s="27"/>
    </row>
    <row r="1384" ht="12.75">
      <c r="B1384" s="27"/>
    </row>
    <row r="1385" ht="12.75">
      <c r="B1385" s="27"/>
    </row>
    <row r="1386" ht="12.75">
      <c r="B1386" s="27"/>
    </row>
    <row r="1387" ht="12.75">
      <c r="B1387" s="27"/>
    </row>
    <row r="1388" ht="12.75">
      <c r="B1388" s="27"/>
    </row>
    <row r="1389" ht="12.75">
      <c r="B1389" s="27"/>
    </row>
    <row r="1390" ht="12.75">
      <c r="B1390" s="27"/>
    </row>
    <row r="1391" ht="12.75">
      <c r="B1391" s="27"/>
    </row>
    <row r="1392" ht="12.75">
      <c r="B1392" s="27"/>
    </row>
    <row r="1393" ht="12.75">
      <c r="B1393" s="27"/>
    </row>
    <row r="1394" ht="12.75">
      <c r="B1394" s="27"/>
    </row>
    <row r="1395" ht="12.75">
      <c r="B1395" s="27"/>
    </row>
    <row r="1396" ht="12.75">
      <c r="B1396" s="27"/>
    </row>
    <row r="1397" ht="12.75">
      <c r="B1397" s="27"/>
    </row>
    <row r="1398" ht="12.75">
      <c r="B1398" s="27"/>
    </row>
    <row r="1399" ht="12.75">
      <c r="B1399" s="27"/>
    </row>
    <row r="1400" ht="12.75">
      <c r="B1400" s="27"/>
    </row>
    <row r="1401" ht="12.75">
      <c r="B1401" s="27"/>
    </row>
    <row r="1402" ht="12.75">
      <c r="B1402" s="27"/>
    </row>
    <row r="1403" ht="12.75">
      <c r="B1403" s="27"/>
    </row>
    <row r="1404" ht="12.75">
      <c r="B1404" s="27"/>
    </row>
    <row r="1405" ht="12.75">
      <c r="B1405" s="27"/>
    </row>
    <row r="1406" ht="12.75">
      <c r="B1406" s="27"/>
    </row>
    <row r="1407" ht="12.75">
      <c r="B1407" s="27"/>
    </row>
    <row r="1408" ht="12.75">
      <c r="B1408" s="27"/>
    </row>
    <row r="1409" ht="12.75">
      <c r="B1409" s="27"/>
    </row>
    <row r="1410" ht="12.75">
      <c r="B1410" s="27"/>
    </row>
    <row r="1411" ht="12.75">
      <c r="B1411" s="27"/>
    </row>
    <row r="1412" ht="12.75">
      <c r="B1412" s="27"/>
    </row>
    <row r="1413" ht="12.75">
      <c r="B1413" s="27"/>
    </row>
    <row r="1414" ht="12.75">
      <c r="B1414" s="27"/>
    </row>
    <row r="1415" ht="12.75">
      <c r="B1415" s="27"/>
    </row>
    <row r="1416" ht="12.75">
      <c r="B1416" s="27"/>
    </row>
    <row r="1417" ht="12.75">
      <c r="B1417" s="27"/>
    </row>
    <row r="1418" ht="12.75">
      <c r="B1418" s="27"/>
    </row>
    <row r="1419" ht="12.75">
      <c r="B1419" s="27"/>
    </row>
    <row r="1420" ht="12.75">
      <c r="B1420" s="27"/>
    </row>
    <row r="1421" ht="12.75">
      <c r="B1421" s="27"/>
    </row>
    <row r="1422" ht="12.75">
      <c r="B1422" s="27"/>
    </row>
    <row r="1423" ht="12.75">
      <c r="B1423" s="27"/>
    </row>
    <row r="1424" ht="12.75">
      <c r="B1424" s="27"/>
    </row>
    <row r="1425" ht="12.75">
      <c r="B1425" s="27"/>
    </row>
    <row r="1426" ht="12.75">
      <c r="B1426" s="27"/>
    </row>
    <row r="1427" ht="12.75">
      <c r="B1427" s="27"/>
    </row>
    <row r="1428" ht="12.75">
      <c r="B1428" s="27"/>
    </row>
    <row r="1429" ht="12.75">
      <c r="B1429" s="27"/>
    </row>
    <row r="1430" ht="12.75">
      <c r="B1430" s="27"/>
    </row>
    <row r="1431" ht="12.75">
      <c r="B1431" s="27"/>
    </row>
    <row r="1432" ht="12.75">
      <c r="B1432" s="27"/>
    </row>
    <row r="1433" ht="12.75">
      <c r="B1433" s="27"/>
    </row>
    <row r="1434" ht="12.75">
      <c r="B1434" s="27"/>
    </row>
    <row r="1435" ht="12.75">
      <c r="B1435" s="27"/>
    </row>
    <row r="1436" ht="12.75">
      <c r="B1436" s="27"/>
    </row>
    <row r="1437" ht="12.75">
      <c r="B1437" s="27"/>
    </row>
    <row r="1438" ht="12.75">
      <c r="B1438" s="27"/>
    </row>
    <row r="1439" ht="12.75">
      <c r="B1439" s="27"/>
    </row>
    <row r="1440" ht="12.75">
      <c r="B1440" s="27"/>
    </row>
    <row r="1441" ht="12.75">
      <c r="B1441" s="27"/>
    </row>
    <row r="1442" ht="12.75">
      <c r="B1442" s="27"/>
    </row>
    <row r="1443" ht="12.75">
      <c r="B1443" s="27"/>
    </row>
    <row r="1444" ht="12.75">
      <c r="B1444" s="27"/>
    </row>
    <row r="1445" ht="12.75">
      <c r="B1445" s="27"/>
    </row>
    <row r="1446" ht="12.75">
      <c r="B1446" s="27"/>
    </row>
    <row r="1447" ht="12.75">
      <c r="B1447" s="27"/>
    </row>
    <row r="1448" ht="12.75">
      <c r="B1448" s="27"/>
    </row>
    <row r="1449" ht="12.75">
      <c r="B1449" s="27"/>
    </row>
    <row r="1450" ht="12.75">
      <c r="B1450" s="27"/>
    </row>
    <row r="1451" ht="12.75">
      <c r="B1451" s="27"/>
    </row>
    <row r="1452" ht="12.75">
      <c r="B1452" s="27"/>
    </row>
    <row r="1453" ht="12.75">
      <c r="B1453" s="27"/>
    </row>
    <row r="1454" ht="12.75">
      <c r="B1454" s="27"/>
    </row>
    <row r="1455" ht="12.75">
      <c r="B1455" s="27"/>
    </row>
    <row r="1456" ht="12.75">
      <c r="B1456" s="27"/>
    </row>
    <row r="1457" ht="12.75">
      <c r="B1457" s="27"/>
    </row>
    <row r="1458" ht="12.75">
      <c r="B1458" s="27"/>
    </row>
    <row r="1459" ht="12.75">
      <c r="B1459" s="27"/>
    </row>
    <row r="1460" ht="12.75">
      <c r="B1460" s="27"/>
    </row>
    <row r="1461" ht="12.75">
      <c r="B1461" s="27"/>
    </row>
    <row r="1462" ht="12.75">
      <c r="B1462" s="27"/>
    </row>
    <row r="1463" ht="12.75">
      <c r="B1463" s="27"/>
    </row>
    <row r="1464" ht="12.75">
      <c r="B1464" s="27"/>
    </row>
    <row r="1465" ht="12.75">
      <c r="B1465" s="27"/>
    </row>
    <row r="1466" ht="12.75">
      <c r="B1466" s="27"/>
    </row>
    <row r="1467" ht="12.75">
      <c r="B1467" s="27"/>
    </row>
    <row r="1468" ht="12.75">
      <c r="B1468" s="27"/>
    </row>
    <row r="1469" ht="12.75">
      <c r="B1469" s="27"/>
    </row>
    <row r="1470" ht="12.75">
      <c r="B1470" s="27"/>
    </row>
    <row r="1471" ht="12.75">
      <c r="B1471" s="27"/>
    </row>
    <row r="1472" ht="12.75">
      <c r="B1472" s="27"/>
    </row>
    <row r="1473" ht="12.75">
      <c r="B1473" s="27"/>
    </row>
    <row r="1474" ht="12.75">
      <c r="B1474" s="27"/>
    </row>
    <row r="1475" ht="12.75">
      <c r="B1475" s="27"/>
    </row>
    <row r="1476" ht="12.75">
      <c r="B1476" s="27"/>
    </row>
    <row r="1477" ht="12.75">
      <c r="B1477" s="27"/>
    </row>
    <row r="1478" ht="12.75">
      <c r="B1478" s="27"/>
    </row>
    <row r="1479" ht="12.75">
      <c r="B1479" s="27"/>
    </row>
    <row r="1480" ht="12.75">
      <c r="B1480" s="27"/>
    </row>
    <row r="1481" ht="12.75">
      <c r="B1481" s="27"/>
    </row>
    <row r="1482" ht="12.75">
      <c r="B1482" s="27"/>
    </row>
    <row r="1483" ht="12.75">
      <c r="B1483" s="27"/>
    </row>
    <row r="1484" ht="12.75">
      <c r="B1484" s="27"/>
    </row>
    <row r="1485" ht="12.75">
      <c r="B1485" s="27"/>
    </row>
    <row r="1486" ht="12.75">
      <c r="B1486" s="27"/>
    </row>
    <row r="1487" ht="12.75">
      <c r="B1487" s="27"/>
    </row>
    <row r="1488" ht="12.75">
      <c r="B1488" s="27"/>
    </row>
    <row r="1489" ht="12.75">
      <c r="B1489" s="27"/>
    </row>
    <row r="1490" ht="12.75">
      <c r="B1490" s="27"/>
    </row>
    <row r="1491" ht="12.75">
      <c r="B1491" s="27"/>
    </row>
    <row r="1492" ht="12.75">
      <c r="B1492" s="27"/>
    </row>
    <row r="1493" ht="12.75">
      <c r="B1493" s="27"/>
    </row>
    <row r="1494" ht="12.75">
      <c r="B1494" s="27"/>
    </row>
    <row r="1495" ht="12.75">
      <c r="B1495" s="27"/>
    </row>
    <row r="1496" ht="12.75">
      <c r="B1496" s="27"/>
    </row>
    <row r="1497" ht="12.75">
      <c r="B1497" s="27"/>
    </row>
    <row r="1498" ht="12.75">
      <c r="B1498" s="27"/>
    </row>
    <row r="1499" ht="12.75">
      <c r="B1499" s="27"/>
    </row>
    <row r="1500" ht="12.75">
      <c r="B1500" s="27"/>
    </row>
    <row r="1501" ht="12.75">
      <c r="B1501" s="27"/>
    </row>
    <row r="1502" ht="12.75">
      <c r="B1502" s="27"/>
    </row>
    <row r="1503" ht="12.75">
      <c r="B1503" s="27"/>
    </row>
    <row r="1504" ht="12.75">
      <c r="B1504" s="27"/>
    </row>
    <row r="1505" ht="12.75">
      <c r="B1505" s="27"/>
    </row>
    <row r="1506" ht="12.75">
      <c r="B1506" s="27"/>
    </row>
    <row r="1507" ht="12.75">
      <c r="B1507" s="27"/>
    </row>
    <row r="1508" ht="12.75">
      <c r="B1508" s="27"/>
    </row>
    <row r="1509" ht="12.75">
      <c r="B1509" s="27"/>
    </row>
    <row r="1510" ht="12.75">
      <c r="B1510" s="27"/>
    </row>
    <row r="1511" ht="12.75">
      <c r="B1511" s="27"/>
    </row>
    <row r="1512" ht="12.75">
      <c r="B1512" s="27"/>
    </row>
    <row r="1513" ht="12.75">
      <c r="B1513" s="27"/>
    </row>
    <row r="1514" ht="12.75">
      <c r="B1514" s="27"/>
    </row>
    <row r="1515" ht="12.75">
      <c r="B1515" s="27"/>
    </row>
    <row r="1516" ht="12.75">
      <c r="B1516" s="27"/>
    </row>
    <row r="1517" ht="12.75">
      <c r="B1517" s="27"/>
    </row>
    <row r="1518" ht="12.75">
      <c r="B1518" s="27"/>
    </row>
    <row r="1519" ht="12.75">
      <c r="B1519" s="27"/>
    </row>
    <row r="1520" ht="12.75">
      <c r="B1520" s="27"/>
    </row>
    <row r="1521" ht="12.75">
      <c r="B1521" s="27"/>
    </row>
    <row r="1522" ht="12.75">
      <c r="B1522" s="27"/>
    </row>
    <row r="1523" ht="12.75">
      <c r="B1523" s="27"/>
    </row>
    <row r="1524" ht="12.75">
      <c r="B1524" s="27"/>
    </row>
    <row r="1525" ht="12.75">
      <c r="B1525" s="27"/>
    </row>
    <row r="1526" ht="12.75">
      <c r="B1526" s="27"/>
    </row>
    <row r="1527" ht="12.75">
      <c r="B1527" s="27"/>
    </row>
    <row r="1528" ht="12.75">
      <c r="B1528" s="27"/>
    </row>
    <row r="1529" ht="12.75">
      <c r="B1529" s="27"/>
    </row>
    <row r="1530" ht="12.75">
      <c r="B1530" s="27"/>
    </row>
    <row r="1531" ht="12.75">
      <c r="B1531" s="27"/>
    </row>
    <row r="1532" ht="12.75">
      <c r="B1532" s="27"/>
    </row>
    <row r="1533" ht="12.75">
      <c r="B1533" s="27"/>
    </row>
    <row r="1534" ht="12.75">
      <c r="B1534" s="27"/>
    </row>
    <row r="1535" ht="12.75">
      <c r="B1535" s="27"/>
    </row>
    <row r="1536" ht="12.75">
      <c r="B1536" s="27"/>
    </row>
    <row r="1537" ht="12.75">
      <c r="B1537" s="27"/>
    </row>
    <row r="1538" ht="12.75">
      <c r="B1538" s="27"/>
    </row>
    <row r="1539" ht="12.75">
      <c r="B1539" s="27"/>
    </row>
    <row r="1540" ht="12.75">
      <c r="B1540" s="27"/>
    </row>
    <row r="1541" ht="12.75">
      <c r="B1541" s="27"/>
    </row>
    <row r="1542" ht="12.75">
      <c r="B1542" s="27"/>
    </row>
    <row r="1543" ht="12.75">
      <c r="B1543" s="27"/>
    </row>
    <row r="1544" ht="12.75">
      <c r="B1544" s="27"/>
    </row>
    <row r="1545" ht="12.75">
      <c r="B1545" s="27"/>
    </row>
    <row r="1546" ht="12.75">
      <c r="B1546" s="27"/>
    </row>
    <row r="1547" ht="12.75">
      <c r="B1547" s="27"/>
    </row>
    <row r="1548" ht="12.75">
      <c r="B1548" s="27"/>
    </row>
    <row r="1549" ht="12.75">
      <c r="B1549" s="27"/>
    </row>
    <row r="1550" ht="12.75">
      <c r="B1550" s="27"/>
    </row>
    <row r="1551" ht="12.75">
      <c r="B1551" s="27"/>
    </row>
    <row r="1552" ht="12.75">
      <c r="B1552" s="27"/>
    </row>
    <row r="1553" ht="12.75">
      <c r="B1553" s="27"/>
    </row>
    <row r="1554" ht="12.75">
      <c r="B1554" s="27"/>
    </row>
    <row r="1555" ht="12.75">
      <c r="B1555" s="27"/>
    </row>
    <row r="1556" ht="12.75">
      <c r="B1556" s="27"/>
    </row>
    <row r="1557" ht="12.75">
      <c r="B1557" s="27"/>
    </row>
    <row r="1558" ht="12.75">
      <c r="B1558" s="27"/>
    </row>
    <row r="1559" ht="12.75">
      <c r="B1559" s="27"/>
    </row>
    <row r="1560" ht="12.75">
      <c r="B1560" s="27"/>
    </row>
    <row r="1561" ht="12.75">
      <c r="B1561" s="27"/>
    </row>
    <row r="1562" ht="12.75">
      <c r="B1562" s="27"/>
    </row>
    <row r="1563" ht="12.75">
      <c r="B1563" s="27"/>
    </row>
    <row r="1564" ht="12.75">
      <c r="B1564" s="27"/>
    </row>
    <row r="1565" ht="12.75">
      <c r="B1565" s="27"/>
    </row>
    <row r="1566" ht="12.75">
      <c r="B1566" s="27"/>
    </row>
    <row r="1567" ht="12.75">
      <c r="B1567" s="27"/>
    </row>
    <row r="1568" ht="12.75">
      <c r="B1568" s="27"/>
    </row>
    <row r="1569" ht="12.75">
      <c r="B1569" s="27"/>
    </row>
    <row r="1570" ht="12.75">
      <c r="B1570" s="27"/>
    </row>
    <row r="1571" ht="12.75">
      <c r="B1571" s="27"/>
    </row>
    <row r="1572" ht="12.75">
      <c r="B1572" s="27"/>
    </row>
    <row r="1573" ht="12.75">
      <c r="B1573" s="27"/>
    </row>
    <row r="1574" ht="12.75">
      <c r="B1574" s="27"/>
    </row>
    <row r="1575" ht="12.75">
      <c r="B1575" s="27"/>
    </row>
    <row r="1576" ht="12.75">
      <c r="B1576" s="27"/>
    </row>
    <row r="1577" ht="12.75">
      <c r="B1577" s="27"/>
    </row>
    <row r="1578" ht="12.75">
      <c r="B1578" s="27"/>
    </row>
    <row r="1579" ht="12.75">
      <c r="B1579" s="27"/>
    </row>
    <row r="1580" ht="12.75">
      <c r="B1580" s="27"/>
    </row>
    <row r="1581" ht="12.75">
      <c r="B1581" s="27"/>
    </row>
    <row r="1582" ht="12.75">
      <c r="B1582" s="27"/>
    </row>
    <row r="1583" ht="12.75">
      <c r="B1583" s="27"/>
    </row>
    <row r="1584" ht="12.75">
      <c r="B1584" s="27"/>
    </row>
    <row r="1585" ht="12.75">
      <c r="B1585" s="27"/>
    </row>
    <row r="1586" ht="12.75">
      <c r="B1586" s="27"/>
    </row>
    <row r="1587" ht="12.75">
      <c r="B1587" s="27"/>
    </row>
    <row r="1588" ht="12.75">
      <c r="B1588" s="27"/>
    </row>
    <row r="1589" ht="12.75">
      <c r="B1589" s="27"/>
    </row>
    <row r="1590" ht="12.75">
      <c r="B1590" s="27"/>
    </row>
    <row r="1591" ht="12.75">
      <c r="B1591" s="27"/>
    </row>
    <row r="1592" ht="12.75">
      <c r="B1592" s="27"/>
    </row>
    <row r="1593" ht="12.75">
      <c r="B1593" s="27"/>
    </row>
    <row r="1594" ht="12.75">
      <c r="B1594" s="27"/>
    </row>
    <row r="1595" ht="12.75">
      <c r="B1595" s="27"/>
    </row>
    <row r="1596" ht="12.75">
      <c r="B1596" s="27"/>
    </row>
    <row r="1597" ht="12.75">
      <c r="B1597" s="27"/>
    </row>
    <row r="1598" ht="12.75">
      <c r="B1598" s="27"/>
    </row>
    <row r="1599" ht="12.75">
      <c r="B1599" s="27"/>
    </row>
    <row r="1600" ht="12.75">
      <c r="B1600" s="27"/>
    </row>
    <row r="1601" ht="12.75">
      <c r="B1601" s="27"/>
    </row>
    <row r="1602" ht="12.75">
      <c r="B1602" s="27"/>
    </row>
    <row r="1603" ht="12.75">
      <c r="B1603" s="27"/>
    </row>
    <row r="1604" ht="12.75">
      <c r="B1604" s="27"/>
    </row>
    <row r="1605" ht="12.75">
      <c r="B1605" s="27"/>
    </row>
    <row r="1606" ht="12.75">
      <c r="B1606" s="27"/>
    </row>
    <row r="1607" ht="12.75">
      <c r="B1607" s="27"/>
    </row>
    <row r="1608" ht="12.75">
      <c r="B1608" s="27"/>
    </row>
    <row r="1609" ht="12.75">
      <c r="B1609" s="27"/>
    </row>
    <row r="1610" ht="12.75">
      <c r="B1610" s="27"/>
    </row>
    <row r="1611" ht="12.75">
      <c r="B1611" s="27"/>
    </row>
    <row r="1612" ht="12.75">
      <c r="B1612" s="27"/>
    </row>
    <row r="1613" ht="12.75">
      <c r="B1613" s="27"/>
    </row>
    <row r="1614" ht="12.75">
      <c r="B1614" s="27"/>
    </row>
    <row r="1615" ht="12.75">
      <c r="B1615" s="27"/>
    </row>
    <row r="1616" ht="12.75">
      <c r="B1616" s="27"/>
    </row>
    <row r="1617" ht="12.75">
      <c r="B1617" s="27"/>
    </row>
    <row r="1618" ht="12.75">
      <c r="B1618" s="27"/>
    </row>
    <row r="1619" ht="12.75">
      <c r="B1619" s="27"/>
    </row>
    <row r="1620" ht="12.75">
      <c r="B1620" s="27"/>
    </row>
    <row r="1621" ht="12.75">
      <c r="B1621" s="27"/>
    </row>
    <row r="1622" ht="12.75">
      <c r="B1622" s="27"/>
    </row>
    <row r="1623" ht="12.75">
      <c r="B1623" s="27"/>
    </row>
    <row r="1624" ht="12.75">
      <c r="B1624" s="27"/>
    </row>
    <row r="1625" ht="12.75">
      <c r="B1625" s="27"/>
    </row>
    <row r="1626" ht="12.75">
      <c r="B1626" s="27"/>
    </row>
    <row r="1627" ht="12.75">
      <c r="B1627" s="27"/>
    </row>
    <row r="1628" ht="12.75">
      <c r="B1628" s="27"/>
    </row>
    <row r="1629" ht="12.75">
      <c r="B1629" s="27"/>
    </row>
    <row r="1630" ht="12.75">
      <c r="B1630" s="27"/>
    </row>
    <row r="1631" ht="12.75">
      <c r="B1631" s="27"/>
    </row>
    <row r="1632" ht="12.75">
      <c r="B1632" s="27"/>
    </row>
    <row r="1633" ht="12.75">
      <c r="B1633" s="27"/>
    </row>
    <row r="1634" ht="12.75">
      <c r="B1634" s="27"/>
    </row>
    <row r="1635" ht="12.75">
      <c r="B1635" s="27"/>
    </row>
    <row r="1636" ht="12.75">
      <c r="B1636" s="27"/>
    </row>
    <row r="1637" ht="12.75">
      <c r="B1637" s="27"/>
    </row>
    <row r="1638" ht="12.75">
      <c r="B1638" s="27"/>
    </row>
    <row r="1639" ht="12.75">
      <c r="B1639" s="27"/>
    </row>
    <row r="1640" ht="12.75">
      <c r="B1640" s="27"/>
    </row>
    <row r="1641" ht="12.75">
      <c r="B1641" s="27"/>
    </row>
    <row r="1642" ht="12.75">
      <c r="B1642" s="27"/>
    </row>
    <row r="1643" ht="12.75">
      <c r="B1643" s="27"/>
    </row>
    <row r="1644" ht="12.75">
      <c r="B1644" s="27"/>
    </row>
    <row r="1645" ht="12.75">
      <c r="B1645" s="27"/>
    </row>
    <row r="1646" ht="12.75">
      <c r="B1646" s="27"/>
    </row>
    <row r="1647" ht="12.75">
      <c r="B1647" s="27"/>
    </row>
    <row r="1648" ht="12.75">
      <c r="B1648" s="27"/>
    </row>
    <row r="1649" ht="12.75">
      <c r="B1649" s="27"/>
    </row>
    <row r="1650" ht="12.75">
      <c r="B1650" s="27"/>
    </row>
    <row r="1651" ht="12.75">
      <c r="B1651" s="27"/>
    </row>
    <row r="1652" ht="12.75">
      <c r="B1652" s="27"/>
    </row>
    <row r="1653" ht="12.75">
      <c r="B1653" s="27"/>
    </row>
    <row r="1654" ht="12.75">
      <c r="B1654" s="27"/>
    </row>
    <row r="1655" ht="12.75">
      <c r="B1655" s="27"/>
    </row>
    <row r="1656" ht="12.75">
      <c r="B1656" s="27"/>
    </row>
    <row r="1657" ht="12.75">
      <c r="B1657" s="27"/>
    </row>
    <row r="1658" ht="12.75">
      <c r="B1658" s="27"/>
    </row>
    <row r="1659" ht="12.75">
      <c r="B1659" s="27"/>
    </row>
    <row r="1660" ht="12.75">
      <c r="B1660" s="27"/>
    </row>
    <row r="1661" ht="12.75">
      <c r="B1661" s="27"/>
    </row>
    <row r="1662" ht="12.75">
      <c r="B1662" s="27"/>
    </row>
    <row r="1663" ht="12.75">
      <c r="B1663" s="27"/>
    </row>
    <row r="1664" ht="12.75">
      <c r="B1664" s="27"/>
    </row>
    <row r="1665" ht="12.75">
      <c r="B1665" s="27"/>
    </row>
    <row r="1666" ht="12.75">
      <c r="B1666" s="27"/>
    </row>
    <row r="1667" ht="12.75">
      <c r="B1667" s="27"/>
    </row>
    <row r="1668" ht="12.75">
      <c r="B1668" s="27"/>
    </row>
    <row r="1669" ht="12.75">
      <c r="B1669" s="27"/>
    </row>
    <row r="1670" ht="12.75">
      <c r="B1670" s="27"/>
    </row>
    <row r="1671" ht="12.75">
      <c r="B1671" s="27"/>
    </row>
    <row r="1672" ht="12.75">
      <c r="B1672" s="27"/>
    </row>
    <row r="1673" ht="12.75">
      <c r="B1673" s="27"/>
    </row>
    <row r="1674" ht="12.75">
      <c r="B1674" s="27"/>
    </row>
    <row r="1675" ht="12.75">
      <c r="B1675" s="27"/>
    </row>
    <row r="1676" ht="12.75">
      <c r="B1676" s="27"/>
    </row>
    <row r="1677" ht="12.75">
      <c r="B1677" s="27"/>
    </row>
    <row r="1678" ht="12.75">
      <c r="B1678" s="27"/>
    </row>
    <row r="1679" ht="12.75">
      <c r="B1679" s="27"/>
    </row>
    <row r="1680" ht="12.75">
      <c r="B1680" s="27"/>
    </row>
    <row r="1681" ht="12.75">
      <c r="B1681" s="27"/>
    </row>
    <row r="1682" ht="12.75">
      <c r="B1682" s="27"/>
    </row>
    <row r="1683" ht="12.75">
      <c r="B1683" s="27"/>
    </row>
    <row r="1684" ht="12.75">
      <c r="B1684" s="27"/>
    </row>
    <row r="1685" ht="12.75">
      <c r="B1685" s="27"/>
    </row>
    <row r="1686" ht="12.75">
      <c r="B1686" s="27"/>
    </row>
    <row r="1687" ht="12.75">
      <c r="B1687" s="27"/>
    </row>
    <row r="1688" ht="12.75">
      <c r="B1688" s="27"/>
    </row>
    <row r="1689" ht="12.75">
      <c r="B1689" s="27"/>
    </row>
    <row r="1690" ht="12.75">
      <c r="B1690" s="27"/>
    </row>
    <row r="1691" ht="12.75">
      <c r="B1691" s="27"/>
    </row>
    <row r="1692" ht="12.75">
      <c r="B1692" s="27"/>
    </row>
    <row r="1693" ht="12.75">
      <c r="B1693" s="27"/>
    </row>
    <row r="1694" ht="12.75">
      <c r="B1694" s="27"/>
    </row>
    <row r="1695" ht="12.75">
      <c r="B1695" s="27"/>
    </row>
    <row r="1696" ht="12.75">
      <c r="B1696" s="27"/>
    </row>
    <row r="1697" ht="12.75">
      <c r="B1697" s="27"/>
    </row>
    <row r="1698" ht="12.75">
      <c r="B1698" s="27"/>
    </row>
    <row r="1699" ht="12.75">
      <c r="B1699" s="27"/>
    </row>
    <row r="1700" ht="12.75">
      <c r="B1700" s="27"/>
    </row>
    <row r="1701" ht="12.75">
      <c r="B1701" s="27"/>
    </row>
    <row r="1702" ht="12.75">
      <c r="B1702" s="27"/>
    </row>
    <row r="1703" ht="12.75">
      <c r="B1703" s="27"/>
    </row>
    <row r="1704" ht="12.75">
      <c r="B1704" s="27"/>
    </row>
    <row r="1705" ht="12.75">
      <c r="B1705" s="27"/>
    </row>
    <row r="1706" ht="12.75">
      <c r="B1706" s="27"/>
    </row>
    <row r="1707" ht="12.75">
      <c r="B1707" s="27"/>
    </row>
    <row r="1708" ht="12.75">
      <c r="B1708" s="27"/>
    </row>
    <row r="1709" ht="12.75">
      <c r="B1709" s="27"/>
    </row>
    <row r="1710" ht="12.75">
      <c r="B1710" s="27"/>
    </row>
    <row r="1711" ht="12.75">
      <c r="B1711" s="27"/>
    </row>
    <row r="1712" ht="12.75">
      <c r="B1712" s="27"/>
    </row>
    <row r="1713" ht="12.75">
      <c r="B1713" s="27"/>
    </row>
    <row r="1714" ht="12.75">
      <c r="B1714" s="27"/>
    </row>
    <row r="1715" ht="12.75">
      <c r="B1715" s="27"/>
    </row>
    <row r="1716" ht="12.75">
      <c r="B1716" s="27"/>
    </row>
    <row r="1717" ht="12.75">
      <c r="B1717" s="27"/>
    </row>
    <row r="1718" ht="12.75">
      <c r="B1718" s="27"/>
    </row>
    <row r="1719" ht="12.75">
      <c r="B1719" s="27"/>
    </row>
    <row r="1720" ht="12.75">
      <c r="B1720" s="27"/>
    </row>
    <row r="1721" ht="12.75">
      <c r="B1721" s="27"/>
    </row>
    <row r="1722" ht="12.75">
      <c r="B1722" s="27"/>
    </row>
    <row r="1723" ht="12.75">
      <c r="B1723" s="27"/>
    </row>
    <row r="1724" ht="12.75">
      <c r="B1724" s="27"/>
    </row>
    <row r="1725" ht="12.75">
      <c r="B1725" s="27"/>
    </row>
    <row r="1726" ht="12.75">
      <c r="B1726" s="27"/>
    </row>
    <row r="1727" ht="12.75">
      <c r="B1727" s="27"/>
    </row>
    <row r="1728" ht="12.75">
      <c r="B1728" s="27"/>
    </row>
    <row r="1729" ht="12.75">
      <c r="B1729" s="27"/>
    </row>
    <row r="1730" ht="12.75">
      <c r="B1730" s="27"/>
    </row>
    <row r="1731" ht="12.75">
      <c r="B1731" s="27"/>
    </row>
    <row r="1732" ht="12.75">
      <c r="B1732" s="27"/>
    </row>
    <row r="1733" ht="12.75">
      <c r="B1733" s="27"/>
    </row>
    <row r="1734" ht="12.75">
      <c r="B1734" s="27"/>
    </row>
    <row r="1735" ht="12.75">
      <c r="B1735" s="27"/>
    </row>
    <row r="1736" ht="12.75">
      <c r="B1736" s="27"/>
    </row>
    <row r="1737" ht="12.75">
      <c r="B1737" s="27"/>
    </row>
    <row r="1738" ht="12.75">
      <c r="B1738" s="27"/>
    </row>
    <row r="1739" ht="12.75">
      <c r="B1739" s="27"/>
    </row>
    <row r="1740" ht="12.75">
      <c r="B1740" s="27"/>
    </row>
    <row r="1741" ht="12.75">
      <c r="B1741" s="27"/>
    </row>
    <row r="1742" ht="12.75">
      <c r="B1742" s="27"/>
    </row>
    <row r="1743" ht="12.75">
      <c r="B1743" s="27"/>
    </row>
    <row r="1744" ht="12.75">
      <c r="B1744" s="27"/>
    </row>
    <row r="1745" ht="12.75">
      <c r="B1745" s="27"/>
    </row>
    <row r="1746" ht="12.75">
      <c r="B1746" s="27"/>
    </row>
    <row r="1747" ht="12.75">
      <c r="B1747" s="27"/>
    </row>
    <row r="1748" ht="12.75">
      <c r="B1748" s="27"/>
    </row>
    <row r="1749" ht="12.75">
      <c r="B1749" s="27"/>
    </row>
    <row r="1750" ht="12.75">
      <c r="B1750" s="27"/>
    </row>
    <row r="1751" ht="12.75">
      <c r="B1751" s="27"/>
    </row>
    <row r="1752" ht="12.75">
      <c r="B1752" s="27"/>
    </row>
    <row r="1753" ht="12.75">
      <c r="B1753" s="27"/>
    </row>
    <row r="1754" ht="12.75">
      <c r="B1754" s="27"/>
    </row>
    <row r="1755" ht="12.75">
      <c r="B1755" s="27"/>
    </row>
    <row r="1756" ht="12.75">
      <c r="B1756" s="27"/>
    </row>
    <row r="1757" ht="12.75">
      <c r="B1757" s="27"/>
    </row>
    <row r="1758" ht="12.75">
      <c r="B1758" s="27"/>
    </row>
    <row r="1759" ht="12.75">
      <c r="B1759" s="27"/>
    </row>
    <row r="1760" ht="12.75">
      <c r="B1760" s="27"/>
    </row>
    <row r="1761" ht="12.75">
      <c r="B1761" s="27"/>
    </row>
    <row r="1762" ht="12.75">
      <c r="B1762" s="27"/>
    </row>
    <row r="1763" ht="12.75">
      <c r="B1763" s="27"/>
    </row>
    <row r="1764" ht="12.75">
      <c r="B1764" s="27"/>
    </row>
    <row r="1765" ht="12.75">
      <c r="B1765" s="27"/>
    </row>
    <row r="1766" ht="12.75">
      <c r="B1766" s="27"/>
    </row>
    <row r="1767" ht="12.75">
      <c r="B1767" s="27"/>
    </row>
    <row r="1768" ht="12.75">
      <c r="B1768" s="27"/>
    </row>
    <row r="1769" ht="12.75">
      <c r="B1769" s="27"/>
    </row>
    <row r="1770" ht="12.75">
      <c r="B1770" s="27"/>
    </row>
    <row r="1771" ht="12.75">
      <c r="B1771" s="27"/>
    </row>
    <row r="1772" ht="12.75">
      <c r="B1772" s="27"/>
    </row>
    <row r="1773" ht="12.75">
      <c r="B1773" s="27"/>
    </row>
    <row r="1774" ht="12.75">
      <c r="B1774" s="27"/>
    </row>
    <row r="1775" ht="12.75">
      <c r="B1775" s="27"/>
    </row>
    <row r="1776" ht="12.75">
      <c r="B1776" s="27"/>
    </row>
    <row r="1777" ht="12.75">
      <c r="B1777" s="27"/>
    </row>
    <row r="1778" ht="12.75">
      <c r="B1778" s="27"/>
    </row>
    <row r="1779" ht="12.75">
      <c r="B1779" s="27"/>
    </row>
    <row r="1780" ht="12.75">
      <c r="B1780" s="27"/>
    </row>
    <row r="1781" ht="12.75">
      <c r="B1781" s="27"/>
    </row>
    <row r="1782" ht="12.75">
      <c r="B1782" s="27"/>
    </row>
    <row r="1783" ht="12.75">
      <c r="B1783" s="27"/>
    </row>
    <row r="1784" ht="12.75">
      <c r="B1784" s="27"/>
    </row>
    <row r="1785" ht="12.75">
      <c r="B1785" s="27"/>
    </row>
    <row r="1786" ht="12.75">
      <c r="B1786" s="27"/>
    </row>
    <row r="1787" ht="12.75">
      <c r="B1787" s="27"/>
    </row>
    <row r="1788" ht="12.75">
      <c r="B1788" s="27"/>
    </row>
    <row r="1789" ht="12.75">
      <c r="B1789" s="27"/>
    </row>
    <row r="1790" ht="12.75">
      <c r="B1790" s="27"/>
    </row>
    <row r="1791" ht="12.75">
      <c r="B1791" s="27"/>
    </row>
    <row r="1792" ht="12.75">
      <c r="B1792" s="27"/>
    </row>
    <row r="1793" ht="12.75">
      <c r="B1793" s="27"/>
    </row>
    <row r="1794" ht="12.75">
      <c r="B1794" s="27"/>
    </row>
    <row r="1795" ht="12.75">
      <c r="B1795" s="27"/>
    </row>
    <row r="1796" ht="12.75">
      <c r="B1796" s="27"/>
    </row>
    <row r="1797" ht="12.75">
      <c r="B1797" s="27"/>
    </row>
    <row r="1798" ht="12.75">
      <c r="B1798" s="27"/>
    </row>
    <row r="1799" ht="12.75">
      <c r="B1799" s="27"/>
    </row>
    <row r="1800" ht="12.75">
      <c r="B1800" s="27"/>
    </row>
    <row r="1801" ht="12.75">
      <c r="B1801" s="27"/>
    </row>
    <row r="1802" ht="12.75">
      <c r="B1802" s="27"/>
    </row>
    <row r="1803" ht="12.75">
      <c r="B1803" s="27"/>
    </row>
    <row r="1804" ht="12.75">
      <c r="B1804" s="27"/>
    </row>
    <row r="1805" ht="12.75">
      <c r="B1805" s="27"/>
    </row>
    <row r="1806" ht="12.75">
      <c r="B1806" s="27"/>
    </row>
    <row r="1807" ht="12.75">
      <c r="B1807" s="27"/>
    </row>
    <row r="1808" ht="12.75">
      <c r="B1808" s="27"/>
    </row>
    <row r="1809" ht="12.75">
      <c r="B1809" s="27"/>
    </row>
    <row r="1810" ht="12.75">
      <c r="B1810" s="27"/>
    </row>
    <row r="1811" ht="12.75">
      <c r="B1811" s="27"/>
    </row>
    <row r="1812" ht="12.75">
      <c r="B1812" s="27"/>
    </row>
    <row r="1813" ht="12.75">
      <c r="B1813" s="27"/>
    </row>
    <row r="1814" ht="12.75">
      <c r="B1814" s="27"/>
    </row>
    <row r="1815" ht="12.75">
      <c r="B1815" s="27"/>
    </row>
    <row r="1816" ht="12.75">
      <c r="B1816" s="27"/>
    </row>
    <row r="1817" ht="12.75">
      <c r="B1817" s="27"/>
    </row>
    <row r="1818" ht="12.75">
      <c r="B1818" s="27"/>
    </row>
    <row r="1819" ht="12.75">
      <c r="B1819" s="27"/>
    </row>
    <row r="1820" ht="12.75">
      <c r="B1820" s="27"/>
    </row>
    <row r="1821" ht="12.75">
      <c r="B1821" s="27"/>
    </row>
    <row r="1822" ht="12.75">
      <c r="B1822" s="27"/>
    </row>
    <row r="1823" ht="12.75">
      <c r="B1823" s="27"/>
    </row>
    <row r="1824" ht="12.75">
      <c r="B1824" s="27"/>
    </row>
    <row r="1825" ht="12.75">
      <c r="B1825" s="27"/>
    </row>
    <row r="1826" ht="12.75">
      <c r="B1826" s="27"/>
    </row>
    <row r="1827" ht="12.75">
      <c r="B1827" s="27"/>
    </row>
    <row r="1828" ht="12.75">
      <c r="B1828" s="27"/>
    </row>
    <row r="1829" ht="12.75">
      <c r="B1829" s="27"/>
    </row>
    <row r="1830" ht="12.75">
      <c r="B1830" s="27"/>
    </row>
    <row r="1831" ht="12.75">
      <c r="B1831" s="27"/>
    </row>
    <row r="1832" ht="12.75">
      <c r="B1832" s="27"/>
    </row>
    <row r="1833" ht="12.75">
      <c r="B1833" s="27"/>
    </row>
    <row r="1834" ht="12.75">
      <c r="B1834" s="27"/>
    </row>
    <row r="1835" ht="12.75">
      <c r="B1835" s="27"/>
    </row>
    <row r="1836" ht="12.75">
      <c r="B1836" s="27"/>
    </row>
    <row r="1837" ht="12.75">
      <c r="B1837" s="27"/>
    </row>
    <row r="1838" ht="12.75">
      <c r="B1838" s="27"/>
    </row>
    <row r="1839" ht="12.75">
      <c r="B1839" s="27"/>
    </row>
    <row r="1840" ht="12.75">
      <c r="B1840" s="27"/>
    </row>
    <row r="1841" ht="12.75">
      <c r="B1841" s="27"/>
    </row>
    <row r="1842" ht="12.75">
      <c r="B1842" s="27"/>
    </row>
    <row r="1843" ht="12.75">
      <c r="B1843" s="27"/>
    </row>
    <row r="1844" ht="12.75">
      <c r="B1844" s="27"/>
    </row>
    <row r="1845" ht="12.75">
      <c r="B1845" s="27"/>
    </row>
    <row r="1846" ht="12.75">
      <c r="B1846" s="27"/>
    </row>
    <row r="1847" ht="12.75">
      <c r="B1847" s="27"/>
    </row>
    <row r="1848" ht="12.75">
      <c r="B1848" s="27"/>
    </row>
    <row r="1849" ht="12.75">
      <c r="B1849" s="27"/>
    </row>
    <row r="1850" ht="12.75">
      <c r="B1850" s="27"/>
    </row>
    <row r="1851" ht="12.75">
      <c r="B1851" s="27"/>
    </row>
    <row r="1852" ht="12.75">
      <c r="B1852" s="27"/>
    </row>
    <row r="1853" ht="12.75">
      <c r="B1853" s="27"/>
    </row>
    <row r="1854" ht="12.75">
      <c r="B1854" s="27"/>
    </row>
    <row r="1855" ht="12.75">
      <c r="B1855" s="27"/>
    </row>
    <row r="1856" ht="12.75">
      <c r="B1856" s="27"/>
    </row>
    <row r="1857" ht="12.75">
      <c r="B1857" s="27"/>
    </row>
    <row r="1858" ht="12.75">
      <c r="B1858" s="27"/>
    </row>
    <row r="1859" ht="12.75">
      <c r="B1859" s="27"/>
    </row>
    <row r="1860" ht="12.75">
      <c r="B1860" s="27"/>
    </row>
    <row r="1861" ht="12.75">
      <c r="B1861" s="27"/>
    </row>
    <row r="1862" ht="12.75">
      <c r="B1862" s="27"/>
    </row>
    <row r="1863" ht="12.75">
      <c r="B1863" s="27"/>
    </row>
    <row r="1864" ht="12.75">
      <c r="B1864" s="27"/>
    </row>
    <row r="1865" ht="12.75">
      <c r="B1865" s="27"/>
    </row>
    <row r="1866" ht="12.75">
      <c r="B1866" s="27"/>
    </row>
    <row r="1867" ht="12.75">
      <c r="B1867" s="27"/>
    </row>
    <row r="1868" ht="12.75">
      <c r="B1868" s="27"/>
    </row>
    <row r="1869" ht="12.75">
      <c r="B1869" s="27"/>
    </row>
    <row r="1870" ht="12.75">
      <c r="B1870" s="27"/>
    </row>
    <row r="1871" ht="12.75">
      <c r="B1871" s="27"/>
    </row>
    <row r="1872" ht="12.75">
      <c r="B1872" s="27"/>
    </row>
    <row r="1873" ht="12.75">
      <c r="B1873" s="27"/>
    </row>
    <row r="1874" ht="12.75">
      <c r="B1874" s="27"/>
    </row>
    <row r="1875" ht="12.75">
      <c r="B1875" s="27"/>
    </row>
    <row r="1876" ht="12.75">
      <c r="B1876" s="27"/>
    </row>
    <row r="1877" ht="12.75">
      <c r="B1877" s="27"/>
    </row>
    <row r="1878" ht="12.75">
      <c r="B1878" s="27"/>
    </row>
    <row r="1879" ht="12.75">
      <c r="B1879" s="27"/>
    </row>
    <row r="1880" ht="12.75">
      <c r="B1880" s="27"/>
    </row>
    <row r="1881" ht="12.75">
      <c r="B1881" s="27"/>
    </row>
    <row r="1882" ht="12.75">
      <c r="B1882" s="27"/>
    </row>
    <row r="1883" ht="12.75">
      <c r="B1883" s="27"/>
    </row>
    <row r="1884" ht="12.75">
      <c r="B1884" s="27"/>
    </row>
    <row r="1885" ht="12.75">
      <c r="B1885" s="27"/>
    </row>
    <row r="1886" ht="12.75">
      <c r="B1886" s="27"/>
    </row>
    <row r="1887" ht="12.75">
      <c r="B1887" s="27"/>
    </row>
    <row r="1888" ht="12.75">
      <c r="B1888" s="27"/>
    </row>
    <row r="1889" ht="12.75">
      <c r="B1889" s="27"/>
    </row>
    <row r="1890" ht="12.75">
      <c r="B1890" s="27"/>
    </row>
    <row r="1891" ht="12.75">
      <c r="B1891" s="27"/>
    </row>
    <row r="1892" ht="12.75">
      <c r="B1892" s="27"/>
    </row>
    <row r="1893" ht="12.75">
      <c r="B1893" s="27"/>
    </row>
    <row r="1894" ht="12.75">
      <c r="B1894" s="27"/>
    </row>
    <row r="1895" ht="12.75">
      <c r="B1895" s="27"/>
    </row>
    <row r="1896" ht="12.75">
      <c r="B1896" s="27"/>
    </row>
    <row r="1897" ht="12.75">
      <c r="B1897" s="27"/>
    </row>
    <row r="1898" ht="12.75">
      <c r="B1898" s="27"/>
    </row>
    <row r="1899" ht="12.75">
      <c r="B1899" s="27"/>
    </row>
    <row r="1900" ht="12.75">
      <c r="B1900" s="27"/>
    </row>
    <row r="1901" ht="12.75">
      <c r="B1901" s="27"/>
    </row>
    <row r="1902" ht="12.75">
      <c r="B1902" s="27"/>
    </row>
    <row r="1903" ht="12.75">
      <c r="B1903" s="27"/>
    </row>
    <row r="1904" ht="12.75">
      <c r="B1904" s="27"/>
    </row>
    <row r="1905" ht="12.75">
      <c r="B1905" s="27"/>
    </row>
    <row r="1906" ht="12.75">
      <c r="B1906" s="27"/>
    </row>
    <row r="1907" ht="12.75">
      <c r="B1907" s="27"/>
    </row>
    <row r="1908" ht="12.75">
      <c r="B1908" s="27"/>
    </row>
    <row r="1909" ht="12.75">
      <c r="B1909" s="27"/>
    </row>
    <row r="1910" ht="12.75">
      <c r="B1910" s="27"/>
    </row>
    <row r="1911" ht="12.75">
      <c r="B1911" s="27"/>
    </row>
    <row r="1912" ht="12.75">
      <c r="B1912" s="27"/>
    </row>
    <row r="1913" ht="12.75">
      <c r="B1913" s="27"/>
    </row>
    <row r="1914" ht="12.75">
      <c r="B1914" s="27"/>
    </row>
    <row r="1915" ht="12.75">
      <c r="B1915" s="27"/>
    </row>
    <row r="1916" ht="12.75">
      <c r="B1916" s="27"/>
    </row>
    <row r="1917" ht="12.75">
      <c r="B1917" s="27"/>
    </row>
    <row r="1918" ht="12.75">
      <c r="B1918" s="27"/>
    </row>
    <row r="1919" ht="12.75">
      <c r="B1919" s="27"/>
    </row>
    <row r="1920" ht="12.75">
      <c r="B1920" s="27"/>
    </row>
    <row r="1921" ht="12.75">
      <c r="B1921" s="27"/>
    </row>
    <row r="1922" ht="12.75">
      <c r="B1922" s="27"/>
    </row>
    <row r="1923" ht="12.75">
      <c r="B1923" s="27"/>
    </row>
    <row r="1924" ht="12.75">
      <c r="B1924" s="27"/>
    </row>
    <row r="1925" ht="12.75">
      <c r="B1925" s="27"/>
    </row>
    <row r="1926" ht="12.75">
      <c r="B1926" s="27"/>
    </row>
    <row r="1927" ht="12.75">
      <c r="B1927" s="27"/>
    </row>
    <row r="1928" ht="12.75">
      <c r="B1928" s="27"/>
    </row>
    <row r="1929" ht="12.75">
      <c r="B1929" s="27"/>
    </row>
    <row r="1930" ht="12.75">
      <c r="B1930" s="27"/>
    </row>
    <row r="1931" ht="12.75">
      <c r="B1931" s="27"/>
    </row>
    <row r="1932" ht="12.75">
      <c r="B1932" s="27"/>
    </row>
    <row r="1933" ht="12.75">
      <c r="B1933" s="27"/>
    </row>
    <row r="1934" ht="12.75">
      <c r="B1934" s="27"/>
    </row>
    <row r="1935" ht="12.75">
      <c r="B1935" s="27"/>
    </row>
    <row r="1936" ht="12.75">
      <c r="B1936" s="27"/>
    </row>
    <row r="1937" ht="12.75">
      <c r="B1937" s="27"/>
    </row>
    <row r="1938" ht="12.75">
      <c r="B1938" s="27"/>
    </row>
    <row r="1939" ht="12.75">
      <c r="B1939" s="27"/>
    </row>
    <row r="1940" ht="12.75">
      <c r="B1940" s="27"/>
    </row>
    <row r="1941" ht="12.75">
      <c r="B1941" s="27"/>
    </row>
    <row r="1942" ht="12.75">
      <c r="B1942" s="27"/>
    </row>
    <row r="1943" ht="12.75">
      <c r="B1943" s="27"/>
    </row>
    <row r="1944" ht="12.75">
      <c r="B1944" s="27"/>
    </row>
    <row r="1945" ht="12.75">
      <c r="B1945" s="27"/>
    </row>
    <row r="1946" ht="12.75">
      <c r="B1946" s="27"/>
    </row>
    <row r="1947" ht="12.75">
      <c r="B1947" s="27"/>
    </row>
    <row r="1948" ht="12.75">
      <c r="B1948" s="27"/>
    </row>
    <row r="1949" ht="12.75">
      <c r="B1949" s="27"/>
    </row>
    <row r="1950" ht="12.75">
      <c r="B1950" s="27"/>
    </row>
    <row r="1951" ht="12.75">
      <c r="B1951" s="27"/>
    </row>
    <row r="1952" ht="12.75">
      <c r="B1952" s="27"/>
    </row>
    <row r="1953" ht="12.75">
      <c r="B1953" s="27"/>
    </row>
    <row r="1954" ht="12.75">
      <c r="B1954" s="27"/>
    </row>
    <row r="1955" ht="12.75">
      <c r="B1955" s="27"/>
    </row>
    <row r="1956" ht="12.75">
      <c r="B1956" s="27"/>
    </row>
    <row r="1957" ht="12.75">
      <c r="B1957" s="27"/>
    </row>
    <row r="1958" ht="12.75">
      <c r="B1958" s="27"/>
    </row>
    <row r="1959" ht="12.75">
      <c r="B1959" s="27"/>
    </row>
    <row r="1960" ht="12.75">
      <c r="B1960" s="27"/>
    </row>
    <row r="1961" ht="12.75">
      <c r="B1961" s="27"/>
    </row>
    <row r="1962" ht="12.75">
      <c r="B1962" s="27"/>
    </row>
    <row r="1963" ht="12.75">
      <c r="B1963" s="27"/>
    </row>
    <row r="1964" ht="12.75">
      <c r="B1964" s="27"/>
    </row>
    <row r="1965" ht="12.75">
      <c r="B1965" s="27"/>
    </row>
    <row r="1966" ht="12.75">
      <c r="B1966" s="27"/>
    </row>
    <row r="1967" ht="12.75">
      <c r="B1967" s="27"/>
    </row>
    <row r="1968" ht="12.75">
      <c r="B1968" s="27"/>
    </row>
    <row r="1969" ht="12.75">
      <c r="B1969" s="27"/>
    </row>
    <row r="1970" ht="12.75">
      <c r="B1970" s="27"/>
    </row>
    <row r="1971" ht="12.75">
      <c r="B1971" s="27"/>
    </row>
    <row r="1972" ht="12.75">
      <c r="B1972" s="27"/>
    </row>
    <row r="1973" ht="12.75">
      <c r="B1973" s="27"/>
    </row>
    <row r="1974" ht="12.75">
      <c r="B1974" s="27"/>
    </row>
    <row r="1975" ht="12.75">
      <c r="B1975" s="27"/>
    </row>
    <row r="1976" ht="12.75">
      <c r="B1976" s="27"/>
    </row>
    <row r="1977" ht="12.75">
      <c r="B1977" s="27"/>
    </row>
    <row r="1978" ht="12.75">
      <c r="B1978" s="27"/>
    </row>
    <row r="1979" ht="12.75">
      <c r="B1979" s="27"/>
    </row>
    <row r="1980" ht="12.75">
      <c r="B1980" s="27"/>
    </row>
    <row r="1981" ht="12.75">
      <c r="B1981" s="27"/>
    </row>
    <row r="1982" ht="12.75">
      <c r="B1982" s="27"/>
    </row>
    <row r="1983" ht="12.75">
      <c r="B1983" s="27"/>
    </row>
    <row r="1984" ht="12.75">
      <c r="B1984" s="27"/>
    </row>
    <row r="1985" ht="12.75">
      <c r="B1985" s="27"/>
    </row>
    <row r="1986" ht="12.75">
      <c r="B1986" s="27"/>
    </row>
    <row r="1987" ht="12.75">
      <c r="B1987" s="27"/>
    </row>
    <row r="1988" ht="12.75">
      <c r="B1988" s="27"/>
    </row>
    <row r="1989" ht="12.75">
      <c r="B1989" s="27"/>
    </row>
    <row r="1990" ht="12.75">
      <c r="B1990" s="27"/>
    </row>
    <row r="1991" ht="12.75">
      <c r="B1991" s="27"/>
    </row>
    <row r="1992" ht="12.75">
      <c r="B1992" s="27"/>
    </row>
    <row r="1993" ht="12.75">
      <c r="B1993" s="27"/>
    </row>
    <row r="1994" ht="12.75">
      <c r="B1994" s="27"/>
    </row>
    <row r="1995" ht="12.75">
      <c r="B1995" s="27"/>
    </row>
    <row r="1996" ht="12.75">
      <c r="B1996" s="27"/>
    </row>
    <row r="1997" ht="12.75">
      <c r="B1997" s="27"/>
    </row>
    <row r="1998" ht="12.75">
      <c r="B1998" s="27"/>
    </row>
    <row r="1999" ht="12.75">
      <c r="B1999" s="27"/>
    </row>
    <row r="2000" ht="12.75">
      <c r="B2000" s="27"/>
    </row>
    <row r="2001" ht="12.75">
      <c r="B2001" s="27"/>
    </row>
    <row r="2002" ht="12.75">
      <c r="B2002" s="27"/>
    </row>
    <row r="2003" ht="12.75">
      <c r="B2003" s="27"/>
    </row>
    <row r="2004" ht="12.75">
      <c r="B2004" s="27"/>
    </row>
    <row r="2005" ht="12.75">
      <c r="B2005" s="27"/>
    </row>
    <row r="2006" ht="12.75">
      <c r="B2006" s="27"/>
    </row>
    <row r="2007" ht="12.75">
      <c r="B2007" s="27"/>
    </row>
    <row r="2008" ht="12.75">
      <c r="B2008" s="27"/>
    </row>
    <row r="2009" ht="12.75">
      <c r="B2009" s="27"/>
    </row>
    <row r="2010" ht="12.75">
      <c r="B2010" s="27"/>
    </row>
    <row r="2011" ht="12.75">
      <c r="B2011" s="27"/>
    </row>
    <row r="2012" ht="12.75">
      <c r="B2012" s="27"/>
    </row>
    <row r="2013" ht="12.75">
      <c r="B2013" s="27"/>
    </row>
    <row r="2014" ht="12.75">
      <c r="B2014" s="27"/>
    </row>
    <row r="2015" ht="12.75">
      <c r="B2015" s="27"/>
    </row>
    <row r="2016" ht="12.75">
      <c r="B2016" s="27"/>
    </row>
    <row r="2017" ht="12.75">
      <c r="B2017" s="27"/>
    </row>
    <row r="2018" ht="12.75">
      <c r="B2018" s="27"/>
    </row>
    <row r="2019" ht="12.75">
      <c r="B2019" s="27"/>
    </row>
    <row r="2020" ht="12.75">
      <c r="B2020" s="27"/>
    </row>
    <row r="2021" ht="12.75">
      <c r="B2021" s="27"/>
    </row>
    <row r="2022" ht="12.75">
      <c r="B2022" s="27"/>
    </row>
    <row r="2023" ht="12.75">
      <c r="B2023" s="27"/>
    </row>
    <row r="2024" ht="12.75">
      <c r="B2024" s="27"/>
    </row>
    <row r="2025" ht="12.75">
      <c r="B2025" s="27"/>
    </row>
    <row r="2026" ht="12.75">
      <c r="B2026" s="27"/>
    </row>
    <row r="2027" ht="12.75">
      <c r="B2027" s="27"/>
    </row>
    <row r="2028" ht="12.75">
      <c r="B2028" s="27"/>
    </row>
    <row r="2029" ht="12.75">
      <c r="B2029" s="27"/>
    </row>
    <row r="2030" ht="12.75">
      <c r="B2030" s="27"/>
    </row>
    <row r="2031" ht="12.75">
      <c r="B2031" s="27"/>
    </row>
    <row r="2032" ht="12.75">
      <c r="B2032" s="27"/>
    </row>
    <row r="2033" ht="12.75">
      <c r="B2033" s="27"/>
    </row>
    <row r="2034" ht="12.75">
      <c r="B2034" s="27"/>
    </row>
    <row r="2035" ht="12.75">
      <c r="B2035" s="27"/>
    </row>
    <row r="2036" ht="12.75">
      <c r="B2036" s="27"/>
    </row>
    <row r="2037" ht="12.75">
      <c r="B2037" s="27"/>
    </row>
    <row r="2038" ht="12.75">
      <c r="B2038" s="27"/>
    </row>
    <row r="2039" ht="12.75">
      <c r="B2039" s="27"/>
    </row>
    <row r="2040" ht="12.75">
      <c r="B2040" s="27"/>
    </row>
    <row r="2041" ht="12.75">
      <c r="B2041" s="27"/>
    </row>
    <row r="2042" ht="12.75">
      <c r="B2042" s="27"/>
    </row>
    <row r="2043" ht="12.75">
      <c r="B2043" s="27"/>
    </row>
    <row r="2044" ht="12.75">
      <c r="B2044" s="27"/>
    </row>
    <row r="2045" ht="12.75">
      <c r="B2045" s="27"/>
    </row>
    <row r="2046" ht="12.75">
      <c r="B2046" s="27"/>
    </row>
    <row r="2047" ht="12.75">
      <c r="B2047" s="27"/>
    </row>
    <row r="2048" ht="12.75">
      <c r="B2048" s="27"/>
    </row>
    <row r="2049" ht="12.75">
      <c r="B2049" s="27"/>
    </row>
    <row r="2050" ht="12.75">
      <c r="B2050" s="27"/>
    </row>
    <row r="2051" ht="12.75">
      <c r="B2051" s="27"/>
    </row>
    <row r="2052" ht="12.75">
      <c r="B2052" s="27"/>
    </row>
    <row r="2053" ht="12.75">
      <c r="B2053" s="27"/>
    </row>
    <row r="2054" ht="12.75">
      <c r="B2054" s="27"/>
    </row>
    <row r="2055" ht="12.75">
      <c r="B2055" s="27"/>
    </row>
    <row r="2056" ht="12.75">
      <c r="B2056" s="27"/>
    </row>
    <row r="2057" ht="12.75">
      <c r="B2057" s="27"/>
    </row>
    <row r="2058" ht="12.75">
      <c r="B2058" s="27"/>
    </row>
    <row r="2059" ht="12.75">
      <c r="B2059" s="27"/>
    </row>
    <row r="2060" ht="12.75">
      <c r="B2060" s="27"/>
    </row>
    <row r="2061" ht="12.75">
      <c r="B2061" s="27"/>
    </row>
    <row r="2062" ht="12.75">
      <c r="B2062" s="27"/>
    </row>
    <row r="2063" ht="12.75">
      <c r="B2063" s="27"/>
    </row>
    <row r="2064" ht="12.75">
      <c r="B2064" s="27"/>
    </row>
    <row r="2065" ht="12.75">
      <c r="B2065" s="27"/>
    </row>
    <row r="2066" ht="12.75">
      <c r="B2066" s="27"/>
    </row>
    <row r="2067" ht="12.75">
      <c r="B2067" s="27"/>
    </row>
    <row r="2068" ht="12.75">
      <c r="B2068" s="27"/>
    </row>
    <row r="2069" ht="12.75">
      <c r="B2069" s="27"/>
    </row>
    <row r="2070" ht="12.75">
      <c r="B2070" s="27"/>
    </row>
    <row r="2071" ht="12.75">
      <c r="B2071" s="27"/>
    </row>
    <row r="2072" ht="12.75">
      <c r="B2072" s="27"/>
    </row>
    <row r="2073" ht="12.75">
      <c r="B2073" s="27"/>
    </row>
    <row r="2074" ht="12.75">
      <c r="B2074" s="27"/>
    </row>
    <row r="2075" ht="12.75">
      <c r="B2075" s="27"/>
    </row>
    <row r="2076" ht="12.75">
      <c r="B2076" s="27"/>
    </row>
    <row r="2077" ht="12.75">
      <c r="B2077" s="27"/>
    </row>
    <row r="2078" ht="12.75">
      <c r="B2078" s="27"/>
    </row>
    <row r="2079" ht="12.75">
      <c r="B2079" s="27"/>
    </row>
    <row r="2080" ht="12.75">
      <c r="B2080" s="27"/>
    </row>
    <row r="2081" ht="12.75">
      <c r="B2081" s="27"/>
    </row>
    <row r="2082" ht="12.75">
      <c r="B2082" s="27"/>
    </row>
    <row r="2083" ht="12.75">
      <c r="B2083" s="27"/>
    </row>
    <row r="2084" ht="12.75">
      <c r="B2084" s="27"/>
    </row>
    <row r="2085" ht="12.75">
      <c r="B2085" s="27"/>
    </row>
    <row r="2086" ht="12.75">
      <c r="B2086" s="27"/>
    </row>
    <row r="2087" ht="12.75">
      <c r="B2087" s="27"/>
    </row>
    <row r="2088" ht="12.75">
      <c r="B2088" s="27"/>
    </row>
    <row r="2089" ht="12.75">
      <c r="B2089" s="27"/>
    </row>
    <row r="2090" ht="12.75">
      <c r="B2090" s="27"/>
    </row>
    <row r="2091" ht="12.75">
      <c r="B2091" s="27"/>
    </row>
    <row r="2092" ht="12.75">
      <c r="B2092" s="27"/>
    </row>
    <row r="2093" ht="12.75">
      <c r="B2093" s="27"/>
    </row>
    <row r="2094" ht="12.75">
      <c r="B2094" s="27"/>
    </row>
    <row r="2095" ht="12.75">
      <c r="B2095" s="27"/>
    </row>
    <row r="2096" ht="12.75">
      <c r="B2096" s="27"/>
    </row>
    <row r="2097" ht="12.75">
      <c r="B2097" s="27"/>
    </row>
    <row r="2098" ht="12.75">
      <c r="B2098" s="27"/>
    </row>
    <row r="2099" ht="12.75">
      <c r="B2099" s="27"/>
    </row>
    <row r="2100" ht="12.75">
      <c r="B2100" s="27"/>
    </row>
    <row r="2101" ht="12.75">
      <c r="B2101" s="27"/>
    </row>
    <row r="2102" ht="12.75">
      <c r="B2102" s="27"/>
    </row>
    <row r="2103" ht="12.75">
      <c r="B2103" s="27"/>
    </row>
    <row r="2104" ht="12.75">
      <c r="B2104" s="27"/>
    </row>
    <row r="2105" ht="12.75">
      <c r="B2105" s="27"/>
    </row>
    <row r="2106" ht="12.75">
      <c r="B2106" s="27"/>
    </row>
    <row r="2107" ht="12.75">
      <c r="B2107" s="27"/>
    </row>
    <row r="2108" ht="12.75">
      <c r="B2108" s="27"/>
    </row>
    <row r="2109" ht="12.75">
      <c r="B2109" s="27"/>
    </row>
    <row r="2110" ht="12.75">
      <c r="B2110" s="27"/>
    </row>
    <row r="2111" ht="12.75">
      <c r="B2111" s="27"/>
    </row>
    <row r="2112" ht="12.75">
      <c r="B2112" s="27"/>
    </row>
    <row r="2113" ht="12.75">
      <c r="B2113" s="27"/>
    </row>
    <row r="2114" ht="12.75">
      <c r="B2114" s="27"/>
    </row>
    <row r="2115" ht="12.75">
      <c r="B2115" s="27"/>
    </row>
    <row r="2116" ht="12.75">
      <c r="B2116" s="27"/>
    </row>
    <row r="2117" ht="12.75">
      <c r="B2117" s="27"/>
    </row>
    <row r="2118" ht="12.75">
      <c r="B2118" s="27"/>
    </row>
    <row r="2119" ht="12.75">
      <c r="B2119" s="27"/>
    </row>
    <row r="2120" ht="12.75">
      <c r="B2120" s="27"/>
    </row>
    <row r="2121" ht="12.75">
      <c r="B2121" s="27"/>
    </row>
    <row r="2122" ht="12.75">
      <c r="B2122" s="27"/>
    </row>
    <row r="2123" ht="12.75">
      <c r="B2123" s="27"/>
    </row>
    <row r="2124" ht="12.75">
      <c r="B2124" s="27"/>
    </row>
    <row r="2125" ht="12.75">
      <c r="B2125" s="27"/>
    </row>
    <row r="2126" ht="12.75">
      <c r="B2126" s="27"/>
    </row>
    <row r="2127" ht="12.75">
      <c r="B2127" s="27"/>
    </row>
    <row r="2128" ht="12.75">
      <c r="B2128" s="27"/>
    </row>
    <row r="2129" ht="12.75">
      <c r="B2129" s="27"/>
    </row>
    <row r="2130" ht="12.75">
      <c r="B2130" s="27"/>
    </row>
    <row r="2131" ht="12.75">
      <c r="B2131" s="27"/>
    </row>
    <row r="2132" ht="12.75">
      <c r="B2132" s="27"/>
    </row>
    <row r="2133" ht="12.75">
      <c r="B2133" s="27"/>
    </row>
    <row r="2134" ht="12.75">
      <c r="B2134" s="27"/>
    </row>
    <row r="2135" ht="12.75">
      <c r="B2135" s="27"/>
    </row>
    <row r="2136" ht="12.75">
      <c r="B2136" s="27"/>
    </row>
    <row r="2137" ht="12.75">
      <c r="B2137" s="27"/>
    </row>
    <row r="2138" ht="12.75">
      <c r="B2138" s="27"/>
    </row>
    <row r="2139" ht="12.75">
      <c r="B2139" s="27"/>
    </row>
    <row r="2140" ht="12.75">
      <c r="B2140" s="27"/>
    </row>
    <row r="2141" ht="12.75">
      <c r="B2141" s="27"/>
    </row>
    <row r="2142" ht="12.75">
      <c r="B2142" s="27"/>
    </row>
    <row r="2143" ht="12.75">
      <c r="B2143" s="27"/>
    </row>
    <row r="2144" ht="12.75">
      <c r="B2144" s="27"/>
    </row>
    <row r="2145" ht="12.75">
      <c r="B2145" s="27"/>
    </row>
    <row r="2146" ht="12.75">
      <c r="B2146" s="27"/>
    </row>
    <row r="2147" ht="12.75">
      <c r="B2147" s="27"/>
    </row>
    <row r="2148" ht="12.75">
      <c r="B2148" s="27"/>
    </row>
    <row r="2149" ht="12.75">
      <c r="B2149" s="27"/>
    </row>
    <row r="2150" ht="12.75">
      <c r="B2150" s="27"/>
    </row>
    <row r="2151" ht="12.75">
      <c r="B2151" s="27"/>
    </row>
    <row r="2152" ht="12.75">
      <c r="B2152" s="27"/>
    </row>
    <row r="2153" ht="12.75">
      <c r="B2153" s="27"/>
    </row>
    <row r="2154" ht="12.75">
      <c r="B2154" s="27"/>
    </row>
    <row r="2155" ht="12.75">
      <c r="B2155" s="27"/>
    </row>
    <row r="2156" ht="12.75">
      <c r="B2156" s="27"/>
    </row>
    <row r="2157" ht="12.75">
      <c r="B2157" s="27"/>
    </row>
    <row r="2158" ht="12.75">
      <c r="B2158" s="27"/>
    </row>
    <row r="2159" ht="12.75">
      <c r="B2159" s="27"/>
    </row>
    <row r="2160" ht="12.75">
      <c r="B2160" s="27"/>
    </row>
    <row r="2161" ht="12.75">
      <c r="B2161" s="27"/>
    </row>
    <row r="2162" ht="12.75">
      <c r="B2162" s="27"/>
    </row>
    <row r="2163" ht="12.75">
      <c r="B2163" s="27"/>
    </row>
    <row r="2164" ht="12.75">
      <c r="B2164" s="27"/>
    </row>
    <row r="2165" ht="12.75">
      <c r="B2165" s="27"/>
    </row>
    <row r="2166" ht="12.75">
      <c r="B2166" s="27"/>
    </row>
    <row r="2167" ht="12.75">
      <c r="B2167" s="27"/>
    </row>
    <row r="2168" ht="12.75">
      <c r="B2168" s="27"/>
    </row>
    <row r="2169" ht="12.75">
      <c r="B2169" s="27"/>
    </row>
    <row r="2170" ht="12.75">
      <c r="B2170" s="27"/>
    </row>
    <row r="2171" ht="12.75">
      <c r="B2171" s="27"/>
    </row>
    <row r="2172" ht="12.75">
      <c r="B2172" s="27"/>
    </row>
    <row r="2173" ht="12.75">
      <c r="B2173" s="27"/>
    </row>
    <row r="2174" ht="12.75">
      <c r="B2174" s="27"/>
    </row>
    <row r="2175" ht="12.75">
      <c r="B2175" s="27"/>
    </row>
    <row r="2176" ht="12.75">
      <c r="B2176" s="27"/>
    </row>
    <row r="2177" ht="12.75">
      <c r="B2177" s="27"/>
    </row>
    <row r="2178" ht="12.75">
      <c r="B2178" s="27"/>
    </row>
    <row r="2179" ht="12.75">
      <c r="B2179" s="27"/>
    </row>
    <row r="2180" ht="12.75">
      <c r="B2180" s="27"/>
    </row>
    <row r="2181" ht="12.75">
      <c r="B2181" s="27"/>
    </row>
    <row r="2182" ht="12.75">
      <c r="B2182" s="27"/>
    </row>
    <row r="2183" ht="12.75">
      <c r="B2183" s="27"/>
    </row>
    <row r="2184" ht="12.75">
      <c r="B2184" s="27"/>
    </row>
    <row r="2185" ht="12.75">
      <c r="B2185" s="27"/>
    </row>
    <row r="2186" ht="12.75">
      <c r="B2186" s="27"/>
    </row>
    <row r="2187" ht="12.75">
      <c r="B2187" s="27"/>
    </row>
    <row r="2188" ht="12.75">
      <c r="B2188" s="27"/>
    </row>
    <row r="2189" ht="12.75">
      <c r="B2189" s="27"/>
    </row>
    <row r="2190" ht="12.75">
      <c r="B2190" s="27"/>
    </row>
    <row r="2191" ht="12.75">
      <c r="B2191" s="27"/>
    </row>
    <row r="2192" ht="12.75">
      <c r="B2192" s="27"/>
    </row>
    <row r="2193" ht="12.75">
      <c r="B2193" s="27"/>
    </row>
    <row r="2194" ht="12.75">
      <c r="B2194" s="27"/>
    </row>
    <row r="2195" ht="12.75">
      <c r="B2195" s="27"/>
    </row>
    <row r="2196" ht="12.75">
      <c r="B2196" s="27"/>
    </row>
    <row r="2197" ht="12.75">
      <c r="B2197" s="27"/>
    </row>
    <row r="2198" ht="12.75">
      <c r="B2198" s="27"/>
    </row>
    <row r="2199" ht="12.75">
      <c r="B2199" s="27"/>
    </row>
    <row r="2200" ht="12.75">
      <c r="B2200" s="27"/>
    </row>
    <row r="2201" ht="12.75">
      <c r="B2201" s="27"/>
    </row>
    <row r="2202" ht="12.75">
      <c r="B2202" s="27"/>
    </row>
    <row r="2203" ht="12.75">
      <c r="B2203" s="27"/>
    </row>
    <row r="2204" ht="12.75">
      <c r="B2204" s="27"/>
    </row>
    <row r="2205" ht="12.75">
      <c r="B2205" s="27"/>
    </row>
    <row r="2206" ht="12.75">
      <c r="B2206" s="27"/>
    </row>
    <row r="2207" ht="12.75">
      <c r="B2207" s="27"/>
    </row>
    <row r="2208" ht="12.75">
      <c r="B2208" s="27"/>
    </row>
    <row r="2209" ht="12.75">
      <c r="B2209" s="27"/>
    </row>
    <row r="2210" ht="12.75">
      <c r="B2210" s="27"/>
    </row>
    <row r="2211" ht="12.75">
      <c r="B2211" s="27"/>
    </row>
    <row r="2212" ht="12.75">
      <c r="B2212" s="27"/>
    </row>
    <row r="2213" ht="12.75">
      <c r="B2213" s="27"/>
    </row>
    <row r="2214" ht="12.75">
      <c r="B2214" s="27"/>
    </row>
    <row r="2215" ht="12.75">
      <c r="B2215" s="27"/>
    </row>
    <row r="2216" ht="12.75">
      <c r="B2216" s="27"/>
    </row>
    <row r="2217" ht="12.75">
      <c r="B2217" s="27"/>
    </row>
    <row r="2218" ht="12.75">
      <c r="B2218" s="27"/>
    </row>
    <row r="2219" ht="12.75">
      <c r="B2219" s="27"/>
    </row>
    <row r="2220" ht="12.75">
      <c r="B2220" s="27"/>
    </row>
    <row r="2221" ht="12.75">
      <c r="B2221" s="27"/>
    </row>
    <row r="2222" ht="12.75">
      <c r="B2222" s="27"/>
    </row>
    <row r="2223" ht="12.75">
      <c r="B2223" s="27"/>
    </row>
    <row r="2224" ht="12.75">
      <c r="B2224" s="27"/>
    </row>
    <row r="2225" ht="12.75">
      <c r="B2225" s="27"/>
    </row>
    <row r="2226" ht="12.75">
      <c r="B2226" s="27"/>
    </row>
    <row r="2227" ht="12.75">
      <c r="B2227" s="27"/>
    </row>
    <row r="2228" ht="12.75">
      <c r="B2228" s="27"/>
    </row>
    <row r="2229" ht="12.75">
      <c r="B2229" s="27"/>
    </row>
    <row r="2230" ht="12.75">
      <c r="B2230" s="27"/>
    </row>
    <row r="2231" ht="12.75">
      <c r="B2231" s="27"/>
    </row>
    <row r="2232" ht="12.75">
      <c r="B2232" s="27"/>
    </row>
    <row r="2233" ht="12.75">
      <c r="B2233" s="27"/>
    </row>
    <row r="2234" ht="12.75">
      <c r="B2234" s="27"/>
    </row>
    <row r="2235" ht="12.75">
      <c r="B2235" s="27"/>
    </row>
    <row r="2236" ht="12.75">
      <c r="B2236" s="27"/>
    </row>
    <row r="2237" ht="12.75">
      <c r="B2237" s="27"/>
    </row>
    <row r="2238" ht="12.75">
      <c r="B2238" s="27"/>
    </row>
    <row r="2239" ht="12.75">
      <c r="B2239" s="27"/>
    </row>
    <row r="2240" ht="12.75">
      <c r="B2240" s="27"/>
    </row>
    <row r="2241" ht="12.75">
      <c r="B2241" s="27"/>
    </row>
    <row r="2242" ht="12.75">
      <c r="B2242" s="27"/>
    </row>
    <row r="2243" ht="12.75">
      <c r="B2243" s="27"/>
    </row>
    <row r="2244" ht="12.75">
      <c r="B2244" s="27"/>
    </row>
    <row r="2245" ht="12.75">
      <c r="B2245" s="27"/>
    </row>
    <row r="2246" ht="12.75">
      <c r="B2246" s="27"/>
    </row>
    <row r="2247" ht="12.75">
      <c r="B2247" s="27"/>
    </row>
    <row r="2248" ht="12.75">
      <c r="B2248" s="27"/>
    </row>
    <row r="2249" ht="12.75">
      <c r="B2249" s="27"/>
    </row>
    <row r="2250" ht="12.75">
      <c r="B2250" s="27"/>
    </row>
    <row r="2251" ht="12.75">
      <c r="B2251" s="27"/>
    </row>
    <row r="2252" ht="12.75">
      <c r="B2252" s="27"/>
    </row>
    <row r="2253" ht="12.75">
      <c r="B2253" s="27"/>
    </row>
    <row r="2254" ht="12.75">
      <c r="B2254" s="27"/>
    </row>
    <row r="2255" ht="12.75">
      <c r="B2255" s="27"/>
    </row>
    <row r="2256" ht="12.75">
      <c r="B2256" s="27"/>
    </row>
    <row r="2257" ht="12.75">
      <c r="B2257" s="27"/>
    </row>
    <row r="2258" ht="12.75">
      <c r="B2258" s="27"/>
    </row>
    <row r="2259" ht="12.75">
      <c r="B2259" s="27"/>
    </row>
    <row r="2260" ht="12.75">
      <c r="B2260" s="27"/>
    </row>
    <row r="2261" ht="12.75">
      <c r="B2261" s="27"/>
    </row>
    <row r="2262" ht="12.75">
      <c r="B2262" s="27"/>
    </row>
    <row r="2263" ht="12.75">
      <c r="B2263" s="27"/>
    </row>
    <row r="2264" ht="12.75">
      <c r="B2264" s="27"/>
    </row>
    <row r="2265" ht="12.75">
      <c r="B2265" s="27"/>
    </row>
    <row r="2266" ht="12.75">
      <c r="B2266" s="27"/>
    </row>
    <row r="2267" ht="12.75">
      <c r="B2267" s="27"/>
    </row>
    <row r="2268" ht="12.75">
      <c r="B2268" s="27"/>
    </row>
    <row r="2269" ht="12.75">
      <c r="B2269" s="27"/>
    </row>
    <row r="2270" ht="12.75">
      <c r="B2270" s="27"/>
    </row>
    <row r="2271" ht="12.75">
      <c r="B2271" s="27"/>
    </row>
    <row r="2272" ht="12.75">
      <c r="B2272" s="27"/>
    </row>
    <row r="2273" ht="12.75">
      <c r="B2273" s="27"/>
    </row>
    <row r="2274" ht="12.75">
      <c r="B2274" s="27"/>
    </row>
    <row r="2275" ht="12.75">
      <c r="B2275" s="27"/>
    </row>
    <row r="2276" ht="12.75">
      <c r="B2276" s="27"/>
    </row>
    <row r="2277" ht="12.75">
      <c r="B2277" s="27"/>
    </row>
    <row r="2278" ht="12.75">
      <c r="B2278" s="27"/>
    </row>
    <row r="2279" ht="12.75">
      <c r="B2279" s="27"/>
    </row>
    <row r="2280" ht="12.75">
      <c r="B2280" s="27"/>
    </row>
    <row r="2281" ht="12.75">
      <c r="B2281" s="27"/>
    </row>
    <row r="2282" ht="12.75">
      <c r="B2282" s="27"/>
    </row>
    <row r="2283" ht="12.75">
      <c r="B2283" s="27"/>
    </row>
    <row r="2284" ht="12.75">
      <c r="B2284" s="27"/>
    </row>
    <row r="2285" ht="12.75">
      <c r="B2285" s="27"/>
    </row>
    <row r="2286" ht="12.75">
      <c r="B2286" s="27"/>
    </row>
    <row r="2287" ht="12.75">
      <c r="B2287" s="27"/>
    </row>
    <row r="2288" ht="12.75">
      <c r="B2288" s="27"/>
    </row>
    <row r="2289" ht="12.75">
      <c r="B2289" s="27"/>
    </row>
    <row r="2290" ht="12.75">
      <c r="B2290" s="27"/>
    </row>
    <row r="2291" ht="12.75">
      <c r="B2291" s="27"/>
    </row>
    <row r="2292" ht="12.75">
      <c r="B2292" s="27"/>
    </row>
    <row r="2293" ht="12.75">
      <c r="B2293" s="27"/>
    </row>
    <row r="2294" ht="12.75">
      <c r="B2294" s="27"/>
    </row>
    <row r="2295" ht="12.75">
      <c r="B2295" s="27"/>
    </row>
    <row r="2296" ht="12.75">
      <c r="B2296" s="27"/>
    </row>
    <row r="2297" ht="12.75">
      <c r="B2297" s="27"/>
    </row>
    <row r="2298" ht="12.75">
      <c r="B2298" s="27"/>
    </row>
    <row r="2299" ht="12.75">
      <c r="B2299" s="27"/>
    </row>
    <row r="2300" ht="12.75">
      <c r="B2300" s="27"/>
    </row>
    <row r="2301" ht="12.75">
      <c r="B2301" s="27"/>
    </row>
    <row r="2302" ht="12.75">
      <c r="B2302" s="27"/>
    </row>
    <row r="2303" ht="12.75">
      <c r="B2303" s="27"/>
    </row>
    <row r="2304" ht="12.75">
      <c r="B2304" s="27"/>
    </row>
    <row r="2305" ht="12.75">
      <c r="B2305" s="27"/>
    </row>
    <row r="2306" ht="12.75">
      <c r="B2306" s="27"/>
    </row>
    <row r="2307" ht="12.75">
      <c r="B2307" s="27"/>
    </row>
    <row r="2308" ht="12.75">
      <c r="B2308" s="27"/>
    </row>
    <row r="2309" ht="12.75">
      <c r="B2309" s="27"/>
    </row>
    <row r="2310" ht="12.75">
      <c r="B2310" s="27"/>
    </row>
    <row r="2311" ht="12.75">
      <c r="B2311" s="27"/>
    </row>
    <row r="2312" ht="12.75">
      <c r="B2312" s="27"/>
    </row>
    <row r="2313" ht="12.75">
      <c r="B2313" s="27"/>
    </row>
    <row r="2314" ht="12.75">
      <c r="B2314" s="27"/>
    </row>
    <row r="2315" ht="12.75">
      <c r="B2315" s="27"/>
    </row>
    <row r="2316" ht="12.75">
      <c r="B2316" s="27"/>
    </row>
    <row r="2317" ht="12.75">
      <c r="B2317" s="27"/>
    </row>
    <row r="2318" ht="12.75">
      <c r="B2318" s="27"/>
    </row>
    <row r="2319" ht="12.75">
      <c r="B2319" s="27"/>
    </row>
    <row r="2320" ht="12.75">
      <c r="B2320" s="27"/>
    </row>
    <row r="2321" ht="12.75">
      <c r="B2321" s="27"/>
    </row>
    <row r="2322" ht="12.75">
      <c r="B2322" s="27"/>
    </row>
    <row r="2323" ht="12.75">
      <c r="B2323" s="27"/>
    </row>
    <row r="2324" ht="12.75">
      <c r="B2324" s="27"/>
    </row>
    <row r="2325" ht="12.75">
      <c r="B2325" s="27"/>
    </row>
    <row r="2326" ht="12.75">
      <c r="B2326" s="27"/>
    </row>
    <row r="2327" ht="12.75">
      <c r="B2327" s="27"/>
    </row>
    <row r="2328" ht="12.75">
      <c r="B2328" s="27"/>
    </row>
    <row r="2329" ht="12.75">
      <c r="B2329" s="27"/>
    </row>
    <row r="2330" ht="12.75">
      <c r="B2330" s="27"/>
    </row>
    <row r="2331" ht="12.75">
      <c r="B2331" s="27"/>
    </row>
    <row r="2332" ht="12.75">
      <c r="B2332" s="27"/>
    </row>
    <row r="2333" ht="12.75">
      <c r="B2333" s="27"/>
    </row>
    <row r="2334" ht="12.75">
      <c r="B2334" s="27"/>
    </row>
    <row r="2335" ht="12.75">
      <c r="B2335" s="27"/>
    </row>
    <row r="2336" ht="12.75">
      <c r="B2336" s="27"/>
    </row>
    <row r="2337" ht="12.75">
      <c r="B2337" s="27"/>
    </row>
    <row r="2338" ht="12.75">
      <c r="B2338" s="27"/>
    </row>
    <row r="2339" ht="12.75">
      <c r="B2339" s="27"/>
    </row>
    <row r="2340" ht="12.75">
      <c r="B2340" s="27"/>
    </row>
    <row r="2341" ht="12.75">
      <c r="B2341" s="27"/>
    </row>
    <row r="2342" ht="12.75">
      <c r="B2342" s="27"/>
    </row>
    <row r="2343" ht="12.75">
      <c r="B2343" s="27"/>
    </row>
    <row r="2344" ht="12.75">
      <c r="B2344" s="27"/>
    </row>
    <row r="2345" ht="12.75">
      <c r="B2345" s="27"/>
    </row>
    <row r="2346" ht="12.75">
      <c r="B2346" s="27"/>
    </row>
    <row r="2347" ht="12.75">
      <c r="B2347" s="27"/>
    </row>
    <row r="2348" ht="12.75">
      <c r="B2348" s="27"/>
    </row>
    <row r="2349" ht="12.75">
      <c r="B2349" s="27"/>
    </row>
    <row r="2350" ht="12.75">
      <c r="B2350" s="27"/>
    </row>
    <row r="2351" ht="12.75">
      <c r="B2351" s="27"/>
    </row>
    <row r="2352" ht="12.75">
      <c r="B2352" s="27"/>
    </row>
    <row r="2353" ht="12.75">
      <c r="B2353" s="27"/>
    </row>
    <row r="2354" ht="12.75">
      <c r="B2354" s="27"/>
    </row>
    <row r="2355" ht="12.75">
      <c r="B2355" s="27"/>
    </row>
    <row r="2356" ht="12.75">
      <c r="B2356" s="27"/>
    </row>
    <row r="2357" ht="12.75">
      <c r="B2357" s="27"/>
    </row>
    <row r="2358" ht="12.75">
      <c r="B2358" s="27"/>
    </row>
    <row r="2359" ht="12.75">
      <c r="B2359" s="27"/>
    </row>
    <row r="2360" ht="12.75">
      <c r="B2360" s="27"/>
    </row>
    <row r="2361" ht="12.75">
      <c r="B2361" s="27"/>
    </row>
    <row r="2362" ht="12.75">
      <c r="B2362" s="27"/>
    </row>
    <row r="2363" ht="12.75">
      <c r="B2363" s="27"/>
    </row>
    <row r="2364" ht="12.75">
      <c r="B2364" s="27"/>
    </row>
    <row r="2365" ht="12.75">
      <c r="B2365" s="27"/>
    </row>
    <row r="2366" ht="12.75">
      <c r="B2366" s="27"/>
    </row>
    <row r="2367" ht="12.75">
      <c r="B2367" s="27"/>
    </row>
    <row r="2368" ht="12.75">
      <c r="B2368" s="27"/>
    </row>
    <row r="2369" ht="12.75">
      <c r="B2369" s="27"/>
    </row>
    <row r="2370" ht="12.75">
      <c r="B2370" s="27"/>
    </row>
    <row r="2371" ht="12.75">
      <c r="B2371" s="27"/>
    </row>
    <row r="2372" ht="12.75">
      <c r="B2372" s="27"/>
    </row>
    <row r="2373" ht="12.75">
      <c r="B2373" s="27"/>
    </row>
    <row r="2374" ht="12.75">
      <c r="B2374" s="27"/>
    </row>
    <row r="2375" ht="12.75">
      <c r="B2375" s="27"/>
    </row>
    <row r="2376" ht="12.75">
      <c r="B2376" s="27"/>
    </row>
    <row r="2377" ht="12.75">
      <c r="B2377" s="27"/>
    </row>
    <row r="2378" ht="12.75">
      <c r="B2378" s="27"/>
    </row>
    <row r="2379" ht="12.75">
      <c r="B2379" s="27"/>
    </row>
    <row r="2380" ht="12.75">
      <c r="B2380" s="27"/>
    </row>
    <row r="2381" ht="12.75">
      <c r="B2381" s="27"/>
    </row>
    <row r="2382" ht="12.75">
      <c r="B2382" s="27"/>
    </row>
    <row r="2383" ht="12.75">
      <c r="B2383" s="27"/>
    </row>
    <row r="2384" ht="12.75">
      <c r="B2384" s="27"/>
    </row>
    <row r="2385" ht="12.75">
      <c r="B2385" s="27"/>
    </row>
    <row r="2386" ht="12.75">
      <c r="B2386" s="27"/>
    </row>
    <row r="2387" ht="12.75">
      <c r="B2387" s="27"/>
    </row>
    <row r="2388" ht="12.75">
      <c r="B2388" s="27"/>
    </row>
    <row r="2389" ht="12.75">
      <c r="B2389" s="27"/>
    </row>
    <row r="2390" ht="12.75">
      <c r="B2390" s="27"/>
    </row>
    <row r="2391" ht="12.75">
      <c r="B2391" s="27"/>
    </row>
    <row r="2392" ht="12.75">
      <c r="B2392" s="27"/>
    </row>
    <row r="2393" ht="12.75">
      <c r="B2393" s="27"/>
    </row>
    <row r="2394" ht="12.75">
      <c r="B2394" s="27"/>
    </row>
    <row r="2395" ht="12.75">
      <c r="B2395" s="27"/>
    </row>
    <row r="2396" ht="12.75">
      <c r="B2396" s="27"/>
    </row>
    <row r="2397" ht="12.75">
      <c r="B2397" s="27"/>
    </row>
    <row r="2398" ht="12.75">
      <c r="B2398" s="27"/>
    </row>
    <row r="2399" ht="12.75">
      <c r="B2399" s="27"/>
    </row>
    <row r="2400" ht="12.75">
      <c r="B2400" s="27"/>
    </row>
    <row r="2401" ht="12.75">
      <c r="B2401" s="27"/>
    </row>
    <row r="2402" ht="12.75">
      <c r="B2402" s="27"/>
    </row>
    <row r="2403" ht="12.75">
      <c r="B2403" s="27"/>
    </row>
    <row r="2404" ht="12.75">
      <c r="B2404" s="27"/>
    </row>
    <row r="2405" ht="12.75">
      <c r="B2405" s="27"/>
    </row>
    <row r="2406" ht="12.75">
      <c r="B2406" s="27"/>
    </row>
    <row r="2407" ht="12.75">
      <c r="B2407" s="27"/>
    </row>
    <row r="2408" ht="12.75">
      <c r="B2408" s="27"/>
    </row>
    <row r="2409" ht="12.75">
      <c r="B2409" s="27"/>
    </row>
    <row r="2410" ht="12.75">
      <c r="B2410" s="27"/>
    </row>
    <row r="2411" ht="12.75">
      <c r="B2411" s="27"/>
    </row>
    <row r="2412" ht="12.75">
      <c r="B2412" s="27"/>
    </row>
    <row r="2413" ht="12.75">
      <c r="B2413" s="27"/>
    </row>
    <row r="2414" ht="12.75">
      <c r="B2414" s="27"/>
    </row>
    <row r="2415" ht="12.75">
      <c r="B2415" s="27"/>
    </row>
    <row r="2416" ht="12.75">
      <c r="B2416" s="27"/>
    </row>
    <row r="2417" ht="12.75">
      <c r="B2417" s="27"/>
    </row>
    <row r="2418" ht="12.75">
      <c r="B2418" s="27"/>
    </row>
    <row r="2419" ht="12.75">
      <c r="B2419" s="27"/>
    </row>
    <row r="2420" ht="12.75">
      <c r="B2420" s="27"/>
    </row>
    <row r="2421" ht="12.75">
      <c r="B2421" s="27"/>
    </row>
    <row r="2422" ht="12.75">
      <c r="B2422" s="27"/>
    </row>
    <row r="2423" ht="12.75">
      <c r="B2423" s="27"/>
    </row>
    <row r="2424" ht="12.75">
      <c r="B2424" s="27"/>
    </row>
    <row r="2425" ht="12.75">
      <c r="B2425" s="27"/>
    </row>
    <row r="2426" ht="12.75">
      <c r="B2426" s="27"/>
    </row>
    <row r="2427" ht="12.75">
      <c r="B2427" s="27"/>
    </row>
    <row r="2428" ht="12.75">
      <c r="B2428" s="27"/>
    </row>
    <row r="2429" ht="12.75">
      <c r="B2429" s="27"/>
    </row>
    <row r="2430" ht="12.75">
      <c r="B2430" s="27"/>
    </row>
    <row r="2431" ht="12.75">
      <c r="B2431" s="27"/>
    </row>
    <row r="2432" ht="12.75">
      <c r="B2432" s="27"/>
    </row>
    <row r="2433" ht="12.75">
      <c r="B2433" s="27"/>
    </row>
    <row r="2434" ht="12.75">
      <c r="B2434" s="27"/>
    </row>
    <row r="2435" ht="12.75">
      <c r="B2435" s="27"/>
    </row>
    <row r="2436" ht="12.75">
      <c r="B2436" s="27"/>
    </row>
    <row r="2437" ht="12.75">
      <c r="B2437" s="27"/>
    </row>
    <row r="2438" ht="12.75">
      <c r="B2438" s="27"/>
    </row>
    <row r="2439" ht="12.75">
      <c r="B2439" s="27"/>
    </row>
    <row r="2440" ht="12.75">
      <c r="B2440" s="27"/>
    </row>
    <row r="2441" ht="12.75">
      <c r="B2441" s="27"/>
    </row>
    <row r="2442" ht="12.75">
      <c r="B2442" s="27"/>
    </row>
    <row r="2443" ht="12.75">
      <c r="B2443" s="27"/>
    </row>
    <row r="2444" ht="12.75">
      <c r="B2444" s="27"/>
    </row>
    <row r="2445" ht="12.75">
      <c r="B2445" s="27"/>
    </row>
    <row r="2446" ht="12.75">
      <c r="B2446" s="27"/>
    </row>
    <row r="2447" ht="12.75">
      <c r="B2447" s="27"/>
    </row>
    <row r="2448" ht="12.75">
      <c r="B2448" s="27"/>
    </row>
    <row r="2449" ht="12.75">
      <c r="B2449" s="27"/>
    </row>
    <row r="2450" ht="12.75">
      <c r="B2450" s="27"/>
    </row>
    <row r="2451" ht="12.75">
      <c r="B2451" s="27"/>
    </row>
    <row r="2452" ht="12.75">
      <c r="B2452" s="27"/>
    </row>
    <row r="2453" ht="12.75">
      <c r="B2453" s="27"/>
    </row>
    <row r="2454" ht="12.75">
      <c r="B2454" s="27"/>
    </row>
    <row r="2455" ht="12.75">
      <c r="B2455" s="27"/>
    </row>
    <row r="2456" ht="12.75">
      <c r="B2456" s="27"/>
    </row>
    <row r="2457" ht="12.75">
      <c r="B2457" s="27"/>
    </row>
    <row r="2458" ht="12.75">
      <c r="B2458" s="27"/>
    </row>
    <row r="2459" ht="12.75">
      <c r="B2459" s="27"/>
    </row>
    <row r="2460" ht="12.75">
      <c r="B2460" s="27"/>
    </row>
    <row r="2461" ht="12.75">
      <c r="B2461" s="27"/>
    </row>
    <row r="2462" ht="12.75">
      <c r="B2462" s="27"/>
    </row>
    <row r="2463" ht="12.75">
      <c r="B2463" s="27"/>
    </row>
    <row r="2464" ht="12.75">
      <c r="B2464" s="27"/>
    </row>
    <row r="2465" ht="12.75">
      <c r="B2465" s="27"/>
    </row>
    <row r="2466" ht="12.75">
      <c r="B2466" s="27"/>
    </row>
    <row r="2467" ht="12.75">
      <c r="B2467" s="27"/>
    </row>
    <row r="2468" ht="12.75">
      <c r="B2468" s="27"/>
    </row>
    <row r="2469" ht="12.75">
      <c r="B2469" s="27"/>
    </row>
    <row r="2470" ht="12.75">
      <c r="B2470" s="27"/>
    </row>
    <row r="2471" ht="12.75">
      <c r="B2471" s="27"/>
    </row>
    <row r="2472" ht="12.75">
      <c r="B2472" s="27"/>
    </row>
    <row r="2473" ht="12.75">
      <c r="B2473" s="27"/>
    </row>
    <row r="2474" ht="12.75">
      <c r="B2474" s="27"/>
    </row>
    <row r="2475" ht="12.75">
      <c r="B2475" s="27"/>
    </row>
    <row r="2476" ht="12.75">
      <c r="B2476" s="27"/>
    </row>
    <row r="2477" ht="12.75">
      <c r="B2477" s="27"/>
    </row>
    <row r="2478" ht="12.75">
      <c r="B2478" s="27"/>
    </row>
    <row r="2479" ht="12.75">
      <c r="B2479" s="27"/>
    </row>
    <row r="2480" ht="12.75">
      <c r="B2480" s="27"/>
    </row>
    <row r="2481" ht="12.75">
      <c r="B2481" s="27"/>
    </row>
    <row r="2482" ht="12.75">
      <c r="B2482" s="27"/>
    </row>
    <row r="2483" ht="12.75">
      <c r="B2483" s="27"/>
    </row>
    <row r="2484" ht="12.75">
      <c r="B2484" s="27"/>
    </row>
    <row r="2485" ht="12.75">
      <c r="B2485" s="27"/>
    </row>
    <row r="2486" ht="12.75">
      <c r="B2486" s="27"/>
    </row>
    <row r="2487" ht="12.75">
      <c r="B2487" s="27"/>
    </row>
    <row r="2488" ht="12.75">
      <c r="B2488" s="27"/>
    </row>
    <row r="2489" ht="12.75">
      <c r="B2489" s="27"/>
    </row>
    <row r="2490" ht="12.75">
      <c r="B2490" s="27"/>
    </row>
    <row r="2491" ht="12.75">
      <c r="B2491" s="27"/>
    </row>
    <row r="2492" ht="12.75">
      <c r="B2492" s="27"/>
    </row>
    <row r="2493" ht="12.75">
      <c r="B2493" s="27"/>
    </row>
    <row r="2494" ht="12.75">
      <c r="B2494" s="27"/>
    </row>
    <row r="2495" ht="12.75">
      <c r="B2495" s="27"/>
    </row>
    <row r="2496" ht="12.75">
      <c r="B2496" s="27"/>
    </row>
    <row r="2497" ht="12.75">
      <c r="B2497" s="27"/>
    </row>
    <row r="2498" ht="12.75">
      <c r="B2498" s="27"/>
    </row>
    <row r="2499" ht="12.75">
      <c r="B2499" s="27"/>
    </row>
    <row r="2500" ht="12.75">
      <c r="B2500" s="27"/>
    </row>
    <row r="2501" ht="12.75">
      <c r="B2501" s="27"/>
    </row>
    <row r="2502" ht="12.75">
      <c r="B2502" s="27"/>
    </row>
    <row r="2503" ht="12.75">
      <c r="B2503" s="27"/>
    </row>
    <row r="2504" ht="12.75">
      <c r="B2504" s="27"/>
    </row>
    <row r="2505" ht="12.75">
      <c r="B2505" s="27"/>
    </row>
    <row r="2506" ht="12.75">
      <c r="B2506" s="27"/>
    </row>
    <row r="2507" ht="12.75">
      <c r="B2507" s="27"/>
    </row>
    <row r="2508" ht="12.75">
      <c r="B2508" s="27"/>
    </row>
    <row r="2509" ht="12.75">
      <c r="B2509" s="27"/>
    </row>
    <row r="2510" ht="12.75">
      <c r="B2510" s="27"/>
    </row>
    <row r="2511" ht="12.75">
      <c r="B2511" s="27"/>
    </row>
    <row r="2512" ht="12.75">
      <c r="B2512" s="27"/>
    </row>
    <row r="2513" ht="12.75">
      <c r="B2513" s="27"/>
    </row>
    <row r="2514" ht="12.75">
      <c r="B2514" s="27"/>
    </row>
    <row r="2515" ht="12.75">
      <c r="B2515" s="27"/>
    </row>
    <row r="2516" ht="12.75">
      <c r="B2516" s="27"/>
    </row>
    <row r="2517" ht="12.75">
      <c r="B2517" s="27"/>
    </row>
    <row r="2518" ht="12.75">
      <c r="B2518" s="27"/>
    </row>
    <row r="2519" ht="12.75">
      <c r="B2519" s="27"/>
    </row>
    <row r="2520" ht="12.75">
      <c r="B2520" s="27"/>
    </row>
    <row r="2521" ht="12.75">
      <c r="B2521" s="27"/>
    </row>
    <row r="2522" ht="12.75">
      <c r="B2522" s="27"/>
    </row>
    <row r="2523" ht="12.75">
      <c r="B2523" s="27"/>
    </row>
    <row r="2524" ht="12.75">
      <c r="B2524" s="27"/>
    </row>
    <row r="2525" ht="12.75">
      <c r="B2525" s="27"/>
    </row>
    <row r="2526" ht="12.75">
      <c r="B2526" s="27"/>
    </row>
    <row r="2527" ht="12.75">
      <c r="B2527" s="27"/>
    </row>
    <row r="2528" ht="12.75">
      <c r="B2528" s="27"/>
    </row>
    <row r="2529" ht="12.75">
      <c r="B2529" s="27"/>
    </row>
    <row r="2530" ht="12.75">
      <c r="B2530" s="27"/>
    </row>
    <row r="2531" ht="12.75">
      <c r="B2531" s="27"/>
    </row>
    <row r="2532" ht="12.75">
      <c r="B2532" s="27"/>
    </row>
    <row r="2533" ht="12.75">
      <c r="B2533" s="27"/>
    </row>
    <row r="2534" ht="12.75">
      <c r="B2534" s="27"/>
    </row>
    <row r="2535" ht="12.75">
      <c r="B2535" s="27"/>
    </row>
    <row r="2536" ht="12.75">
      <c r="B2536" s="27"/>
    </row>
    <row r="2537" ht="12.75">
      <c r="B2537" s="27"/>
    </row>
    <row r="2538" ht="12.75">
      <c r="B2538" s="27"/>
    </row>
    <row r="2539" ht="12.75">
      <c r="B2539" s="27"/>
    </row>
    <row r="2540" ht="12.75">
      <c r="B2540" s="27"/>
    </row>
    <row r="2541" ht="12.75">
      <c r="B2541" s="27"/>
    </row>
    <row r="2542" ht="12.75">
      <c r="B2542" s="27"/>
    </row>
    <row r="2543" ht="12.75">
      <c r="B2543" s="27"/>
    </row>
    <row r="2544" ht="12.75">
      <c r="B2544" s="27"/>
    </row>
    <row r="2545" ht="12.75">
      <c r="B2545" s="27"/>
    </row>
    <row r="2546" ht="12.75">
      <c r="B2546" s="27"/>
    </row>
    <row r="2547" ht="12.75">
      <c r="B2547" s="27"/>
    </row>
    <row r="2548" ht="12.75">
      <c r="B2548" s="27"/>
    </row>
    <row r="2549" ht="12.75">
      <c r="B2549" s="27"/>
    </row>
    <row r="2550" ht="12.75">
      <c r="B2550" s="27"/>
    </row>
    <row r="2551" ht="12.75">
      <c r="B2551" s="27"/>
    </row>
    <row r="2552" ht="12.75">
      <c r="B2552" s="27"/>
    </row>
    <row r="2553" ht="12.75">
      <c r="B2553" s="27"/>
    </row>
    <row r="2554" ht="12.75">
      <c r="B2554" s="27"/>
    </row>
    <row r="2555" ht="12.75">
      <c r="B2555" s="27"/>
    </row>
    <row r="2556" ht="12.75">
      <c r="B2556" s="27"/>
    </row>
    <row r="2557" ht="12.75">
      <c r="B2557" s="27"/>
    </row>
    <row r="2558" ht="12.75">
      <c r="B2558" s="27"/>
    </row>
    <row r="2559" ht="12.75">
      <c r="B2559" s="27"/>
    </row>
    <row r="2560" ht="12.75">
      <c r="B2560" s="27"/>
    </row>
    <row r="2561" ht="12.75">
      <c r="B2561" s="27"/>
    </row>
    <row r="2562" ht="12.75">
      <c r="B2562" s="27"/>
    </row>
    <row r="2563" ht="12.75">
      <c r="B2563" s="27"/>
    </row>
    <row r="2564" ht="12.75">
      <c r="B2564" s="27"/>
    </row>
    <row r="2565" ht="12.75">
      <c r="B2565" s="27"/>
    </row>
    <row r="2566" ht="12.75">
      <c r="B2566" s="27"/>
    </row>
    <row r="2567" ht="12.75">
      <c r="B2567" s="27"/>
    </row>
    <row r="2568" ht="12.75">
      <c r="B2568" s="27"/>
    </row>
    <row r="2569" ht="12.75">
      <c r="B2569" s="27"/>
    </row>
    <row r="2570" ht="12.75">
      <c r="B2570" s="27"/>
    </row>
    <row r="2571" ht="12.75">
      <c r="B2571" s="27"/>
    </row>
    <row r="2572" ht="12.75">
      <c r="B2572" s="27"/>
    </row>
    <row r="2573" ht="12.75">
      <c r="B2573" s="27"/>
    </row>
    <row r="2574" ht="12.75">
      <c r="B2574" s="27"/>
    </row>
    <row r="2575" ht="12.75">
      <c r="B2575" s="27"/>
    </row>
    <row r="2576" ht="12.75">
      <c r="B2576" s="27"/>
    </row>
    <row r="2577" ht="12.75">
      <c r="B2577" s="27"/>
    </row>
    <row r="2578" ht="12.75">
      <c r="B2578" s="27"/>
    </row>
    <row r="2579" ht="12.75">
      <c r="B2579" s="27"/>
    </row>
    <row r="2580" ht="12.75">
      <c r="B2580" s="27"/>
    </row>
    <row r="2581" ht="12.75">
      <c r="B2581" s="27"/>
    </row>
    <row r="2582" ht="12.75">
      <c r="B2582" s="27"/>
    </row>
    <row r="2583" ht="12.75">
      <c r="B2583" s="27"/>
    </row>
    <row r="2584" ht="12.75">
      <c r="B2584" s="27"/>
    </row>
    <row r="2585" ht="12.75">
      <c r="B2585" s="27"/>
    </row>
    <row r="2586" ht="12.75">
      <c r="B2586" s="27"/>
    </row>
    <row r="2587" ht="12.75">
      <c r="B2587" s="27"/>
    </row>
    <row r="2588" ht="12.75">
      <c r="B2588" s="27"/>
    </row>
    <row r="2589" ht="12.75">
      <c r="B2589" s="27"/>
    </row>
    <row r="2590" ht="12.75">
      <c r="B2590" s="27"/>
    </row>
    <row r="2591" ht="12.75">
      <c r="B2591" s="27"/>
    </row>
    <row r="2592" ht="12.75">
      <c r="B2592" s="27"/>
    </row>
    <row r="2593" ht="12.75">
      <c r="B2593" s="27"/>
    </row>
    <row r="2594" ht="12.75">
      <c r="B2594" s="27"/>
    </row>
    <row r="2595" ht="12.75">
      <c r="B2595" s="27"/>
    </row>
    <row r="2596" ht="12.75">
      <c r="B2596" s="27"/>
    </row>
    <row r="2597" ht="12.75">
      <c r="B2597" s="27"/>
    </row>
    <row r="2598" ht="12.75">
      <c r="B2598" s="27"/>
    </row>
    <row r="2599" ht="12.75">
      <c r="B2599" s="27"/>
    </row>
    <row r="2600" ht="12.75">
      <c r="B2600" s="27"/>
    </row>
    <row r="2601" ht="12.75">
      <c r="B2601" s="27"/>
    </row>
    <row r="2602" ht="12.75">
      <c r="B2602" s="27"/>
    </row>
    <row r="2603" ht="12.75">
      <c r="B2603" s="27"/>
    </row>
    <row r="2604" ht="12.75">
      <c r="B2604" s="27"/>
    </row>
    <row r="2605" ht="12.75">
      <c r="B2605" s="27"/>
    </row>
    <row r="2606" ht="12.75">
      <c r="B2606" s="27"/>
    </row>
    <row r="2607" ht="12.75">
      <c r="B2607" s="27"/>
    </row>
    <row r="2608" ht="12.75">
      <c r="B2608" s="27"/>
    </row>
    <row r="2609" ht="12.75">
      <c r="B2609" s="27"/>
    </row>
    <row r="2610" ht="12.75">
      <c r="B2610" s="27"/>
    </row>
    <row r="2611" ht="12.75">
      <c r="B2611" s="27"/>
    </row>
    <row r="2612" ht="12.75">
      <c r="B2612" s="27"/>
    </row>
    <row r="2613" ht="12.75">
      <c r="B2613" s="27"/>
    </row>
    <row r="2614" ht="12.75">
      <c r="B2614" s="27"/>
    </row>
    <row r="2615" ht="12.75">
      <c r="B2615" s="27"/>
    </row>
    <row r="2616" ht="12.75">
      <c r="B2616" s="27"/>
    </row>
    <row r="2617" ht="12.75">
      <c r="B2617" s="27"/>
    </row>
    <row r="2618" ht="12.75">
      <c r="B2618" s="27"/>
    </row>
    <row r="2619" ht="12.75">
      <c r="B2619" s="27"/>
    </row>
    <row r="2620" ht="12.75">
      <c r="B2620" s="27"/>
    </row>
    <row r="2621" ht="12.75">
      <c r="B2621" s="27"/>
    </row>
    <row r="2622" ht="12.75">
      <c r="B2622" s="27"/>
    </row>
    <row r="2623" ht="12.75">
      <c r="B2623" s="27"/>
    </row>
    <row r="2624" ht="12.75">
      <c r="B2624" s="27"/>
    </row>
    <row r="2625" ht="12.75">
      <c r="B2625" s="27"/>
    </row>
    <row r="2626" ht="12.75">
      <c r="B2626" s="27"/>
    </row>
    <row r="2627" ht="12.75">
      <c r="B2627" s="27"/>
    </row>
    <row r="2628" ht="12.75">
      <c r="B2628" s="27"/>
    </row>
    <row r="2629" ht="12.75">
      <c r="B2629" s="27"/>
    </row>
    <row r="2630" ht="12.75">
      <c r="B2630" s="27"/>
    </row>
    <row r="2631" ht="12.75">
      <c r="B2631" s="27"/>
    </row>
    <row r="2632" ht="12.75">
      <c r="B2632" s="27"/>
    </row>
    <row r="2633" ht="12.75">
      <c r="B2633" s="27"/>
    </row>
    <row r="2634" ht="12.75">
      <c r="B2634" s="27"/>
    </row>
    <row r="2635" ht="12.75">
      <c r="B2635" s="27"/>
    </row>
    <row r="2636" ht="12.75">
      <c r="B2636" s="27"/>
    </row>
    <row r="2637" ht="12.75">
      <c r="B2637" s="27"/>
    </row>
    <row r="2638" ht="12.75">
      <c r="B2638" s="27"/>
    </row>
    <row r="2639" ht="12.75">
      <c r="B2639" s="27"/>
    </row>
    <row r="2640" ht="12.75">
      <c r="B2640" s="27"/>
    </row>
    <row r="2641" ht="12.75">
      <c r="B2641" s="27"/>
    </row>
    <row r="2642" ht="12.75">
      <c r="B2642" s="27"/>
    </row>
    <row r="2643" ht="12.75">
      <c r="B2643" s="27"/>
    </row>
    <row r="2644" ht="12.75">
      <c r="B2644" s="27"/>
    </row>
    <row r="2645" ht="12.75">
      <c r="B2645" s="27"/>
    </row>
    <row r="2646" ht="12.75">
      <c r="B2646" s="27"/>
    </row>
    <row r="2647" ht="12.75">
      <c r="B2647" s="27"/>
    </row>
    <row r="2648" ht="12.75">
      <c r="B2648" s="27"/>
    </row>
    <row r="2649" ht="12.75">
      <c r="B2649" s="27"/>
    </row>
    <row r="2650" ht="12.75">
      <c r="B2650" s="27"/>
    </row>
    <row r="2651" ht="12.75">
      <c r="B2651" s="27"/>
    </row>
    <row r="2652" ht="12.75">
      <c r="B2652" s="27"/>
    </row>
    <row r="2653" ht="12.75">
      <c r="B2653" s="27"/>
    </row>
    <row r="2654" ht="12.75">
      <c r="B2654" s="27"/>
    </row>
    <row r="2655" ht="12.75">
      <c r="B2655" s="27"/>
    </row>
    <row r="2656" ht="12.75">
      <c r="B2656" s="27"/>
    </row>
    <row r="2657" ht="12.75">
      <c r="B2657" s="27"/>
    </row>
    <row r="2658" ht="12.75">
      <c r="B2658" s="27"/>
    </row>
    <row r="2659" ht="12.75">
      <c r="B2659" s="27"/>
    </row>
    <row r="2660" ht="12.75">
      <c r="B2660" s="27"/>
    </row>
    <row r="2661" ht="12.75">
      <c r="B2661" s="27"/>
    </row>
    <row r="2662" ht="12.75">
      <c r="B2662" s="27"/>
    </row>
    <row r="2663" ht="12.75">
      <c r="B2663" s="27"/>
    </row>
    <row r="2664" ht="12.75">
      <c r="B2664" s="27"/>
    </row>
    <row r="2665" ht="12.75">
      <c r="B2665" s="27"/>
    </row>
    <row r="2666" ht="12.75">
      <c r="B2666" s="27"/>
    </row>
    <row r="2667" ht="12.75">
      <c r="B2667" s="27"/>
    </row>
    <row r="2668" ht="12.75">
      <c r="B2668" s="27"/>
    </row>
    <row r="2669" ht="12.75">
      <c r="B2669" s="27"/>
    </row>
    <row r="2670" ht="12.75">
      <c r="B2670" s="27"/>
    </row>
    <row r="2671" ht="12.75">
      <c r="B2671" s="27"/>
    </row>
    <row r="2672" ht="12.75">
      <c r="B2672" s="27"/>
    </row>
    <row r="2673" ht="12.75">
      <c r="B2673" s="27"/>
    </row>
    <row r="2674" ht="12.75">
      <c r="B2674" s="27"/>
    </row>
    <row r="2675" ht="12.75">
      <c r="B2675" s="27"/>
    </row>
    <row r="2676" ht="12.75">
      <c r="B2676" s="27"/>
    </row>
    <row r="2677" ht="12.75">
      <c r="B2677" s="27"/>
    </row>
    <row r="2678" ht="12.75">
      <c r="B2678" s="27"/>
    </row>
    <row r="2679" ht="12.75">
      <c r="B2679" s="27"/>
    </row>
    <row r="2680" ht="12.75">
      <c r="B2680" s="27"/>
    </row>
    <row r="2681" ht="12.75">
      <c r="B2681" s="27"/>
    </row>
    <row r="2682" ht="12.75">
      <c r="B2682" s="27"/>
    </row>
    <row r="2683" ht="12.75">
      <c r="B2683" s="27"/>
    </row>
    <row r="2684" ht="12.75">
      <c r="B2684" s="27"/>
    </row>
    <row r="2685" ht="12.75">
      <c r="B2685" s="27"/>
    </row>
    <row r="2686" ht="12.75">
      <c r="B2686" s="27"/>
    </row>
    <row r="2687" ht="12.75">
      <c r="B2687" s="27"/>
    </row>
    <row r="2688" ht="12.75">
      <c r="B2688" s="27"/>
    </row>
    <row r="2689" ht="12.75">
      <c r="B2689" s="27"/>
    </row>
    <row r="2690" ht="12.75">
      <c r="B2690" s="27"/>
    </row>
    <row r="2691" ht="12.75">
      <c r="B2691" s="27"/>
    </row>
    <row r="2692" ht="12.75">
      <c r="B2692" s="27"/>
    </row>
    <row r="2693" ht="12.75">
      <c r="B2693" s="27"/>
    </row>
    <row r="2694" ht="12.75">
      <c r="B2694" s="27"/>
    </row>
    <row r="2695" ht="12.75">
      <c r="B2695" s="27"/>
    </row>
    <row r="2696" ht="12.75">
      <c r="B2696" s="27"/>
    </row>
    <row r="2697" ht="12.75">
      <c r="B2697" s="27"/>
    </row>
    <row r="2698" ht="12.75">
      <c r="B2698" s="27"/>
    </row>
    <row r="2699" ht="12.75">
      <c r="B2699" s="27"/>
    </row>
    <row r="2700" ht="12.75">
      <c r="B2700" s="27"/>
    </row>
    <row r="2701" ht="12.75">
      <c r="B2701" s="27"/>
    </row>
    <row r="2702" ht="12.75">
      <c r="B2702" s="27"/>
    </row>
    <row r="2703" ht="12.75">
      <c r="B2703" s="27"/>
    </row>
    <row r="2704" ht="12.75">
      <c r="B2704" s="27"/>
    </row>
    <row r="2705" ht="12.75">
      <c r="B2705" s="27"/>
    </row>
    <row r="2706" ht="12.75">
      <c r="B2706" s="27"/>
    </row>
    <row r="2707" ht="12.75">
      <c r="B2707" s="27"/>
    </row>
    <row r="2708" ht="12.75">
      <c r="B2708" s="27"/>
    </row>
    <row r="2709" ht="12.75">
      <c r="B2709" s="27"/>
    </row>
    <row r="2710" ht="12.75">
      <c r="B2710" s="27"/>
    </row>
    <row r="2711" ht="12.75">
      <c r="B2711" s="27"/>
    </row>
    <row r="2712" ht="12.75">
      <c r="B2712" s="27"/>
    </row>
    <row r="2713" ht="12.75">
      <c r="B2713" s="27"/>
    </row>
    <row r="2714" ht="12.75">
      <c r="B2714" s="27"/>
    </row>
    <row r="2715" ht="12.75">
      <c r="B2715" s="27"/>
    </row>
    <row r="2716" ht="12.75">
      <c r="B2716" s="27"/>
    </row>
    <row r="2717" ht="12.75">
      <c r="B2717" s="27"/>
    </row>
    <row r="2718" ht="12.75">
      <c r="B2718" s="27"/>
    </row>
    <row r="2719" ht="12.75">
      <c r="B2719" s="27"/>
    </row>
    <row r="2720" ht="12.75">
      <c r="B2720" s="27"/>
    </row>
    <row r="2721" ht="12.75">
      <c r="B2721" s="27"/>
    </row>
    <row r="2722" ht="12.75">
      <c r="B2722" s="27"/>
    </row>
    <row r="2723" ht="12.75">
      <c r="B2723" s="27"/>
    </row>
    <row r="2724" ht="12.75">
      <c r="B2724" s="27"/>
    </row>
    <row r="2725" ht="12.75">
      <c r="B2725" s="27"/>
    </row>
    <row r="2726" ht="12.75">
      <c r="B2726" s="27"/>
    </row>
    <row r="2727" ht="12.75">
      <c r="B2727" s="27"/>
    </row>
    <row r="2728" ht="12.75">
      <c r="B2728" s="27"/>
    </row>
    <row r="2729" ht="12.75">
      <c r="B2729" s="27"/>
    </row>
    <row r="2730" ht="12.75">
      <c r="B2730" s="27"/>
    </row>
    <row r="2731" ht="12.75">
      <c r="B2731" s="27"/>
    </row>
    <row r="2732" ht="12.75">
      <c r="B2732" s="27"/>
    </row>
    <row r="2733" ht="12.75">
      <c r="B2733" s="27"/>
    </row>
    <row r="2734" ht="12.75">
      <c r="B2734" s="27"/>
    </row>
    <row r="2735" ht="12.75">
      <c r="B2735" s="27"/>
    </row>
    <row r="2736" ht="12.75">
      <c r="B2736" s="27"/>
    </row>
    <row r="2737" ht="12.75">
      <c r="B2737" s="27"/>
    </row>
    <row r="2738" ht="12.75">
      <c r="B2738" s="27"/>
    </row>
    <row r="2739" ht="12.75">
      <c r="B2739" s="27"/>
    </row>
    <row r="2740" ht="12.75">
      <c r="B2740" s="27"/>
    </row>
    <row r="2741" ht="12.75">
      <c r="B2741" s="27"/>
    </row>
    <row r="2742" ht="12.75">
      <c r="B2742" s="27"/>
    </row>
    <row r="2743" ht="12.75">
      <c r="B2743" s="27"/>
    </row>
    <row r="2744" ht="12.75">
      <c r="B2744" s="27"/>
    </row>
    <row r="2745" ht="12.75">
      <c r="B2745" s="27"/>
    </row>
    <row r="2746" ht="12.75">
      <c r="B2746" s="27"/>
    </row>
    <row r="2747" ht="12.75">
      <c r="B2747" s="27"/>
    </row>
    <row r="2748" ht="12.75">
      <c r="B2748" s="27"/>
    </row>
    <row r="2749" ht="12.75">
      <c r="B2749" s="27"/>
    </row>
    <row r="2750" ht="12.75">
      <c r="B2750" s="27"/>
    </row>
    <row r="2751" ht="12.75">
      <c r="B2751" s="27"/>
    </row>
    <row r="2752" ht="12.75">
      <c r="B2752" s="27"/>
    </row>
    <row r="2753" ht="12.75">
      <c r="B2753" s="27"/>
    </row>
    <row r="2754" ht="12.75">
      <c r="B2754" s="27"/>
    </row>
    <row r="2755" ht="12.75">
      <c r="B2755" s="27"/>
    </row>
    <row r="2756" ht="12.75">
      <c r="B2756" s="27"/>
    </row>
    <row r="2757" ht="12.75">
      <c r="B2757" s="27"/>
    </row>
    <row r="2758" ht="12.75">
      <c r="B2758" s="27"/>
    </row>
    <row r="2759" ht="12.75">
      <c r="B2759" s="27"/>
    </row>
    <row r="2760" ht="12.75">
      <c r="B2760" s="27"/>
    </row>
    <row r="2761" ht="12.75">
      <c r="B2761" s="27"/>
    </row>
    <row r="2762" ht="12.75">
      <c r="B2762" s="27"/>
    </row>
    <row r="2763" ht="12.75">
      <c r="B2763" s="27"/>
    </row>
    <row r="2764" ht="12.75">
      <c r="B2764" s="27"/>
    </row>
    <row r="2765" ht="12.75">
      <c r="B2765" s="27"/>
    </row>
    <row r="2766" ht="12.75">
      <c r="B2766" s="27"/>
    </row>
    <row r="2767" ht="12.75">
      <c r="B2767" s="27"/>
    </row>
    <row r="2768" ht="12.75">
      <c r="B2768" s="27"/>
    </row>
    <row r="2769" ht="12.75">
      <c r="B2769" s="27"/>
    </row>
    <row r="2770" ht="12.75">
      <c r="B2770" s="27"/>
    </row>
    <row r="2771" ht="12.75">
      <c r="B2771" s="27"/>
    </row>
    <row r="2772" ht="12.75">
      <c r="B2772" s="27"/>
    </row>
    <row r="2773" ht="12.75">
      <c r="B2773" s="27"/>
    </row>
    <row r="2774" ht="12.75">
      <c r="B2774" s="27"/>
    </row>
    <row r="2775" ht="12.75">
      <c r="B2775" s="27"/>
    </row>
    <row r="2776" ht="12.75">
      <c r="B2776" s="27"/>
    </row>
    <row r="2777" ht="12.75">
      <c r="B2777" s="27"/>
    </row>
    <row r="2778" ht="12.75">
      <c r="B2778" s="27"/>
    </row>
    <row r="2779" ht="12.75">
      <c r="B2779" s="27"/>
    </row>
    <row r="2780" ht="12.75">
      <c r="B2780" s="27"/>
    </row>
    <row r="2781" ht="12.75">
      <c r="B2781" s="27"/>
    </row>
    <row r="2782" ht="12.75">
      <c r="B2782" s="27"/>
    </row>
    <row r="2783" ht="12.75">
      <c r="B2783" s="27"/>
    </row>
    <row r="2784" ht="12.75">
      <c r="B2784" s="27"/>
    </row>
    <row r="2785" ht="12.75">
      <c r="B2785" s="27"/>
    </row>
    <row r="2786" ht="12.75">
      <c r="B2786" s="27"/>
    </row>
    <row r="2787" ht="12.75">
      <c r="B2787" s="27"/>
    </row>
    <row r="2788" ht="12.75">
      <c r="B2788" s="27"/>
    </row>
    <row r="2789" ht="12.75">
      <c r="B2789" s="27"/>
    </row>
    <row r="2790" ht="12.75">
      <c r="B2790" s="27"/>
    </row>
    <row r="2791" ht="12.75">
      <c r="B2791" s="27"/>
    </row>
    <row r="2792" ht="12.75">
      <c r="B2792" s="27"/>
    </row>
    <row r="2793" ht="12.75">
      <c r="B2793" s="27"/>
    </row>
    <row r="2794" ht="12.75">
      <c r="B2794" s="27"/>
    </row>
    <row r="2795" ht="12.75">
      <c r="B2795" s="27"/>
    </row>
    <row r="2796" ht="12.75">
      <c r="B2796" s="27"/>
    </row>
    <row r="2797" ht="12.75">
      <c r="B2797" s="27"/>
    </row>
    <row r="2798" ht="12.75">
      <c r="B2798" s="27"/>
    </row>
    <row r="2799" ht="12.75">
      <c r="B2799" s="27"/>
    </row>
    <row r="2800" ht="12.75">
      <c r="B2800" s="27"/>
    </row>
    <row r="2801" ht="12.75">
      <c r="B2801" s="27"/>
    </row>
    <row r="2802" ht="12.75">
      <c r="B2802" s="27"/>
    </row>
    <row r="2803" ht="12.75">
      <c r="B2803" s="27"/>
    </row>
    <row r="2804" ht="12.75">
      <c r="B2804" s="27"/>
    </row>
    <row r="2805" ht="12.75">
      <c r="B2805" s="27"/>
    </row>
    <row r="2806" ht="12.75">
      <c r="B2806" s="27"/>
    </row>
    <row r="2807" ht="12.75">
      <c r="B2807" s="27"/>
    </row>
    <row r="2808" ht="12.75">
      <c r="B2808" s="27"/>
    </row>
    <row r="2809" ht="12.75">
      <c r="B2809" s="27"/>
    </row>
    <row r="2810" ht="12.75">
      <c r="B2810" s="27"/>
    </row>
    <row r="2811" ht="12.75">
      <c r="B2811" s="27"/>
    </row>
    <row r="2812" ht="12.75">
      <c r="B2812" s="27"/>
    </row>
    <row r="2813" ht="12.75">
      <c r="B2813" s="27"/>
    </row>
    <row r="2814" ht="12.75">
      <c r="B2814" s="27"/>
    </row>
    <row r="2815" ht="12.75">
      <c r="B2815" s="27"/>
    </row>
    <row r="2816" ht="12.75">
      <c r="B2816" s="27"/>
    </row>
    <row r="2817" ht="12.75">
      <c r="B2817" s="27"/>
    </row>
    <row r="2818" ht="12.75">
      <c r="B2818" s="27"/>
    </row>
    <row r="2819" ht="12.75">
      <c r="B2819" s="27"/>
    </row>
    <row r="2820" ht="12.75">
      <c r="B2820" s="27"/>
    </row>
    <row r="2821" ht="12.75">
      <c r="B2821" s="27"/>
    </row>
    <row r="2822" ht="12.75">
      <c r="B2822" s="27"/>
    </row>
    <row r="2823" ht="12.75">
      <c r="B2823" s="27"/>
    </row>
    <row r="2824" ht="12.75">
      <c r="B2824" s="27"/>
    </row>
    <row r="2825" ht="12.75">
      <c r="B2825" s="27"/>
    </row>
    <row r="2826" ht="12.75">
      <c r="B2826" s="27"/>
    </row>
    <row r="2827" ht="12.75">
      <c r="B2827" s="27"/>
    </row>
    <row r="2828" ht="12.75">
      <c r="B2828" s="27"/>
    </row>
    <row r="2829" ht="12.75">
      <c r="B2829" s="27"/>
    </row>
    <row r="2830" ht="12.75">
      <c r="B2830" s="27"/>
    </row>
    <row r="2831" ht="12.75">
      <c r="B2831" s="27"/>
    </row>
    <row r="2832" ht="12.75">
      <c r="B2832" s="27"/>
    </row>
    <row r="2833" ht="12.75">
      <c r="B2833" s="27"/>
    </row>
    <row r="2834" ht="12.75">
      <c r="B2834" s="27"/>
    </row>
    <row r="2835" ht="12.75">
      <c r="B2835" s="27"/>
    </row>
    <row r="2836" ht="12.75">
      <c r="B2836" s="27"/>
    </row>
    <row r="2837" ht="12.75">
      <c r="B2837" s="27"/>
    </row>
    <row r="2838" ht="12.75">
      <c r="B2838" s="27"/>
    </row>
    <row r="2839" ht="12.75">
      <c r="B2839" s="27"/>
    </row>
    <row r="2840" ht="12.75">
      <c r="B2840" s="27"/>
    </row>
    <row r="2841" ht="12.75">
      <c r="B2841" s="27"/>
    </row>
    <row r="2842" ht="12.75">
      <c r="B2842" s="27"/>
    </row>
    <row r="2843" ht="12.75">
      <c r="B2843" s="27"/>
    </row>
    <row r="2844" ht="12.75">
      <c r="B2844" s="27"/>
    </row>
    <row r="2845" ht="12.75">
      <c r="B2845" s="27"/>
    </row>
    <row r="2846" ht="12.75">
      <c r="B2846" s="27"/>
    </row>
    <row r="2847" ht="12.75">
      <c r="B2847" s="27"/>
    </row>
    <row r="2848" ht="12.75">
      <c r="B2848" s="27"/>
    </row>
    <row r="2849" ht="12.75">
      <c r="B2849" s="27"/>
    </row>
    <row r="2850" ht="12.75">
      <c r="B2850" s="27"/>
    </row>
    <row r="2851" ht="12.75">
      <c r="B2851" s="27"/>
    </row>
    <row r="2852" ht="12.75">
      <c r="B2852" s="27"/>
    </row>
    <row r="2853" ht="12.75">
      <c r="B2853" s="27"/>
    </row>
    <row r="2854" ht="12.75">
      <c r="B2854" s="27"/>
    </row>
    <row r="2855" ht="12.75">
      <c r="B2855" s="27"/>
    </row>
    <row r="2856" ht="12.75">
      <c r="B2856" s="27"/>
    </row>
    <row r="2857" ht="12.75">
      <c r="B2857" s="27"/>
    </row>
    <row r="2858" ht="12.75">
      <c r="B2858" s="27"/>
    </row>
    <row r="2859" ht="12.75">
      <c r="B2859" s="27"/>
    </row>
    <row r="2860" ht="12.75">
      <c r="B2860" s="27"/>
    </row>
    <row r="2861" ht="12.75">
      <c r="B2861" s="27"/>
    </row>
    <row r="2862" ht="12.75">
      <c r="B2862" s="27"/>
    </row>
    <row r="2863" ht="12.75">
      <c r="B2863" s="27"/>
    </row>
    <row r="2864" ht="12.75">
      <c r="B2864" s="27"/>
    </row>
    <row r="2865" ht="12.75">
      <c r="B2865" s="27"/>
    </row>
    <row r="2866" ht="12.75">
      <c r="B2866" s="27"/>
    </row>
    <row r="2867" ht="12.75">
      <c r="B2867" s="27"/>
    </row>
    <row r="2868" ht="12.75">
      <c r="B2868" s="27"/>
    </row>
    <row r="2869" ht="12.75">
      <c r="B2869" s="27"/>
    </row>
    <row r="2870" ht="12.75">
      <c r="B2870" s="27"/>
    </row>
    <row r="2871" ht="12.75">
      <c r="B2871" s="27"/>
    </row>
    <row r="2872" ht="12.75">
      <c r="B2872" s="27"/>
    </row>
    <row r="2873" ht="12.75">
      <c r="B2873" s="27"/>
    </row>
    <row r="2874" ht="12.75">
      <c r="B2874" s="27"/>
    </row>
    <row r="2875" ht="12.75">
      <c r="B2875" s="27"/>
    </row>
    <row r="2876" ht="12.75">
      <c r="B2876" s="27"/>
    </row>
    <row r="2877" ht="12.75">
      <c r="B2877" s="27"/>
    </row>
    <row r="2878" ht="12.75">
      <c r="B2878" s="27"/>
    </row>
    <row r="2879" ht="12.75">
      <c r="B2879" s="27"/>
    </row>
    <row r="2880" ht="12.75">
      <c r="B2880" s="27"/>
    </row>
    <row r="2881" ht="12.75">
      <c r="B2881" s="27"/>
    </row>
    <row r="2882" ht="12.75">
      <c r="B2882" s="27"/>
    </row>
    <row r="2883" ht="12.75">
      <c r="B2883" s="27"/>
    </row>
    <row r="2884" ht="12.75">
      <c r="B2884" s="27"/>
    </row>
    <row r="2885" ht="12.75">
      <c r="B2885" s="27"/>
    </row>
    <row r="2886" ht="12.75">
      <c r="B2886" s="27"/>
    </row>
    <row r="2887" ht="12.75">
      <c r="B2887" s="27"/>
    </row>
    <row r="2888" ht="12.75">
      <c r="B2888" s="27"/>
    </row>
    <row r="2889" ht="12.75">
      <c r="B2889" s="27"/>
    </row>
    <row r="2890" ht="12.75">
      <c r="B2890" s="27"/>
    </row>
    <row r="2891" ht="12.75">
      <c r="B2891" s="27"/>
    </row>
    <row r="2892" ht="12.75">
      <c r="B2892" s="27"/>
    </row>
    <row r="2893" ht="12.75">
      <c r="B2893" s="27"/>
    </row>
    <row r="2894" ht="12.75">
      <c r="B2894" s="27"/>
    </row>
    <row r="2895" ht="12.75">
      <c r="B2895" s="27"/>
    </row>
    <row r="2896" ht="12.75">
      <c r="B2896" s="27"/>
    </row>
    <row r="2897" ht="12.75">
      <c r="B2897" s="27"/>
    </row>
    <row r="2898" ht="12.75">
      <c r="B2898" s="27"/>
    </row>
    <row r="2899" ht="12.75">
      <c r="B2899" s="27"/>
    </row>
    <row r="2900" ht="12.75">
      <c r="B2900" s="27"/>
    </row>
    <row r="2901" ht="12.75">
      <c r="B2901" s="27"/>
    </row>
    <row r="2902" ht="12.75">
      <c r="B2902" s="27"/>
    </row>
    <row r="2903" ht="12.75">
      <c r="B2903" s="27"/>
    </row>
    <row r="2904" ht="12.75">
      <c r="B2904" s="27"/>
    </row>
    <row r="2905" ht="12.75">
      <c r="B2905" s="27"/>
    </row>
    <row r="2906" ht="12.75">
      <c r="B2906" s="27"/>
    </row>
    <row r="2907" ht="12.75">
      <c r="B2907" s="27"/>
    </row>
    <row r="2908" ht="12.75">
      <c r="B2908" s="27"/>
    </row>
    <row r="2909" ht="12.75">
      <c r="B2909" s="27"/>
    </row>
    <row r="2910" ht="12.75">
      <c r="B2910" s="27"/>
    </row>
    <row r="2911" ht="12.75">
      <c r="B2911" s="27"/>
    </row>
    <row r="2912" ht="12.75">
      <c r="B2912" s="27"/>
    </row>
    <row r="2913" ht="12.75">
      <c r="B2913" s="27"/>
    </row>
    <row r="2914" ht="12.75">
      <c r="B2914" s="27"/>
    </row>
    <row r="2915" ht="12.75">
      <c r="B2915" s="27"/>
    </row>
    <row r="2916" ht="12.75">
      <c r="B2916" s="27"/>
    </row>
    <row r="2917" ht="12.75">
      <c r="B2917" s="27"/>
    </row>
    <row r="2918" ht="12.75">
      <c r="B2918" s="27"/>
    </row>
    <row r="2919" ht="12.75">
      <c r="B2919" s="27"/>
    </row>
    <row r="2920" ht="12.75">
      <c r="B2920" s="27"/>
    </row>
    <row r="2921" ht="12.75">
      <c r="B2921" s="27"/>
    </row>
    <row r="2922" ht="12.75">
      <c r="B2922" s="27"/>
    </row>
    <row r="2923" ht="12.75">
      <c r="B2923" s="27"/>
    </row>
    <row r="2924" ht="12.75">
      <c r="B2924" s="27"/>
    </row>
    <row r="2925" ht="12.75">
      <c r="B2925" s="27"/>
    </row>
    <row r="2926" ht="12.75">
      <c r="B2926" s="27"/>
    </row>
    <row r="2927" ht="12.75">
      <c r="B2927" s="27"/>
    </row>
    <row r="2928" ht="12.75">
      <c r="B2928" s="27"/>
    </row>
    <row r="2929" ht="12.75">
      <c r="B2929" s="27"/>
    </row>
    <row r="2930" ht="12.75">
      <c r="B2930" s="27"/>
    </row>
    <row r="2931" ht="12.75">
      <c r="B2931" s="27"/>
    </row>
    <row r="2932" ht="12.75">
      <c r="B2932" s="27"/>
    </row>
    <row r="2933" ht="12.75">
      <c r="B2933" s="27"/>
    </row>
    <row r="2934" ht="12.75">
      <c r="B2934" s="27"/>
    </row>
    <row r="2935" ht="12.75">
      <c r="B2935" s="27"/>
    </row>
    <row r="2936" ht="12.75">
      <c r="B2936" s="27"/>
    </row>
    <row r="2937" ht="12.75">
      <c r="B2937" s="27"/>
    </row>
    <row r="2938" ht="12.75">
      <c r="B2938" s="27"/>
    </row>
    <row r="2939" ht="12.75">
      <c r="B2939" s="27"/>
    </row>
    <row r="2940" ht="12.75">
      <c r="B2940" s="27"/>
    </row>
    <row r="2941" ht="12.75">
      <c r="B2941" s="27"/>
    </row>
    <row r="2942" ht="12.75">
      <c r="B2942" s="27"/>
    </row>
    <row r="2943" ht="12.75">
      <c r="B2943" s="27"/>
    </row>
    <row r="2944" ht="12.75">
      <c r="B2944" s="27"/>
    </row>
    <row r="2945" ht="12.75">
      <c r="B2945" s="27"/>
    </row>
    <row r="2946" ht="12.75">
      <c r="B2946" s="27"/>
    </row>
    <row r="2947" ht="12.75">
      <c r="B2947" s="27"/>
    </row>
    <row r="2948" ht="12.75">
      <c r="B2948" s="27"/>
    </row>
    <row r="2949" ht="12.75">
      <c r="B2949" s="27"/>
    </row>
    <row r="2950" ht="12.75">
      <c r="B2950" s="27"/>
    </row>
    <row r="2951" ht="12.75">
      <c r="B2951" s="27"/>
    </row>
    <row r="2952" ht="12.75">
      <c r="B2952" s="27"/>
    </row>
    <row r="2953" ht="12.75">
      <c r="B2953" s="27"/>
    </row>
    <row r="2954" ht="12.75">
      <c r="B2954" s="27"/>
    </row>
    <row r="2955" ht="12.75">
      <c r="B2955" s="27"/>
    </row>
    <row r="2956" ht="12.75">
      <c r="B2956" s="27"/>
    </row>
    <row r="2957" ht="12.75">
      <c r="B2957" s="27"/>
    </row>
    <row r="2958" ht="12.75">
      <c r="B2958" s="27"/>
    </row>
    <row r="2959" ht="12.75">
      <c r="B2959" s="27"/>
    </row>
    <row r="2960" ht="12.75">
      <c r="B2960" s="27"/>
    </row>
    <row r="2961" ht="12.75">
      <c r="B2961" s="27"/>
    </row>
    <row r="2962" ht="12.75">
      <c r="B2962" s="27"/>
    </row>
    <row r="2963" ht="12.75">
      <c r="B2963" s="27"/>
    </row>
    <row r="2964" ht="12.75">
      <c r="B2964" s="27"/>
    </row>
    <row r="2965" ht="12.75">
      <c r="B2965" s="27"/>
    </row>
    <row r="2966" ht="12.75">
      <c r="B2966" s="27"/>
    </row>
    <row r="2967" ht="12.75">
      <c r="B2967" s="27"/>
    </row>
    <row r="2968" ht="12.75">
      <c r="B2968" s="27"/>
    </row>
    <row r="2969" ht="12.75">
      <c r="B2969" s="27"/>
    </row>
    <row r="2970" ht="12.75">
      <c r="B2970" s="27"/>
    </row>
    <row r="2971" ht="12.75">
      <c r="B2971" s="27"/>
    </row>
    <row r="2972" ht="12.75">
      <c r="B2972" s="27"/>
    </row>
    <row r="2973" ht="12.75">
      <c r="B2973" s="27"/>
    </row>
    <row r="2974" ht="12.75">
      <c r="B2974" s="27"/>
    </row>
    <row r="2975" ht="12.75">
      <c r="B2975" s="27"/>
    </row>
    <row r="2976" ht="12.75">
      <c r="B2976" s="27"/>
    </row>
    <row r="2977" ht="12.75">
      <c r="B2977" s="27"/>
    </row>
    <row r="2978" ht="12.75">
      <c r="B2978" s="27"/>
    </row>
    <row r="2979" ht="12.75">
      <c r="B2979" s="27"/>
    </row>
    <row r="2980" ht="12.75">
      <c r="B2980" s="27"/>
    </row>
    <row r="2981" ht="12.75">
      <c r="B2981" s="27"/>
    </row>
    <row r="2982" ht="12.75">
      <c r="B2982" s="27"/>
    </row>
    <row r="2983" ht="12.75">
      <c r="B2983" s="27"/>
    </row>
    <row r="2984" ht="12.75">
      <c r="B2984" s="27"/>
    </row>
    <row r="2985" ht="12.75">
      <c r="B2985" s="27"/>
    </row>
    <row r="2986" ht="12.75">
      <c r="B2986" s="27"/>
    </row>
    <row r="2987" ht="12.75">
      <c r="B2987" s="27"/>
    </row>
    <row r="2988" ht="12.75">
      <c r="B2988" s="27"/>
    </row>
    <row r="2989" ht="12.75">
      <c r="B2989" s="27"/>
    </row>
    <row r="2990" ht="12.75">
      <c r="B2990" s="27"/>
    </row>
    <row r="2991" ht="12.75">
      <c r="B2991" s="27"/>
    </row>
    <row r="2992" ht="12.75">
      <c r="B2992" s="27"/>
    </row>
    <row r="2993" ht="12.75">
      <c r="B2993" s="27"/>
    </row>
    <row r="2994" ht="12.75">
      <c r="B2994" s="27"/>
    </row>
    <row r="2995" ht="12.75">
      <c r="B2995" s="27"/>
    </row>
    <row r="2996" ht="12.75">
      <c r="B2996" s="27"/>
    </row>
    <row r="2997" ht="12.75">
      <c r="B2997" s="27"/>
    </row>
    <row r="2998" ht="12.75">
      <c r="B2998" s="27"/>
    </row>
    <row r="2999" ht="12.75">
      <c r="B2999" s="27"/>
    </row>
    <row r="3000" ht="12.75">
      <c r="B3000" s="27"/>
    </row>
    <row r="3001" ht="12.75">
      <c r="B3001" s="27"/>
    </row>
    <row r="3002" ht="12.75">
      <c r="B3002" s="27"/>
    </row>
    <row r="3003" ht="12.75">
      <c r="B3003" s="27"/>
    </row>
    <row r="3004" ht="12.75">
      <c r="B3004" s="27"/>
    </row>
    <row r="3005" ht="12.75">
      <c r="B3005" s="27"/>
    </row>
    <row r="3006" ht="12.75">
      <c r="B3006" s="27"/>
    </row>
    <row r="3007" ht="12.75">
      <c r="B3007" s="27"/>
    </row>
    <row r="3008" ht="12.75">
      <c r="B3008" s="27"/>
    </row>
    <row r="3009" ht="12.75">
      <c r="B3009" s="27"/>
    </row>
    <row r="3010" ht="12.75">
      <c r="B3010" s="27"/>
    </row>
    <row r="3011" ht="12.75">
      <c r="B3011" s="27"/>
    </row>
    <row r="3012" ht="12.75">
      <c r="B3012" s="27"/>
    </row>
    <row r="3013" ht="12.75">
      <c r="B3013" s="27"/>
    </row>
    <row r="3014" ht="12.75">
      <c r="B3014" s="27"/>
    </row>
    <row r="3015" ht="12.75">
      <c r="B3015" s="27"/>
    </row>
    <row r="3016" ht="12.75">
      <c r="B3016" s="27"/>
    </row>
    <row r="3017" ht="12.75">
      <c r="B3017" s="27"/>
    </row>
    <row r="3018" ht="12.75">
      <c r="B3018" s="27"/>
    </row>
    <row r="3019" ht="12.75">
      <c r="B3019" s="27"/>
    </row>
    <row r="3020" ht="12.75">
      <c r="B3020" s="27"/>
    </row>
    <row r="3021" ht="12.75">
      <c r="B3021" s="27"/>
    </row>
    <row r="3022" ht="12.75">
      <c r="B3022" s="27"/>
    </row>
    <row r="3023" ht="12.75">
      <c r="B3023" s="27"/>
    </row>
    <row r="3024" ht="12.75">
      <c r="B3024" s="27"/>
    </row>
    <row r="3025" ht="12.75">
      <c r="B3025" s="27"/>
    </row>
    <row r="3026" ht="12.75">
      <c r="B3026" s="27"/>
    </row>
    <row r="3027" ht="12.75">
      <c r="B3027" s="27"/>
    </row>
    <row r="3028" ht="12.75">
      <c r="B3028" s="27"/>
    </row>
    <row r="3029" ht="12.75">
      <c r="B3029" s="27"/>
    </row>
    <row r="3030" ht="12.75">
      <c r="B3030" s="27"/>
    </row>
    <row r="3031" ht="12.75">
      <c r="B3031" s="27"/>
    </row>
    <row r="3032" ht="12.75">
      <c r="B3032" s="27"/>
    </row>
    <row r="3033" ht="12.75">
      <c r="B3033" s="27"/>
    </row>
    <row r="3034" ht="12.75">
      <c r="B3034" s="27"/>
    </row>
    <row r="3035" ht="12.75">
      <c r="B3035" s="27"/>
    </row>
    <row r="3036" ht="12.75">
      <c r="B3036" s="27"/>
    </row>
    <row r="3037" ht="12.75">
      <c r="B3037" s="27"/>
    </row>
    <row r="3038" ht="12.75">
      <c r="B3038" s="27"/>
    </row>
    <row r="3039" ht="12.75">
      <c r="B3039" s="27"/>
    </row>
    <row r="3040" ht="12.75">
      <c r="B3040" s="27"/>
    </row>
    <row r="3041" ht="12.75">
      <c r="B3041" s="27"/>
    </row>
    <row r="3042" ht="12.75">
      <c r="B3042" s="27"/>
    </row>
    <row r="3043" ht="12.75">
      <c r="B3043" s="27"/>
    </row>
    <row r="3044" ht="12.75">
      <c r="B3044" s="27"/>
    </row>
    <row r="3045" ht="12.75">
      <c r="B3045" s="27"/>
    </row>
    <row r="3046" ht="12.75">
      <c r="B3046" s="27"/>
    </row>
    <row r="3047" ht="12.75">
      <c r="B3047" s="27"/>
    </row>
    <row r="3048" ht="12.75">
      <c r="B3048" s="27"/>
    </row>
    <row r="3049" ht="12.75">
      <c r="B3049" s="27"/>
    </row>
    <row r="3050" ht="12.75">
      <c r="B3050" s="27"/>
    </row>
    <row r="3051" ht="12.75">
      <c r="B3051" s="27"/>
    </row>
    <row r="3052" ht="12.75">
      <c r="B3052" s="27"/>
    </row>
    <row r="3053" ht="12.75">
      <c r="B3053" s="27"/>
    </row>
    <row r="3054" ht="12.75">
      <c r="B3054" s="27"/>
    </row>
    <row r="3055" ht="12.75">
      <c r="B3055" s="27"/>
    </row>
    <row r="3056" ht="12.75">
      <c r="B3056" s="27"/>
    </row>
    <row r="3057" ht="12.75">
      <c r="B3057" s="27"/>
    </row>
    <row r="3058" ht="12.75">
      <c r="B3058" s="27"/>
    </row>
    <row r="3059" ht="12.75">
      <c r="B3059" s="27"/>
    </row>
    <row r="3060" ht="12.75">
      <c r="B3060" s="27"/>
    </row>
    <row r="3061" ht="12.75">
      <c r="B3061" s="27"/>
    </row>
    <row r="3062" ht="12.75">
      <c r="B3062" s="27"/>
    </row>
    <row r="3063" ht="12.75">
      <c r="B3063" s="27"/>
    </row>
    <row r="3064" ht="12.75">
      <c r="B3064" s="27"/>
    </row>
    <row r="3065" ht="12.75">
      <c r="B3065" s="27"/>
    </row>
    <row r="3066" ht="12.75">
      <c r="B3066" s="27"/>
    </row>
    <row r="3067" ht="12.75">
      <c r="B3067" s="27"/>
    </row>
    <row r="3068" ht="12.75">
      <c r="B3068" s="27"/>
    </row>
    <row r="3069" ht="12.75">
      <c r="B3069" s="27"/>
    </row>
    <row r="3070" ht="12.75">
      <c r="B3070" s="27"/>
    </row>
    <row r="3071" ht="12.75">
      <c r="B3071" s="27"/>
    </row>
    <row r="3072" ht="12.75">
      <c r="B3072" s="27"/>
    </row>
    <row r="3073" ht="12.75">
      <c r="B3073" s="27"/>
    </row>
    <row r="3074" ht="12.75">
      <c r="B3074" s="27"/>
    </row>
    <row r="3075" ht="12.75">
      <c r="B3075" s="27"/>
    </row>
    <row r="3076" ht="12.75">
      <c r="B3076" s="27"/>
    </row>
    <row r="3077" ht="12.75">
      <c r="B3077" s="27"/>
    </row>
    <row r="3078" ht="12.75">
      <c r="B3078" s="27"/>
    </row>
    <row r="3079" ht="12.75">
      <c r="B3079" s="27"/>
    </row>
    <row r="3080" ht="12.75">
      <c r="B3080" s="27"/>
    </row>
    <row r="3081" ht="12.75">
      <c r="B3081" s="27"/>
    </row>
    <row r="3082" ht="12.75">
      <c r="B3082" s="27"/>
    </row>
    <row r="3083" ht="12.75">
      <c r="B3083" s="27"/>
    </row>
    <row r="3084" ht="12.75">
      <c r="B3084" s="27"/>
    </row>
    <row r="3085" ht="12.75">
      <c r="B3085" s="27"/>
    </row>
    <row r="3086" ht="12.75">
      <c r="B3086" s="27"/>
    </row>
    <row r="3087" ht="12.75">
      <c r="B3087" s="27"/>
    </row>
    <row r="3088" ht="12.75">
      <c r="B3088" s="27"/>
    </row>
    <row r="3089" ht="12.75">
      <c r="B3089" s="27"/>
    </row>
    <row r="3090" ht="12.75">
      <c r="B3090" s="27"/>
    </row>
    <row r="3091" ht="12.75">
      <c r="B3091" s="27"/>
    </row>
    <row r="3092" ht="12.75">
      <c r="B3092" s="27"/>
    </row>
    <row r="3093" ht="12.75">
      <c r="B3093" s="27"/>
    </row>
    <row r="3094" ht="12.75">
      <c r="B3094" s="27"/>
    </row>
    <row r="3095" ht="12.75">
      <c r="B3095" s="27"/>
    </row>
    <row r="3096" ht="12.75">
      <c r="B3096" s="27"/>
    </row>
    <row r="3097" ht="12.75">
      <c r="B3097" s="27"/>
    </row>
    <row r="3098" ht="12.75">
      <c r="B3098" s="27"/>
    </row>
    <row r="3099" ht="12.75">
      <c r="B3099" s="27"/>
    </row>
    <row r="3100" ht="12.75">
      <c r="B3100" s="27"/>
    </row>
    <row r="3101" ht="12.75">
      <c r="B3101" s="27"/>
    </row>
    <row r="3102" ht="12.75">
      <c r="B3102" s="27"/>
    </row>
    <row r="3103" ht="12.75">
      <c r="B3103" s="27"/>
    </row>
    <row r="3104" ht="12.75">
      <c r="B3104" s="27"/>
    </row>
    <row r="3105" ht="12.75">
      <c r="B3105" s="27"/>
    </row>
    <row r="3106" ht="12.75">
      <c r="B3106" s="27"/>
    </row>
    <row r="3107" ht="12.75">
      <c r="B3107" s="27"/>
    </row>
    <row r="3108" ht="12.75">
      <c r="B3108" s="27"/>
    </row>
    <row r="3109" ht="12.75">
      <c r="B3109" s="27"/>
    </row>
    <row r="3110" ht="12.75">
      <c r="B3110" s="27"/>
    </row>
    <row r="3111" ht="12.75">
      <c r="B3111" s="27"/>
    </row>
    <row r="3112" ht="12.75">
      <c r="B3112" s="27"/>
    </row>
    <row r="3113" ht="12.75">
      <c r="B3113" s="27"/>
    </row>
    <row r="3114" ht="12.75">
      <c r="B3114" s="27"/>
    </row>
    <row r="3115" ht="12.75">
      <c r="B3115" s="27"/>
    </row>
    <row r="3116" ht="12.75">
      <c r="B3116" s="27"/>
    </row>
    <row r="3117" ht="12.75">
      <c r="B3117" s="27"/>
    </row>
    <row r="3118" ht="12.75">
      <c r="B3118" s="27"/>
    </row>
    <row r="3119" ht="12.75">
      <c r="B3119" s="27"/>
    </row>
    <row r="3120" ht="12.75">
      <c r="B3120" s="27"/>
    </row>
    <row r="3121" ht="12.75">
      <c r="B3121" s="27"/>
    </row>
    <row r="3122" ht="12.75">
      <c r="B3122" s="27"/>
    </row>
    <row r="3123" ht="12.75">
      <c r="B3123" s="27"/>
    </row>
    <row r="3124" ht="12.75">
      <c r="B3124" s="27"/>
    </row>
    <row r="3125" ht="12.75">
      <c r="B3125" s="27"/>
    </row>
    <row r="3126" ht="12.75">
      <c r="B3126" s="27"/>
    </row>
    <row r="3127" ht="12.75">
      <c r="B3127" s="27"/>
    </row>
    <row r="3128" ht="12.75">
      <c r="B3128" s="27"/>
    </row>
    <row r="3129" ht="12.75">
      <c r="B3129" s="27"/>
    </row>
    <row r="3130" ht="12.75">
      <c r="B3130" s="27"/>
    </row>
    <row r="3131" ht="12.75">
      <c r="B3131" s="27"/>
    </row>
    <row r="3132" ht="12.75">
      <c r="B3132" s="27"/>
    </row>
    <row r="3133" ht="12.75">
      <c r="B3133" s="27"/>
    </row>
    <row r="3134" ht="12.75">
      <c r="B3134" s="27"/>
    </row>
    <row r="3135" ht="12.75">
      <c r="B3135" s="27"/>
    </row>
    <row r="3136" ht="12.75">
      <c r="B3136" s="27"/>
    </row>
    <row r="3137" ht="12.75">
      <c r="B3137" s="27"/>
    </row>
    <row r="3138" ht="12.75">
      <c r="B3138" s="27"/>
    </row>
    <row r="3139" ht="12.75">
      <c r="B3139" s="27"/>
    </row>
    <row r="3140" ht="12.75">
      <c r="B3140" s="27"/>
    </row>
    <row r="3141" ht="12.75">
      <c r="B3141" s="27"/>
    </row>
    <row r="3142" ht="12.75">
      <c r="B3142" s="27"/>
    </row>
    <row r="3143" ht="12.75">
      <c r="B3143" s="27"/>
    </row>
    <row r="3144" ht="12.75">
      <c r="B3144" s="27"/>
    </row>
    <row r="3145" ht="12.75">
      <c r="B3145" s="27"/>
    </row>
    <row r="3146" ht="12.75">
      <c r="B3146" s="27"/>
    </row>
    <row r="3147" ht="12.75">
      <c r="B3147" s="27"/>
    </row>
    <row r="3148" ht="12.75">
      <c r="B3148" s="27"/>
    </row>
    <row r="3149" ht="12.75">
      <c r="B3149" s="27"/>
    </row>
    <row r="3150" ht="12.75">
      <c r="B3150" s="27"/>
    </row>
    <row r="3151" ht="12.75">
      <c r="B3151" s="27"/>
    </row>
    <row r="3152" ht="12.75">
      <c r="B3152" s="27"/>
    </row>
    <row r="3153" ht="12.75">
      <c r="B3153" s="27"/>
    </row>
    <row r="3154" ht="12.75">
      <c r="B3154" s="27"/>
    </row>
    <row r="3155" ht="12.75">
      <c r="B3155" s="27"/>
    </row>
    <row r="3156" ht="12.75">
      <c r="B3156" s="27"/>
    </row>
    <row r="3157" ht="12.75">
      <c r="B3157" s="27"/>
    </row>
    <row r="3158" ht="12.75">
      <c r="B3158" s="27"/>
    </row>
    <row r="3159" ht="12.75">
      <c r="B3159" s="27"/>
    </row>
    <row r="3160" ht="12.75">
      <c r="B3160" s="27"/>
    </row>
    <row r="3161" ht="12.75">
      <c r="B3161" s="27"/>
    </row>
    <row r="3162" ht="12.75">
      <c r="B3162" s="27"/>
    </row>
    <row r="3163" ht="12.75">
      <c r="B3163" s="27"/>
    </row>
    <row r="3164" ht="12.75">
      <c r="B3164" s="27"/>
    </row>
    <row r="3165" ht="12.75">
      <c r="B3165" s="27"/>
    </row>
    <row r="3166" ht="12.75">
      <c r="B3166" s="27"/>
    </row>
    <row r="3167" ht="12.75">
      <c r="B3167" s="27"/>
    </row>
    <row r="3168" ht="12.75">
      <c r="B3168" s="27"/>
    </row>
    <row r="3169" ht="12.75">
      <c r="B3169" s="27"/>
    </row>
    <row r="3170" ht="12.75">
      <c r="B3170" s="27"/>
    </row>
    <row r="3171" ht="12.75">
      <c r="B3171" s="27"/>
    </row>
    <row r="3172" ht="12.75">
      <c r="B3172" s="27"/>
    </row>
    <row r="3173" ht="12.75">
      <c r="B3173" s="27"/>
    </row>
    <row r="3174" ht="12.75">
      <c r="B3174" s="27"/>
    </row>
    <row r="3175" ht="12.75">
      <c r="B3175" s="27"/>
    </row>
    <row r="3176" ht="12.75">
      <c r="B3176" s="27"/>
    </row>
    <row r="3177" ht="12.75">
      <c r="B3177" s="27"/>
    </row>
    <row r="3178" ht="12.75">
      <c r="B3178" s="27"/>
    </row>
    <row r="3179" ht="12.75">
      <c r="B3179" s="27"/>
    </row>
    <row r="3180" ht="12.75">
      <c r="B3180" s="27"/>
    </row>
    <row r="3181" ht="12.75">
      <c r="B3181" s="27"/>
    </row>
    <row r="3182" ht="12.75">
      <c r="B3182" s="27"/>
    </row>
    <row r="3183" ht="12.75">
      <c r="B3183" s="27"/>
    </row>
    <row r="3184" ht="12.75">
      <c r="B3184" s="27"/>
    </row>
    <row r="3185" ht="12.75">
      <c r="B3185" s="27"/>
    </row>
    <row r="3186" ht="12.75">
      <c r="B3186" s="27"/>
    </row>
    <row r="3187" ht="12.75">
      <c r="B3187" s="27"/>
    </row>
    <row r="3188" ht="12.75">
      <c r="B3188" s="27"/>
    </row>
    <row r="3189" ht="12.75">
      <c r="B3189" s="27"/>
    </row>
    <row r="3190" ht="12.75">
      <c r="B3190" s="27"/>
    </row>
    <row r="3191" ht="12.75">
      <c r="B3191" s="27"/>
    </row>
    <row r="3192" ht="12.75">
      <c r="B3192" s="27"/>
    </row>
    <row r="3193" ht="12.75">
      <c r="B3193" s="27"/>
    </row>
    <row r="3194" ht="12.75">
      <c r="B3194" s="27"/>
    </row>
    <row r="3195" ht="12.75">
      <c r="B3195" s="27"/>
    </row>
    <row r="3196" ht="12.75">
      <c r="B3196" s="27"/>
    </row>
    <row r="3197" ht="12.75">
      <c r="B3197" s="27"/>
    </row>
    <row r="3198" ht="12.75">
      <c r="B3198" s="27"/>
    </row>
    <row r="3199" ht="12.75">
      <c r="B3199" s="27"/>
    </row>
    <row r="3200" ht="12.75">
      <c r="B3200" s="27"/>
    </row>
    <row r="3201" ht="12.75">
      <c r="B3201" s="27"/>
    </row>
    <row r="3202" ht="12.75">
      <c r="B3202" s="27"/>
    </row>
    <row r="3203" ht="12.75">
      <c r="B3203" s="27"/>
    </row>
    <row r="3204" ht="12.75">
      <c r="B3204" s="27"/>
    </row>
    <row r="3205" ht="12.75">
      <c r="B3205" s="27"/>
    </row>
    <row r="3206" ht="12.75">
      <c r="B3206" s="27"/>
    </row>
    <row r="3207" ht="12.75">
      <c r="B3207" s="27"/>
    </row>
    <row r="3208" ht="12.75">
      <c r="B3208" s="27"/>
    </row>
    <row r="3209" ht="12.75">
      <c r="B3209" s="27"/>
    </row>
    <row r="3210" ht="12.75">
      <c r="B3210" s="27"/>
    </row>
    <row r="3211" ht="12.75">
      <c r="B3211" s="27"/>
    </row>
    <row r="3212" ht="12.75">
      <c r="B3212" s="27"/>
    </row>
    <row r="3213" ht="12.75">
      <c r="B3213" s="27"/>
    </row>
    <row r="3214" ht="12.75">
      <c r="B3214" s="27"/>
    </row>
    <row r="3215" ht="12.75">
      <c r="B3215" s="27"/>
    </row>
    <row r="3216" ht="12.75">
      <c r="B3216" s="27"/>
    </row>
    <row r="3217" ht="12.75">
      <c r="B3217" s="27"/>
    </row>
    <row r="3218" ht="12.75">
      <c r="B3218" s="27"/>
    </row>
    <row r="3219" ht="12.75">
      <c r="B3219" s="27"/>
    </row>
    <row r="3220" ht="12.75">
      <c r="B3220" s="27"/>
    </row>
    <row r="3221" ht="12.75">
      <c r="B3221" s="27"/>
    </row>
    <row r="3222" ht="12.75">
      <c r="B3222" s="27"/>
    </row>
    <row r="3223" ht="12.75">
      <c r="B3223" s="27"/>
    </row>
    <row r="3224" ht="12.75">
      <c r="B3224" s="27"/>
    </row>
    <row r="3225" ht="12.75">
      <c r="B3225" s="27"/>
    </row>
    <row r="3226" ht="12.75">
      <c r="B3226" s="27"/>
    </row>
    <row r="3227" ht="12.75">
      <c r="B3227" s="27"/>
    </row>
    <row r="3228" ht="12.75">
      <c r="B3228" s="27"/>
    </row>
    <row r="3229" ht="12.75">
      <c r="B3229" s="27"/>
    </row>
    <row r="3230" ht="12.75">
      <c r="B3230" s="27"/>
    </row>
    <row r="3231" ht="12.75">
      <c r="B3231" s="27"/>
    </row>
    <row r="3232" ht="12.75">
      <c r="B3232" s="27"/>
    </row>
    <row r="3233" ht="12.75">
      <c r="B3233" s="27"/>
    </row>
    <row r="3234" ht="12.75">
      <c r="B3234" s="27"/>
    </row>
    <row r="3235" ht="12.75">
      <c r="B3235" s="27"/>
    </row>
    <row r="3236" ht="12.75">
      <c r="B3236" s="27"/>
    </row>
    <row r="3237" ht="12.75">
      <c r="B3237" s="27"/>
    </row>
    <row r="3238" ht="12.75">
      <c r="B3238" s="27"/>
    </row>
    <row r="3239" ht="12.75">
      <c r="B3239" s="27"/>
    </row>
    <row r="3240" ht="12.75">
      <c r="B3240" s="27"/>
    </row>
    <row r="3241" ht="12.75">
      <c r="B3241" s="27"/>
    </row>
    <row r="3242" ht="12.75">
      <c r="B3242" s="27"/>
    </row>
    <row r="3243" ht="12.75">
      <c r="B3243" s="27"/>
    </row>
    <row r="3244" ht="12.75">
      <c r="B3244" s="27"/>
    </row>
    <row r="3245" ht="12.75">
      <c r="B3245" s="27"/>
    </row>
    <row r="3246" ht="12.75">
      <c r="B3246" s="27"/>
    </row>
    <row r="3247" ht="12.75">
      <c r="B3247" s="27"/>
    </row>
    <row r="3248" ht="12.75">
      <c r="B3248" s="27"/>
    </row>
    <row r="3249" ht="12.75">
      <c r="B3249" s="27"/>
    </row>
    <row r="3250" ht="12.75">
      <c r="B3250" s="27"/>
    </row>
    <row r="3251" ht="12.75">
      <c r="B3251" s="27"/>
    </row>
    <row r="3252" ht="12.75">
      <c r="B3252" s="27"/>
    </row>
    <row r="3253" ht="12.75">
      <c r="B3253" s="27"/>
    </row>
    <row r="3254" ht="12.75">
      <c r="B3254" s="27"/>
    </row>
    <row r="3255" ht="12.75">
      <c r="B3255" s="27"/>
    </row>
    <row r="3256" ht="12.75">
      <c r="B3256" s="27"/>
    </row>
    <row r="3257" ht="12.75">
      <c r="B3257" s="27"/>
    </row>
    <row r="3258" ht="12.75">
      <c r="B3258" s="27"/>
    </row>
    <row r="3259" ht="12.75">
      <c r="B3259" s="27"/>
    </row>
    <row r="3260" ht="12.75">
      <c r="B3260" s="27"/>
    </row>
    <row r="3261" ht="12.75">
      <c r="B3261" s="27"/>
    </row>
    <row r="3262" ht="12.75">
      <c r="B3262" s="27"/>
    </row>
    <row r="3263" ht="12.75">
      <c r="B3263" s="27"/>
    </row>
    <row r="3264" ht="12.75">
      <c r="B3264" s="27"/>
    </row>
    <row r="3265" ht="12.75">
      <c r="B3265" s="27"/>
    </row>
    <row r="3266" ht="12.75">
      <c r="B3266" s="27"/>
    </row>
    <row r="3267" ht="12.75">
      <c r="B3267" s="27"/>
    </row>
    <row r="3268" ht="12.75">
      <c r="B3268" s="27"/>
    </row>
    <row r="3269" ht="12.75">
      <c r="B3269" s="27"/>
    </row>
    <row r="3270" ht="12.75">
      <c r="B3270" s="27"/>
    </row>
    <row r="3271" ht="12.75">
      <c r="B3271" s="27"/>
    </row>
    <row r="3272" ht="12.75">
      <c r="B3272" s="27"/>
    </row>
    <row r="3273" ht="12.75">
      <c r="B3273" s="27"/>
    </row>
    <row r="3274" ht="12.75">
      <c r="B3274" s="27"/>
    </row>
    <row r="3275" ht="12.75">
      <c r="B3275" s="27"/>
    </row>
    <row r="3276" ht="12.75">
      <c r="B3276" s="27"/>
    </row>
    <row r="3277" ht="12.75">
      <c r="B3277" s="27"/>
    </row>
    <row r="3278" ht="12.75">
      <c r="B3278" s="27"/>
    </row>
    <row r="3279" ht="12.75">
      <c r="B3279" s="27"/>
    </row>
    <row r="3280" ht="12.75">
      <c r="B3280" s="27"/>
    </row>
    <row r="3281" ht="12.75">
      <c r="B3281" s="27"/>
    </row>
    <row r="3282" ht="12.75">
      <c r="B3282" s="27"/>
    </row>
    <row r="3283" ht="12.75">
      <c r="B3283" s="27"/>
    </row>
    <row r="3284" ht="12.75">
      <c r="B3284" s="27"/>
    </row>
    <row r="3285" ht="12.75">
      <c r="B3285" s="27"/>
    </row>
    <row r="3286" ht="12.75">
      <c r="B3286" s="27"/>
    </row>
    <row r="3287" ht="12.75">
      <c r="B3287" s="27"/>
    </row>
    <row r="3288" ht="12.75">
      <c r="B3288" s="27"/>
    </row>
    <row r="3289" ht="12.75">
      <c r="B3289" s="27"/>
    </row>
    <row r="3290" ht="12.75">
      <c r="B3290" s="27"/>
    </row>
    <row r="3291" ht="12.75">
      <c r="B3291" s="27"/>
    </row>
    <row r="3292" ht="12.75">
      <c r="B3292" s="27"/>
    </row>
    <row r="3293" ht="12.75">
      <c r="B3293" s="27"/>
    </row>
    <row r="3294" ht="12.75">
      <c r="B3294" s="27"/>
    </row>
    <row r="3295" ht="12.75">
      <c r="B3295" s="27"/>
    </row>
    <row r="3296" ht="12.75">
      <c r="B3296" s="27"/>
    </row>
    <row r="3297" ht="12.75">
      <c r="B3297" s="27"/>
    </row>
    <row r="3298" ht="12.75">
      <c r="B3298" s="27"/>
    </row>
    <row r="3299" ht="12.75">
      <c r="B3299" s="27"/>
    </row>
    <row r="3300" ht="12.75">
      <c r="B3300" s="27"/>
    </row>
    <row r="3301" ht="12.75">
      <c r="B3301" s="27"/>
    </row>
    <row r="3302" ht="12.75">
      <c r="B3302" s="27"/>
    </row>
    <row r="3303" ht="12.75">
      <c r="B3303" s="27"/>
    </row>
    <row r="3304" ht="12.75">
      <c r="B3304" s="27"/>
    </row>
    <row r="3305" ht="12.75">
      <c r="B3305" s="27"/>
    </row>
    <row r="3306" ht="12.75">
      <c r="B3306" s="27"/>
    </row>
    <row r="3307" ht="12.75">
      <c r="B3307" s="27"/>
    </row>
    <row r="3308" ht="12.75">
      <c r="B3308" s="27"/>
    </row>
    <row r="3309" ht="12.75">
      <c r="B3309" s="27"/>
    </row>
    <row r="3310" ht="12.75">
      <c r="B3310" s="27"/>
    </row>
    <row r="3311" ht="12.75">
      <c r="B3311" s="27"/>
    </row>
    <row r="3312" ht="12.75">
      <c r="B3312" s="27"/>
    </row>
    <row r="3313" ht="12.75">
      <c r="B3313" s="27"/>
    </row>
    <row r="3314" ht="12.75">
      <c r="B3314" s="27"/>
    </row>
    <row r="3315" ht="12.75">
      <c r="B3315" s="27"/>
    </row>
    <row r="3316" ht="12.75">
      <c r="B3316" s="27"/>
    </row>
    <row r="3317" ht="12.75">
      <c r="B3317" s="27"/>
    </row>
    <row r="3318" ht="12.75">
      <c r="B3318" s="27"/>
    </row>
    <row r="3319" ht="12.75">
      <c r="B3319" s="27"/>
    </row>
    <row r="3320" ht="12.75">
      <c r="B3320" s="27"/>
    </row>
    <row r="3321" ht="12.75">
      <c r="B3321" s="27"/>
    </row>
    <row r="3322" ht="12.75">
      <c r="B3322" s="27"/>
    </row>
    <row r="3323" ht="12.75">
      <c r="B3323" s="27"/>
    </row>
    <row r="3324" ht="12.75">
      <c r="B3324" s="27"/>
    </row>
    <row r="3325" ht="12.75">
      <c r="B3325" s="27"/>
    </row>
    <row r="3326" ht="12.75">
      <c r="B3326" s="27"/>
    </row>
    <row r="3327" ht="12.75">
      <c r="B3327" s="27"/>
    </row>
    <row r="3328" ht="12.75">
      <c r="B3328" s="27"/>
    </row>
    <row r="3329" ht="12.75">
      <c r="B3329" s="27"/>
    </row>
    <row r="3330" ht="12.75">
      <c r="B3330" s="27"/>
    </row>
    <row r="3331" ht="12.75">
      <c r="B3331" s="27"/>
    </row>
    <row r="3332" ht="12.75">
      <c r="B3332" s="27"/>
    </row>
    <row r="3333" ht="12.75">
      <c r="B3333" s="27"/>
    </row>
    <row r="3334" ht="12.75">
      <c r="B3334" s="27"/>
    </row>
    <row r="3335" ht="12.75">
      <c r="B3335" s="27"/>
    </row>
    <row r="3336" ht="12.75">
      <c r="B3336" s="27"/>
    </row>
    <row r="3337" ht="12.75">
      <c r="B3337" s="27"/>
    </row>
    <row r="3338" ht="12.75">
      <c r="B3338" s="27"/>
    </row>
    <row r="3339" ht="12.75">
      <c r="B3339" s="27"/>
    </row>
    <row r="3340" ht="12.75">
      <c r="B3340" s="27"/>
    </row>
    <row r="3341" ht="12.75">
      <c r="B3341" s="27"/>
    </row>
    <row r="3342" ht="12.75">
      <c r="B3342" s="27"/>
    </row>
    <row r="3343" ht="12.75">
      <c r="B3343" s="27"/>
    </row>
    <row r="3344" ht="12.75">
      <c r="B3344" s="27"/>
    </row>
    <row r="3345" ht="12.75">
      <c r="B3345" s="27"/>
    </row>
    <row r="3346" ht="12.75">
      <c r="B3346" s="27"/>
    </row>
    <row r="3347" ht="12.75">
      <c r="B3347" s="27"/>
    </row>
    <row r="3348" ht="12.75">
      <c r="B3348" s="27"/>
    </row>
    <row r="3349" ht="12.75">
      <c r="B3349" s="27"/>
    </row>
    <row r="3350" ht="12.75">
      <c r="B3350" s="27"/>
    </row>
    <row r="3351" ht="12.75">
      <c r="B3351" s="27"/>
    </row>
    <row r="3352" ht="12.75">
      <c r="B3352" s="27"/>
    </row>
    <row r="3353" ht="12.75">
      <c r="B3353" s="27"/>
    </row>
    <row r="3354" ht="12.75">
      <c r="B3354" s="27"/>
    </row>
    <row r="3355" ht="12.75">
      <c r="B3355" s="27"/>
    </row>
    <row r="3356" ht="12.75">
      <c r="B3356" s="27"/>
    </row>
    <row r="3357" ht="12.75">
      <c r="B3357" s="27"/>
    </row>
    <row r="3358" ht="12.75">
      <c r="B3358" s="27"/>
    </row>
    <row r="3359" ht="12.75">
      <c r="B3359" s="27"/>
    </row>
    <row r="3360" ht="12.75">
      <c r="B3360" s="27"/>
    </row>
    <row r="3361" ht="12.75">
      <c r="B3361" s="27"/>
    </row>
    <row r="3362" ht="12.75">
      <c r="B3362" s="27"/>
    </row>
    <row r="3363" ht="12.75">
      <c r="B3363" s="27"/>
    </row>
    <row r="3364" ht="12.75">
      <c r="B3364" s="27"/>
    </row>
    <row r="3365" ht="12.75">
      <c r="B3365" s="27"/>
    </row>
    <row r="3366" ht="12.75">
      <c r="B3366" s="27"/>
    </row>
    <row r="3367" ht="12.75">
      <c r="B3367" s="27"/>
    </row>
    <row r="3368" ht="12.75">
      <c r="B3368" s="27"/>
    </row>
    <row r="3369" ht="12.75">
      <c r="B3369" s="27"/>
    </row>
    <row r="3370" ht="12.75">
      <c r="B3370" s="27"/>
    </row>
    <row r="3371" ht="12.75">
      <c r="B3371" s="27"/>
    </row>
    <row r="3372" ht="12.75">
      <c r="B3372" s="27"/>
    </row>
    <row r="3373" ht="12.75">
      <c r="B3373" s="27"/>
    </row>
    <row r="3374" ht="12.75">
      <c r="B3374" s="27"/>
    </row>
    <row r="3375" ht="12.75">
      <c r="B3375" s="27"/>
    </row>
    <row r="3376" ht="12.75">
      <c r="B3376" s="27"/>
    </row>
    <row r="3377" ht="12.75">
      <c r="B3377" s="27"/>
    </row>
    <row r="3378" ht="12.75">
      <c r="B3378" s="27"/>
    </row>
    <row r="3379" ht="12.75">
      <c r="B3379" s="27"/>
    </row>
    <row r="3380" ht="12.75">
      <c r="B3380" s="27"/>
    </row>
    <row r="3381" ht="12.75">
      <c r="B3381" s="27"/>
    </row>
    <row r="3382" ht="12.75">
      <c r="B3382" s="27"/>
    </row>
    <row r="3383" ht="12.75">
      <c r="B3383" s="27"/>
    </row>
    <row r="3384" ht="12.75">
      <c r="B3384" s="27"/>
    </row>
    <row r="3385" ht="12.75">
      <c r="B3385" s="27"/>
    </row>
    <row r="3386" ht="12.75">
      <c r="B3386" s="27"/>
    </row>
    <row r="3387" ht="12.75">
      <c r="B3387" s="27"/>
    </row>
    <row r="3388" ht="12.75">
      <c r="B3388" s="27"/>
    </row>
    <row r="3389" ht="12.75">
      <c r="B3389" s="27"/>
    </row>
    <row r="3390" ht="12.75">
      <c r="B3390" s="27"/>
    </row>
    <row r="3391" ht="12.75">
      <c r="B3391" s="27"/>
    </row>
    <row r="3392" ht="12.75">
      <c r="B3392" s="27"/>
    </row>
    <row r="3393" ht="12.75">
      <c r="B3393" s="27"/>
    </row>
    <row r="3394" ht="12.75">
      <c r="B3394" s="27"/>
    </row>
    <row r="3395" ht="12.75">
      <c r="B3395" s="27"/>
    </row>
    <row r="3396" ht="12.75">
      <c r="B3396" s="27"/>
    </row>
    <row r="3397" ht="12.75">
      <c r="B3397" s="27"/>
    </row>
    <row r="3398" ht="12.75">
      <c r="B3398" s="27"/>
    </row>
    <row r="3399" ht="12.75">
      <c r="B3399" s="27"/>
    </row>
    <row r="3400" ht="12.75">
      <c r="B3400" s="27"/>
    </row>
    <row r="3401" ht="12.75">
      <c r="B3401" s="27"/>
    </row>
    <row r="3402" ht="12.75">
      <c r="B3402" s="27"/>
    </row>
    <row r="3403" ht="12.75">
      <c r="B3403" s="27"/>
    </row>
    <row r="3404" ht="12.75">
      <c r="B3404" s="27"/>
    </row>
    <row r="3405" ht="12.75">
      <c r="B3405" s="27"/>
    </row>
    <row r="3406" ht="12.75">
      <c r="B3406" s="27"/>
    </row>
    <row r="3407" ht="12.75">
      <c r="B3407" s="27"/>
    </row>
    <row r="3408" ht="12.75">
      <c r="B3408" s="27"/>
    </row>
    <row r="3409" ht="12.75">
      <c r="B3409" s="27"/>
    </row>
    <row r="3410" ht="12.75">
      <c r="B3410" s="27"/>
    </row>
    <row r="3411" ht="12.75">
      <c r="B3411" s="27"/>
    </row>
    <row r="3412" ht="12.75">
      <c r="B3412" s="27"/>
    </row>
    <row r="3413" ht="12.75">
      <c r="B3413" s="27"/>
    </row>
    <row r="3414" ht="12.75">
      <c r="B3414" s="27"/>
    </row>
    <row r="3415" ht="12.75">
      <c r="B3415" s="27"/>
    </row>
    <row r="3416" ht="12.75">
      <c r="B3416" s="27"/>
    </row>
    <row r="3417" ht="12.75">
      <c r="B3417" s="27"/>
    </row>
    <row r="3418" ht="12.75">
      <c r="B3418" s="27"/>
    </row>
    <row r="3419" ht="12.75">
      <c r="B3419" s="27"/>
    </row>
    <row r="3420" ht="12.75">
      <c r="B3420" s="27"/>
    </row>
    <row r="3421" ht="12.75">
      <c r="B3421" s="27"/>
    </row>
    <row r="3422" ht="12.75">
      <c r="B3422" s="27"/>
    </row>
    <row r="3423" ht="12.75">
      <c r="B3423" s="27"/>
    </row>
    <row r="3424" ht="12.75">
      <c r="B3424" s="27"/>
    </row>
    <row r="3425" ht="12.75">
      <c r="B3425" s="27"/>
    </row>
    <row r="3426" ht="12.75">
      <c r="B3426" s="27"/>
    </row>
    <row r="3427" ht="12.75">
      <c r="B3427" s="27"/>
    </row>
    <row r="3428" ht="12.75">
      <c r="B3428" s="27"/>
    </row>
    <row r="3429" ht="12.75">
      <c r="B3429" s="27"/>
    </row>
    <row r="3430" ht="12.75">
      <c r="B3430" s="27"/>
    </row>
    <row r="3431" ht="12.75">
      <c r="B3431" s="27"/>
    </row>
    <row r="3432" ht="12.75">
      <c r="B3432" s="27"/>
    </row>
    <row r="3433" ht="12.75">
      <c r="B3433" s="27"/>
    </row>
    <row r="3434" ht="12.75">
      <c r="B3434" s="27"/>
    </row>
    <row r="3435" ht="12.75">
      <c r="B3435" s="27"/>
    </row>
    <row r="3436" ht="12.75">
      <c r="B3436" s="27"/>
    </row>
    <row r="3437" ht="12.75">
      <c r="B3437" s="27"/>
    </row>
    <row r="3438" ht="12.75">
      <c r="B3438" s="27"/>
    </row>
    <row r="3439" ht="12.75">
      <c r="B3439" s="27"/>
    </row>
    <row r="3440" ht="12.75">
      <c r="B3440" s="27"/>
    </row>
    <row r="3441" ht="12.75">
      <c r="B3441" s="27"/>
    </row>
    <row r="3442" ht="12.75">
      <c r="B3442" s="27"/>
    </row>
    <row r="3443" ht="12.75">
      <c r="B3443" s="27"/>
    </row>
    <row r="3444" ht="12.75">
      <c r="B3444" s="27"/>
    </row>
    <row r="3445" ht="12.75">
      <c r="B3445" s="27"/>
    </row>
    <row r="3446" ht="12.75">
      <c r="B3446" s="27"/>
    </row>
    <row r="3447" ht="12.75">
      <c r="B3447" s="27"/>
    </row>
    <row r="3448" ht="12.75">
      <c r="B3448" s="27"/>
    </row>
    <row r="3449" ht="12.75">
      <c r="B3449" s="27"/>
    </row>
    <row r="3450" ht="12.75">
      <c r="B3450" s="27"/>
    </row>
    <row r="3451" ht="12.75">
      <c r="B3451" s="27"/>
    </row>
    <row r="3452" ht="12.75">
      <c r="B3452" s="27"/>
    </row>
    <row r="3453" ht="12.75">
      <c r="B3453" s="27"/>
    </row>
    <row r="3454" ht="12.75">
      <c r="B3454" s="27"/>
    </row>
    <row r="3455" ht="12.75">
      <c r="B3455" s="27"/>
    </row>
    <row r="3456" ht="12.75">
      <c r="B3456" s="27"/>
    </row>
    <row r="3457" ht="12.75">
      <c r="B3457" s="27"/>
    </row>
    <row r="3458" ht="12.75">
      <c r="B3458" s="27"/>
    </row>
    <row r="3459" ht="12.75">
      <c r="B3459" s="27"/>
    </row>
    <row r="3460" ht="12.75">
      <c r="B3460" s="27"/>
    </row>
    <row r="3461" ht="12.75">
      <c r="B3461" s="27"/>
    </row>
    <row r="3462" ht="12.75">
      <c r="B3462" s="27"/>
    </row>
    <row r="3463" ht="12.75">
      <c r="B3463" s="27"/>
    </row>
    <row r="3464" ht="12.75">
      <c r="B3464" s="27"/>
    </row>
    <row r="3465" ht="12.75">
      <c r="B3465" s="27"/>
    </row>
    <row r="3466" ht="12.75">
      <c r="B3466" s="27"/>
    </row>
    <row r="3467" ht="12.75">
      <c r="B3467" s="27"/>
    </row>
    <row r="3468" ht="12.75">
      <c r="B3468" s="27"/>
    </row>
    <row r="3469" ht="12.75">
      <c r="B3469" s="27"/>
    </row>
    <row r="3470" ht="12.75">
      <c r="B3470" s="27"/>
    </row>
    <row r="3471" ht="12.75">
      <c r="B3471" s="27"/>
    </row>
    <row r="3472" ht="12.75">
      <c r="B3472" s="27"/>
    </row>
    <row r="3473" ht="12.75">
      <c r="B3473" s="27"/>
    </row>
    <row r="3474" ht="12.75">
      <c r="B3474" s="27"/>
    </row>
    <row r="3475" ht="12.75">
      <c r="B3475" s="27"/>
    </row>
    <row r="3476" ht="12.75">
      <c r="B3476" s="27"/>
    </row>
    <row r="3477" ht="12.75">
      <c r="B3477" s="27"/>
    </row>
    <row r="3478" ht="12.75">
      <c r="B3478" s="27"/>
    </row>
    <row r="3479" ht="12.75">
      <c r="B3479" s="27"/>
    </row>
    <row r="3480" ht="12.75">
      <c r="B3480" s="27"/>
    </row>
    <row r="3481" ht="12.75">
      <c r="B3481" s="27"/>
    </row>
    <row r="3482" ht="12.75">
      <c r="B3482" s="27"/>
    </row>
    <row r="3483" ht="12.75">
      <c r="B3483" s="27"/>
    </row>
    <row r="3484" ht="12.75">
      <c r="B3484" s="27"/>
    </row>
    <row r="3485" ht="12.75">
      <c r="B3485" s="27"/>
    </row>
    <row r="3486" ht="12.75">
      <c r="B3486" s="27"/>
    </row>
    <row r="3487" ht="12.75">
      <c r="B3487" s="27"/>
    </row>
    <row r="3488" ht="12.75">
      <c r="B3488" s="27"/>
    </row>
    <row r="3489" ht="12.75">
      <c r="B3489" s="27"/>
    </row>
    <row r="3490" ht="12.75">
      <c r="B3490" s="27"/>
    </row>
    <row r="3491" ht="12.75">
      <c r="B3491" s="27"/>
    </row>
    <row r="3492" ht="12.75">
      <c r="B3492" s="27"/>
    </row>
    <row r="3493" ht="12.75">
      <c r="B3493" s="27"/>
    </row>
    <row r="3494" ht="12.75">
      <c r="B3494" s="27"/>
    </row>
    <row r="3495" ht="12.75">
      <c r="B3495" s="27"/>
    </row>
    <row r="3496" ht="12.75">
      <c r="B3496" s="27"/>
    </row>
    <row r="3497" ht="12.75">
      <c r="B3497" s="27"/>
    </row>
    <row r="3498" ht="12.75">
      <c r="B3498" s="27"/>
    </row>
    <row r="3499" ht="12.75">
      <c r="B3499" s="27"/>
    </row>
    <row r="3500" ht="12.75">
      <c r="B3500" s="27"/>
    </row>
    <row r="3501" ht="12.75">
      <c r="B3501" s="27"/>
    </row>
    <row r="3502" ht="12.75">
      <c r="B3502" s="27"/>
    </row>
    <row r="3503" ht="12.75">
      <c r="B3503" s="27"/>
    </row>
    <row r="3504" ht="12.75">
      <c r="B3504" s="27"/>
    </row>
    <row r="3505" ht="12.75">
      <c r="B3505" s="27"/>
    </row>
    <row r="3506" ht="12.75">
      <c r="B3506" s="27"/>
    </row>
    <row r="3507" ht="12.75">
      <c r="B3507" s="27"/>
    </row>
    <row r="3508" ht="12.75">
      <c r="B3508" s="27"/>
    </row>
    <row r="3509" ht="12.75">
      <c r="B3509" s="27"/>
    </row>
    <row r="3510" ht="12.75">
      <c r="B3510" s="27"/>
    </row>
    <row r="3511" ht="12.75">
      <c r="B3511" s="27"/>
    </row>
    <row r="3512" ht="12.75">
      <c r="B3512" s="27"/>
    </row>
    <row r="3513" ht="12.75">
      <c r="B3513" s="27"/>
    </row>
    <row r="3514" ht="12.75">
      <c r="B3514" s="27"/>
    </row>
    <row r="3515" ht="12.75">
      <c r="B3515" s="27"/>
    </row>
    <row r="3516" ht="12.75">
      <c r="B3516" s="27"/>
    </row>
    <row r="3517" ht="12.75">
      <c r="B3517" s="27"/>
    </row>
    <row r="3518" ht="12.75">
      <c r="B3518" s="27"/>
    </row>
    <row r="3519" ht="12.75">
      <c r="B3519" s="27"/>
    </row>
    <row r="3520" ht="12.75">
      <c r="B3520" s="27"/>
    </row>
    <row r="3521" ht="12.75">
      <c r="B3521" s="27"/>
    </row>
    <row r="3522" ht="12.75">
      <c r="B3522" s="27"/>
    </row>
    <row r="3523" ht="12.75">
      <c r="B3523" s="27"/>
    </row>
    <row r="3524" ht="12.75">
      <c r="B3524" s="27"/>
    </row>
    <row r="3525" ht="12.75">
      <c r="B3525" s="27"/>
    </row>
    <row r="3526" ht="12.75">
      <c r="B3526" s="27"/>
    </row>
    <row r="3527" ht="12.75">
      <c r="B3527" s="27"/>
    </row>
    <row r="3528" ht="12.75">
      <c r="B3528" s="27"/>
    </row>
    <row r="3529" ht="12.75">
      <c r="B3529" s="27"/>
    </row>
    <row r="3530" ht="12.75">
      <c r="B3530" s="27"/>
    </row>
    <row r="3531" ht="12.75">
      <c r="B3531" s="27"/>
    </row>
    <row r="3532" ht="12.75">
      <c r="B3532" s="27"/>
    </row>
    <row r="3533" ht="12.75">
      <c r="B3533" s="27"/>
    </row>
    <row r="3534" ht="12.75">
      <c r="B3534" s="27"/>
    </row>
    <row r="3535" ht="12.75">
      <c r="B3535" s="27"/>
    </row>
    <row r="3536" ht="12.75">
      <c r="B3536" s="27"/>
    </row>
    <row r="3537" ht="12.75">
      <c r="B3537" s="27"/>
    </row>
    <row r="3538" ht="12.75">
      <c r="B3538" s="27"/>
    </row>
    <row r="3539" ht="12.75">
      <c r="B3539" s="27"/>
    </row>
    <row r="3540" ht="12.75">
      <c r="B3540" s="27"/>
    </row>
    <row r="3541" ht="12.75">
      <c r="B3541" s="27"/>
    </row>
    <row r="3542" ht="12.75">
      <c r="B3542" s="27"/>
    </row>
    <row r="3543" ht="12.75">
      <c r="B3543" s="27"/>
    </row>
    <row r="3544" ht="12.75">
      <c r="B3544" s="27"/>
    </row>
    <row r="3545" ht="12.75">
      <c r="B3545" s="27"/>
    </row>
    <row r="3546" ht="12.75">
      <c r="B3546" s="27"/>
    </row>
    <row r="3547" ht="12.75">
      <c r="B3547" s="27"/>
    </row>
    <row r="3548" ht="12.75">
      <c r="B3548" s="27"/>
    </row>
    <row r="3549" ht="12.75">
      <c r="B3549" s="27"/>
    </row>
    <row r="3550" ht="12.75">
      <c r="B3550" s="27"/>
    </row>
    <row r="3551" ht="12.75">
      <c r="B3551" s="27"/>
    </row>
    <row r="3552" ht="12.75">
      <c r="B3552" s="27"/>
    </row>
    <row r="3553" ht="12.75">
      <c r="B3553" s="27"/>
    </row>
    <row r="3554" ht="12.75">
      <c r="B3554" s="27"/>
    </row>
    <row r="3555" ht="12.75">
      <c r="B3555" s="27"/>
    </row>
    <row r="3556" ht="12.75">
      <c r="B3556" s="27"/>
    </row>
    <row r="3557" ht="12.75">
      <c r="B3557" s="27"/>
    </row>
    <row r="3558" ht="12.75">
      <c r="B3558" s="27"/>
    </row>
    <row r="3559" ht="12.75">
      <c r="B3559" s="27"/>
    </row>
    <row r="3560" ht="12.75">
      <c r="B3560" s="27"/>
    </row>
    <row r="3561" ht="12.75">
      <c r="B3561" s="27"/>
    </row>
    <row r="3562" ht="12.75">
      <c r="B3562" s="27"/>
    </row>
    <row r="3563" ht="12.75">
      <c r="B3563" s="27"/>
    </row>
    <row r="3564" ht="12.75">
      <c r="B3564" s="27"/>
    </row>
    <row r="3565" ht="12.75">
      <c r="B3565" s="27"/>
    </row>
    <row r="3566" ht="12.75">
      <c r="B3566" s="27"/>
    </row>
    <row r="3567" ht="12.75">
      <c r="B3567" s="27"/>
    </row>
    <row r="3568" ht="12.75">
      <c r="B3568" s="27"/>
    </row>
    <row r="3569" ht="12.75">
      <c r="B3569" s="27"/>
    </row>
    <row r="3570" ht="12.75">
      <c r="B3570" s="27"/>
    </row>
    <row r="3571" ht="12.75">
      <c r="B3571" s="27"/>
    </row>
    <row r="3572" ht="12.75">
      <c r="B3572" s="27"/>
    </row>
    <row r="3573" ht="12.75">
      <c r="B3573" s="27"/>
    </row>
    <row r="3574" ht="12.75">
      <c r="B3574" s="27"/>
    </row>
    <row r="3575" ht="12.75">
      <c r="B3575" s="27"/>
    </row>
    <row r="3576" ht="12.75">
      <c r="B3576" s="27"/>
    </row>
    <row r="3577" ht="12.75">
      <c r="B3577" s="27"/>
    </row>
    <row r="3578" ht="12.75">
      <c r="B3578" s="27"/>
    </row>
    <row r="3579" ht="12.75">
      <c r="B3579" s="27"/>
    </row>
    <row r="3580" ht="12.75">
      <c r="B3580" s="27"/>
    </row>
    <row r="3581" ht="12.75">
      <c r="B3581" s="27"/>
    </row>
    <row r="3582" ht="12.75">
      <c r="B3582" s="27"/>
    </row>
    <row r="3583" ht="12.75">
      <c r="B3583" s="27"/>
    </row>
    <row r="3584" ht="12.75">
      <c r="B3584" s="27"/>
    </row>
    <row r="3585" ht="12.75">
      <c r="B3585" s="27"/>
    </row>
    <row r="3586" ht="12.75">
      <c r="B3586" s="27"/>
    </row>
    <row r="3587" ht="12.75">
      <c r="B3587" s="27"/>
    </row>
    <row r="3588" ht="12.75">
      <c r="B3588" s="27"/>
    </row>
    <row r="3589" ht="12.75">
      <c r="B3589" s="27"/>
    </row>
    <row r="3590" ht="12.75">
      <c r="B3590" s="27"/>
    </row>
    <row r="3591" ht="12.75">
      <c r="B3591" s="27"/>
    </row>
    <row r="3592" ht="12.75">
      <c r="B3592" s="27"/>
    </row>
    <row r="3593" ht="12.75">
      <c r="B3593" s="27"/>
    </row>
    <row r="3594" ht="12.75">
      <c r="B3594" s="27"/>
    </row>
    <row r="3595" ht="12.75">
      <c r="B3595" s="27"/>
    </row>
    <row r="3596" ht="12.75">
      <c r="B3596" s="27"/>
    </row>
    <row r="3597" ht="12.75">
      <c r="B3597" s="27"/>
    </row>
    <row r="3598" ht="12.75">
      <c r="B3598" s="27"/>
    </row>
    <row r="3599" ht="12.75">
      <c r="B3599" s="27"/>
    </row>
    <row r="3600" ht="12.75">
      <c r="B3600" s="27"/>
    </row>
    <row r="3601" ht="12.75">
      <c r="B3601" s="27"/>
    </row>
    <row r="3602" ht="12.75">
      <c r="B3602" s="27"/>
    </row>
    <row r="3603" ht="12.75">
      <c r="B3603" s="27"/>
    </row>
    <row r="3604" ht="12.75">
      <c r="B3604" s="27"/>
    </row>
    <row r="3605" ht="12.75">
      <c r="B3605" s="27"/>
    </row>
    <row r="3606" ht="12.75">
      <c r="B3606" s="27"/>
    </row>
    <row r="3607" ht="12.75">
      <c r="B3607" s="27"/>
    </row>
    <row r="3608" ht="12.75">
      <c r="B3608" s="27"/>
    </row>
    <row r="3609" ht="12.75">
      <c r="B3609" s="27"/>
    </row>
    <row r="3610" ht="12.75">
      <c r="B3610" s="27"/>
    </row>
    <row r="3611" ht="12.75">
      <c r="B3611" s="27"/>
    </row>
    <row r="3612" ht="12.75">
      <c r="B3612" s="27"/>
    </row>
    <row r="3613" ht="12.75">
      <c r="B3613" s="27"/>
    </row>
    <row r="3614" ht="12.75">
      <c r="B3614" s="27"/>
    </row>
    <row r="3615" ht="12.75">
      <c r="B3615" s="27"/>
    </row>
    <row r="3616" ht="12.75">
      <c r="B3616" s="27"/>
    </row>
    <row r="3617" ht="12.75">
      <c r="B3617" s="27"/>
    </row>
    <row r="3618" ht="12.75">
      <c r="B3618" s="27"/>
    </row>
    <row r="3619" ht="12.75">
      <c r="B3619" s="27"/>
    </row>
    <row r="3620" ht="12.75">
      <c r="B3620" s="27"/>
    </row>
    <row r="3621" ht="12.75">
      <c r="B3621" s="27"/>
    </row>
    <row r="3622" ht="12.75">
      <c r="B3622" s="27"/>
    </row>
    <row r="3623" ht="12.75">
      <c r="B3623" s="27"/>
    </row>
    <row r="3624" ht="12.75">
      <c r="B3624" s="27"/>
    </row>
    <row r="3625" ht="12.75">
      <c r="B3625" s="27"/>
    </row>
    <row r="3626" ht="12.75">
      <c r="B3626" s="27"/>
    </row>
    <row r="3627" ht="12.75">
      <c r="B3627" s="27"/>
    </row>
    <row r="3628" ht="12.75">
      <c r="B3628" s="27"/>
    </row>
    <row r="3629" ht="12.75">
      <c r="B3629" s="27"/>
    </row>
    <row r="3630" ht="12.75">
      <c r="B3630" s="27"/>
    </row>
    <row r="3631" ht="12.75">
      <c r="B3631" s="27"/>
    </row>
    <row r="3632" ht="12.75">
      <c r="B3632" s="27"/>
    </row>
    <row r="3633" ht="12.75">
      <c r="B3633" s="27"/>
    </row>
    <row r="3634" ht="12.75">
      <c r="B3634" s="27"/>
    </row>
    <row r="3635" ht="12.75">
      <c r="B3635" s="27"/>
    </row>
    <row r="3636" ht="12.75">
      <c r="B3636" s="27"/>
    </row>
    <row r="3637" ht="12.75">
      <c r="B3637" s="27"/>
    </row>
    <row r="3638" ht="12.75">
      <c r="B3638" s="27"/>
    </row>
    <row r="3639" ht="12.75">
      <c r="B3639" s="27"/>
    </row>
    <row r="3640" ht="12.75">
      <c r="B3640" s="27"/>
    </row>
    <row r="3641" ht="12.75">
      <c r="B3641" s="27"/>
    </row>
    <row r="3642" ht="12.75">
      <c r="B3642" s="27"/>
    </row>
    <row r="3643" ht="12.75">
      <c r="B3643" s="27"/>
    </row>
    <row r="3644" ht="12.75">
      <c r="B3644" s="27"/>
    </row>
    <row r="3645" ht="12.75">
      <c r="B3645" s="27"/>
    </row>
    <row r="3646" ht="12.75">
      <c r="B3646" s="27"/>
    </row>
    <row r="3647" ht="12.75">
      <c r="B3647" s="27"/>
    </row>
    <row r="3648" ht="12.75">
      <c r="B3648" s="27"/>
    </row>
    <row r="3649" ht="12.75">
      <c r="B3649" s="27"/>
    </row>
    <row r="3650" ht="12.75">
      <c r="B3650" s="27"/>
    </row>
    <row r="3651" ht="12.75">
      <c r="B3651" s="27"/>
    </row>
    <row r="3652" ht="12.75">
      <c r="B3652" s="27"/>
    </row>
    <row r="3653" ht="12.75">
      <c r="B3653" s="27"/>
    </row>
    <row r="3654" ht="12.75">
      <c r="B3654" s="27"/>
    </row>
    <row r="3655" ht="12.75">
      <c r="B3655" s="27"/>
    </row>
    <row r="3656" ht="12.75">
      <c r="B3656" s="27"/>
    </row>
    <row r="3657" ht="12.75">
      <c r="B3657" s="27"/>
    </row>
    <row r="3658" ht="12.75">
      <c r="B3658" s="27"/>
    </row>
    <row r="3659" ht="12.75">
      <c r="B3659" s="27"/>
    </row>
    <row r="3660" ht="12.75">
      <c r="B3660" s="27"/>
    </row>
    <row r="3661" ht="12.75">
      <c r="B3661" s="27"/>
    </row>
    <row r="3662" ht="12.75">
      <c r="B3662" s="27"/>
    </row>
    <row r="3663" ht="12.75">
      <c r="B3663" s="27"/>
    </row>
    <row r="3664" ht="12.75">
      <c r="B3664" s="27"/>
    </row>
    <row r="3665" ht="12.75">
      <c r="B3665" s="27"/>
    </row>
    <row r="3666" ht="12.75">
      <c r="B3666" s="27"/>
    </row>
    <row r="3667" ht="12.75">
      <c r="B3667" s="27"/>
    </row>
    <row r="3668" ht="12.75">
      <c r="B3668" s="27"/>
    </row>
    <row r="3669" ht="12.75">
      <c r="B3669" s="27"/>
    </row>
    <row r="3670" ht="12.75">
      <c r="B3670" s="27"/>
    </row>
    <row r="3671" ht="12.75">
      <c r="B3671" s="27"/>
    </row>
    <row r="3672" ht="12.75">
      <c r="B3672" s="27"/>
    </row>
    <row r="3673" ht="12.75">
      <c r="B3673" s="27"/>
    </row>
    <row r="3674" ht="12.75">
      <c r="B3674" s="27"/>
    </row>
    <row r="3675" ht="12.75">
      <c r="B3675" s="27"/>
    </row>
    <row r="3676" ht="12.75">
      <c r="B3676" s="27"/>
    </row>
    <row r="3677" ht="12.75">
      <c r="B3677" s="27"/>
    </row>
    <row r="3678" ht="12.75">
      <c r="B3678" s="27"/>
    </row>
    <row r="3679" ht="12.75">
      <c r="B3679" s="27"/>
    </row>
    <row r="3680" ht="12.75">
      <c r="B3680" s="27"/>
    </row>
    <row r="3681" ht="12.75">
      <c r="B3681" s="27"/>
    </row>
    <row r="3682" ht="12.75">
      <c r="B3682" s="27"/>
    </row>
    <row r="3683" ht="12.75">
      <c r="B3683" s="27"/>
    </row>
    <row r="3684" ht="12.75">
      <c r="B3684" s="27"/>
    </row>
    <row r="3685" ht="12.75">
      <c r="B3685" s="27"/>
    </row>
    <row r="3686" ht="12.75">
      <c r="B3686" s="27"/>
    </row>
    <row r="3687" ht="12.75">
      <c r="B3687" s="27"/>
    </row>
    <row r="3688" ht="12.75">
      <c r="B3688" s="27"/>
    </row>
    <row r="3689" ht="12.75">
      <c r="B3689" s="27"/>
    </row>
    <row r="3690" ht="12.75">
      <c r="B3690" s="27"/>
    </row>
    <row r="3691" ht="12.75">
      <c r="B3691" s="27"/>
    </row>
    <row r="3692" ht="12.75">
      <c r="B3692" s="27"/>
    </row>
    <row r="3693" ht="12.75">
      <c r="B3693" s="27"/>
    </row>
    <row r="3694" ht="12.75">
      <c r="B3694" s="27"/>
    </row>
    <row r="3695" ht="12.75">
      <c r="B3695" s="27"/>
    </row>
    <row r="3696" ht="12.75">
      <c r="B3696" s="27"/>
    </row>
    <row r="3697" ht="12.75">
      <c r="B3697" s="27"/>
    </row>
    <row r="3698" ht="12.75">
      <c r="B3698" s="27"/>
    </row>
    <row r="3699" ht="12.75">
      <c r="B3699" s="27"/>
    </row>
    <row r="3700" ht="12.75">
      <c r="B3700" s="27"/>
    </row>
    <row r="3701" ht="12.75">
      <c r="B3701" s="27"/>
    </row>
    <row r="3702" ht="12.75">
      <c r="B3702" s="27"/>
    </row>
    <row r="3703" ht="12.75">
      <c r="B3703" s="27"/>
    </row>
    <row r="3704" ht="12.75">
      <c r="B3704" s="27"/>
    </row>
    <row r="3705" ht="12.75">
      <c r="B3705" s="27"/>
    </row>
    <row r="3706" ht="12.75">
      <c r="B3706" s="27"/>
    </row>
    <row r="3707" ht="12.75">
      <c r="B3707" s="27"/>
    </row>
    <row r="3708" ht="12.75">
      <c r="B3708" s="27"/>
    </row>
    <row r="3709" ht="12.75">
      <c r="B3709" s="27"/>
    </row>
    <row r="3710" ht="12.75">
      <c r="B3710" s="27"/>
    </row>
    <row r="3711" ht="12.75">
      <c r="B3711" s="27"/>
    </row>
    <row r="3712" ht="12.75">
      <c r="B3712" s="27"/>
    </row>
    <row r="3713" ht="12.75">
      <c r="B3713" s="27"/>
    </row>
    <row r="3714" ht="12.75">
      <c r="B3714" s="27"/>
    </row>
    <row r="3715" ht="12.75">
      <c r="B3715" s="27"/>
    </row>
    <row r="3716" ht="12.75">
      <c r="B3716" s="27"/>
    </row>
    <row r="3717" ht="12.75">
      <c r="B3717" s="27"/>
    </row>
    <row r="3718" ht="12.75">
      <c r="B3718" s="27"/>
    </row>
    <row r="3719" ht="12.75">
      <c r="B3719" s="27"/>
    </row>
    <row r="3720" ht="12.75">
      <c r="B3720" s="27"/>
    </row>
    <row r="3721" ht="12.75">
      <c r="B3721" s="27"/>
    </row>
    <row r="3722" ht="12.75">
      <c r="B3722" s="27"/>
    </row>
    <row r="3723" ht="12.75">
      <c r="B3723" s="27"/>
    </row>
    <row r="3724" ht="12.75">
      <c r="B3724" s="27"/>
    </row>
    <row r="3725" ht="12.75">
      <c r="B3725" s="27"/>
    </row>
    <row r="3726" ht="12.75">
      <c r="B3726" s="27"/>
    </row>
    <row r="3727" ht="12.75">
      <c r="B3727" s="27"/>
    </row>
    <row r="3728" ht="12.75">
      <c r="B3728" s="27"/>
    </row>
    <row r="3729" ht="12.75">
      <c r="B3729" s="27"/>
    </row>
    <row r="3730" ht="12.75">
      <c r="B3730" s="27"/>
    </row>
    <row r="3731" ht="12.75">
      <c r="B3731" s="27"/>
    </row>
    <row r="3732" ht="12.75">
      <c r="B3732" s="27"/>
    </row>
    <row r="3733" ht="12.75">
      <c r="B3733" s="27"/>
    </row>
    <row r="3734" ht="12.75">
      <c r="B3734" s="27"/>
    </row>
    <row r="3735" ht="12.75">
      <c r="B3735" s="27"/>
    </row>
    <row r="3736" ht="12.75">
      <c r="B3736" s="27"/>
    </row>
    <row r="3737" ht="12.75">
      <c r="B3737" s="27"/>
    </row>
    <row r="3738" ht="12.75">
      <c r="B3738" s="27"/>
    </row>
    <row r="3739" ht="12.75">
      <c r="B3739" s="27"/>
    </row>
    <row r="3740" ht="12.75">
      <c r="B3740" s="27"/>
    </row>
    <row r="3741" ht="12.75">
      <c r="B3741" s="27"/>
    </row>
    <row r="3742" ht="12.75">
      <c r="B3742" s="27"/>
    </row>
    <row r="3743" ht="12.75">
      <c r="B3743" s="27"/>
    </row>
    <row r="3744" ht="12.75">
      <c r="B3744" s="27"/>
    </row>
    <row r="3745" ht="12.75">
      <c r="B3745" s="27"/>
    </row>
    <row r="3746" ht="12.75">
      <c r="B3746" s="27"/>
    </row>
    <row r="3747" ht="12.75">
      <c r="B3747" s="27"/>
    </row>
    <row r="3748" ht="12.75">
      <c r="B3748" s="27"/>
    </row>
    <row r="3749" ht="12.75">
      <c r="B3749" s="27"/>
    </row>
    <row r="3750" ht="12.75">
      <c r="B3750" s="27"/>
    </row>
    <row r="3751" ht="12.75">
      <c r="B3751" s="27"/>
    </row>
    <row r="3752" ht="12.75">
      <c r="B3752" s="27"/>
    </row>
    <row r="3753" ht="12.75">
      <c r="B3753" s="27"/>
    </row>
    <row r="3754" ht="12.75">
      <c r="B3754" s="27"/>
    </row>
    <row r="3755" ht="12.75">
      <c r="B3755" s="27"/>
    </row>
    <row r="3756" ht="12.75">
      <c r="B3756" s="27"/>
    </row>
    <row r="3757" ht="12.75">
      <c r="B3757" s="27"/>
    </row>
    <row r="3758" ht="12.75">
      <c r="B3758" s="27"/>
    </row>
    <row r="3759" ht="12.75">
      <c r="B3759" s="27"/>
    </row>
    <row r="3760" ht="12.75">
      <c r="B3760" s="27"/>
    </row>
    <row r="3761" ht="12.75">
      <c r="B3761" s="27"/>
    </row>
    <row r="3762" ht="12.75">
      <c r="B3762" s="27"/>
    </row>
    <row r="3763" ht="12.75">
      <c r="B3763" s="27"/>
    </row>
    <row r="3764" ht="12.75">
      <c r="B3764" s="27"/>
    </row>
    <row r="3765" ht="12.75">
      <c r="B3765" s="27"/>
    </row>
    <row r="3766" ht="12.75">
      <c r="B3766" s="27"/>
    </row>
    <row r="3767" ht="12.75">
      <c r="B3767" s="27"/>
    </row>
    <row r="3768" ht="12.75">
      <c r="B3768" s="27"/>
    </row>
    <row r="3769" ht="12.75">
      <c r="B3769" s="27"/>
    </row>
    <row r="3770" ht="12.75">
      <c r="B3770" s="27"/>
    </row>
    <row r="3771" ht="12.75">
      <c r="B3771" s="27"/>
    </row>
    <row r="3772" ht="12.75">
      <c r="B3772" s="27"/>
    </row>
    <row r="3773" ht="12.75">
      <c r="B3773" s="27"/>
    </row>
    <row r="3774" ht="12.75">
      <c r="B3774" s="27"/>
    </row>
    <row r="3775" ht="12.75">
      <c r="B3775" s="27"/>
    </row>
    <row r="3776" ht="12.75">
      <c r="B3776" s="27"/>
    </row>
    <row r="3777" ht="12.75">
      <c r="B3777" s="27"/>
    </row>
    <row r="3778" ht="12.75">
      <c r="B3778" s="27"/>
    </row>
    <row r="3779" ht="12.75">
      <c r="B3779" s="27"/>
    </row>
    <row r="3780" ht="12.75">
      <c r="B3780" s="27"/>
    </row>
    <row r="3781" ht="12.75">
      <c r="B3781" s="27"/>
    </row>
    <row r="3782" ht="12.75">
      <c r="B3782" s="27"/>
    </row>
    <row r="3783" ht="12.75">
      <c r="B3783" s="27"/>
    </row>
    <row r="3784" ht="12.75">
      <c r="B3784" s="27"/>
    </row>
    <row r="3785" ht="12.75">
      <c r="B3785" s="27"/>
    </row>
    <row r="3786" ht="12.75">
      <c r="B3786" s="27"/>
    </row>
    <row r="3787" ht="12.75">
      <c r="B3787" s="27"/>
    </row>
    <row r="3788" ht="12.75">
      <c r="B3788" s="27"/>
    </row>
    <row r="3789" ht="12.75">
      <c r="B3789" s="27"/>
    </row>
    <row r="3790" ht="12.75">
      <c r="B3790" s="27"/>
    </row>
    <row r="3791" ht="12.75">
      <c r="B3791" s="27"/>
    </row>
    <row r="3792" ht="12.75">
      <c r="B3792" s="27"/>
    </row>
    <row r="3793" ht="12.75">
      <c r="B3793" s="27"/>
    </row>
    <row r="3794" ht="12.75">
      <c r="B3794" s="27"/>
    </row>
    <row r="3795" ht="12.75">
      <c r="B3795" s="27"/>
    </row>
    <row r="3796" ht="12.75">
      <c r="B3796" s="27"/>
    </row>
    <row r="3797" ht="12.75">
      <c r="B3797" s="27"/>
    </row>
    <row r="3798" ht="12.75">
      <c r="B3798" s="27"/>
    </row>
    <row r="3799" ht="12.75">
      <c r="B3799" s="27"/>
    </row>
    <row r="3800" ht="12.75">
      <c r="B3800" s="27"/>
    </row>
    <row r="3801" ht="12.75">
      <c r="B3801" s="27"/>
    </row>
    <row r="3802" ht="12.75">
      <c r="B3802" s="27"/>
    </row>
    <row r="3803" ht="12.75">
      <c r="B3803" s="27"/>
    </row>
    <row r="3804" ht="12.75">
      <c r="B3804" s="27"/>
    </row>
    <row r="3805" ht="12.75">
      <c r="B3805" s="27"/>
    </row>
    <row r="3806" ht="12.75">
      <c r="B3806" s="27"/>
    </row>
    <row r="3807" ht="12.75">
      <c r="B3807" s="27"/>
    </row>
    <row r="3808" ht="12.75">
      <c r="B3808" s="27"/>
    </row>
    <row r="3809" ht="12.75">
      <c r="B3809" s="27"/>
    </row>
    <row r="3810" ht="12.75">
      <c r="B3810" s="27"/>
    </row>
    <row r="3811" ht="12.75">
      <c r="B3811" s="27"/>
    </row>
    <row r="3812" ht="12.75">
      <c r="B3812" s="27"/>
    </row>
    <row r="3813" ht="12.75">
      <c r="B3813" s="27"/>
    </row>
    <row r="3814" ht="12.75">
      <c r="B3814" s="27"/>
    </row>
    <row r="3815" ht="12.75">
      <c r="B3815" s="27"/>
    </row>
    <row r="3816" ht="12.75">
      <c r="B3816" s="27"/>
    </row>
    <row r="3817" ht="12.75">
      <c r="B3817" s="27"/>
    </row>
    <row r="3818" ht="12.75">
      <c r="B3818" s="27"/>
    </row>
    <row r="3819" ht="12.75">
      <c r="B3819" s="27"/>
    </row>
    <row r="3820" ht="12.75">
      <c r="B3820" s="27"/>
    </row>
    <row r="3821" ht="12.75">
      <c r="B3821" s="27"/>
    </row>
    <row r="3822" ht="12.75">
      <c r="B3822" s="27"/>
    </row>
    <row r="3823" ht="12.75">
      <c r="B3823" s="27"/>
    </row>
    <row r="3824" ht="12.75">
      <c r="B3824" s="27"/>
    </row>
    <row r="3825" ht="12.75">
      <c r="B3825" s="27"/>
    </row>
    <row r="3826" ht="12.75">
      <c r="B3826" s="27"/>
    </row>
    <row r="3827" ht="12.75">
      <c r="B3827" s="27"/>
    </row>
    <row r="3828" ht="12.75">
      <c r="B3828" s="27"/>
    </row>
    <row r="3829" ht="12.75">
      <c r="B3829" s="27"/>
    </row>
    <row r="3830" ht="12.75">
      <c r="B3830" s="27"/>
    </row>
    <row r="3831" ht="12.75">
      <c r="B3831" s="27"/>
    </row>
    <row r="3832" ht="12.75">
      <c r="B3832" s="27"/>
    </row>
    <row r="3833" ht="12.75">
      <c r="B3833" s="27"/>
    </row>
    <row r="3834" ht="12.75">
      <c r="B3834" s="27"/>
    </row>
    <row r="3835" ht="12.75">
      <c r="B3835" s="27"/>
    </row>
    <row r="3836" ht="12.75">
      <c r="B3836" s="27"/>
    </row>
    <row r="3837" ht="12.75">
      <c r="B3837" s="27"/>
    </row>
    <row r="3838" ht="12.75">
      <c r="B3838" s="27"/>
    </row>
    <row r="3839" ht="12.75">
      <c r="B3839" s="27"/>
    </row>
    <row r="3840" ht="12.75">
      <c r="B3840" s="27"/>
    </row>
    <row r="3841" ht="12.75">
      <c r="B3841" s="27"/>
    </row>
    <row r="3842" ht="12.75">
      <c r="B3842" s="27"/>
    </row>
    <row r="3843" ht="12.75">
      <c r="B3843" s="27"/>
    </row>
    <row r="3844" ht="12.75">
      <c r="B3844" s="27"/>
    </row>
    <row r="3845" ht="12.75">
      <c r="B3845" s="27"/>
    </row>
    <row r="3846" ht="12.75">
      <c r="B3846" s="27"/>
    </row>
    <row r="3847" ht="12.75">
      <c r="B3847" s="27"/>
    </row>
    <row r="3848" ht="12.75">
      <c r="B3848" s="27"/>
    </row>
    <row r="3849" ht="12.75">
      <c r="B3849" s="27"/>
    </row>
    <row r="3850" ht="12.75">
      <c r="B3850" s="27"/>
    </row>
    <row r="3851" ht="12.75">
      <c r="B3851" s="27"/>
    </row>
    <row r="3852" ht="12.75">
      <c r="B3852" s="27"/>
    </row>
    <row r="3853" ht="12.75">
      <c r="B3853" s="27"/>
    </row>
    <row r="3854" ht="12.75">
      <c r="B3854" s="27"/>
    </row>
    <row r="3855" ht="12.75">
      <c r="B3855" s="27"/>
    </row>
    <row r="3856" ht="12.75">
      <c r="B3856" s="27"/>
    </row>
    <row r="3857" ht="12.75">
      <c r="B3857" s="27"/>
    </row>
    <row r="3858" ht="12.75">
      <c r="B3858" s="27"/>
    </row>
    <row r="3859" ht="12.75">
      <c r="B3859" s="27"/>
    </row>
    <row r="3860" ht="12.75">
      <c r="B3860" s="27"/>
    </row>
    <row r="3861" ht="12.75">
      <c r="B3861" s="27"/>
    </row>
    <row r="3862" ht="12.75">
      <c r="B3862" s="27"/>
    </row>
    <row r="3863" ht="12.75">
      <c r="B3863" s="27"/>
    </row>
    <row r="3864" ht="12.75">
      <c r="B3864" s="27"/>
    </row>
    <row r="3865" ht="12.75">
      <c r="B3865" s="27"/>
    </row>
    <row r="3866" ht="12.75">
      <c r="B3866" s="27"/>
    </row>
    <row r="3867" ht="12.75">
      <c r="B3867" s="27"/>
    </row>
    <row r="3868" ht="12.75">
      <c r="B3868" s="27"/>
    </row>
    <row r="3869" ht="12.75">
      <c r="B3869" s="27"/>
    </row>
    <row r="3870" ht="12.75">
      <c r="B3870" s="27"/>
    </row>
    <row r="3871" ht="12.75">
      <c r="B3871" s="27"/>
    </row>
    <row r="3872" ht="12.75">
      <c r="B3872" s="27"/>
    </row>
    <row r="3873" ht="12.75">
      <c r="B3873" s="27"/>
    </row>
    <row r="3874" ht="12.75">
      <c r="B3874" s="27"/>
    </row>
    <row r="3875" ht="12.75">
      <c r="B3875" s="27"/>
    </row>
    <row r="3876" ht="12.75">
      <c r="B3876" s="27"/>
    </row>
    <row r="3877" ht="12.75">
      <c r="B3877" s="27"/>
    </row>
    <row r="3878" ht="12.75">
      <c r="B3878" s="27"/>
    </row>
    <row r="3879" ht="12.75">
      <c r="B3879" s="27"/>
    </row>
    <row r="3880" ht="12.75">
      <c r="B3880" s="27"/>
    </row>
    <row r="3881" ht="12.75">
      <c r="B3881" s="27"/>
    </row>
    <row r="3882" ht="12.75">
      <c r="B3882" s="27"/>
    </row>
    <row r="3883" ht="12.75">
      <c r="B3883" s="27"/>
    </row>
    <row r="3884" ht="12.75">
      <c r="B3884" s="27"/>
    </row>
    <row r="3885" ht="12.75">
      <c r="B3885" s="27"/>
    </row>
    <row r="3886" ht="12.75">
      <c r="B3886" s="27"/>
    </row>
    <row r="3887" ht="12.75">
      <c r="B3887" s="27"/>
    </row>
    <row r="3888" ht="12.75">
      <c r="B3888" s="27"/>
    </row>
    <row r="3889" ht="12.75">
      <c r="B3889" s="27"/>
    </row>
    <row r="3890" ht="12.75">
      <c r="B3890" s="27"/>
    </row>
    <row r="3891" ht="12.75">
      <c r="B3891" s="27"/>
    </row>
    <row r="3892" ht="12.75">
      <c r="B3892" s="27"/>
    </row>
    <row r="3893" ht="12.75">
      <c r="B3893" s="27"/>
    </row>
    <row r="3894" ht="12.75">
      <c r="B3894" s="27"/>
    </row>
    <row r="3895" ht="12.75">
      <c r="B3895" s="27"/>
    </row>
    <row r="3896" ht="12.75">
      <c r="B3896" s="27"/>
    </row>
    <row r="3897" ht="12.75">
      <c r="B3897" s="27"/>
    </row>
    <row r="3898" ht="12.75">
      <c r="B3898" s="27"/>
    </row>
    <row r="3899" ht="12.75">
      <c r="B3899" s="27"/>
    </row>
    <row r="3900" ht="12.75">
      <c r="B3900" s="27"/>
    </row>
    <row r="3901" ht="12.75">
      <c r="B3901" s="27"/>
    </row>
    <row r="3902" ht="12.75">
      <c r="B3902" s="27"/>
    </row>
    <row r="3903" ht="12.75">
      <c r="B3903" s="27"/>
    </row>
    <row r="3904" ht="12.75">
      <c r="B3904" s="27"/>
    </row>
    <row r="3905" ht="12.75">
      <c r="B3905" s="27"/>
    </row>
    <row r="3906" ht="12.75">
      <c r="B3906" s="27"/>
    </row>
    <row r="3907" ht="12.75">
      <c r="B3907" s="27"/>
    </row>
    <row r="3908" ht="12.75">
      <c r="B3908" s="27"/>
    </row>
    <row r="3909" ht="12.75">
      <c r="B3909" s="27"/>
    </row>
    <row r="3910" ht="12.75">
      <c r="B3910" s="27"/>
    </row>
    <row r="3911" ht="12.75">
      <c r="B3911" s="27"/>
    </row>
    <row r="3912" ht="12.75">
      <c r="B3912" s="27"/>
    </row>
    <row r="3913" ht="12.75">
      <c r="B3913" s="27"/>
    </row>
    <row r="3914" ht="12.75">
      <c r="B3914" s="27"/>
    </row>
    <row r="3915" ht="12.75">
      <c r="B3915" s="27"/>
    </row>
    <row r="3916" ht="12.75">
      <c r="B3916" s="27"/>
    </row>
    <row r="3917" ht="12.75">
      <c r="B3917" s="27"/>
    </row>
    <row r="3918" ht="12.75">
      <c r="B3918" s="27"/>
    </row>
    <row r="3919" ht="12.75">
      <c r="B3919" s="27"/>
    </row>
    <row r="3920" ht="12.75">
      <c r="B3920" s="27"/>
    </row>
    <row r="3921" ht="12.75">
      <c r="B3921" s="27"/>
    </row>
    <row r="3922" ht="12.75">
      <c r="B3922" s="27"/>
    </row>
    <row r="3923" ht="12.75">
      <c r="B3923" s="27"/>
    </row>
    <row r="3924" ht="12.75">
      <c r="B3924" s="27"/>
    </row>
    <row r="3925" ht="12.75">
      <c r="B3925" s="27"/>
    </row>
    <row r="3926" ht="12.75">
      <c r="B3926" s="27"/>
    </row>
    <row r="3927" ht="12.75">
      <c r="B3927" s="27"/>
    </row>
    <row r="3928" ht="12.75">
      <c r="B3928" s="27"/>
    </row>
    <row r="3929" ht="12.75">
      <c r="B3929" s="27"/>
    </row>
    <row r="3930" ht="12.75">
      <c r="B3930" s="27"/>
    </row>
    <row r="3931" ht="12.75">
      <c r="B3931" s="27"/>
    </row>
    <row r="3932" ht="12.75">
      <c r="B3932" s="27"/>
    </row>
    <row r="3933" ht="12.75">
      <c r="B3933" s="27"/>
    </row>
    <row r="3934" ht="12.75">
      <c r="B3934" s="27"/>
    </row>
    <row r="3935" ht="12.75">
      <c r="B3935" s="27"/>
    </row>
    <row r="3936" ht="12.75">
      <c r="B3936" s="27"/>
    </row>
    <row r="3937" ht="12.75">
      <c r="B3937" s="27"/>
    </row>
    <row r="3938" ht="12.75">
      <c r="B3938" s="27"/>
    </row>
    <row r="3939" ht="12.75">
      <c r="B3939" s="27"/>
    </row>
    <row r="3940" ht="12.75">
      <c r="B3940" s="27"/>
    </row>
    <row r="3941" ht="12.75">
      <c r="B3941" s="27"/>
    </row>
    <row r="3942" ht="12.75">
      <c r="B3942" s="27"/>
    </row>
    <row r="3943" ht="12.75">
      <c r="B3943" s="27"/>
    </row>
    <row r="3944" ht="12.75">
      <c r="B3944" s="27"/>
    </row>
    <row r="3945" ht="12.75">
      <c r="B3945" s="27"/>
    </row>
    <row r="3946" ht="12.75">
      <c r="B3946" s="27"/>
    </row>
    <row r="3947" ht="12.75">
      <c r="B3947" s="27"/>
    </row>
    <row r="3948" ht="12.75">
      <c r="B3948" s="27"/>
    </row>
    <row r="3949" ht="12.75">
      <c r="B3949" s="27"/>
    </row>
    <row r="3950" ht="12.75">
      <c r="B3950" s="27"/>
    </row>
    <row r="3951" ht="12.75">
      <c r="B3951" s="27"/>
    </row>
    <row r="3952" ht="12.75">
      <c r="B3952" s="27"/>
    </row>
    <row r="3953" ht="12.75">
      <c r="B3953" s="27"/>
    </row>
    <row r="3954" ht="12.75">
      <c r="B3954" s="27"/>
    </row>
    <row r="3955" ht="12.75">
      <c r="B3955" s="27"/>
    </row>
    <row r="3956" ht="12.75">
      <c r="B3956" s="27"/>
    </row>
    <row r="3957" ht="12.75">
      <c r="B3957" s="27"/>
    </row>
    <row r="3958" ht="12.75">
      <c r="B3958" s="27"/>
    </row>
    <row r="3959" ht="12.75">
      <c r="B3959" s="27"/>
    </row>
    <row r="3960" ht="12.75">
      <c r="B3960" s="27"/>
    </row>
    <row r="3961" ht="12.75">
      <c r="B3961" s="27"/>
    </row>
    <row r="3962" ht="12.75">
      <c r="B3962" s="27"/>
    </row>
    <row r="3963" ht="12.75">
      <c r="B3963" s="27"/>
    </row>
    <row r="3964" ht="12.75">
      <c r="B3964" s="27"/>
    </row>
    <row r="3965" ht="12.75">
      <c r="B3965" s="27"/>
    </row>
    <row r="3966" ht="12.75">
      <c r="B3966" s="27"/>
    </row>
    <row r="3967" ht="12.75">
      <c r="B3967" s="27"/>
    </row>
    <row r="3968" ht="12.75">
      <c r="B3968" s="27"/>
    </row>
    <row r="3969" ht="12.75">
      <c r="B3969" s="27"/>
    </row>
    <row r="3970" ht="12.75">
      <c r="B3970" s="27"/>
    </row>
    <row r="3971" ht="12.75">
      <c r="B3971" s="27"/>
    </row>
    <row r="3972" ht="12.75">
      <c r="B3972" s="27"/>
    </row>
    <row r="3973" ht="12.75">
      <c r="B3973" s="27"/>
    </row>
    <row r="3974" ht="12.75">
      <c r="B3974" s="27"/>
    </row>
    <row r="3975" ht="12.75">
      <c r="B3975" s="27"/>
    </row>
    <row r="3976" ht="12.75">
      <c r="B3976" s="27"/>
    </row>
    <row r="3977" ht="12.75">
      <c r="B3977" s="27"/>
    </row>
    <row r="3978" ht="12.75">
      <c r="B3978" s="27"/>
    </row>
    <row r="3979" ht="12.75">
      <c r="B3979" s="27"/>
    </row>
    <row r="3980" ht="12.75">
      <c r="B3980" s="27"/>
    </row>
    <row r="3981" ht="12.75">
      <c r="B3981" s="27"/>
    </row>
    <row r="3982" ht="12.75">
      <c r="B3982" s="27"/>
    </row>
    <row r="3983" ht="12.75">
      <c r="B3983" s="27"/>
    </row>
    <row r="3984" ht="12.75">
      <c r="B3984" s="27"/>
    </row>
    <row r="3985" ht="12.75">
      <c r="B3985" s="27"/>
    </row>
    <row r="3986" ht="12.75">
      <c r="B3986" s="27"/>
    </row>
    <row r="3987" ht="12.75">
      <c r="B3987" s="27"/>
    </row>
    <row r="3988" ht="12.75">
      <c r="B3988" s="27"/>
    </row>
    <row r="3989" ht="12.75">
      <c r="B3989" s="27"/>
    </row>
    <row r="3990" ht="12.75">
      <c r="B3990" s="27"/>
    </row>
    <row r="3991" ht="12.75">
      <c r="B3991" s="27"/>
    </row>
    <row r="3992" ht="12.75">
      <c r="B3992" s="27"/>
    </row>
    <row r="3993" ht="12.75">
      <c r="B3993" s="27"/>
    </row>
    <row r="3994" ht="12.75">
      <c r="B3994" s="27"/>
    </row>
    <row r="3995" ht="12.75">
      <c r="B3995" s="27"/>
    </row>
    <row r="3996" ht="12.75">
      <c r="B3996" s="27"/>
    </row>
    <row r="3997" ht="12.75">
      <c r="B3997" s="27"/>
    </row>
    <row r="3998" ht="12.75">
      <c r="B3998" s="27"/>
    </row>
    <row r="3999" ht="12.75">
      <c r="B3999" s="27"/>
    </row>
    <row r="4000" ht="12.75">
      <c r="B4000" s="27"/>
    </row>
    <row r="4001" ht="12.75">
      <c r="B4001" s="27"/>
    </row>
    <row r="4002" ht="12.75">
      <c r="B4002" s="27"/>
    </row>
    <row r="4003" ht="12.75">
      <c r="B4003" s="27"/>
    </row>
    <row r="4004" ht="12.75">
      <c r="B4004" s="27"/>
    </row>
    <row r="4005" ht="12.75">
      <c r="B4005" s="27"/>
    </row>
    <row r="4006" ht="12.75">
      <c r="B4006" s="27"/>
    </row>
    <row r="4007" ht="12.75">
      <c r="B4007" s="27"/>
    </row>
    <row r="4008" ht="12.75">
      <c r="B4008" s="27"/>
    </row>
    <row r="4009" ht="12.75">
      <c r="B4009" s="27"/>
    </row>
    <row r="4010" ht="12.75">
      <c r="B4010" s="27"/>
    </row>
    <row r="4011" ht="12.75">
      <c r="B4011" s="27"/>
    </row>
    <row r="4012" ht="12.75">
      <c r="B4012" s="27"/>
    </row>
    <row r="4013" ht="12.75">
      <c r="B4013" s="27"/>
    </row>
    <row r="4014" ht="12.75">
      <c r="B4014" s="27"/>
    </row>
    <row r="4015" ht="12.75">
      <c r="B4015" s="27"/>
    </row>
    <row r="4016" ht="12.75">
      <c r="B4016" s="27"/>
    </row>
    <row r="4017" ht="12.75">
      <c r="B4017" s="27"/>
    </row>
    <row r="4018" ht="12.75">
      <c r="B4018" s="27"/>
    </row>
    <row r="4019" ht="12.75">
      <c r="B4019" s="27"/>
    </row>
    <row r="4020" ht="12.75">
      <c r="B4020" s="27"/>
    </row>
    <row r="4021" ht="12.75">
      <c r="B4021" s="27"/>
    </row>
    <row r="4022" ht="12.75">
      <c r="B4022" s="27"/>
    </row>
    <row r="4023" ht="12.75">
      <c r="B4023" s="27"/>
    </row>
    <row r="4024" ht="12.75">
      <c r="B4024" s="27"/>
    </row>
    <row r="4025" ht="12.75">
      <c r="B4025" s="27"/>
    </row>
    <row r="4026" ht="12.75">
      <c r="B4026" s="27"/>
    </row>
    <row r="4027" ht="12.75">
      <c r="B4027" s="27"/>
    </row>
    <row r="4028" ht="12.75">
      <c r="B4028" s="27"/>
    </row>
    <row r="4029" ht="12.75">
      <c r="B4029" s="27"/>
    </row>
    <row r="4030" ht="12.75">
      <c r="B4030" s="27"/>
    </row>
    <row r="4031" ht="12.75">
      <c r="B4031" s="27"/>
    </row>
    <row r="4032" ht="12.75">
      <c r="B4032" s="27"/>
    </row>
    <row r="4033" ht="12.75">
      <c r="B4033" s="27"/>
    </row>
    <row r="4034" ht="12.75">
      <c r="B4034" s="27"/>
    </row>
    <row r="4035" ht="12.75">
      <c r="B4035" s="27"/>
    </row>
    <row r="4036" ht="12.75">
      <c r="B4036" s="27"/>
    </row>
    <row r="4037" ht="12.75">
      <c r="B4037" s="27"/>
    </row>
    <row r="4038" ht="12.75">
      <c r="B4038" s="27"/>
    </row>
    <row r="4039" ht="12.75">
      <c r="B4039" s="27"/>
    </row>
    <row r="4040" ht="12.75">
      <c r="B4040" s="27"/>
    </row>
    <row r="4041" ht="12.75">
      <c r="B4041" s="27"/>
    </row>
    <row r="4042" ht="12.75">
      <c r="B4042" s="27"/>
    </row>
    <row r="4043" ht="12.75">
      <c r="B4043" s="27"/>
    </row>
    <row r="4044" ht="12.75">
      <c r="B4044" s="27"/>
    </row>
    <row r="4045" ht="12.75">
      <c r="B4045" s="27"/>
    </row>
    <row r="4046" ht="12.75">
      <c r="B4046" s="27"/>
    </row>
    <row r="4047" ht="12.75">
      <c r="B4047" s="27"/>
    </row>
    <row r="4048" ht="12.75">
      <c r="B4048" s="27"/>
    </row>
    <row r="4049" ht="12.75">
      <c r="B4049" s="27"/>
    </row>
    <row r="4050" ht="12.75">
      <c r="B4050" s="27"/>
    </row>
    <row r="4051" ht="12.75">
      <c r="B4051" s="27"/>
    </row>
    <row r="4052" ht="12.75">
      <c r="B4052" s="27"/>
    </row>
    <row r="4053" ht="12.75">
      <c r="B4053" s="27"/>
    </row>
    <row r="4054" ht="12.75">
      <c r="B4054" s="27"/>
    </row>
    <row r="4055" ht="12.75">
      <c r="B4055" s="27"/>
    </row>
    <row r="4056" ht="12.75">
      <c r="B4056" s="27"/>
    </row>
    <row r="4057" ht="12.75">
      <c r="B4057" s="27"/>
    </row>
    <row r="4058" ht="12.75">
      <c r="B4058" s="27"/>
    </row>
    <row r="4059" ht="12.75">
      <c r="B4059" s="27"/>
    </row>
    <row r="4060" ht="12.75">
      <c r="B4060" s="27"/>
    </row>
    <row r="4061" ht="12.75">
      <c r="B4061" s="27"/>
    </row>
    <row r="4062" ht="12.75">
      <c r="B4062" s="27"/>
    </row>
    <row r="4063" ht="12.75">
      <c r="B4063" s="27"/>
    </row>
    <row r="4064" ht="12.75">
      <c r="B4064" s="27"/>
    </row>
    <row r="4065" ht="12.75">
      <c r="B4065" s="27"/>
    </row>
    <row r="4066" ht="12.75">
      <c r="B4066" s="27"/>
    </row>
    <row r="4067" ht="12.75">
      <c r="B4067" s="27"/>
    </row>
    <row r="4068" ht="12.75">
      <c r="B4068" s="27"/>
    </row>
    <row r="4069" ht="12.75">
      <c r="B4069" s="27"/>
    </row>
    <row r="4070" ht="12.75">
      <c r="B4070" s="27"/>
    </row>
    <row r="4071" ht="12.75">
      <c r="B4071" s="27"/>
    </row>
    <row r="4072" ht="12.75">
      <c r="B4072" s="27"/>
    </row>
    <row r="4073" ht="12.75">
      <c r="B4073" s="27"/>
    </row>
    <row r="4074" ht="12.75">
      <c r="B4074" s="27"/>
    </row>
    <row r="4075" ht="12.75">
      <c r="B4075" s="27"/>
    </row>
    <row r="4076" ht="12.75">
      <c r="B4076" s="27"/>
    </row>
    <row r="4077" ht="12.75">
      <c r="B4077" s="27"/>
    </row>
    <row r="4078" ht="12.75">
      <c r="B4078" s="27"/>
    </row>
    <row r="4079" ht="12.75">
      <c r="B4079" s="27"/>
    </row>
    <row r="4080" ht="12.75">
      <c r="B4080" s="27"/>
    </row>
    <row r="4081" ht="12.75">
      <c r="B4081" s="27"/>
    </row>
    <row r="4082" ht="12.75">
      <c r="B4082" s="27"/>
    </row>
    <row r="4083" ht="12.75">
      <c r="B4083" s="27"/>
    </row>
    <row r="4084" ht="12.75">
      <c r="B4084" s="27"/>
    </row>
    <row r="4085" ht="12.75">
      <c r="B4085" s="27"/>
    </row>
    <row r="4086" ht="12.75">
      <c r="B4086" s="27"/>
    </row>
    <row r="4087" ht="12.75">
      <c r="B4087" s="27"/>
    </row>
    <row r="4088" ht="12.75">
      <c r="B4088" s="27"/>
    </row>
    <row r="4089" ht="12.75">
      <c r="B4089" s="27"/>
    </row>
    <row r="4090" ht="12.75">
      <c r="B4090" s="27"/>
    </row>
    <row r="4091" ht="12.75">
      <c r="B4091" s="27"/>
    </row>
    <row r="4092" ht="12.75">
      <c r="B4092" s="27"/>
    </row>
    <row r="4093" ht="12.75">
      <c r="B4093" s="27"/>
    </row>
    <row r="4094" ht="12.75">
      <c r="B4094" s="27"/>
    </row>
    <row r="4095" ht="12.75">
      <c r="B4095" s="27"/>
    </row>
    <row r="4096" ht="12.75">
      <c r="B4096" s="27"/>
    </row>
    <row r="4097" ht="12.75">
      <c r="B4097" s="27"/>
    </row>
    <row r="4098" ht="12.75">
      <c r="B4098" s="27"/>
    </row>
    <row r="4099" ht="12.75">
      <c r="B4099" s="27"/>
    </row>
    <row r="4100" ht="12.75">
      <c r="B4100" s="27"/>
    </row>
    <row r="4101" ht="12.75">
      <c r="B4101" s="27"/>
    </row>
    <row r="4102" ht="12.75">
      <c r="B4102" s="27"/>
    </row>
    <row r="4103" ht="12.75">
      <c r="B4103" s="27"/>
    </row>
    <row r="4104" ht="12.75">
      <c r="B4104" s="27"/>
    </row>
    <row r="4105" ht="12.75">
      <c r="B4105" s="27"/>
    </row>
    <row r="4106" ht="12.75">
      <c r="B4106" s="27"/>
    </row>
    <row r="4107" ht="12.75">
      <c r="B4107" s="27"/>
    </row>
    <row r="4108" ht="12.75">
      <c r="B4108" s="27"/>
    </row>
    <row r="4109" ht="12.75">
      <c r="B4109" s="27"/>
    </row>
    <row r="4110" ht="12.75">
      <c r="B4110" s="27"/>
    </row>
    <row r="4111" ht="12.75">
      <c r="B4111" s="27"/>
    </row>
    <row r="4112" ht="12.75">
      <c r="B4112" s="27"/>
    </row>
    <row r="4113" ht="12.75">
      <c r="B4113" s="27"/>
    </row>
    <row r="4114" ht="12.75">
      <c r="B4114" s="27"/>
    </row>
    <row r="4115" ht="12.75">
      <c r="B4115" s="27"/>
    </row>
    <row r="4116" ht="12.75">
      <c r="B4116" s="27"/>
    </row>
    <row r="4117" ht="12.75">
      <c r="B4117" s="27"/>
    </row>
    <row r="4118" ht="12.75">
      <c r="B4118" s="27"/>
    </row>
    <row r="4119" ht="12.75">
      <c r="B4119" s="27"/>
    </row>
    <row r="4120" ht="12.75">
      <c r="B4120" s="27"/>
    </row>
    <row r="4121" ht="12.75">
      <c r="B4121" s="27"/>
    </row>
    <row r="4122" ht="12.75">
      <c r="B4122" s="27"/>
    </row>
    <row r="4123" ht="12.75">
      <c r="B4123" s="27"/>
    </row>
    <row r="4124" ht="12.75">
      <c r="B4124" s="27"/>
    </row>
    <row r="4125" ht="12.75">
      <c r="B4125" s="27"/>
    </row>
    <row r="4126" ht="12.75">
      <c r="B4126" s="27"/>
    </row>
    <row r="4127" ht="12.75">
      <c r="B4127" s="27"/>
    </row>
    <row r="4128" ht="12.75">
      <c r="B4128" s="27"/>
    </row>
    <row r="4129" ht="12.75">
      <c r="B4129" s="27"/>
    </row>
    <row r="4130" ht="12.75">
      <c r="B4130" s="27"/>
    </row>
    <row r="4131" ht="12.75">
      <c r="B4131" s="27"/>
    </row>
    <row r="4132" ht="12.75">
      <c r="B4132" s="27"/>
    </row>
    <row r="4133" ht="12.75">
      <c r="B4133" s="27"/>
    </row>
    <row r="4134" ht="12.75">
      <c r="B4134" s="27"/>
    </row>
    <row r="4135" ht="12.75">
      <c r="B4135" s="27"/>
    </row>
    <row r="4136" ht="12.75">
      <c r="B4136" s="27"/>
    </row>
    <row r="4137" ht="12.75">
      <c r="B4137" s="27"/>
    </row>
    <row r="4138" ht="12.75">
      <c r="B4138" s="27"/>
    </row>
    <row r="4139" ht="12.75">
      <c r="B4139" s="27"/>
    </row>
    <row r="4140" ht="12.75">
      <c r="B4140" s="27"/>
    </row>
    <row r="4141" ht="12.75">
      <c r="B4141" s="27"/>
    </row>
    <row r="4142" ht="12.75">
      <c r="B4142" s="27"/>
    </row>
    <row r="4143" ht="12.75">
      <c r="B4143" s="27"/>
    </row>
    <row r="4144" ht="12.75">
      <c r="B4144" s="27"/>
    </row>
    <row r="4145" ht="12.75">
      <c r="B4145" s="27"/>
    </row>
    <row r="4146" ht="12.75">
      <c r="B4146" s="27"/>
    </row>
    <row r="4147" ht="12.75">
      <c r="B4147" s="27"/>
    </row>
    <row r="4148" ht="12.75">
      <c r="B4148" s="27"/>
    </row>
    <row r="4149" ht="12.75">
      <c r="B4149" s="27"/>
    </row>
    <row r="4150" ht="12.75">
      <c r="B4150" s="27"/>
    </row>
    <row r="4151" ht="12.75">
      <c r="B4151" s="27"/>
    </row>
    <row r="4152" ht="12.75">
      <c r="B4152" s="27"/>
    </row>
    <row r="4153" ht="12.75">
      <c r="B4153" s="27"/>
    </row>
    <row r="4154" ht="12.75">
      <c r="B4154" s="27"/>
    </row>
    <row r="4155" ht="12.75">
      <c r="B4155" s="27"/>
    </row>
    <row r="4156" ht="12.75">
      <c r="B4156" s="27"/>
    </row>
    <row r="4157" ht="12.75">
      <c r="B4157" s="27"/>
    </row>
    <row r="4158" ht="12.75">
      <c r="B4158" s="27"/>
    </row>
    <row r="4159" ht="12.75">
      <c r="B4159" s="27"/>
    </row>
    <row r="4160" ht="12.75">
      <c r="B4160" s="27"/>
    </row>
    <row r="4161" ht="12.75">
      <c r="B4161" s="27"/>
    </row>
    <row r="4162" ht="12.75">
      <c r="B4162" s="27"/>
    </row>
    <row r="4163" ht="12.75">
      <c r="B4163" s="27"/>
    </row>
    <row r="4164" ht="12.75">
      <c r="B4164" s="27"/>
    </row>
    <row r="4165" ht="12.75">
      <c r="B4165" s="27"/>
    </row>
    <row r="4166" ht="12.75">
      <c r="B4166" s="27"/>
    </row>
    <row r="4167" ht="12.75">
      <c r="B4167" s="27"/>
    </row>
    <row r="4168" ht="12.75">
      <c r="B4168" s="27"/>
    </row>
    <row r="4169" ht="12.75">
      <c r="B4169" s="27"/>
    </row>
    <row r="4170" ht="12.75">
      <c r="B4170" s="27"/>
    </row>
    <row r="4171" ht="12.75">
      <c r="B4171" s="27"/>
    </row>
    <row r="4172" ht="12.75">
      <c r="B4172" s="27"/>
    </row>
    <row r="4173" ht="12.75">
      <c r="B4173" s="27"/>
    </row>
    <row r="4174" ht="12.75">
      <c r="B4174" s="27"/>
    </row>
    <row r="4175" ht="12.75">
      <c r="B4175" s="27"/>
    </row>
    <row r="4176" ht="12.75">
      <c r="B4176" s="27"/>
    </row>
    <row r="4177" ht="12.75">
      <c r="B4177" s="27"/>
    </row>
    <row r="4178" ht="12.75">
      <c r="B4178" s="27"/>
    </row>
    <row r="4179" ht="12.75">
      <c r="B4179" s="27"/>
    </row>
    <row r="4180" ht="12.75">
      <c r="B4180" s="27"/>
    </row>
    <row r="4181" ht="12.75">
      <c r="B4181" s="27"/>
    </row>
    <row r="4182" ht="12.75">
      <c r="B4182" s="27"/>
    </row>
    <row r="4183" ht="12.75">
      <c r="B4183" s="27"/>
    </row>
    <row r="4184" ht="12.75">
      <c r="B4184" s="27"/>
    </row>
    <row r="4185" ht="12.75">
      <c r="B4185" s="27"/>
    </row>
    <row r="4186" ht="12.75">
      <c r="B4186" s="27"/>
    </row>
    <row r="4187" ht="12.75">
      <c r="B4187" s="27"/>
    </row>
    <row r="4188" ht="12.75">
      <c r="B4188" s="27"/>
    </row>
    <row r="4189" ht="12.75">
      <c r="B4189" s="27"/>
    </row>
    <row r="4190" ht="12.75">
      <c r="B4190" s="27"/>
    </row>
    <row r="4191" ht="12.75">
      <c r="B4191" s="27"/>
    </row>
    <row r="4192" ht="12.75">
      <c r="B4192" s="27"/>
    </row>
    <row r="4193" ht="12.75">
      <c r="B4193" s="27"/>
    </row>
    <row r="4194" ht="12.75">
      <c r="B4194" s="27"/>
    </row>
    <row r="4195" ht="12.75">
      <c r="B4195" s="27"/>
    </row>
    <row r="4196" ht="12.75">
      <c r="B4196" s="27"/>
    </row>
    <row r="4197" ht="12.75">
      <c r="B4197" s="27"/>
    </row>
    <row r="4198" ht="12.75">
      <c r="B4198" s="27"/>
    </row>
    <row r="4199" ht="12.75">
      <c r="B4199" s="27"/>
    </row>
    <row r="4200" ht="12.75">
      <c r="B4200" s="27"/>
    </row>
    <row r="4201" ht="12.75">
      <c r="B4201" s="27"/>
    </row>
    <row r="4202" ht="12.75">
      <c r="B4202" s="27"/>
    </row>
    <row r="4203" ht="12.75">
      <c r="B4203" s="27"/>
    </row>
    <row r="4204" ht="12.75">
      <c r="B4204" s="27"/>
    </row>
    <row r="4205" ht="12.75">
      <c r="B4205" s="27"/>
    </row>
    <row r="4206" ht="12.75">
      <c r="B4206" s="27"/>
    </row>
    <row r="4207" ht="12.75">
      <c r="B4207" s="27"/>
    </row>
    <row r="4208" ht="12.75">
      <c r="B4208" s="27"/>
    </row>
    <row r="4209" ht="12.75">
      <c r="B4209" s="27"/>
    </row>
    <row r="4210" ht="12.75">
      <c r="B4210" s="27"/>
    </row>
    <row r="4211" ht="12.75">
      <c r="B4211" s="27"/>
    </row>
    <row r="4212" ht="12.75">
      <c r="B4212" s="27"/>
    </row>
    <row r="4213" ht="12.75">
      <c r="B4213" s="27"/>
    </row>
    <row r="4214" ht="12.75">
      <c r="B4214" s="27"/>
    </row>
    <row r="4215" ht="12.75">
      <c r="B4215" s="27"/>
    </row>
    <row r="4216" ht="12.75">
      <c r="B4216" s="27"/>
    </row>
    <row r="4217" ht="12.75">
      <c r="B4217" s="27"/>
    </row>
    <row r="4218" ht="12.75">
      <c r="B4218" s="27"/>
    </row>
    <row r="4219" ht="12.75">
      <c r="B4219" s="27"/>
    </row>
    <row r="4220" ht="12.75">
      <c r="B4220" s="27"/>
    </row>
    <row r="4221" ht="12.75">
      <c r="B4221" s="27"/>
    </row>
    <row r="4222" ht="12.75">
      <c r="B4222" s="27"/>
    </row>
    <row r="4223" ht="12.75">
      <c r="B4223" s="27"/>
    </row>
    <row r="4224" ht="12.75">
      <c r="B4224" s="27"/>
    </row>
    <row r="4225" ht="12.75">
      <c r="B4225" s="27"/>
    </row>
    <row r="4226" ht="12.75">
      <c r="B4226" s="27"/>
    </row>
    <row r="4227" ht="12.75">
      <c r="B4227" s="27"/>
    </row>
    <row r="4228" ht="12.75">
      <c r="B4228" s="27"/>
    </row>
    <row r="4229" ht="12.75">
      <c r="B4229" s="27"/>
    </row>
    <row r="4230" ht="12.75">
      <c r="B4230" s="27"/>
    </row>
    <row r="4231" ht="12.75">
      <c r="B4231" s="27"/>
    </row>
    <row r="4232" ht="12.75">
      <c r="B4232" s="27"/>
    </row>
    <row r="4233" ht="12.75">
      <c r="B4233" s="27"/>
    </row>
    <row r="4234" ht="12.75">
      <c r="B4234" s="27"/>
    </row>
    <row r="4235" ht="12.75">
      <c r="B4235" s="27"/>
    </row>
    <row r="4236" ht="12.75">
      <c r="B4236" s="27"/>
    </row>
    <row r="4237" ht="12.75">
      <c r="B4237" s="27"/>
    </row>
    <row r="4238" ht="12.75">
      <c r="B4238" s="27"/>
    </row>
    <row r="4239" ht="12.75">
      <c r="B4239" s="27"/>
    </row>
    <row r="4240" ht="12.75">
      <c r="B4240" s="27"/>
    </row>
    <row r="4241" ht="12.75">
      <c r="B4241" s="27"/>
    </row>
    <row r="4242" ht="12.75">
      <c r="B4242" s="27"/>
    </row>
    <row r="4243" ht="12.75">
      <c r="B4243" s="27"/>
    </row>
    <row r="4244" ht="12.75">
      <c r="B4244" s="27"/>
    </row>
    <row r="4245" ht="12.75">
      <c r="B4245" s="27"/>
    </row>
    <row r="4246" ht="12.75">
      <c r="B4246" s="27"/>
    </row>
    <row r="4247" ht="12.75">
      <c r="B4247" s="27"/>
    </row>
    <row r="4248" ht="12.75">
      <c r="B4248" s="27"/>
    </row>
    <row r="4249" ht="12.75">
      <c r="B4249" s="27"/>
    </row>
    <row r="4250" ht="12.75">
      <c r="B4250" s="27"/>
    </row>
    <row r="4251" ht="12.75">
      <c r="B4251" s="27"/>
    </row>
    <row r="4252" ht="12.75">
      <c r="B4252" s="27"/>
    </row>
    <row r="4253" ht="12.75">
      <c r="B4253" s="27"/>
    </row>
    <row r="4254" ht="12.75">
      <c r="B4254" s="27"/>
    </row>
    <row r="4255" ht="12.75">
      <c r="B4255" s="27"/>
    </row>
    <row r="4256" ht="12.75">
      <c r="B4256" s="27"/>
    </row>
    <row r="4257" ht="12.75">
      <c r="B4257" s="27"/>
    </row>
    <row r="4258" ht="12.75">
      <c r="B4258" s="27"/>
    </row>
    <row r="4259" ht="12.75">
      <c r="B4259" s="27"/>
    </row>
    <row r="4260" ht="12.75">
      <c r="B4260" s="27"/>
    </row>
    <row r="4261" ht="12.75">
      <c r="B4261" s="27"/>
    </row>
    <row r="4262" ht="12.75">
      <c r="B4262" s="27"/>
    </row>
    <row r="4263" ht="12.75">
      <c r="B4263" s="27"/>
    </row>
    <row r="4264" ht="12.75">
      <c r="B4264" s="27"/>
    </row>
    <row r="4265" ht="12.75">
      <c r="B4265" s="27"/>
    </row>
    <row r="4266" ht="12.75">
      <c r="B4266" s="27"/>
    </row>
    <row r="4267" ht="12.75">
      <c r="B4267" s="27"/>
    </row>
    <row r="4268" ht="12.75">
      <c r="B4268" s="27"/>
    </row>
    <row r="4269" ht="12.75">
      <c r="B4269" s="27"/>
    </row>
    <row r="4270" ht="12.75">
      <c r="B4270" s="27"/>
    </row>
    <row r="4271" ht="12.75">
      <c r="B4271" s="27"/>
    </row>
    <row r="4272" ht="12.75">
      <c r="B4272" s="27"/>
    </row>
    <row r="4273" ht="12.75">
      <c r="B4273" s="27"/>
    </row>
    <row r="4274" ht="12.75">
      <c r="B4274" s="27"/>
    </row>
    <row r="4275" ht="12.75">
      <c r="B4275" s="27"/>
    </row>
    <row r="4276" ht="12.75">
      <c r="B4276" s="27"/>
    </row>
    <row r="4277" ht="12.75">
      <c r="B4277" s="27"/>
    </row>
    <row r="4278" ht="12.75">
      <c r="B4278" s="27"/>
    </row>
    <row r="4279" ht="12.75">
      <c r="B4279" s="27"/>
    </row>
    <row r="4280" ht="12.75">
      <c r="B4280" s="27"/>
    </row>
    <row r="4281" ht="12.75">
      <c r="B4281" s="27"/>
    </row>
    <row r="4282" ht="12.75">
      <c r="B4282" s="27"/>
    </row>
    <row r="4283" ht="12.75">
      <c r="B4283" s="27"/>
    </row>
    <row r="4284" ht="12.75">
      <c r="B4284" s="27"/>
    </row>
    <row r="4285" ht="12.75">
      <c r="B4285" s="27"/>
    </row>
    <row r="4286" ht="12.75">
      <c r="B4286" s="27"/>
    </row>
    <row r="4287" ht="12.75">
      <c r="B4287" s="27"/>
    </row>
    <row r="4288" ht="12.75">
      <c r="B4288" s="27"/>
    </row>
    <row r="4289" ht="12.75">
      <c r="B4289" s="27"/>
    </row>
    <row r="4290" ht="12.75">
      <c r="B4290" s="27"/>
    </row>
    <row r="4291" ht="12.75">
      <c r="B4291" s="27"/>
    </row>
    <row r="4292" ht="12.75">
      <c r="B4292" s="27"/>
    </row>
    <row r="4293" ht="12.75">
      <c r="B4293" s="27"/>
    </row>
    <row r="4294" ht="12.75">
      <c r="B4294" s="27"/>
    </row>
    <row r="4295" ht="12.75">
      <c r="B4295" s="27"/>
    </row>
    <row r="4296" ht="12.75">
      <c r="B4296" s="27"/>
    </row>
    <row r="4297" ht="12.75">
      <c r="B4297" s="27"/>
    </row>
    <row r="4298" ht="12.75">
      <c r="B4298" s="27"/>
    </row>
    <row r="4299" ht="12.75">
      <c r="B4299" s="27"/>
    </row>
    <row r="4300" ht="12.75">
      <c r="B4300" s="27"/>
    </row>
    <row r="4301" ht="12.75">
      <c r="B4301" s="27"/>
    </row>
    <row r="4302" ht="12.75">
      <c r="B4302" s="27"/>
    </row>
    <row r="4303" ht="12.75">
      <c r="B4303" s="27"/>
    </row>
    <row r="4304" ht="12.75">
      <c r="B4304" s="27"/>
    </row>
    <row r="4305" ht="12.75">
      <c r="B4305" s="27"/>
    </row>
    <row r="4306" ht="12.75">
      <c r="B4306" s="27"/>
    </row>
    <row r="4307" ht="12.75">
      <c r="B4307" s="27"/>
    </row>
    <row r="4308" ht="12.75">
      <c r="B4308" s="27"/>
    </row>
    <row r="4309" ht="12.75">
      <c r="B4309" s="27"/>
    </row>
    <row r="4310" ht="12.75">
      <c r="B4310" s="27"/>
    </row>
    <row r="4311" ht="12.75">
      <c r="B4311" s="27"/>
    </row>
    <row r="4312" ht="12.75">
      <c r="B4312" s="27"/>
    </row>
    <row r="4313" ht="12.75">
      <c r="B4313" s="27"/>
    </row>
    <row r="4314" ht="12.75">
      <c r="B4314" s="27"/>
    </row>
    <row r="4315" ht="12.75">
      <c r="B4315" s="27"/>
    </row>
    <row r="4316" ht="12.75">
      <c r="B4316" s="27"/>
    </row>
    <row r="4317" ht="12.75">
      <c r="B4317" s="27"/>
    </row>
    <row r="4318" ht="12.75">
      <c r="B4318" s="27"/>
    </row>
    <row r="4319" ht="12.75">
      <c r="B4319" s="27"/>
    </row>
    <row r="4320" ht="12.75">
      <c r="B4320" s="27"/>
    </row>
    <row r="4321" ht="12.75">
      <c r="B4321" s="27"/>
    </row>
    <row r="4322" ht="12.75">
      <c r="B4322" s="27"/>
    </row>
    <row r="4323" ht="12.75">
      <c r="B4323" s="27"/>
    </row>
    <row r="4324" ht="12.75">
      <c r="B4324" s="27"/>
    </row>
    <row r="4325" ht="12.75">
      <c r="B4325" s="27"/>
    </row>
    <row r="4326" ht="12.75">
      <c r="B4326" s="27"/>
    </row>
    <row r="4327" ht="12.75">
      <c r="B4327" s="27"/>
    </row>
    <row r="4328" ht="12.75">
      <c r="B4328" s="27"/>
    </row>
    <row r="4329" ht="12.75">
      <c r="B4329" s="27"/>
    </row>
    <row r="4330" ht="12.75">
      <c r="B4330" s="27"/>
    </row>
    <row r="4331" ht="12.75">
      <c r="B4331" s="27"/>
    </row>
    <row r="4332" ht="12.75">
      <c r="B4332" s="27"/>
    </row>
    <row r="4333" ht="12.75">
      <c r="B4333" s="27"/>
    </row>
    <row r="4334" ht="12.75">
      <c r="B4334" s="27"/>
    </row>
    <row r="4335" ht="12.75">
      <c r="B4335" s="27"/>
    </row>
    <row r="4336" ht="12.75">
      <c r="B4336" s="27"/>
    </row>
    <row r="4337" ht="12.75">
      <c r="B4337" s="27"/>
    </row>
    <row r="4338" ht="12.75">
      <c r="B4338" s="27"/>
    </row>
    <row r="4339" ht="12.75">
      <c r="B4339" s="27"/>
    </row>
    <row r="4340" ht="12.75">
      <c r="B4340" s="27"/>
    </row>
    <row r="4341" ht="12.75">
      <c r="B4341" s="27"/>
    </row>
    <row r="4342" ht="12.75">
      <c r="B4342" s="27"/>
    </row>
    <row r="4343" ht="12.75">
      <c r="B4343" s="27"/>
    </row>
    <row r="4344" ht="12.75">
      <c r="B4344" s="27"/>
    </row>
    <row r="4345" ht="12.75">
      <c r="B4345" s="27"/>
    </row>
    <row r="4346" ht="12.75">
      <c r="B4346" s="27"/>
    </row>
    <row r="4347" ht="12.75">
      <c r="B4347" s="27"/>
    </row>
    <row r="4348" ht="12.75">
      <c r="B4348" s="27"/>
    </row>
    <row r="4349" ht="12.75">
      <c r="B4349" s="27"/>
    </row>
    <row r="4350" ht="12.75">
      <c r="B4350" s="27"/>
    </row>
    <row r="4351" ht="12.75">
      <c r="B4351" s="27"/>
    </row>
    <row r="4352" ht="12.75">
      <c r="B4352" s="27"/>
    </row>
    <row r="4353" ht="12.75">
      <c r="B4353" s="27"/>
    </row>
    <row r="4354" ht="12.75">
      <c r="B4354" s="27"/>
    </row>
    <row r="4355" ht="12.75">
      <c r="B4355" s="27"/>
    </row>
    <row r="4356" ht="12.75">
      <c r="B4356" s="27"/>
    </row>
    <row r="4357" ht="12.75">
      <c r="B4357" s="27"/>
    </row>
    <row r="4358" ht="12.75">
      <c r="B4358" s="27"/>
    </row>
    <row r="4359" ht="12.75">
      <c r="B4359" s="27"/>
    </row>
    <row r="4360" ht="12.75">
      <c r="B4360" s="27"/>
    </row>
    <row r="4361" ht="12.75">
      <c r="B4361" s="27"/>
    </row>
    <row r="4362" ht="12.75">
      <c r="B4362" s="27"/>
    </row>
    <row r="4363" ht="12.75">
      <c r="B4363" s="27"/>
    </row>
    <row r="4364" ht="12.75">
      <c r="B4364" s="27"/>
    </row>
    <row r="4365" ht="12.75">
      <c r="B4365" s="27"/>
    </row>
    <row r="4366" ht="12.75">
      <c r="B4366" s="27"/>
    </row>
    <row r="4367" ht="12.75">
      <c r="B4367" s="27"/>
    </row>
    <row r="4368" ht="12.75">
      <c r="B4368" s="27"/>
    </row>
    <row r="4369" ht="12.75">
      <c r="B4369" s="27"/>
    </row>
    <row r="4370" ht="12.75">
      <c r="B4370" s="27"/>
    </row>
    <row r="4371" ht="12.75">
      <c r="B4371" s="27"/>
    </row>
    <row r="4372" ht="12.75">
      <c r="B4372" s="27"/>
    </row>
    <row r="4373" ht="12.75">
      <c r="B4373" s="27"/>
    </row>
    <row r="4374" ht="12.75">
      <c r="B4374" s="27"/>
    </row>
    <row r="4375" ht="12.75">
      <c r="B4375" s="27"/>
    </row>
    <row r="4376" ht="12.75">
      <c r="B4376" s="27"/>
    </row>
    <row r="4377" ht="12.75">
      <c r="B4377" s="27"/>
    </row>
    <row r="4378" ht="12.75">
      <c r="B4378" s="27"/>
    </row>
    <row r="4379" ht="12.75">
      <c r="B4379" s="27"/>
    </row>
    <row r="4380" ht="12.75">
      <c r="B4380" s="27"/>
    </row>
    <row r="4381" ht="12.75">
      <c r="B4381" s="27"/>
    </row>
    <row r="4382" ht="12.75">
      <c r="B4382" s="27"/>
    </row>
    <row r="4383" ht="12.75">
      <c r="B4383" s="27"/>
    </row>
    <row r="4384" ht="12.75">
      <c r="B4384" s="27"/>
    </row>
    <row r="4385" ht="12.75">
      <c r="B4385" s="27"/>
    </row>
    <row r="4386" ht="12.75">
      <c r="B4386" s="27"/>
    </row>
    <row r="4387" ht="12.75">
      <c r="B4387" s="27"/>
    </row>
    <row r="4388" ht="12.75">
      <c r="B4388" s="27"/>
    </row>
    <row r="4389" ht="12.75">
      <c r="B4389" s="27"/>
    </row>
    <row r="4390" ht="12.75">
      <c r="B4390" s="27"/>
    </row>
    <row r="4391" ht="12.75">
      <c r="B4391" s="27"/>
    </row>
    <row r="4392" ht="12.75">
      <c r="B4392" s="27"/>
    </row>
    <row r="4393" ht="12.75">
      <c r="B4393" s="27"/>
    </row>
    <row r="4394" ht="12.75">
      <c r="B4394" s="27"/>
    </row>
    <row r="4395" ht="12.75">
      <c r="B4395" s="27"/>
    </row>
    <row r="4396" ht="12.75">
      <c r="B4396" s="27"/>
    </row>
    <row r="4397" ht="12.75">
      <c r="B4397" s="27"/>
    </row>
    <row r="4398" ht="12.75">
      <c r="B4398" s="27"/>
    </row>
    <row r="4399" ht="12.75">
      <c r="B4399" s="27"/>
    </row>
    <row r="4400" ht="12.75">
      <c r="B4400" s="27"/>
    </row>
    <row r="4401" ht="12.75">
      <c r="B4401" s="27"/>
    </row>
    <row r="4402" ht="12.75">
      <c r="B4402" s="27"/>
    </row>
    <row r="4403" ht="12.75">
      <c r="B4403" s="27"/>
    </row>
    <row r="4404" ht="12.75">
      <c r="B4404" s="27"/>
    </row>
    <row r="4405" ht="12.75">
      <c r="B4405" s="27"/>
    </row>
    <row r="4406" ht="12.75">
      <c r="B4406" s="27"/>
    </row>
    <row r="4407" ht="12.75">
      <c r="B4407" s="27"/>
    </row>
    <row r="4408" ht="12.75">
      <c r="B4408" s="27"/>
    </row>
    <row r="4409" ht="12.75">
      <c r="B4409" s="27"/>
    </row>
    <row r="4410" ht="12.75">
      <c r="B4410" s="27"/>
    </row>
    <row r="4411" ht="12.75">
      <c r="B4411" s="27"/>
    </row>
    <row r="4412" ht="12.75">
      <c r="B4412" s="27"/>
    </row>
    <row r="4413" ht="12.75">
      <c r="B4413" s="27"/>
    </row>
    <row r="4414" ht="12.75">
      <c r="B4414" s="27"/>
    </row>
    <row r="4415" ht="12.75">
      <c r="B4415" s="27"/>
    </row>
    <row r="4416" ht="12.75">
      <c r="B4416" s="27"/>
    </row>
    <row r="4417" ht="12.75">
      <c r="B4417" s="27"/>
    </row>
    <row r="4418" ht="12.75">
      <c r="B4418" s="27"/>
    </row>
    <row r="4419" ht="12.75">
      <c r="B4419" s="27"/>
    </row>
    <row r="4420" ht="12.75">
      <c r="B4420" s="27"/>
    </row>
    <row r="4421" ht="12.75">
      <c r="B4421" s="27"/>
    </row>
    <row r="4422" ht="12.75">
      <c r="B4422" s="27"/>
    </row>
    <row r="4423" ht="12.75">
      <c r="B4423" s="27"/>
    </row>
    <row r="4424" ht="12.75">
      <c r="B4424" s="27"/>
    </row>
    <row r="4425" ht="12.75">
      <c r="B4425" s="27"/>
    </row>
    <row r="4426" ht="12.75">
      <c r="B4426" s="27"/>
    </row>
    <row r="4427" ht="12.75">
      <c r="B4427" s="27"/>
    </row>
    <row r="4428" ht="12.75">
      <c r="B4428" s="27"/>
    </row>
    <row r="4429" ht="12.75">
      <c r="B4429" s="27"/>
    </row>
    <row r="4430" ht="12.75">
      <c r="B4430" s="27"/>
    </row>
    <row r="4431" ht="12.75">
      <c r="B4431" s="27"/>
    </row>
    <row r="4432" ht="12.75">
      <c r="B4432" s="27"/>
    </row>
    <row r="4433" ht="12.75">
      <c r="B4433" s="27"/>
    </row>
    <row r="4434" ht="12.75">
      <c r="B4434" s="27"/>
    </row>
    <row r="4435" ht="12.75">
      <c r="B4435" s="27"/>
    </row>
    <row r="4436" ht="12.75">
      <c r="B4436" s="27"/>
    </row>
    <row r="4437" ht="12.75">
      <c r="B4437" s="27"/>
    </row>
    <row r="4438" ht="12.75">
      <c r="B4438" s="27"/>
    </row>
    <row r="4439" ht="12.75">
      <c r="B4439" s="27"/>
    </row>
    <row r="4440" ht="12.75">
      <c r="B4440" s="27"/>
    </row>
    <row r="4441" ht="12.75">
      <c r="B4441" s="27"/>
    </row>
    <row r="4442" ht="12.75">
      <c r="B4442" s="27"/>
    </row>
    <row r="4443" ht="12.75">
      <c r="B4443" s="27"/>
    </row>
    <row r="4444" ht="12.75">
      <c r="B4444" s="27"/>
    </row>
    <row r="4445" ht="12.75">
      <c r="B4445" s="27"/>
    </row>
    <row r="4446" ht="12.75">
      <c r="B4446" s="27"/>
    </row>
    <row r="4447" ht="12.75">
      <c r="B4447" s="27"/>
    </row>
    <row r="4448" ht="12.75">
      <c r="B4448" s="27"/>
    </row>
    <row r="4449" ht="12.75">
      <c r="B4449" s="27"/>
    </row>
    <row r="4450" ht="12.75">
      <c r="B4450" s="27"/>
    </row>
    <row r="4451" ht="12.75">
      <c r="B4451" s="27"/>
    </row>
    <row r="4452" ht="12.75">
      <c r="B4452" s="27"/>
    </row>
    <row r="4453" ht="12.75">
      <c r="B4453" s="27"/>
    </row>
    <row r="4454" ht="12.75">
      <c r="B4454" s="27"/>
    </row>
    <row r="4455" ht="12.75">
      <c r="B4455" s="27"/>
    </row>
    <row r="4456" ht="12.75">
      <c r="B4456" s="27"/>
    </row>
    <row r="4457" ht="12.75">
      <c r="B4457" s="27"/>
    </row>
    <row r="4458" ht="12.75">
      <c r="B4458" s="27"/>
    </row>
    <row r="4459" ht="12.75">
      <c r="B4459" s="27"/>
    </row>
    <row r="4460" ht="12.75">
      <c r="B4460" s="27"/>
    </row>
    <row r="4461" ht="12.75">
      <c r="B4461" s="27"/>
    </row>
    <row r="4462" ht="12.75">
      <c r="B4462" s="27"/>
    </row>
    <row r="4463" ht="12.75">
      <c r="B4463" s="27"/>
    </row>
    <row r="4464" ht="12.75">
      <c r="B4464" s="27"/>
    </row>
    <row r="4465" ht="12.75">
      <c r="B4465" s="27"/>
    </row>
    <row r="4466" ht="12.75">
      <c r="B4466" s="27"/>
    </row>
    <row r="4467" ht="12.75">
      <c r="B4467" s="27"/>
    </row>
    <row r="4468" ht="12.75">
      <c r="B4468" s="27"/>
    </row>
    <row r="4469" ht="12.75">
      <c r="B4469" s="27"/>
    </row>
    <row r="4470" ht="12.75">
      <c r="B4470" s="27"/>
    </row>
    <row r="4471" ht="12.75">
      <c r="B4471" s="27"/>
    </row>
    <row r="4472" ht="12.75">
      <c r="B4472" s="27"/>
    </row>
    <row r="4473" ht="12.75">
      <c r="B4473" s="27"/>
    </row>
    <row r="4474" ht="12.75">
      <c r="B4474" s="27"/>
    </row>
    <row r="4475" ht="12.75">
      <c r="B4475" s="27"/>
    </row>
    <row r="4476" ht="12.75">
      <c r="B4476" s="27"/>
    </row>
    <row r="4477" ht="12.75">
      <c r="B4477" s="27"/>
    </row>
    <row r="4478" ht="12.75">
      <c r="B4478" s="27"/>
    </row>
    <row r="4479" ht="12.75">
      <c r="B4479" s="27"/>
    </row>
    <row r="4480" ht="12.75">
      <c r="B4480" s="27"/>
    </row>
    <row r="4481" ht="12.75">
      <c r="B4481" s="27"/>
    </row>
    <row r="4482" ht="12.75">
      <c r="B4482" s="27"/>
    </row>
    <row r="4483" ht="12.75">
      <c r="B4483" s="27"/>
    </row>
    <row r="4484" ht="12.75">
      <c r="B4484" s="27"/>
    </row>
    <row r="4485" ht="12.75">
      <c r="B4485" s="27"/>
    </row>
    <row r="4486" ht="12.75">
      <c r="B4486" s="27"/>
    </row>
    <row r="4487" ht="12.75">
      <c r="B4487" s="27"/>
    </row>
    <row r="4488" ht="12.75">
      <c r="B4488" s="27"/>
    </row>
    <row r="4489" ht="12.75">
      <c r="B4489" s="27"/>
    </row>
    <row r="4490" ht="12.75">
      <c r="B4490" s="27"/>
    </row>
    <row r="4491" ht="12.75">
      <c r="B4491" s="27"/>
    </row>
    <row r="4492" ht="12.75">
      <c r="B4492" s="27"/>
    </row>
    <row r="4493" ht="12.75">
      <c r="B4493" s="27"/>
    </row>
    <row r="4494" ht="12.75">
      <c r="B4494" s="27"/>
    </row>
    <row r="4495" ht="12.75">
      <c r="B4495" s="27"/>
    </row>
    <row r="4496" ht="12.75">
      <c r="B4496" s="27"/>
    </row>
    <row r="4497" ht="12.75">
      <c r="B4497" s="27"/>
    </row>
    <row r="4498" ht="12.75">
      <c r="B4498" s="27"/>
    </row>
    <row r="4499" ht="12.75">
      <c r="B4499" s="27"/>
    </row>
    <row r="4500" ht="12.75">
      <c r="B4500" s="27"/>
    </row>
    <row r="4501" ht="12.75">
      <c r="B4501" s="27"/>
    </row>
    <row r="4502" ht="12.75">
      <c r="B4502" s="27"/>
    </row>
    <row r="4503" ht="12.75">
      <c r="B4503" s="27"/>
    </row>
    <row r="4504" ht="12.75">
      <c r="B4504" s="27"/>
    </row>
    <row r="4505" ht="12.75">
      <c r="B4505" s="27"/>
    </row>
    <row r="4506" ht="12.75">
      <c r="B4506" s="27"/>
    </row>
    <row r="4507" ht="12.75">
      <c r="B4507" s="27"/>
    </row>
    <row r="4508" ht="12.75">
      <c r="B4508" s="27"/>
    </row>
    <row r="4509" ht="12.75">
      <c r="B4509" s="27"/>
    </row>
    <row r="4510" ht="12.75">
      <c r="B4510" s="27"/>
    </row>
    <row r="4511" ht="12.75">
      <c r="B4511" s="27"/>
    </row>
    <row r="4512" ht="12.75">
      <c r="B4512" s="27"/>
    </row>
    <row r="4513" ht="12.75">
      <c r="B4513" s="27"/>
    </row>
    <row r="4514" ht="12.75">
      <c r="B4514" s="27"/>
    </row>
    <row r="4515" ht="12.75">
      <c r="B4515" s="27"/>
    </row>
    <row r="4516" ht="12.75">
      <c r="B4516" s="27"/>
    </row>
    <row r="4517" ht="12.75">
      <c r="B4517" s="27"/>
    </row>
    <row r="4518" ht="12.75">
      <c r="B4518" s="27"/>
    </row>
    <row r="4519" ht="12.75">
      <c r="B4519" s="27"/>
    </row>
    <row r="4520" ht="12.75">
      <c r="B4520" s="27"/>
    </row>
    <row r="4521" ht="12.75">
      <c r="B4521" s="27"/>
    </row>
    <row r="4522" ht="12.75">
      <c r="B4522" s="27"/>
    </row>
    <row r="4523" ht="12.75">
      <c r="B4523" s="27"/>
    </row>
    <row r="4524" ht="12.75">
      <c r="B4524" s="27"/>
    </row>
    <row r="4525" ht="12.75">
      <c r="B4525" s="27"/>
    </row>
    <row r="4526" ht="12.75">
      <c r="B4526" s="27"/>
    </row>
    <row r="4527" ht="12.75">
      <c r="B4527" s="27"/>
    </row>
    <row r="4528" ht="12.75">
      <c r="B4528" s="27"/>
    </row>
    <row r="4529" ht="12.75">
      <c r="B4529" s="27"/>
    </row>
    <row r="4530" ht="12.75">
      <c r="B4530" s="27"/>
    </row>
    <row r="4531" ht="12.75">
      <c r="B4531" s="27"/>
    </row>
    <row r="4532" ht="12.75">
      <c r="B4532" s="27"/>
    </row>
    <row r="4533" ht="12.75">
      <c r="B4533" s="27"/>
    </row>
    <row r="4534" ht="12.75">
      <c r="B4534" s="27"/>
    </row>
    <row r="4535" ht="12.75">
      <c r="B4535" s="27"/>
    </row>
    <row r="4536" ht="12.75">
      <c r="B4536" s="27"/>
    </row>
    <row r="4537" ht="12.75">
      <c r="B4537" s="27"/>
    </row>
    <row r="4538" ht="12.75">
      <c r="B4538" s="27"/>
    </row>
    <row r="4539" ht="12.75">
      <c r="B4539" s="27"/>
    </row>
    <row r="4540" ht="12.75">
      <c r="B4540" s="27"/>
    </row>
    <row r="4541" ht="12.75">
      <c r="B4541" s="27"/>
    </row>
    <row r="4542" ht="12.75">
      <c r="B4542" s="27"/>
    </row>
    <row r="4543" ht="12.75">
      <c r="B4543" s="27"/>
    </row>
    <row r="4544" ht="12.75">
      <c r="B4544" s="27"/>
    </row>
    <row r="4545" ht="12.75">
      <c r="B4545" s="27"/>
    </row>
    <row r="4546" ht="12.75">
      <c r="B4546" s="27"/>
    </row>
    <row r="4547" ht="12.75">
      <c r="B4547" s="27"/>
    </row>
    <row r="4548" ht="12.75">
      <c r="B4548" s="27"/>
    </row>
    <row r="4549" ht="12.75">
      <c r="B4549" s="27"/>
    </row>
    <row r="4550" ht="12.75">
      <c r="B4550" s="27"/>
    </row>
    <row r="4551" ht="12.75">
      <c r="B4551" s="27"/>
    </row>
    <row r="4552" ht="12.75">
      <c r="B4552" s="27"/>
    </row>
    <row r="4553" ht="12.75">
      <c r="B4553" s="27"/>
    </row>
    <row r="4554" ht="12.75">
      <c r="B4554" s="27"/>
    </row>
    <row r="4555" ht="12.75">
      <c r="B4555" s="27"/>
    </row>
    <row r="4556" ht="12.75">
      <c r="B4556" s="27"/>
    </row>
    <row r="4557" ht="12.75">
      <c r="B4557" s="27"/>
    </row>
    <row r="4558" ht="12.75">
      <c r="B4558" s="27"/>
    </row>
    <row r="4559" ht="12.75">
      <c r="B4559" s="27"/>
    </row>
    <row r="4560" ht="12.75">
      <c r="B4560" s="27"/>
    </row>
    <row r="4561" ht="12.75">
      <c r="B4561" s="27"/>
    </row>
    <row r="4562" ht="12.75">
      <c r="B4562" s="27"/>
    </row>
    <row r="4563" ht="12.75">
      <c r="B4563" s="27"/>
    </row>
    <row r="4564" ht="12.75">
      <c r="B4564" s="27"/>
    </row>
    <row r="4565" ht="12.75">
      <c r="B4565" s="27"/>
    </row>
    <row r="4566" ht="12.75">
      <c r="B4566" s="27"/>
    </row>
    <row r="4567" ht="12.75">
      <c r="B4567" s="27"/>
    </row>
    <row r="4568" ht="12.75">
      <c r="B4568" s="27"/>
    </row>
    <row r="4569" ht="12.75">
      <c r="B4569" s="27"/>
    </row>
    <row r="4570" ht="12.75">
      <c r="B4570" s="27"/>
    </row>
    <row r="4571" ht="12.75">
      <c r="B4571" s="27"/>
    </row>
    <row r="4572" ht="12.75">
      <c r="B4572" s="27"/>
    </row>
    <row r="4573" ht="12.75">
      <c r="B4573" s="27"/>
    </row>
    <row r="4574" ht="12.75">
      <c r="B4574" s="27"/>
    </row>
    <row r="4575" ht="12.75">
      <c r="B4575" s="27"/>
    </row>
    <row r="4576" ht="12.75">
      <c r="B4576" s="27"/>
    </row>
    <row r="4577" ht="12.75">
      <c r="B4577" s="27"/>
    </row>
    <row r="4578" ht="12.75">
      <c r="B4578" s="27"/>
    </row>
    <row r="4579" ht="12.75">
      <c r="B4579" s="27"/>
    </row>
    <row r="4580" ht="12.75">
      <c r="B4580" s="27"/>
    </row>
    <row r="4581" ht="12.75">
      <c r="B4581" s="27"/>
    </row>
    <row r="4582" ht="12.75">
      <c r="B4582" s="27"/>
    </row>
    <row r="4583" ht="12.75">
      <c r="B4583" s="27"/>
    </row>
    <row r="4584" ht="12.75">
      <c r="B4584" s="27"/>
    </row>
    <row r="4585" ht="12.75">
      <c r="B4585" s="27"/>
    </row>
    <row r="4586" ht="12.75">
      <c r="B4586" s="27"/>
    </row>
    <row r="4587" ht="12.75">
      <c r="B4587" s="27"/>
    </row>
    <row r="4588" ht="12.75">
      <c r="B4588" s="27"/>
    </row>
    <row r="4589" ht="12.75">
      <c r="B4589" s="27"/>
    </row>
    <row r="4590" ht="12.75">
      <c r="B4590" s="27"/>
    </row>
    <row r="4591" ht="12.75">
      <c r="B4591" s="27"/>
    </row>
    <row r="4592" ht="12.75">
      <c r="B4592" s="27"/>
    </row>
    <row r="4593" ht="12.75">
      <c r="B4593" s="27"/>
    </row>
    <row r="4594" ht="12.75">
      <c r="B4594" s="27"/>
    </row>
    <row r="4595" ht="12.75">
      <c r="B4595" s="27"/>
    </row>
    <row r="4596" ht="12.75">
      <c r="B4596" s="27"/>
    </row>
    <row r="4597" ht="12.75">
      <c r="B4597" s="27"/>
    </row>
    <row r="4598" ht="12.75">
      <c r="B4598" s="27"/>
    </row>
    <row r="4599" ht="12.75">
      <c r="B4599" s="27"/>
    </row>
    <row r="4600" ht="12.75">
      <c r="B4600" s="27"/>
    </row>
    <row r="4601" ht="12.75">
      <c r="B4601" s="27"/>
    </row>
    <row r="4602" ht="12.75">
      <c r="B4602" s="27"/>
    </row>
    <row r="4603" ht="12.75">
      <c r="B4603" s="27"/>
    </row>
    <row r="4604" ht="12.75">
      <c r="B4604" s="27"/>
    </row>
    <row r="4605" ht="12.75">
      <c r="B4605" s="27"/>
    </row>
    <row r="4606" ht="12.75">
      <c r="B4606" s="27"/>
    </row>
    <row r="4607" ht="12.75">
      <c r="B4607" s="27"/>
    </row>
    <row r="4608" ht="12.75">
      <c r="B4608" s="27"/>
    </row>
    <row r="4609" ht="12.75">
      <c r="B4609" s="27"/>
    </row>
    <row r="4610" ht="12.75">
      <c r="B4610" s="27"/>
    </row>
    <row r="4611" ht="12.75">
      <c r="B4611" s="27"/>
    </row>
    <row r="4612" ht="12.75">
      <c r="B4612" s="27"/>
    </row>
    <row r="4613" ht="12.75">
      <c r="B4613" s="27"/>
    </row>
    <row r="4614" ht="12.75">
      <c r="B4614" s="27"/>
    </row>
    <row r="4615" ht="12.75">
      <c r="B4615" s="27"/>
    </row>
    <row r="4616" ht="12.75">
      <c r="B4616" s="27"/>
    </row>
    <row r="4617" ht="12.75">
      <c r="B4617" s="27"/>
    </row>
    <row r="4618" ht="12.75">
      <c r="B4618" s="27"/>
    </row>
    <row r="4619" ht="12.75">
      <c r="B4619" s="27"/>
    </row>
    <row r="4620" ht="12.75">
      <c r="B4620" s="27"/>
    </row>
    <row r="4621" ht="12.75">
      <c r="B4621" s="27"/>
    </row>
    <row r="4622" ht="12.75">
      <c r="B4622" s="27"/>
    </row>
    <row r="4623" ht="12.75">
      <c r="B4623" s="27"/>
    </row>
    <row r="4624" ht="12.75">
      <c r="B4624" s="27"/>
    </row>
    <row r="4625" ht="12.75">
      <c r="B4625" s="27"/>
    </row>
    <row r="4626" ht="12.75">
      <c r="B4626" s="27"/>
    </row>
    <row r="4627" ht="12.75">
      <c r="B4627" s="27"/>
    </row>
    <row r="4628" ht="12.75">
      <c r="B4628" s="27"/>
    </row>
    <row r="4629" ht="12.75">
      <c r="B4629" s="27"/>
    </row>
    <row r="4630" ht="12.75">
      <c r="B4630" s="27"/>
    </row>
    <row r="4631" ht="12.75">
      <c r="B4631" s="27"/>
    </row>
    <row r="4632" ht="12.75">
      <c r="B4632" s="27"/>
    </row>
    <row r="4633" ht="12.75">
      <c r="B4633" s="27"/>
    </row>
    <row r="4634" ht="12.75">
      <c r="B4634" s="27"/>
    </row>
    <row r="4635" ht="12.75">
      <c r="B4635" s="27"/>
    </row>
    <row r="4636" ht="12.75">
      <c r="B4636" s="27"/>
    </row>
    <row r="4637" ht="12.75">
      <c r="B4637" s="27"/>
    </row>
    <row r="4638" ht="12.75">
      <c r="B4638" s="27"/>
    </row>
    <row r="4639" ht="12.75">
      <c r="B4639" s="27"/>
    </row>
    <row r="4640" ht="12.75">
      <c r="B4640" s="27"/>
    </row>
    <row r="4641" ht="12.75">
      <c r="B4641" s="27"/>
    </row>
    <row r="4642" ht="12.75">
      <c r="B4642" s="27"/>
    </row>
    <row r="4643" ht="12.75">
      <c r="B4643" s="27"/>
    </row>
    <row r="4644" ht="12.75">
      <c r="B4644" s="27"/>
    </row>
    <row r="4645" ht="12.75">
      <c r="B4645" s="27"/>
    </row>
    <row r="4646" ht="12.75">
      <c r="B4646" s="27"/>
    </row>
    <row r="4647" ht="12.75">
      <c r="B4647" s="27"/>
    </row>
    <row r="4648" ht="12.75">
      <c r="B4648" s="27"/>
    </row>
    <row r="4649" ht="12.75">
      <c r="B4649" s="27"/>
    </row>
    <row r="4650" ht="12.75">
      <c r="B4650" s="27"/>
    </row>
    <row r="4651" ht="12.75">
      <c r="B4651" s="27"/>
    </row>
    <row r="4652" ht="12.75">
      <c r="B4652" s="27"/>
    </row>
    <row r="4653" ht="12.75">
      <c r="B4653" s="27"/>
    </row>
    <row r="4654" ht="12.75">
      <c r="B4654" s="27"/>
    </row>
    <row r="4655" ht="12.75">
      <c r="B4655" s="27"/>
    </row>
    <row r="4656" ht="12.75">
      <c r="B4656" s="27"/>
    </row>
    <row r="4657" ht="12.75">
      <c r="B4657" s="27"/>
    </row>
    <row r="4658" ht="12.75">
      <c r="B4658" s="27"/>
    </row>
    <row r="4659" ht="12.75">
      <c r="B4659" s="27"/>
    </row>
    <row r="4660" ht="12.75">
      <c r="B4660" s="27"/>
    </row>
    <row r="4661" ht="12.75">
      <c r="B4661" s="27"/>
    </row>
    <row r="4662" ht="12.75">
      <c r="B4662" s="27"/>
    </row>
    <row r="4663" ht="12.75">
      <c r="B4663" s="27"/>
    </row>
    <row r="4664" ht="12.75">
      <c r="B4664" s="27"/>
    </row>
    <row r="4665" ht="12.75">
      <c r="B4665" s="27"/>
    </row>
    <row r="4666" ht="12.75">
      <c r="B4666" s="27"/>
    </row>
    <row r="4667" ht="12.75">
      <c r="B4667" s="27"/>
    </row>
    <row r="4668" ht="12.75">
      <c r="B4668" s="27"/>
    </row>
    <row r="4669" ht="12.75">
      <c r="B4669" s="27"/>
    </row>
    <row r="4670" ht="12.75">
      <c r="B4670" s="27"/>
    </row>
    <row r="4671" ht="12.75">
      <c r="B4671" s="27"/>
    </row>
    <row r="4672" ht="12.75">
      <c r="B4672" s="27"/>
    </row>
    <row r="4673" ht="12.75">
      <c r="B4673" s="27"/>
    </row>
    <row r="4674" ht="12.75">
      <c r="B4674" s="27"/>
    </row>
    <row r="4675" ht="12.75">
      <c r="B4675" s="27"/>
    </row>
    <row r="4676" ht="12.75">
      <c r="B4676" s="27"/>
    </row>
    <row r="4677" ht="12.75">
      <c r="B4677" s="27"/>
    </row>
    <row r="4678" ht="12.75">
      <c r="B4678" s="27"/>
    </row>
    <row r="4679" ht="12.75">
      <c r="B4679" s="27"/>
    </row>
    <row r="4680" ht="12.75">
      <c r="B4680" s="27"/>
    </row>
    <row r="4681" ht="12.75">
      <c r="B4681" s="27"/>
    </row>
    <row r="4682" ht="12.75">
      <c r="B4682" s="27"/>
    </row>
    <row r="4683" ht="12.75">
      <c r="B4683" s="27"/>
    </row>
    <row r="4684" ht="12.75">
      <c r="B4684" s="27"/>
    </row>
    <row r="4685" ht="12.75">
      <c r="B4685" s="27"/>
    </row>
    <row r="4686" ht="12.75">
      <c r="B4686" s="27"/>
    </row>
    <row r="4687" ht="12.75">
      <c r="B4687" s="27"/>
    </row>
    <row r="4688" ht="12.75">
      <c r="B4688" s="27"/>
    </row>
    <row r="4689" ht="12.75">
      <c r="B4689" s="27"/>
    </row>
    <row r="4690" ht="12.75">
      <c r="B4690" s="27"/>
    </row>
    <row r="4691" ht="12.75">
      <c r="B4691" s="27"/>
    </row>
    <row r="4692" ht="12.75">
      <c r="B4692" s="27"/>
    </row>
    <row r="4693" ht="12.75">
      <c r="B4693" s="27"/>
    </row>
    <row r="4694" ht="12.75">
      <c r="B4694" s="27"/>
    </row>
    <row r="4695" ht="12.75">
      <c r="B4695" s="27"/>
    </row>
    <row r="4696" ht="12.75">
      <c r="B4696" s="27"/>
    </row>
    <row r="4697" ht="12.75">
      <c r="B4697" s="27"/>
    </row>
    <row r="4698" ht="12.75">
      <c r="B4698" s="27"/>
    </row>
    <row r="4699" ht="12.75">
      <c r="B4699" s="27"/>
    </row>
    <row r="4700" ht="12.75">
      <c r="B4700" s="27"/>
    </row>
    <row r="4701" ht="12.75">
      <c r="B4701" s="27"/>
    </row>
    <row r="4702" ht="12.75">
      <c r="B4702" s="27"/>
    </row>
    <row r="4703" ht="12.75">
      <c r="B4703" s="27"/>
    </row>
    <row r="4704" ht="12.75">
      <c r="B4704" s="27"/>
    </row>
    <row r="4705" ht="12.75">
      <c r="B4705" s="27"/>
    </row>
  </sheetData>
  <sheetProtection/>
  <printOptions/>
  <pageMargins left="0.24" right="0.36" top="1" bottom="1" header="0.5" footer="0.5"/>
  <pageSetup fitToHeight="1" fitToWidth="1"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="75" zoomScaleNormal="75" zoomScalePageLayoutView="0" workbookViewId="0" topLeftCell="A1">
      <selection activeCell="B5" sqref="B5"/>
    </sheetView>
  </sheetViews>
  <sheetFormatPr defaultColWidth="9.140625" defaultRowHeight="12.75"/>
  <cols>
    <col min="1" max="1" width="33.7109375" style="85" customWidth="1"/>
    <col min="2" max="2" width="14.8515625" style="85" customWidth="1"/>
    <col min="3" max="3" width="9.140625" style="85" customWidth="1"/>
    <col min="4" max="4" width="24.140625" style="85" customWidth="1"/>
    <col min="5" max="5" width="13.8515625" style="85" customWidth="1"/>
    <col min="6" max="6" width="10.28125" style="85" bestFit="1" customWidth="1"/>
    <col min="7" max="16384" width="9.140625" style="85" customWidth="1"/>
  </cols>
  <sheetData>
    <row r="1" ht="15">
      <c r="A1" s="84" t="s">
        <v>161</v>
      </c>
    </row>
    <row r="2" ht="15">
      <c r="A2" s="84" t="s">
        <v>0</v>
      </c>
    </row>
    <row r="4" spans="1:2" ht="15">
      <c r="A4" s="161" t="s">
        <v>234</v>
      </c>
      <c r="B4" s="126">
        <f>'Weekliks-Weekly'!B27</f>
        <v>42993</v>
      </c>
    </row>
    <row r="5" spans="1:2" ht="15">
      <c r="A5" s="161" t="s">
        <v>229</v>
      </c>
      <c r="B5" s="86">
        <f>B4</f>
        <v>42993</v>
      </c>
    </row>
    <row r="6" ht="15">
      <c r="D6" s="84"/>
    </row>
    <row r="7" spans="1:5" ht="15">
      <c r="A7" s="84" t="s">
        <v>1</v>
      </c>
      <c r="B7" s="84" t="s">
        <v>2</v>
      </c>
      <c r="E7" s="87"/>
    </row>
    <row r="8" spans="1:6" ht="15">
      <c r="A8" s="91" t="s">
        <v>74</v>
      </c>
      <c r="B8" s="122">
        <f>0</f>
        <v>0</v>
      </c>
      <c r="D8" s="89" t="s">
        <v>67</v>
      </c>
      <c r="E8" s="90">
        <f>B13/(52-'Export destin -Uitvoer bestem.'!$G$6)</f>
        <v>0</v>
      </c>
      <c r="F8" s="88"/>
    </row>
    <row r="9" spans="1:6" ht="15">
      <c r="A9" s="91" t="s">
        <v>75</v>
      </c>
      <c r="B9" s="122">
        <f>0</f>
        <v>0</v>
      </c>
      <c r="D9" s="91" t="s">
        <v>68</v>
      </c>
      <c r="E9" s="92">
        <f>'Export destin -Uitvoer bestem.'!$G$6</f>
        <v>32</v>
      </c>
      <c r="F9" s="88"/>
    </row>
    <row r="10" spans="1:6" ht="15">
      <c r="A10" s="91" t="s">
        <v>4</v>
      </c>
      <c r="B10" s="122">
        <f>0</f>
        <v>0</v>
      </c>
      <c r="D10" s="91" t="s">
        <v>69</v>
      </c>
      <c r="E10" s="92">
        <f>(E8*E9)+B13</f>
        <v>0</v>
      </c>
      <c r="F10" s="88"/>
    </row>
    <row r="11" spans="1:6" ht="15">
      <c r="A11" s="91" t="s">
        <v>117</v>
      </c>
      <c r="B11" s="122">
        <f>0</f>
        <v>0</v>
      </c>
      <c r="E11" s="88"/>
      <c r="F11" s="88"/>
    </row>
    <row r="12" spans="1:6" ht="15">
      <c r="A12" s="91" t="s">
        <v>126</v>
      </c>
      <c r="B12" s="122">
        <f>0</f>
        <v>0</v>
      </c>
      <c r="E12" s="88"/>
      <c r="F12" s="88"/>
    </row>
    <row r="13" spans="1:6" ht="15">
      <c r="A13" s="89" t="s">
        <v>5</v>
      </c>
      <c r="B13" s="100">
        <f>SUM(B8:B12)</f>
        <v>0</v>
      </c>
      <c r="F13" s="88"/>
    </row>
    <row r="14" spans="2:6" ht="15">
      <c r="B14" s="87"/>
      <c r="F14" s="88"/>
    </row>
    <row r="15" spans="1:6" ht="15">
      <c r="A15" s="84" t="s">
        <v>6</v>
      </c>
      <c r="B15" s="85" t="s">
        <v>2</v>
      </c>
      <c r="F15" s="88"/>
    </row>
    <row r="16" spans="1:6" ht="15">
      <c r="A16" s="91" t="s">
        <v>7</v>
      </c>
      <c r="B16" s="122">
        <f>0</f>
        <v>0</v>
      </c>
      <c r="D16" s="89" t="s">
        <v>67</v>
      </c>
      <c r="E16" s="90">
        <f>B23/(52-'Export destin -Uitvoer bestem.'!$G$6)</f>
        <v>0</v>
      </c>
      <c r="F16" s="88"/>
    </row>
    <row r="17" spans="1:6" ht="15">
      <c r="A17" s="91" t="s">
        <v>83</v>
      </c>
      <c r="B17" s="122">
        <f>0</f>
        <v>0</v>
      </c>
      <c r="D17" s="91" t="s">
        <v>68</v>
      </c>
      <c r="E17" s="92">
        <f>'Export destin -Uitvoer bestem.'!$G$6</f>
        <v>32</v>
      </c>
      <c r="F17" s="88"/>
    </row>
    <row r="18" spans="1:12" ht="15">
      <c r="A18" s="91" t="s">
        <v>97</v>
      </c>
      <c r="B18" s="122">
        <f>0</f>
        <v>0</v>
      </c>
      <c r="D18" s="91" t="s">
        <v>69</v>
      </c>
      <c r="E18" s="92">
        <f>(E16*E17)+B23</f>
        <v>0</v>
      </c>
      <c r="F18" s="88"/>
      <c r="L18" s="189"/>
    </row>
    <row r="19" spans="1:12" ht="15">
      <c r="A19" s="91" t="s">
        <v>124</v>
      </c>
      <c r="B19" s="122">
        <f>0</f>
        <v>0</v>
      </c>
      <c r="E19" s="88"/>
      <c r="F19" s="88"/>
      <c r="L19" s="189"/>
    </row>
    <row r="20" spans="1:12" ht="15">
      <c r="A20" s="91" t="s">
        <v>3</v>
      </c>
      <c r="B20" s="122">
        <f>0</f>
        <v>0</v>
      </c>
      <c r="E20" s="88"/>
      <c r="F20" s="88"/>
      <c r="L20" s="189"/>
    </row>
    <row r="21" spans="1:6" ht="15">
      <c r="A21" s="91" t="s">
        <v>98</v>
      </c>
      <c r="B21" s="122">
        <f>0</f>
        <v>0</v>
      </c>
      <c r="E21" s="88"/>
      <c r="F21" s="88"/>
    </row>
    <row r="22" spans="1:6" ht="15">
      <c r="A22" s="91" t="s">
        <v>70</v>
      </c>
      <c r="B22" s="122">
        <f>0</f>
        <v>0</v>
      </c>
      <c r="E22" s="88"/>
      <c r="F22" s="88"/>
    </row>
    <row r="23" spans="1:6" ht="15">
      <c r="A23" s="89" t="s">
        <v>5</v>
      </c>
      <c r="B23" s="100">
        <f>SUM(B16:B22)</f>
        <v>0</v>
      </c>
      <c r="E23" s="88"/>
      <c r="F23" s="88"/>
    </row>
    <row r="24" spans="2:6" ht="15">
      <c r="B24" s="87"/>
      <c r="E24" s="88"/>
      <c r="F24" s="88"/>
    </row>
    <row r="25" spans="1:6" ht="15">
      <c r="A25" s="89" t="s">
        <v>8</v>
      </c>
      <c r="B25" s="100">
        <f>B13+B23</f>
        <v>0</v>
      </c>
      <c r="D25" s="87"/>
      <c r="E25" s="88"/>
      <c r="F25" s="88"/>
    </row>
    <row r="26" spans="5:6" ht="15">
      <c r="E26" s="88"/>
      <c r="F26" s="88"/>
    </row>
    <row r="27" spans="5:6" ht="15">
      <c r="E27" s="88"/>
      <c r="F27" s="88"/>
    </row>
    <row r="28" spans="5:6" ht="15">
      <c r="E28" s="88"/>
      <c r="F28" s="88"/>
    </row>
    <row r="29" spans="5:6" ht="15">
      <c r="E29" s="88"/>
      <c r="F29" s="88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"/>
  <sheetViews>
    <sheetView zoomScale="93" zoomScaleNormal="93" zoomScalePageLayoutView="0" workbookViewId="0" topLeftCell="A1">
      <selection activeCell="G10" sqref="G10"/>
    </sheetView>
  </sheetViews>
  <sheetFormatPr defaultColWidth="9.140625" defaultRowHeight="12.75"/>
  <cols>
    <col min="1" max="1" width="19.7109375" style="0" customWidth="1"/>
    <col min="2" max="2" width="28.28125" style="0" customWidth="1"/>
    <col min="3" max="3" width="14.421875" style="0" customWidth="1"/>
    <col min="4" max="4" width="15.28125" style="0" customWidth="1"/>
    <col min="5" max="5" width="13.57421875" style="0" customWidth="1"/>
    <col min="6" max="6" width="14.421875" style="0" customWidth="1"/>
  </cols>
  <sheetData>
    <row r="1" s="85" customFormat="1" ht="15">
      <c r="A1" s="84" t="s">
        <v>162</v>
      </c>
    </row>
    <row r="2" s="85" customFormat="1" ht="15">
      <c r="A2" s="84" t="s">
        <v>155</v>
      </c>
    </row>
    <row r="3" s="85" customFormat="1" ht="15"/>
    <row r="4" spans="1:2" s="85" customFormat="1" ht="15">
      <c r="A4" s="161" t="s">
        <v>133</v>
      </c>
      <c r="B4" s="126">
        <f>'Weekliks-Weekly'!B8</f>
        <v>42860</v>
      </c>
    </row>
    <row r="5" spans="1:2" s="85" customFormat="1" ht="15">
      <c r="A5" s="161" t="s">
        <v>129</v>
      </c>
      <c r="B5" s="86">
        <f>B4</f>
        <v>42860</v>
      </c>
    </row>
    <row r="6" spans="1:2" s="85" customFormat="1" ht="15">
      <c r="A6" s="161"/>
      <c r="B6" s="8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5"/>
  <sheetViews>
    <sheetView zoomScale="91" zoomScaleNormal="91" zoomScalePageLayoutView="0" workbookViewId="0" topLeftCell="A1">
      <selection activeCell="B5" sqref="B5"/>
    </sheetView>
  </sheetViews>
  <sheetFormatPr defaultColWidth="9.140625" defaultRowHeight="12.75"/>
  <cols>
    <col min="1" max="1" width="16.57421875" style="0" customWidth="1"/>
    <col min="2" max="2" width="27.00390625" style="0" customWidth="1"/>
    <col min="3" max="3" width="16.28125" style="0" customWidth="1"/>
    <col min="4" max="4" width="14.00390625" style="0" customWidth="1"/>
    <col min="5" max="5" width="20.140625" style="0" customWidth="1"/>
    <col min="6" max="6" width="9.7109375" style="0" bestFit="1" customWidth="1"/>
    <col min="7" max="8" width="11.140625" style="0" bestFit="1" customWidth="1"/>
  </cols>
  <sheetData>
    <row r="1" s="85" customFormat="1" ht="15">
      <c r="A1" s="84" t="s">
        <v>160</v>
      </c>
    </row>
    <row r="2" s="85" customFormat="1" ht="15">
      <c r="A2" s="84" t="s">
        <v>155</v>
      </c>
    </row>
    <row r="3" s="85" customFormat="1" ht="15"/>
    <row r="4" spans="1:2" s="85" customFormat="1" ht="15">
      <c r="A4" s="161" t="s">
        <v>133</v>
      </c>
      <c r="B4" s="126">
        <f>'Weekliks-Weekly'!B8</f>
        <v>42860</v>
      </c>
    </row>
    <row r="5" spans="1:2" s="85" customFormat="1" ht="15">
      <c r="A5" s="161" t="s">
        <v>129</v>
      </c>
      <c r="B5" s="86">
        <f>B4</f>
        <v>42860</v>
      </c>
    </row>
    <row r="7" spans="1:8" ht="15">
      <c r="A7" s="198" t="s">
        <v>166</v>
      </c>
      <c r="B7" s="199"/>
      <c r="C7" s="199"/>
      <c r="D7" s="199"/>
      <c r="E7" s="199"/>
      <c r="F7" s="199"/>
      <c r="G7" s="199"/>
      <c r="H7" s="200"/>
    </row>
    <row r="8" spans="1:8" ht="15">
      <c r="A8" s="198" t="s">
        <v>167</v>
      </c>
      <c r="B8" s="199"/>
      <c r="C8" s="199"/>
      <c r="D8" s="199"/>
      <c r="E8" s="199"/>
      <c r="F8" s="199"/>
      <c r="G8" s="199"/>
      <c r="H8" s="200"/>
    </row>
    <row r="9" spans="1:8" ht="12.75">
      <c r="A9" s="201" t="s">
        <v>120</v>
      </c>
      <c r="B9" s="202"/>
      <c r="C9" s="202"/>
      <c r="D9" s="202"/>
      <c r="E9" s="202"/>
      <c r="F9" s="202"/>
      <c r="G9" s="202"/>
      <c r="H9" s="203"/>
    </row>
    <row r="10" spans="1:8" ht="12.75">
      <c r="A10" s="192"/>
      <c r="B10" s="192" t="s">
        <v>118</v>
      </c>
      <c r="C10" s="192" t="s">
        <v>154</v>
      </c>
      <c r="D10" s="192" t="s">
        <v>209</v>
      </c>
      <c r="E10" s="192" t="s">
        <v>216</v>
      </c>
      <c r="F10" s="192" t="s">
        <v>153</v>
      </c>
      <c r="G10" s="192" t="s">
        <v>148</v>
      </c>
      <c r="H10" s="192" t="s">
        <v>148</v>
      </c>
    </row>
    <row r="11" spans="1:8" ht="12.75">
      <c r="A11" s="190">
        <v>1</v>
      </c>
      <c r="B11" s="190" t="s">
        <v>131</v>
      </c>
      <c r="C11" s="193">
        <v>0</v>
      </c>
      <c r="D11" s="193">
        <v>0</v>
      </c>
      <c r="E11" s="193">
        <v>0</v>
      </c>
      <c r="F11" s="193">
        <v>0</v>
      </c>
      <c r="G11" s="194">
        <f aca="true" t="shared" si="0" ref="G11:G62">SUM(C11:F11)</f>
        <v>0</v>
      </c>
      <c r="H11" s="194">
        <f>G11</f>
        <v>0</v>
      </c>
    </row>
    <row r="12" spans="1:8" ht="12.75">
      <c r="A12" s="190">
        <v>2</v>
      </c>
      <c r="B12" s="190" t="s">
        <v>138</v>
      </c>
      <c r="C12" s="193">
        <v>87</v>
      </c>
      <c r="D12" s="193">
        <v>0</v>
      </c>
      <c r="E12" s="193">
        <v>0</v>
      </c>
      <c r="F12" s="193">
        <v>0</v>
      </c>
      <c r="G12" s="194">
        <f t="shared" si="0"/>
        <v>87</v>
      </c>
      <c r="H12" s="194">
        <f aca="true" t="shared" si="1" ref="H12:H62">G12+H11</f>
        <v>87</v>
      </c>
    </row>
    <row r="13" spans="1:8" ht="12.75">
      <c r="A13" s="190">
        <v>3</v>
      </c>
      <c r="B13" s="190" t="s">
        <v>139</v>
      </c>
      <c r="C13" s="193">
        <v>0</v>
      </c>
      <c r="D13" s="193">
        <v>0</v>
      </c>
      <c r="E13" s="193">
        <v>0</v>
      </c>
      <c r="F13" s="193">
        <v>0</v>
      </c>
      <c r="G13" s="194">
        <f t="shared" si="0"/>
        <v>0</v>
      </c>
      <c r="H13" s="194">
        <f t="shared" si="1"/>
        <v>87</v>
      </c>
    </row>
    <row r="14" spans="1:8" ht="12.75">
      <c r="A14" s="190">
        <v>4</v>
      </c>
      <c r="B14" s="190" t="s">
        <v>140</v>
      </c>
      <c r="C14" s="193">
        <v>392</v>
      </c>
      <c r="D14" s="193">
        <v>0</v>
      </c>
      <c r="E14" s="193">
        <v>0</v>
      </c>
      <c r="F14" s="193">
        <v>0</v>
      </c>
      <c r="G14" s="194">
        <f t="shared" si="0"/>
        <v>392</v>
      </c>
      <c r="H14" s="194">
        <f t="shared" si="1"/>
        <v>479</v>
      </c>
    </row>
    <row r="15" spans="1:8" ht="12.75">
      <c r="A15" s="190">
        <v>5</v>
      </c>
      <c r="B15" s="190" t="s">
        <v>141</v>
      </c>
      <c r="C15" s="193">
        <v>0</v>
      </c>
      <c r="D15" s="193">
        <v>0</v>
      </c>
      <c r="E15" s="193">
        <v>0</v>
      </c>
      <c r="F15" s="193">
        <v>0</v>
      </c>
      <c r="G15" s="194">
        <f t="shared" si="0"/>
        <v>0</v>
      </c>
      <c r="H15" s="194">
        <f t="shared" si="1"/>
        <v>479</v>
      </c>
    </row>
    <row r="16" spans="1:8" ht="12.75">
      <c r="A16" s="190">
        <v>6</v>
      </c>
      <c r="B16" s="190" t="s">
        <v>142</v>
      </c>
      <c r="C16" s="193">
        <v>0</v>
      </c>
      <c r="D16" s="193">
        <v>0</v>
      </c>
      <c r="E16" s="193">
        <v>0</v>
      </c>
      <c r="F16" s="193">
        <v>0</v>
      </c>
      <c r="G16" s="194">
        <f t="shared" si="0"/>
        <v>0</v>
      </c>
      <c r="H16" s="194">
        <f t="shared" si="1"/>
        <v>479</v>
      </c>
    </row>
    <row r="17" spans="1:8" ht="12.75">
      <c r="A17" s="190">
        <v>7</v>
      </c>
      <c r="B17" s="190" t="s">
        <v>143</v>
      </c>
      <c r="C17" s="193">
        <v>0</v>
      </c>
      <c r="D17" s="193">
        <v>0</v>
      </c>
      <c r="E17" s="193">
        <v>0</v>
      </c>
      <c r="F17" s="193">
        <v>0</v>
      </c>
      <c r="G17" s="194">
        <f t="shared" si="0"/>
        <v>0</v>
      </c>
      <c r="H17" s="194">
        <f t="shared" si="1"/>
        <v>479</v>
      </c>
    </row>
    <row r="18" spans="1:8" ht="12.75">
      <c r="A18" s="190">
        <v>8</v>
      </c>
      <c r="B18" s="190" t="s">
        <v>144</v>
      </c>
      <c r="C18" s="193">
        <v>131</v>
      </c>
      <c r="D18" s="193">
        <v>0</v>
      </c>
      <c r="E18" s="193">
        <v>0</v>
      </c>
      <c r="F18" s="193">
        <v>0</v>
      </c>
      <c r="G18" s="194">
        <f t="shared" si="0"/>
        <v>131</v>
      </c>
      <c r="H18" s="194">
        <f t="shared" si="1"/>
        <v>610</v>
      </c>
    </row>
    <row r="19" spans="1:8" ht="12.75">
      <c r="A19" s="190">
        <v>9</v>
      </c>
      <c r="B19" s="190" t="s">
        <v>145</v>
      </c>
      <c r="C19" s="193">
        <v>0</v>
      </c>
      <c r="D19" s="193">
        <v>0</v>
      </c>
      <c r="E19" s="193">
        <v>0</v>
      </c>
      <c r="F19" s="193">
        <v>0</v>
      </c>
      <c r="G19" s="194">
        <f t="shared" si="0"/>
        <v>0</v>
      </c>
      <c r="H19" s="194">
        <f t="shared" si="1"/>
        <v>610</v>
      </c>
    </row>
    <row r="20" spans="1:8" ht="12.75">
      <c r="A20" s="190">
        <v>10</v>
      </c>
      <c r="B20" s="190" t="s">
        <v>146</v>
      </c>
      <c r="C20" s="193">
        <v>0</v>
      </c>
      <c r="D20" s="193">
        <v>0</v>
      </c>
      <c r="E20" s="193">
        <v>0</v>
      </c>
      <c r="F20" s="193">
        <v>0</v>
      </c>
      <c r="G20" s="194">
        <f t="shared" si="0"/>
        <v>0</v>
      </c>
      <c r="H20" s="194">
        <f t="shared" si="1"/>
        <v>610</v>
      </c>
    </row>
    <row r="21" spans="1:8" ht="12.75">
      <c r="A21" s="190">
        <v>11</v>
      </c>
      <c r="B21" s="190" t="s">
        <v>147</v>
      </c>
      <c r="C21" s="193">
        <v>0</v>
      </c>
      <c r="D21" s="193">
        <v>0</v>
      </c>
      <c r="E21" s="193">
        <v>0</v>
      </c>
      <c r="F21" s="193">
        <v>0</v>
      </c>
      <c r="G21" s="194">
        <f t="shared" si="0"/>
        <v>0</v>
      </c>
      <c r="H21" s="194">
        <f t="shared" si="1"/>
        <v>610</v>
      </c>
    </row>
    <row r="22" spans="1:8" ht="12.75">
      <c r="A22" s="190">
        <v>12</v>
      </c>
      <c r="B22" s="190" t="s">
        <v>149</v>
      </c>
      <c r="C22" s="193">
        <v>0</v>
      </c>
      <c r="D22" s="193">
        <v>0</v>
      </c>
      <c r="E22" s="193">
        <v>0</v>
      </c>
      <c r="F22" s="193">
        <v>0</v>
      </c>
      <c r="G22" s="194">
        <f t="shared" si="0"/>
        <v>0</v>
      </c>
      <c r="H22" s="194">
        <f t="shared" si="1"/>
        <v>610</v>
      </c>
    </row>
    <row r="23" spans="1:8" ht="12.75">
      <c r="A23" s="190">
        <v>13</v>
      </c>
      <c r="B23" s="190" t="s">
        <v>152</v>
      </c>
      <c r="C23" s="193">
        <v>0</v>
      </c>
      <c r="D23" s="193">
        <v>0</v>
      </c>
      <c r="E23" s="193">
        <v>0</v>
      </c>
      <c r="F23" s="193">
        <v>0</v>
      </c>
      <c r="G23" s="194">
        <f t="shared" si="0"/>
        <v>0</v>
      </c>
      <c r="H23" s="194">
        <f t="shared" si="1"/>
        <v>610</v>
      </c>
    </row>
    <row r="24" spans="1:8" ht="12.75">
      <c r="A24" s="190">
        <v>14</v>
      </c>
      <c r="B24" s="190" t="s">
        <v>156</v>
      </c>
      <c r="C24" s="193">
        <v>0</v>
      </c>
      <c r="D24" s="193">
        <v>0</v>
      </c>
      <c r="E24" s="193">
        <v>0</v>
      </c>
      <c r="F24" s="193">
        <v>0</v>
      </c>
      <c r="G24" s="194">
        <f t="shared" si="0"/>
        <v>0</v>
      </c>
      <c r="H24" s="194">
        <f t="shared" si="1"/>
        <v>610</v>
      </c>
    </row>
    <row r="25" spans="1:8" ht="12.75">
      <c r="A25" s="190">
        <v>15</v>
      </c>
      <c r="B25" s="190" t="s">
        <v>157</v>
      </c>
      <c r="C25" s="193">
        <v>260</v>
      </c>
      <c r="D25" s="193">
        <v>0</v>
      </c>
      <c r="E25" s="193">
        <v>0</v>
      </c>
      <c r="F25" s="193">
        <v>0</v>
      </c>
      <c r="G25" s="194">
        <f t="shared" si="0"/>
        <v>260</v>
      </c>
      <c r="H25" s="194">
        <f t="shared" si="1"/>
        <v>870</v>
      </c>
    </row>
    <row r="26" spans="1:8" ht="12.75">
      <c r="A26" s="190">
        <v>16</v>
      </c>
      <c r="B26" s="190" t="s">
        <v>163</v>
      </c>
      <c r="C26" s="193">
        <v>0</v>
      </c>
      <c r="D26" s="193">
        <v>0</v>
      </c>
      <c r="E26" s="193">
        <v>0</v>
      </c>
      <c r="F26" s="193">
        <v>0</v>
      </c>
      <c r="G26" s="194">
        <f t="shared" si="0"/>
        <v>0</v>
      </c>
      <c r="H26" s="194">
        <f t="shared" si="1"/>
        <v>870</v>
      </c>
    </row>
    <row r="27" spans="1:8" ht="12.75">
      <c r="A27" s="190">
        <v>17</v>
      </c>
      <c r="B27" s="190" t="s">
        <v>164</v>
      </c>
      <c r="C27" s="193">
        <v>0</v>
      </c>
      <c r="D27" s="193">
        <v>0</v>
      </c>
      <c r="E27" s="193">
        <v>0</v>
      </c>
      <c r="F27" s="193">
        <v>0</v>
      </c>
      <c r="G27" s="194">
        <f t="shared" si="0"/>
        <v>0</v>
      </c>
      <c r="H27" s="194">
        <f t="shared" si="1"/>
        <v>870</v>
      </c>
    </row>
    <row r="28" spans="1:8" ht="12.75">
      <c r="A28" s="190">
        <v>18</v>
      </c>
      <c r="B28" s="190" t="s">
        <v>165</v>
      </c>
      <c r="C28" s="193">
        <v>0</v>
      </c>
      <c r="D28" s="193">
        <v>0</v>
      </c>
      <c r="E28" s="193">
        <v>0</v>
      </c>
      <c r="F28" s="193">
        <v>0</v>
      </c>
      <c r="G28" s="194">
        <f t="shared" si="0"/>
        <v>0</v>
      </c>
      <c r="H28" s="194">
        <f t="shared" si="1"/>
        <v>870</v>
      </c>
    </row>
    <row r="29" spans="1:8" ht="12.75">
      <c r="A29" s="190">
        <v>19</v>
      </c>
      <c r="B29" s="190" t="s">
        <v>176</v>
      </c>
      <c r="C29" s="193">
        <v>143</v>
      </c>
      <c r="D29" s="193">
        <v>0</v>
      </c>
      <c r="E29" s="193">
        <v>0</v>
      </c>
      <c r="F29" s="193">
        <v>0</v>
      </c>
      <c r="G29" s="194">
        <f t="shared" si="0"/>
        <v>143</v>
      </c>
      <c r="H29" s="194">
        <f t="shared" si="1"/>
        <v>1013</v>
      </c>
    </row>
    <row r="30" spans="1:8" ht="12.75">
      <c r="A30" s="190">
        <v>20</v>
      </c>
      <c r="B30" s="190" t="s">
        <v>177</v>
      </c>
      <c r="C30" s="193">
        <v>0</v>
      </c>
      <c r="D30" s="193">
        <v>0</v>
      </c>
      <c r="E30" s="193">
        <v>0</v>
      </c>
      <c r="F30" s="193">
        <v>0</v>
      </c>
      <c r="G30" s="194">
        <f t="shared" si="0"/>
        <v>0</v>
      </c>
      <c r="H30" s="194">
        <f t="shared" si="1"/>
        <v>1013</v>
      </c>
    </row>
    <row r="31" spans="1:8" ht="12.75">
      <c r="A31" s="190">
        <v>21</v>
      </c>
      <c r="B31" s="190" t="s">
        <v>178</v>
      </c>
      <c r="C31" s="193">
        <v>0</v>
      </c>
      <c r="D31" s="193">
        <v>0</v>
      </c>
      <c r="E31" s="193">
        <v>0</v>
      </c>
      <c r="F31" s="193">
        <v>0</v>
      </c>
      <c r="G31" s="194">
        <f t="shared" si="0"/>
        <v>0</v>
      </c>
      <c r="H31" s="194">
        <f t="shared" si="1"/>
        <v>1013</v>
      </c>
    </row>
    <row r="32" spans="1:8" ht="12.75">
      <c r="A32" s="190">
        <v>22</v>
      </c>
      <c r="B32" s="190" t="s">
        <v>179</v>
      </c>
      <c r="C32" s="193">
        <v>111</v>
      </c>
      <c r="D32" s="193">
        <v>0</v>
      </c>
      <c r="E32" s="193">
        <v>0</v>
      </c>
      <c r="F32" s="193">
        <v>0</v>
      </c>
      <c r="G32" s="194">
        <f t="shared" si="0"/>
        <v>111</v>
      </c>
      <c r="H32" s="194">
        <f t="shared" si="1"/>
        <v>1124</v>
      </c>
    </row>
    <row r="33" spans="1:8" ht="12.75">
      <c r="A33" s="190">
        <v>23</v>
      </c>
      <c r="B33" s="190" t="s">
        <v>180</v>
      </c>
      <c r="C33" s="193">
        <v>0</v>
      </c>
      <c r="D33" s="193">
        <v>0</v>
      </c>
      <c r="E33" s="193">
        <v>0</v>
      </c>
      <c r="F33" s="193">
        <v>0</v>
      </c>
      <c r="G33" s="194">
        <f t="shared" si="0"/>
        <v>0</v>
      </c>
      <c r="H33" s="194">
        <f t="shared" si="1"/>
        <v>1124</v>
      </c>
    </row>
    <row r="34" spans="1:8" ht="12.75">
      <c r="A34" s="190">
        <v>24</v>
      </c>
      <c r="B34" s="190" t="s">
        <v>181</v>
      </c>
      <c r="C34" s="193">
        <v>0</v>
      </c>
      <c r="D34" s="193">
        <v>0</v>
      </c>
      <c r="E34" s="193">
        <v>0</v>
      </c>
      <c r="F34" s="193">
        <v>0</v>
      </c>
      <c r="G34" s="194">
        <f t="shared" si="0"/>
        <v>0</v>
      </c>
      <c r="H34" s="194">
        <f t="shared" si="1"/>
        <v>1124</v>
      </c>
    </row>
    <row r="35" spans="1:8" ht="12.75">
      <c r="A35" s="190">
        <v>25</v>
      </c>
      <c r="B35" s="190" t="s">
        <v>182</v>
      </c>
      <c r="C35" s="193">
        <v>1022</v>
      </c>
      <c r="D35" s="193">
        <v>8294</v>
      </c>
      <c r="E35" s="193">
        <v>0</v>
      </c>
      <c r="F35" s="193">
        <v>0</v>
      </c>
      <c r="G35" s="194">
        <f t="shared" si="0"/>
        <v>9316</v>
      </c>
      <c r="H35" s="194">
        <f t="shared" si="1"/>
        <v>10440</v>
      </c>
    </row>
    <row r="36" spans="1:8" ht="12.75">
      <c r="A36" s="190">
        <v>26</v>
      </c>
      <c r="B36" s="190" t="s">
        <v>184</v>
      </c>
      <c r="C36" s="193">
        <v>0</v>
      </c>
      <c r="D36" s="193">
        <v>0</v>
      </c>
      <c r="E36" s="193">
        <v>0</v>
      </c>
      <c r="F36" s="193">
        <v>0</v>
      </c>
      <c r="G36" s="194">
        <f t="shared" si="0"/>
        <v>0</v>
      </c>
      <c r="H36" s="194">
        <f t="shared" si="1"/>
        <v>10440</v>
      </c>
    </row>
    <row r="37" spans="1:8" ht="12.75">
      <c r="A37" s="190">
        <v>27</v>
      </c>
      <c r="B37" s="190" t="s">
        <v>185</v>
      </c>
      <c r="C37" s="193">
        <v>0</v>
      </c>
      <c r="D37" s="193">
        <v>0</v>
      </c>
      <c r="E37" s="193">
        <v>0</v>
      </c>
      <c r="F37" s="193">
        <v>0</v>
      </c>
      <c r="G37" s="194">
        <f t="shared" si="0"/>
        <v>0</v>
      </c>
      <c r="H37" s="194">
        <f t="shared" si="1"/>
        <v>10440</v>
      </c>
    </row>
    <row r="38" spans="1:8" ht="12.75">
      <c r="A38" s="190">
        <v>28</v>
      </c>
      <c r="B38" s="190" t="s">
        <v>186</v>
      </c>
      <c r="C38" s="193">
        <v>0</v>
      </c>
      <c r="D38" s="193">
        <v>0</v>
      </c>
      <c r="E38" s="193">
        <v>0</v>
      </c>
      <c r="F38" s="193">
        <v>0</v>
      </c>
      <c r="G38" s="194">
        <f t="shared" si="0"/>
        <v>0</v>
      </c>
      <c r="H38" s="194">
        <f t="shared" si="1"/>
        <v>10440</v>
      </c>
    </row>
    <row r="39" spans="1:8" ht="12.75">
      <c r="A39" s="190">
        <v>29</v>
      </c>
      <c r="B39" s="190" t="s">
        <v>187</v>
      </c>
      <c r="C39" s="193">
        <v>0</v>
      </c>
      <c r="D39" s="193">
        <v>0</v>
      </c>
      <c r="E39" s="193">
        <v>0</v>
      </c>
      <c r="F39" s="193">
        <v>0</v>
      </c>
      <c r="G39" s="194">
        <f t="shared" si="0"/>
        <v>0</v>
      </c>
      <c r="H39" s="194">
        <f t="shared" si="1"/>
        <v>10440</v>
      </c>
    </row>
    <row r="40" spans="1:8" ht="12.75">
      <c r="A40" s="190">
        <v>30</v>
      </c>
      <c r="B40" s="190" t="s">
        <v>189</v>
      </c>
      <c r="C40" s="193">
        <v>0</v>
      </c>
      <c r="D40" s="193">
        <v>0</v>
      </c>
      <c r="E40" s="193">
        <v>0</v>
      </c>
      <c r="F40" s="193">
        <v>0</v>
      </c>
      <c r="G40" s="194">
        <f t="shared" si="0"/>
        <v>0</v>
      </c>
      <c r="H40" s="194">
        <f t="shared" si="1"/>
        <v>10440</v>
      </c>
    </row>
    <row r="41" spans="1:8" ht="12.75">
      <c r="A41" s="190">
        <v>31</v>
      </c>
      <c r="B41" s="190" t="s">
        <v>191</v>
      </c>
      <c r="C41" s="193">
        <v>374</v>
      </c>
      <c r="D41" s="193">
        <v>0</v>
      </c>
      <c r="E41" s="193">
        <v>0</v>
      </c>
      <c r="F41" s="193">
        <v>0</v>
      </c>
      <c r="G41" s="194">
        <f t="shared" si="0"/>
        <v>374</v>
      </c>
      <c r="H41" s="194">
        <f t="shared" si="1"/>
        <v>10814</v>
      </c>
    </row>
    <row r="42" spans="1:8" ht="12.75">
      <c r="A42" s="190">
        <v>32</v>
      </c>
      <c r="B42" s="190" t="s">
        <v>192</v>
      </c>
      <c r="C42" s="193">
        <v>0</v>
      </c>
      <c r="D42" s="193">
        <v>0</v>
      </c>
      <c r="E42" s="193">
        <v>0</v>
      </c>
      <c r="F42" s="193">
        <v>0</v>
      </c>
      <c r="G42" s="194">
        <f t="shared" si="0"/>
        <v>0</v>
      </c>
      <c r="H42" s="194">
        <f t="shared" si="1"/>
        <v>10814</v>
      </c>
    </row>
    <row r="43" spans="1:8" ht="12.75">
      <c r="A43" s="190">
        <v>33</v>
      </c>
      <c r="B43" s="190" t="s">
        <v>193</v>
      </c>
      <c r="C43" s="193">
        <v>0</v>
      </c>
      <c r="D43" s="193">
        <v>0</v>
      </c>
      <c r="E43" s="193">
        <v>0</v>
      </c>
      <c r="F43" s="193">
        <v>0</v>
      </c>
      <c r="G43" s="194">
        <f t="shared" si="0"/>
        <v>0</v>
      </c>
      <c r="H43" s="194">
        <f t="shared" si="1"/>
        <v>10814</v>
      </c>
    </row>
    <row r="44" spans="1:8" ht="12.75">
      <c r="A44" s="190">
        <v>34</v>
      </c>
      <c r="B44" s="190" t="s">
        <v>194</v>
      </c>
      <c r="C44" s="193">
        <v>0</v>
      </c>
      <c r="D44" s="193">
        <v>0</v>
      </c>
      <c r="E44" s="193">
        <v>0</v>
      </c>
      <c r="F44" s="193">
        <v>0</v>
      </c>
      <c r="G44" s="194">
        <f t="shared" si="0"/>
        <v>0</v>
      </c>
      <c r="H44" s="194">
        <f t="shared" si="1"/>
        <v>10814</v>
      </c>
    </row>
    <row r="45" spans="1:8" ht="12.75">
      <c r="A45" s="190" t="s">
        <v>203</v>
      </c>
      <c r="B45" s="190" t="s">
        <v>195</v>
      </c>
      <c r="C45" s="193">
        <v>141</v>
      </c>
      <c r="D45" s="193">
        <v>0</v>
      </c>
      <c r="E45" s="193">
        <v>0</v>
      </c>
      <c r="F45" s="193">
        <v>0</v>
      </c>
      <c r="G45" s="194">
        <f t="shared" si="0"/>
        <v>141</v>
      </c>
      <c r="H45" s="194">
        <f t="shared" si="1"/>
        <v>10955</v>
      </c>
    </row>
    <row r="46" spans="1:8" ht="12.75">
      <c r="A46" s="190">
        <v>36</v>
      </c>
      <c r="B46" s="190" t="s">
        <v>197</v>
      </c>
      <c r="C46" s="193">
        <v>0</v>
      </c>
      <c r="D46" s="193">
        <v>0</v>
      </c>
      <c r="E46" s="193">
        <v>0</v>
      </c>
      <c r="F46" s="193">
        <v>0</v>
      </c>
      <c r="G46" s="194">
        <f t="shared" si="0"/>
        <v>0</v>
      </c>
      <c r="H46" s="194">
        <f t="shared" si="1"/>
        <v>10955</v>
      </c>
    </row>
    <row r="47" spans="1:8" ht="12.75">
      <c r="A47" s="190">
        <v>37</v>
      </c>
      <c r="B47" s="190" t="s">
        <v>198</v>
      </c>
      <c r="C47" s="193">
        <v>0</v>
      </c>
      <c r="D47" s="193">
        <v>0</v>
      </c>
      <c r="E47" s="193">
        <v>0</v>
      </c>
      <c r="F47" s="193">
        <v>0</v>
      </c>
      <c r="G47" s="194">
        <f t="shared" si="0"/>
        <v>0</v>
      </c>
      <c r="H47" s="194">
        <f t="shared" si="1"/>
        <v>10955</v>
      </c>
    </row>
    <row r="48" spans="1:8" ht="12.75">
      <c r="A48" s="190">
        <v>38</v>
      </c>
      <c r="B48" s="190" t="s">
        <v>199</v>
      </c>
      <c r="C48" s="193">
        <v>0</v>
      </c>
      <c r="D48" s="193">
        <v>0</v>
      </c>
      <c r="E48" s="193">
        <v>0</v>
      </c>
      <c r="F48" s="193">
        <v>0</v>
      </c>
      <c r="G48" s="194">
        <f t="shared" si="0"/>
        <v>0</v>
      </c>
      <c r="H48" s="194">
        <f t="shared" si="1"/>
        <v>10955</v>
      </c>
    </row>
    <row r="49" spans="1:8" ht="12.75">
      <c r="A49" s="190">
        <v>39</v>
      </c>
      <c r="B49" s="190" t="s">
        <v>201</v>
      </c>
      <c r="C49" s="193">
        <v>0</v>
      </c>
      <c r="D49" s="193">
        <v>0</v>
      </c>
      <c r="E49" s="193">
        <v>0</v>
      </c>
      <c r="F49" s="193">
        <v>0</v>
      </c>
      <c r="G49" s="194">
        <f t="shared" si="0"/>
        <v>0</v>
      </c>
      <c r="H49" s="194">
        <f t="shared" si="1"/>
        <v>10955</v>
      </c>
    </row>
    <row r="50" spans="1:8" ht="12.75">
      <c r="A50" s="190">
        <v>40</v>
      </c>
      <c r="B50" s="190" t="s">
        <v>204</v>
      </c>
      <c r="C50" s="193">
        <v>0</v>
      </c>
      <c r="D50" s="193">
        <v>0</v>
      </c>
      <c r="E50" s="193">
        <v>149</v>
      </c>
      <c r="F50" s="193">
        <v>0</v>
      </c>
      <c r="G50" s="194">
        <f t="shared" si="0"/>
        <v>149</v>
      </c>
      <c r="H50" s="194">
        <f t="shared" si="1"/>
        <v>11104</v>
      </c>
    </row>
    <row r="51" spans="1:8" ht="12.75">
      <c r="A51" s="190">
        <v>41</v>
      </c>
      <c r="B51" s="190" t="s">
        <v>207</v>
      </c>
      <c r="C51" s="193">
        <v>0</v>
      </c>
      <c r="D51" s="193">
        <v>0</v>
      </c>
      <c r="E51" s="193">
        <v>0</v>
      </c>
      <c r="F51" s="193">
        <v>0</v>
      </c>
      <c r="G51" s="194">
        <f t="shared" si="0"/>
        <v>0</v>
      </c>
      <c r="H51" s="194">
        <f t="shared" si="1"/>
        <v>11104</v>
      </c>
    </row>
    <row r="52" spans="1:8" ht="12.75">
      <c r="A52" s="190">
        <v>42</v>
      </c>
      <c r="B52" s="190" t="s">
        <v>208</v>
      </c>
      <c r="C52" s="193">
        <v>0</v>
      </c>
      <c r="D52" s="193">
        <v>0</v>
      </c>
      <c r="E52" s="193">
        <v>0</v>
      </c>
      <c r="F52" s="193">
        <v>0</v>
      </c>
      <c r="G52" s="194">
        <f t="shared" si="0"/>
        <v>0</v>
      </c>
      <c r="H52" s="194">
        <f t="shared" si="1"/>
        <v>11104</v>
      </c>
    </row>
    <row r="53" spans="1:8" ht="12.75">
      <c r="A53" s="190">
        <v>43</v>
      </c>
      <c r="B53" s="190" t="s">
        <v>210</v>
      </c>
      <c r="C53" s="193">
        <v>0</v>
      </c>
      <c r="D53" s="193">
        <v>0</v>
      </c>
      <c r="E53" s="193">
        <v>0</v>
      </c>
      <c r="F53" s="193">
        <v>0</v>
      </c>
      <c r="G53" s="194">
        <f t="shared" si="0"/>
        <v>0</v>
      </c>
      <c r="H53" s="194">
        <f t="shared" si="1"/>
        <v>11104</v>
      </c>
    </row>
    <row r="54" spans="1:8" ht="12.75">
      <c r="A54" s="190">
        <v>44</v>
      </c>
      <c r="B54" s="190" t="s">
        <v>212</v>
      </c>
      <c r="C54" s="193">
        <v>0</v>
      </c>
      <c r="D54" s="193">
        <v>0</v>
      </c>
      <c r="E54" s="193">
        <v>0</v>
      </c>
      <c r="F54" s="193">
        <v>0</v>
      </c>
      <c r="G54" s="194">
        <f t="shared" si="0"/>
        <v>0</v>
      </c>
      <c r="H54" s="194">
        <f t="shared" si="1"/>
        <v>11104</v>
      </c>
    </row>
    <row r="55" spans="1:8" ht="12.75">
      <c r="A55" s="190">
        <v>45</v>
      </c>
      <c r="B55" s="190" t="s">
        <v>213</v>
      </c>
      <c r="C55" s="193">
        <v>0</v>
      </c>
      <c r="D55" s="193">
        <v>0</v>
      </c>
      <c r="E55" s="193">
        <v>0</v>
      </c>
      <c r="F55" s="193">
        <v>429</v>
      </c>
      <c r="G55" s="194">
        <f t="shared" si="0"/>
        <v>429</v>
      </c>
      <c r="H55" s="194">
        <f t="shared" si="1"/>
        <v>11533</v>
      </c>
    </row>
    <row r="56" spans="1:8" ht="12.75">
      <c r="A56" s="190">
        <v>46</v>
      </c>
      <c r="B56" s="190" t="s">
        <v>214</v>
      </c>
      <c r="C56" s="193">
        <v>0</v>
      </c>
      <c r="D56" s="193">
        <v>0</v>
      </c>
      <c r="E56" s="193">
        <v>0</v>
      </c>
      <c r="F56" s="193">
        <v>0</v>
      </c>
      <c r="G56" s="194">
        <f t="shared" si="0"/>
        <v>0</v>
      </c>
      <c r="H56" s="194">
        <f t="shared" si="1"/>
        <v>11533</v>
      </c>
    </row>
    <row r="57" spans="1:8" ht="12.75">
      <c r="A57" s="190">
        <v>47</v>
      </c>
      <c r="B57" s="190" t="s">
        <v>215</v>
      </c>
      <c r="C57" s="193">
        <v>0</v>
      </c>
      <c r="D57" s="193">
        <v>0</v>
      </c>
      <c r="E57" s="193">
        <v>0</v>
      </c>
      <c r="F57" s="193">
        <v>0</v>
      </c>
      <c r="G57" s="194">
        <f t="shared" si="0"/>
        <v>0</v>
      </c>
      <c r="H57" s="194">
        <f t="shared" si="1"/>
        <v>11533</v>
      </c>
    </row>
    <row r="58" spans="1:8" ht="12.75">
      <c r="A58" s="190">
        <v>48</v>
      </c>
      <c r="B58" s="190" t="s">
        <v>217</v>
      </c>
      <c r="C58" s="193">
        <v>0</v>
      </c>
      <c r="D58" s="193">
        <v>0</v>
      </c>
      <c r="E58" s="193">
        <v>0</v>
      </c>
      <c r="F58" s="193">
        <v>0</v>
      </c>
      <c r="G58" s="194">
        <f t="shared" si="0"/>
        <v>0</v>
      </c>
      <c r="H58" s="194">
        <f t="shared" si="1"/>
        <v>11533</v>
      </c>
    </row>
    <row r="59" spans="1:8" ht="12.75">
      <c r="A59" s="190">
        <v>49</v>
      </c>
      <c r="B59" s="190" t="s">
        <v>219</v>
      </c>
      <c r="C59" s="193">
        <v>0</v>
      </c>
      <c r="D59" s="193">
        <v>0</v>
      </c>
      <c r="E59" s="193">
        <v>0</v>
      </c>
      <c r="F59" s="193">
        <v>0</v>
      </c>
      <c r="G59" s="194">
        <f t="shared" si="0"/>
        <v>0</v>
      </c>
      <c r="H59" s="194">
        <f t="shared" si="1"/>
        <v>11533</v>
      </c>
    </row>
    <row r="60" spans="1:8" ht="12.75">
      <c r="A60" s="190">
        <v>50</v>
      </c>
      <c r="B60" s="190" t="s">
        <v>220</v>
      </c>
      <c r="C60" s="193">
        <v>0</v>
      </c>
      <c r="D60" s="193">
        <v>0</v>
      </c>
      <c r="E60" s="193">
        <v>0</v>
      </c>
      <c r="F60" s="193">
        <v>0</v>
      </c>
      <c r="G60" s="194">
        <f t="shared" si="0"/>
        <v>0</v>
      </c>
      <c r="H60" s="194">
        <f t="shared" si="1"/>
        <v>11533</v>
      </c>
    </row>
    <row r="61" spans="1:8" ht="12.75">
      <c r="A61" s="190">
        <v>51</v>
      </c>
      <c r="B61" s="190" t="s">
        <v>223</v>
      </c>
      <c r="C61" s="193">
        <v>0</v>
      </c>
      <c r="D61" s="193">
        <v>0</v>
      </c>
      <c r="E61" s="193">
        <v>0</v>
      </c>
      <c r="F61" s="193">
        <v>0</v>
      </c>
      <c r="G61" s="194">
        <f t="shared" si="0"/>
        <v>0</v>
      </c>
      <c r="H61" s="194">
        <f t="shared" si="1"/>
        <v>11533</v>
      </c>
    </row>
    <row r="62" spans="1:8" ht="12.75">
      <c r="A62" s="190">
        <v>52</v>
      </c>
      <c r="B62" s="190" t="s">
        <v>224</v>
      </c>
      <c r="C62" s="193">
        <v>0</v>
      </c>
      <c r="D62" s="193">
        <v>0</v>
      </c>
      <c r="E62" s="193">
        <v>0</v>
      </c>
      <c r="F62" s="193">
        <v>0</v>
      </c>
      <c r="G62" s="194">
        <f t="shared" si="0"/>
        <v>0</v>
      </c>
      <c r="H62" s="194">
        <f t="shared" si="1"/>
        <v>11533</v>
      </c>
    </row>
    <row r="63" spans="1:8" ht="12.75">
      <c r="A63" s="190" t="s">
        <v>120</v>
      </c>
      <c r="B63" s="190" t="s">
        <v>121</v>
      </c>
      <c r="C63" s="194">
        <f>SUM(C11:C62)</f>
        <v>2661</v>
      </c>
      <c r="D63" s="194">
        <f>SUM(D11:D62)</f>
        <v>8294</v>
      </c>
      <c r="E63" s="194">
        <f>SUM(E11:E62)</f>
        <v>149</v>
      </c>
      <c r="F63" s="194">
        <f>SUM(F11:F62)</f>
        <v>429</v>
      </c>
      <c r="G63" s="194">
        <f>SUM(G11:G62)</f>
        <v>11533</v>
      </c>
      <c r="H63" s="194"/>
    </row>
    <row r="64" spans="1:8" ht="12.75">
      <c r="A64" s="191"/>
      <c r="B64" s="191"/>
      <c r="C64" s="191"/>
      <c r="D64" s="191"/>
      <c r="E64" s="191"/>
      <c r="F64" s="191"/>
      <c r="G64" s="191"/>
      <c r="H64" s="191"/>
    </row>
    <row r="65" spans="1:8" ht="12.75">
      <c r="A65" t="s">
        <v>225</v>
      </c>
      <c r="F65" s="191"/>
      <c r="G65" s="191"/>
      <c r="H65" s="191"/>
    </row>
  </sheetData>
  <sheetProtection/>
  <mergeCells count="3">
    <mergeCell ref="A7:H7"/>
    <mergeCell ref="A8:H8"/>
    <mergeCell ref="A9:H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5.57421875" style="0" customWidth="1"/>
    <col min="2" max="2" width="27.7109375" style="0" customWidth="1"/>
    <col min="3" max="3" width="17.28125" style="0" customWidth="1"/>
    <col min="4" max="4" width="13.7109375" style="0" customWidth="1"/>
    <col min="5" max="5" width="17.7109375" style="0" customWidth="1"/>
    <col min="6" max="9" width="11.140625" style="0" bestFit="1" customWidth="1"/>
  </cols>
  <sheetData>
    <row r="1" s="85" customFormat="1" ht="15">
      <c r="A1" s="84" t="s">
        <v>170</v>
      </c>
    </row>
    <row r="2" s="85" customFormat="1" ht="15">
      <c r="A2" s="84" t="s">
        <v>171</v>
      </c>
    </row>
    <row r="3" s="85" customFormat="1" ht="15"/>
    <row r="4" spans="1:2" s="85" customFormat="1" ht="15">
      <c r="A4" s="161" t="s">
        <v>133</v>
      </c>
      <c r="B4" s="126">
        <f>'Weekliks-Weekly'!B59</f>
        <v>0</v>
      </c>
    </row>
    <row r="5" spans="1:2" s="85" customFormat="1" ht="15">
      <c r="A5" s="161" t="s">
        <v>129</v>
      </c>
      <c r="B5" s="86">
        <f>B4</f>
        <v>0</v>
      </c>
    </row>
    <row r="7" spans="1:11" ht="15">
      <c r="A7" s="198" t="s">
        <v>221</v>
      </c>
      <c r="B7" s="199"/>
      <c r="C7" s="199"/>
      <c r="D7" s="199"/>
      <c r="E7" s="199"/>
      <c r="F7" s="199"/>
      <c r="G7" s="199"/>
      <c r="H7" s="199"/>
      <c r="I7" s="199"/>
      <c r="J7" s="199"/>
      <c r="K7" s="200"/>
    </row>
    <row r="8" spans="1:11" ht="15">
      <c r="A8" s="198" t="s">
        <v>205</v>
      </c>
      <c r="B8" s="199"/>
      <c r="C8" s="199"/>
      <c r="D8" s="199"/>
      <c r="E8" s="199"/>
      <c r="F8" s="199"/>
      <c r="G8" s="199"/>
      <c r="H8" s="199"/>
      <c r="I8" s="199"/>
      <c r="J8" s="199"/>
      <c r="K8" s="200"/>
    </row>
    <row r="9" spans="1:11" ht="12.75">
      <c r="A9" s="201" t="s">
        <v>120</v>
      </c>
      <c r="B9" s="202"/>
      <c r="C9" s="202"/>
      <c r="D9" s="202"/>
      <c r="E9" s="202"/>
      <c r="F9" s="202"/>
      <c r="G9" s="202"/>
      <c r="H9" s="202"/>
      <c r="I9" s="202"/>
      <c r="J9" s="202"/>
      <c r="K9" s="203"/>
    </row>
    <row r="10" spans="1:11" ht="12.75">
      <c r="A10" s="192"/>
      <c r="B10" s="192" t="s">
        <v>118</v>
      </c>
      <c r="C10" s="192" t="s">
        <v>222</v>
      </c>
      <c r="D10" s="192" t="s">
        <v>168</v>
      </c>
      <c r="E10" s="192" t="s">
        <v>183</v>
      </c>
      <c r="F10" s="192" t="s">
        <v>172</v>
      </c>
      <c r="G10" s="192" t="s">
        <v>173</v>
      </c>
      <c r="H10" s="192" t="s">
        <v>218</v>
      </c>
      <c r="I10" s="192" t="s">
        <v>169</v>
      </c>
      <c r="J10" s="192" t="s">
        <v>148</v>
      </c>
      <c r="K10" s="192" t="s">
        <v>148</v>
      </c>
    </row>
    <row r="11" spans="1:11" ht="12.75">
      <c r="A11" s="190">
        <v>1</v>
      </c>
      <c r="B11" s="190" t="s">
        <v>131</v>
      </c>
      <c r="C11" s="193">
        <v>0</v>
      </c>
      <c r="D11" s="193">
        <v>0</v>
      </c>
      <c r="E11" s="193">
        <v>0</v>
      </c>
      <c r="F11" s="193">
        <v>0</v>
      </c>
      <c r="G11" s="193">
        <v>0</v>
      </c>
      <c r="H11" s="193">
        <v>0</v>
      </c>
      <c r="I11" s="193">
        <v>0</v>
      </c>
      <c r="J11" s="194">
        <f aca="true" t="shared" si="0" ref="J11:J62">SUM(C11:I11)</f>
        <v>0</v>
      </c>
      <c r="K11" s="194">
        <f>J11</f>
        <v>0</v>
      </c>
    </row>
    <row r="12" spans="1:11" ht="12.75">
      <c r="A12" s="190">
        <v>2</v>
      </c>
      <c r="B12" s="190" t="s">
        <v>138</v>
      </c>
      <c r="C12" s="193">
        <v>0</v>
      </c>
      <c r="D12" s="193">
        <v>0</v>
      </c>
      <c r="E12" s="193">
        <v>0</v>
      </c>
      <c r="F12" s="193">
        <v>0</v>
      </c>
      <c r="G12" s="193">
        <v>0</v>
      </c>
      <c r="H12" s="193">
        <v>0</v>
      </c>
      <c r="I12" s="193">
        <v>136</v>
      </c>
      <c r="J12" s="194">
        <f t="shared" si="0"/>
        <v>136</v>
      </c>
      <c r="K12" s="194">
        <f aca="true" t="shared" si="1" ref="K12:K62">J12+K11</f>
        <v>136</v>
      </c>
    </row>
    <row r="13" spans="1:11" ht="12.75">
      <c r="A13" s="190">
        <v>3</v>
      </c>
      <c r="B13" s="190" t="s">
        <v>139</v>
      </c>
      <c r="C13" s="193">
        <v>0</v>
      </c>
      <c r="D13" s="193">
        <v>0</v>
      </c>
      <c r="E13" s="193">
        <v>0</v>
      </c>
      <c r="F13" s="193">
        <v>0</v>
      </c>
      <c r="G13" s="193">
        <v>0</v>
      </c>
      <c r="H13" s="193">
        <v>0</v>
      </c>
      <c r="I13" s="193">
        <v>483</v>
      </c>
      <c r="J13" s="194">
        <f t="shared" si="0"/>
        <v>483</v>
      </c>
      <c r="K13" s="194">
        <f t="shared" si="1"/>
        <v>619</v>
      </c>
    </row>
    <row r="14" spans="1:11" ht="12.75">
      <c r="A14" s="190">
        <v>4</v>
      </c>
      <c r="B14" s="190" t="s">
        <v>140</v>
      </c>
      <c r="C14" s="193">
        <v>0</v>
      </c>
      <c r="D14" s="193">
        <v>0</v>
      </c>
      <c r="E14" s="193">
        <v>0</v>
      </c>
      <c r="F14" s="193">
        <v>0</v>
      </c>
      <c r="G14" s="193">
        <v>0</v>
      </c>
      <c r="H14" s="193">
        <v>0</v>
      </c>
      <c r="I14" s="193">
        <v>515</v>
      </c>
      <c r="J14" s="194">
        <f t="shared" si="0"/>
        <v>515</v>
      </c>
      <c r="K14" s="194">
        <f t="shared" si="1"/>
        <v>1134</v>
      </c>
    </row>
    <row r="15" spans="1:11" ht="12.75">
      <c r="A15" s="190">
        <v>5</v>
      </c>
      <c r="B15" s="190" t="s">
        <v>141</v>
      </c>
      <c r="C15" s="193">
        <v>0</v>
      </c>
      <c r="D15" s="193">
        <v>0</v>
      </c>
      <c r="E15" s="193">
        <v>0</v>
      </c>
      <c r="F15" s="193">
        <v>0</v>
      </c>
      <c r="G15" s="193">
        <v>0</v>
      </c>
      <c r="H15" s="193">
        <v>0</v>
      </c>
      <c r="I15" s="193">
        <v>0</v>
      </c>
      <c r="J15" s="194">
        <f t="shared" si="0"/>
        <v>0</v>
      </c>
      <c r="K15" s="194">
        <f t="shared" si="1"/>
        <v>1134</v>
      </c>
    </row>
    <row r="16" spans="1:11" ht="12.75">
      <c r="A16" s="190">
        <v>6</v>
      </c>
      <c r="B16" s="190" t="s">
        <v>142</v>
      </c>
      <c r="C16" s="193">
        <v>0</v>
      </c>
      <c r="D16" s="193">
        <v>0</v>
      </c>
      <c r="E16" s="193">
        <v>0</v>
      </c>
      <c r="F16" s="193">
        <v>0</v>
      </c>
      <c r="G16" s="193">
        <v>0</v>
      </c>
      <c r="H16" s="193">
        <v>0</v>
      </c>
      <c r="I16" s="193">
        <v>957</v>
      </c>
      <c r="J16" s="194">
        <f t="shared" si="0"/>
        <v>957</v>
      </c>
      <c r="K16" s="194">
        <f t="shared" si="1"/>
        <v>2091</v>
      </c>
    </row>
    <row r="17" spans="1:11" ht="12.75">
      <c r="A17" s="190">
        <v>7</v>
      </c>
      <c r="B17" s="190" t="s">
        <v>143</v>
      </c>
      <c r="C17" s="193">
        <v>0</v>
      </c>
      <c r="D17" s="193">
        <v>0</v>
      </c>
      <c r="E17" s="193">
        <v>0</v>
      </c>
      <c r="F17" s="193">
        <v>0</v>
      </c>
      <c r="G17" s="193">
        <v>0</v>
      </c>
      <c r="H17" s="193">
        <v>0</v>
      </c>
      <c r="I17" s="193">
        <v>0</v>
      </c>
      <c r="J17" s="194">
        <f t="shared" si="0"/>
        <v>0</v>
      </c>
      <c r="K17" s="194">
        <f t="shared" si="1"/>
        <v>2091</v>
      </c>
    </row>
    <row r="18" spans="1:11" ht="12.75">
      <c r="A18" s="190">
        <v>8</v>
      </c>
      <c r="B18" s="190" t="s">
        <v>144</v>
      </c>
      <c r="C18" s="193">
        <v>0</v>
      </c>
      <c r="D18" s="193">
        <v>0</v>
      </c>
      <c r="E18" s="193">
        <v>0</v>
      </c>
      <c r="F18" s="193">
        <v>0</v>
      </c>
      <c r="G18" s="193">
        <v>0</v>
      </c>
      <c r="H18" s="193">
        <v>0</v>
      </c>
      <c r="I18" s="193">
        <v>1240</v>
      </c>
      <c r="J18" s="194">
        <f t="shared" si="0"/>
        <v>1240</v>
      </c>
      <c r="K18" s="194">
        <f t="shared" si="1"/>
        <v>3331</v>
      </c>
    </row>
    <row r="19" spans="1:11" ht="12.75">
      <c r="A19" s="190">
        <v>9</v>
      </c>
      <c r="B19" s="190" t="s">
        <v>145</v>
      </c>
      <c r="C19" s="193">
        <v>0</v>
      </c>
      <c r="D19" s="193">
        <v>0</v>
      </c>
      <c r="E19" s="193">
        <v>0</v>
      </c>
      <c r="F19" s="193">
        <v>0</v>
      </c>
      <c r="G19" s="193">
        <v>0</v>
      </c>
      <c r="H19" s="193">
        <v>0</v>
      </c>
      <c r="I19" s="193">
        <v>0</v>
      </c>
      <c r="J19" s="194">
        <f t="shared" si="0"/>
        <v>0</v>
      </c>
      <c r="K19" s="194">
        <f t="shared" si="1"/>
        <v>3331</v>
      </c>
    </row>
    <row r="20" spans="1:11" ht="12.75">
      <c r="A20" s="190">
        <v>10</v>
      </c>
      <c r="B20" s="190" t="s">
        <v>146</v>
      </c>
      <c r="C20" s="193">
        <v>0</v>
      </c>
      <c r="D20" s="193">
        <v>0</v>
      </c>
      <c r="E20" s="193">
        <v>0</v>
      </c>
      <c r="F20" s="193">
        <v>0</v>
      </c>
      <c r="G20" s="193">
        <v>0</v>
      </c>
      <c r="H20" s="193">
        <v>0</v>
      </c>
      <c r="I20" s="193">
        <v>0</v>
      </c>
      <c r="J20" s="194">
        <f t="shared" si="0"/>
        <v>0</v>
      </c>
      <c r="K20" s="194">
        <f t="shared" si="1"/>
        <v>3331</v>
      </c>
    </row>
    <row r="21" spans="1:11" ht="12.75">
      <c r="A21" s="190">
        <v>11</v>
      </c>
      <c r="B21" s="190" t="s">
        <v>147</v>
      </c>
      <c r="C21" s="193">
        <v>0</v>
      </c>
      <c r="D21" s="193">
        <v>529</v>
      </c>
      <c r="E21" s="193">
        <v>0</v>
      </c>
      <c r="F21" s="193">
        <v>0</v>
      </c>
      <c r="G21" s="193">
        <v>0</v>
      </c>
      <c r="H21" s="193">
        <v>0</v>
      </c>
      <c r="I21" s="193">
        <v>4993</v>
      </c>
      <c r="J21" s="194">
        <f t="shared" si="0"/>
        <v>5522</v>
      </c>
      <c r="K21" s="194">
        <f t="shared" si="1"/>
        <v>8853</v>
      </c>
    </row>
    <row r="22" spans="1:11" ht="12.75">
      <c r="A22" s="190">
        <v>12</v>
      </c>
      <c r="B22" s="190" t="s">
        <v>149</v>
      </c>
      <c r="C22" s="193">
        <v>0</v>
      </c>
      <c r="D22" s="193">
        <v>0</v>
      </c>
      <c r="E22" s="193">
        <v>0</v>
      </c>
      <c r="F22" s="193">
        <v>0</v>
      </c>
      <c r="G22" s="193">
        <v>0</v>
      </c>
      <c r="H22" s="193">
        <v>0</v>
      </c>
      <c r="I22" s="193">
        <v>0</v>
      </c>
      <c r="J22" s="194">
        <f t="shared" si="0"/>
        <v>0</v>
      </c>
      <c r="K22" s="194">
        <f t="shared" si="1"/>
        <v>8853</v>
      </c>
    </row>
    <row r="23" spans="1:11" ht="12.75">
      <c r="A23" s="190">
        <v>13</v>
      </c>
      <c r="B23" s="190" t="s">
        <v>152</v>
      </c>
      <c r="C23" s="193">
        <v>0</v>
      </c>
      <c r="D23" s="193">
        <v>3080</v>
      </c>
      <c r="E23" s="193">
        <v>0</v>
      </c>
      <c r="F23" s="193">
        <v>0</v>
      </c>
      <c r="G23" s="193">
        <v>0</v>
      </c>
      <c r="H23" s="193">
        <v>0</v>
      </c>
      <c r="I23" s="193">
        <v>7</v>
      </c>
      <c r="J23" s="194">
        <f t="shared" si="0"/>
        <v>3087</v>
      </c>
      <c r="K23" s="194">
        <f t="shared" si="1"/>
        <v>11940</v>
      </c>
    </row>
    <row r="24" spans="1:11" ht="12.75">
      <c r="A24" s="190">
        <v>14</v>
      </c>
      <c r="B24" s="190" t="s">
        <v>156</v>
      </c>
      <c r="C24" s="193">
        <v>0</v>
      </c>
      <c r="D24" s="193">
        <v>4366</v>
      </c>
      <c r="E24" s="193">
        <v>0</v>
      </c>
      <c r="F24" s="193">
        <v>0</v>
      </c>
      <c r="G24" s="193">
        <v>0</v>
      </c>
      <c r="H24" s="193">
        <v>0</v>
      </c>
      <c r="I24" s="193">
        <v>4183</v>
      </c>
      <c r="J24" s="194">
        <f t="shared" si="0"/>
        <v>8549</v>
      </c>
      <c r="K24" s="194">
        <f t="shared" si="1"/>
        <v>20489</v>
      </c>
    </row>
    <row r="25" spans="1:11" ht="12.75">
      <c r="A25" s="190">
        <v>15</v>
      </c>
      <c r="B25" s="190" t="s">
        <v>157</v>
      </c>
      <c r="C25" s="193">
        <v>0</v>
      </c>
      <c r="D25" s="193">
        <v>0</v>
      </c>
      <c r="E25" s="193">
        <v>0</v>
      </c>
      <c r="F25" s="193">
        <v>0</v>
      </c>
      <c r="G25" s="193">
        <v>0</v>
      </c>
      <c r="H25" s="193">
        <v>0</v>
      </c>
      <c r="I25" s="193">
        <v>0</v>
      </c>
      <c r="J25" s="194">
        <f t="shared" si="0"/>
        <v>0</v>
      </c>
      <c r="K25" s="194">
        <f t="shared" si="1"/>
        <v>20489</v>
      </c>
    </row>
    <row r="26" spans="1:11" ht="12.75">
      <c r="A26" s="190">
        <v>16</v>
      </c>
      <c r="B26" s="190" t="s">
        <v>163</v>
      </c>
      <c r="C26" s="193">
        <v>0</v>
      </c>
      <c r="D26" s="193">
        <v>0</v>
      </c>
      <c r="E26" s="193">
        <v>0</v>
      </c>
      <c r="F26" s="193">
        <v>0</v>
      </c>
      <c r="G26" s="193">
        <v>0</v>
      </c>
      <c r="H26" s="193">
        <v>0</v>
      </c>
      <c r="I26" s="193">
        <v>8116</v>
      </c>
      <c r="J26" s="194">
        <f t="shared" si="0"/>
        <v>8116</v>
      </c>
      <c r="K26" s="194">
        <f t="shared" si="1"/>
        <v>28605</v>
      </c>
    </row>
    <row r="27" spans="1:11" ht="12.75">
      <c r="A27" s="190">
        <v>17</v>
      </c>
      <c r="B27" s="190" t="s">
        <v>164</v>
      </c>
      <c r="C27" s="193">
        <v>0</v>
      </c>
      <c r="D27" s="193">
        <v>749</v>
      </c>
      <c r="E27" s="193">
        <v>0</v>
      </c>
      <c r="F27" s="193">
        <v>0</v>
      </c>
      <c r="G27" s="193">
        <v>0</v>
      </c>
      <c r="H27" s="193">
        <v>0</v>
      </c>
      <c r="I27" s="193">
        <v>8613</v>
      </c>
      <c r="J27" s="194">
        <f t="shared" si="0"/>
        <v>9362</v>
      </c>
      <c r="K27" s="194">
        <f t="shared" si="1"/>
        <v>37967</v>
      </c>
    </row>
    <row r="28" spans="1:11" ht="12.75">
      <c r="A28" s="190">
        <v>18</v>
      </c>
      <c r="B28" s="190" t="s">
        <v>165</v>
      </c>
      <c r="C28" s="193">
        <v>0</v>
      </c>
      <c r="D28" s="193">
        <v>0</v>
      </c>
      <c r="E28" s="193">
        <v>0</v>
      </c>
      <c r="F28" s="193">
        <v>0</v>
      </c>
      <c r="G28" s="193">
        <v>0</v>
      </c>
      <c r="H28" s="193">
        <v>0</v>
      </c>
      <c r="I28" s="193">
        <v>7858</v>
      </c>
      <c r="J28" s="194">
        <f t="shared" si="0"/>
        <v>7858</v>
      </c>
      <c r="K28" s="194">
        <f t="shared" si="1"/>
        <v>45825</v>
      </c>
    </row>
    <row r="29" spans="1:11" ht="12.75">
      <c r="A29" s="190">
        <v>19</v>
      </c>
      <c r="B29" s="190" t="s">
        <v>176</v>
      </c>
      <c r="C29" s="193">
        <v>0</v>
      </c>
      <c r="D29" s="193">
        <v>0</v>
      </c>
      <c r="E29" s="193">
        <v>0</v>
      </c>
      <c r="F29" s="193">
        <v>0</v>
      </c>
      <c r="G29" s="193">
        <v>0</v>
      </c>
      <c r="H29" s="193">
        <v>0</v>
      </c>
      <c r="I29" s="193">
        <v>5356</v>
      </c>
      <c r="J29" s="194">
        <f t="shared" si="0"/>
        <v>5356</v>
      </c>
      <c r="K29" s="194">
        <f t="shared" si="1"/>
        <v>51181</v>
      </c>
    </row>
    <row r="30" spans="1:11" ht="12.75">
      <c r="A30" s="190">
        <v>20</v>
      </c>
      <c r="B30" s="190" t="s">
        <v>177</v>
      </c>
      <c r="C30" s="193">
        <v>0</v>
      </c>
      <c r="D30" s="193">
        <v>0</v>
      </c>
      <c r="E30" s="193">
        <v>0</v>
      </c>
      <c r="F30" s="193">
        <v>0</v>
      </c>
      <c r="G30" s="193">
        <v>0</v>
      </c>
      <c r="H30" s="193">
        <v>0</v>
      </c>
      <c r="I30" s="193">
        <v>3639</v>
      </c>
      <c r="J30" s="194">
        <f t="shared" si="0"/>
        <v>3639</v>
      </c>
      <c r="K30" s="194">
        <f t="shared" si="1"/>
        <v>54820</v>
      </c>
    </row>
    <row r="31" spans="1:11" ht="12.75">
      <c r="A31" s="190">
        <v>21</v>
      </c>
      <c r="B31" s="190" t="s">
        <v>178</v>
      </c>
      <c r="C31" s="193">
        <v>0</v>
      </c>
      <c r="D31" s="193">
        <v>0</v>
      </c>
      <c r="E31" s="193">
        <v>0</v>
      </c>
      <c r="F31" s="193">
        <v>0</v>
      </c>
      <c r="G31" s="193">
        <v>0</v>
      </c>
      <c r="H31" s="193">
        <v>0</v>
      </c>
      <c r="I31" s="193">
        <v>4297</v>
      </c>
      <c r="J31" s="194">
        <f t="shared" si="0"/>
        <v>4297</v>
      </c>
      <c r="K31" s="194">
        <f t="shared" si="1"/>
        <v>59117</v>
      </c>
    </row>
    <row r="32" spans="1:11" ht="12.75">
      <c r="A32" s="190">
        <v>22</v>
      </c>
      <c r="B32" s="190" t="s">
        <v>179</v>
      </c>
      <c r="C32" s="193">
        <v>0</v>
      </c>
      <c r="D32" s="193">
        <v>2369</v>
      </c>
      <c r="E32" s="193">
        <v>68</v>
      </c>
      <c r="F32" s="193">
        <v>0</v>
      </c>
      <c r="G32" s="193">
        <v>0</v>
      </c>
      <c r="H32" s="193">
        <v>0</v>
      </c>
      <c r="I32" s="193">
        <v>8532</v>
      </c>
      <c r="J32" s="194">
        <f t="shared" si="0"/>
        <v>10969</v>
      </c>
      <c r="K32" s="194">
        <f t="shared" si="1"/>
        <v>70086</v>
      </c>
    </row>
    <row r="33" spans="1:11" ht="12.75">
      <c r="A33" s="190">
        <v>23</v>
      </c>
      <c r="B33" s="190" t="s">
        <v>180</v>
      </c>
      <c r="C33" s="193">
        <v>0</v>
      </c>
      <c r="D33" s="193">
        <v>0</v>
      </c>
      <c r="E33" s="193">
        <v>0</v>
      </c>
      <c r="F33" s="193">
        <v>0</v>
      </c>
      <c r="G33" s="193">
        <v>0</v>
      </c>
      <c r="H33" s="193">
        <v>0</v>
      </c>
      <c r="I33" s="193">
        <v>10</v>
      </c>
      <c r="J33" s="194">
        <f t="shared" si="0"/>
        <v>10</v>
      </c>
      <c r="K33" s="194">
        <f t="shared" si="1"/>
        <v>70096</v>
      </c>
    </row>
    <row r="34" spans="1:11" ht="12.75">
      <c r="A34" s="190">
        <v>24</v>
      </c>
      <c r="B34" s="190" t="s">
        <v>181</v>
      </c>
      <c r="C34" s="193">
        <v>0</v>
      </c>
      <c r="D34" s="193">
        <v>0</v>
      </c>
      <c r="E34" s="193">
        <v>0</v>
      </c>
      <c r="F34" s="193">
        <v>0</v>
      </c>
      <c r="G34" s="193">
        <v>0</v>
      </c>
      <c r="H34" s="193">
        <v>0</v>
      </c>
      <c r="I34" s="193">
        <v>1184</v>
      </c>
      <c r="J34" s="194">
        <f t="shared" si="0"/>
        <v>1184</v>
      </c>
      <c r="K34" s="194">
        <f t="shared" si="1"/>
        <v>71280</v>
      </c>
    </row>
    <row r="35" spans="1:11" ht="12.75">
      <c r="A35" s="190">
        <v>25</v>
      </c>
      <c r="B35" s="190" t="s">
        <v>182</v>
      </c>
      <c r="C35" s="193">
        <v>0</v>
      </c>
      <c r="D35" s="193">
        <v>0</v>
      </c>
      <c r="E35" s="193">
        <v>0</v>
      </c>
      <c r="F35" s="193">
        <v>0</v>
      </c>
      <c r="G35" s="193">
        <v>0</v>
      </c>
      <c r="H35" s="193">
        <v>0</v>
      </c>
      <c r="I35" s="193">
        <v>3085</v>
      </c>
      <c r="J35" s="194">
        <f t="shared" si="0"/>
        <v>3085</v>
      </c>
      <c r="K35" s="194">
        <f t="shared" si="1"/>
        <v>74365</v>
      </c>
    </row>
    <row r="36" spans="1:11" ht="12.75">
      <c r="A36" s="190">
        <v>26</v>
      </c>
      <c r="B36" s="190" t="s">
        <v>184</v>
      </c>
      <c r="C36" s="193">
        <v>0</v>
      </c>
      <c r="D36" s="193">
        <v>1760</v>
      </c>
      <c r="E36" s="193">
        <v>0</v>
      </c>
      <c r="F36" s="193">
        <v>0</v>
      </c>
      <c r="G36" s="193">
        <v>0</v>
      </c>
      <c r="H36" s="193">
        <v>0</v>
      </c>
      <c r="I36" s="193">
        <v>11964</v>
      </c>
      <c r="J36" s="194">
        <f t="shared" si="0"/>
        <v>13724</v>
      </c>
      <c r="K36" s="194">
        <f t="shared" si="1"/>
        <v>88089</v>
      </c>
    </row>
    <row r="37" spans="1:11" ht="12.75">
      <c r="A37" s="190">
        <v>27</v>
      </c>
      <c r="B37" s="190" t="s">
        <v>185</v>
      </c>
      <c r="C37" s="193">
        <v>0</v>
      </c>
      <c r="D37" s="193">
        <v>0</v>
      </c>
      <c r="E37" s="193">
        <v>0</v>
      </c>
      <c r="F37" s="193">
        <v>0</v>
      </c>
      <c r="G37" s="193">
        <v>0</v>
      </c>
      <c r="H37" s="193">
        <v>0</v>
      </c>
      <c r="I37" s="193">
        <v>1973</v>
      </c>
      <c r="J37" s="194">
        <f t="shared" si="0"/>
        <v>1973</v>
      </c>
      <c r="K37" s="194">
        <f t="shared" si="1"/>
        <v>90062</v>
      </c>
    </row>
    <row r="38" spans="1:11" ht="12.75">
      <c r="A38" s="190">
        <v>28</v>
      </c>
      <c r="B38" s="190" t="s">
        <v>186</v>
      </c>
      <c r="C38" s="193">
        <v>0</v>
      </c>
      <c r="D38" s="193">
        <v>0</v>
      </c>
      <c r="E38" s="193">
        <v>0</v>
      </c>
      <c r="F38" s="193">
        <v>0</v>
      </c>
      <c r="G38" s="193">
        <v>0</v>
      </c>
      <c r="H38" s="193">
        <v>0</v>
      </c>
      <c r="I38" s="193">
        <v>470</v>
      </c>
      <c r="J38" s="194">
        <f t="shared" si="0"/>
        <v>470</v>
      </c>
      <c r="K38" s="194">
        <f t="shared" si="1"/>
        <v>90532</v>
      </c>
    </row>
    <row r="39" spans="1:11" ht="12.75">
      <c r="A39" s="190">
        <v>29</v>
      </c>
      <c r="B39" s="190" t="s">
        <v>187</v>
      </c>
      <c r="C39" s="193">
        <v>0</v>
      </c>
      <c r="D39" s="193">
        <v>0</v>
      </c>
      <c r="E39" s="193">
        <v>0</v>
      </c>
      <c r="F39" s="193">
        <v>0</v>
      </c>
      <c r="G39" s="193">
        <v>0</v>
      </c>
      <c r="H39" s="193">
        <v>0</v>
      </c>
      <c r="I39" s="193">
        <v>7009</v>
      </c>
      <c r="J39" s="194">
        <f t="shared" si="0"/>
        <v>7009</v>
      </c>
      <c r="K39" s="194">
        <f t="shared" si="1"/>
        <v>97541</v>
      </c>
    </row>
    <row r="40" spans="1:11" ht="12.75">
      <c r="A40" s="190">
        <v>30</v>
      </c>
      <c r="B40" s="190" t="s">
        <v>189</v>
      </c>
      <c r="C40" s="193">
        <v>0</v>
      </c>
      <c r="D40" s="193">
        <v>6175</v>
      </c>
      <c r="E40" s="193">
        <v>0</v>
      </c>
      <c r="F40" s="193">
        <v>0</v>
      </c>
      <c r="G40" s="193">
        <v>0</v>
      </c>
      <c r="H40" s="193">
        <v>0</v>
      </c>
      <c r="I40" s="193">
        <v>10366</v>
      </c>
      <c r="J40" s="194">
        <f t="shared" si="0"/>
        <v>16541</v>
      </c>
      <c r="K40" s="194">
        <f t="shared" si="1"/>
        <v>114082</v>
      </c>
    </row>
    <row r="41" spans="1:11" ht="12.75">
      <c r="A41" s="190">
        <v>31</v>
      </c>
      <c r="B41" s="190" t="s">
        <v>191</v>
      </c>
      <c r="C41" s="193">
        <v>0</v>
      </c>
      <c r="D41" s="193">
        <v>0</v>
      </c>
      <c r="E41" s="193">
        <v>0</v>
      </c>
      <c r="F41" s="193">
        <v>0</v>
      </c>
      <c r="G41" s="193">
        <v>0</v>
      </c>
      <c r="H41" s="193">
        <v>0</v>
      </c>
      <c r="I41" s="193">
        <v>1769</v>
      </c>
      <c r="J41" s="194">
        <f t="shared" si="0"/>
        <v>1769</v>
      </c>
      <c r="K41" s="194">
        <f t="shared" si="1"/>
        <v>115851</v>
      </c>
    </row>
    <row r="42" spans="1:11" ht="12.75">
      <c r="A42" s="190">
        <v>32</v>
      </c>
      <c r="B42" s="190" t="s">
        <v>192</v>
      </c>
      <c r="C42" s="193">
        <v>0</v>
      </c>
      <c r="D42" s="193">
        <v>0</v>
      </c>
      <c r="E42" s="193">
        <v>0</v>
      </c>
      <c r="F42" s="193">
        <v>0</v>
      </c>
      <c r="G42" s="193">
        <v>0</v>
      </c>
      <c r="H42" s="193">
        <v>0</v>
      </c>
      <c r="I42" s="193">
        <v>0</v>
      </c>
      <c r="J42" s="194">
        <f t="shared" si="0"/>
        <v>0</v>
      </c>
      <c r="K42" s="194">
        <f t="shared" si="1"/>
        <v>115851</v>
      </c>
    </row>
    <row r="43" spans="1:11" ht="12.75">
      <c r="A43" s="190">
        <v>33</v>
      </c>
      <c r="B43" s="190" t="s">
        <v>193</v>
      </c>
      <c r="C43" s="193">
        <v>0</v>
      </c>
      <c r="D43" s="193">
        <v>0</v>
      </c>
      <c r="E43" s="193">
        <v>0</v>
      </c>
      <c r="F43" s="193">
        <v>0</v>
      </c>
      <c r="G43" s="193">
        <v>0</v>
      </c>
      <c r="H43" s="193">
        <v>0</v>
      </c>
      <c r="I43" s="193">
        <v>0</v>
      </c>
      <c r="J43" s="194">
        <f t="shared" si="0"/>
        <v>0</v>
      </c>
      <c r="K43" s="194">
        <f t="shared" si="1"/>
        <v>115851</v>
      </c>
    </row>
    <row r="44" spans="1:11" ht="12.75">
      <c r="A44" s="190">
        <v>34</v>
      </c>
      <c r="B44" s="190" t="s">
        <v>194</v>
      </c>
      <c r="C44" s="193">
        <v>0</v>
      </c>
      <c r="D44" s="193">
        <v>0</v>
      </c>
      <c r="E44" s="193">
        <v>0</v>
      </c>
      <c r="F44" s="193">
        <v>0</v>
      </c>
      <c r="G44" s="193">
        <v>0</v>
      </c>
      <c r="H44" s="193">
        <v>0</v>
      </c>
      <c r="I44" s="193">
        <v>0</v>
      </c>
      <c r="J44" s="194">
        <f t="shared" si="0"/>
        <v>0</v>
      </c>
      <c r="K44" s="194">
        <f t="shared" si="1"/>
        <v>115851</v>
      </c>
    </row>
    <row r="45" spans="1:11" ht="12.75">
      <c r="A45" s="190" t="s">
        <v>203</v>
      </c>
      <c r="B45" s="190" t="s">
        <v>195</v>
      </c>
      <c r="C45" s="193">
        <v>0</v>
      </c>
      <c r="D45" s="193">
        <v>10368</v>
      </c>
      <c r="E45" s="193">
        <v>0</v>
      </c>
      <c r="F45" s="193">
        <v>0</v>
      </c>
      <c r="G45" s="193">
        <v>300</v>
      </c>
      <c r="H45" s="193">
        <v>0</v>
      </c>
      <c r="I45" s="193">
        <v>13837</v>
      </c>
      <c r="J45" s="194">
        <f t="shared" si="0"/>
        <v>24505</v>
      </c>
      <c r="K45" s="194">
        <f t="shared" si="1"/>
        <v>140356</v>
      </c>
    </row>
    <row r="46" spans="1:11" ht="12.75">
      <c r="A46" s="190">
        <v>36</v>
      </c>
      <c r="B46" s="190" t="s">
        <v>197</v>
      </c>
      <c r="C46" s="193">
        <v>0</v>
      </c>
      <c r="D46" s="193">
        <v>0</v>
      </c>
      <c r="E46" s="193">
        <v>0</v>
      </c>
      <c r="F46" s="193">
        <v>0</v>
      </c>
      <c r="G46" s="193">
        <v>0</v>
      </c>
      <c r="H46" s="193">
        <v>0</v>
      </c>
      <c r="I46" s="193">
        <v>1688</v>
      </c>
      <c r="J46" s="194">
        <f t="shared" si="0"/>
        <v>1688</v>
      </c>
      <c r="K46" s="194">
        <f t="shared" si="1"/>
        <v>142044</v>
      </c>
    </row>
    <row r="47" spans="1:11" ht="12.75">
      <c r="A47" s="190">
        <v>37</v>
      </c>
      <c r="B47" s="190" t="s">
        <v>198</v>
      </c>
      <c r="C47" s="193">
        <v>0</v>
      </c>
      <c r="D47" s="193">
        <v>0</v>
      </c>
      <c r="E47" s="193">
        <v>0</v>
      </c>
      <c r="F47" s="193">
        <v>0</v>
      </c>
      <c r="G47" s="193">
        <v>407</v>
      </c>
      <c r="H47" s="193">
        <v>0</v>
      </c>
      <c r="I47" s="193">
        <v>2125</v>
      </c>
      <c r="J47" s="194">
        <f t="shared" si="0"/>
        <v>2532</v>
      </c>
      <c r="K47" s="194">
        <f t="shared" si="1"/>
        <v>144576</v>
      </c>
    </row>
    <row r="48" spans="1:11" ht="12.75">
      <c r="A48" s="190">
        <v>38</v>
      </c>
      <c r="B48" s="190" t="s">
        <v>199</v>
      </c>
      <c r="C48" s="193">
        <v>0</v>
      </c>
      <c r="D48" s="193">
        <v>257</v>
      </c>
      <c r="E48" s="193">
        <v>0</v>
      </c>
      <c r="F48" s="193">
        <v>0</v>
      </c>
      <c r="G48" s="193">
        <v>0</v>
      </c>
      <c r="H48" s="193">
        <v>0</v>
      </c>
      <c r="I48" s="193">
        <v>951</v>
      </c>
      <c r="J48" s="194">
        <f t="shared" si="0"/>
        <v>1208</v>
      </c>
      <c r="K48" s="194">
        <f t="shared" si="1"/>
        <v>145784</v>
      </c>
    </row>
    <row r="49" spans="1:11" ht="12.75">
      <c r="A49" s="190">
        <v>39</v>
      </c>
      <c r="B49" s="190" t="s">
        <v>201</v>
      </c>
      <c r="C49" s="193">
        <v>0</v>
      </c>
      <c r="D49" s="193">
        <v>688</v>
      </c>
      <c r="E49" s="193">
        <v>0</v>
      </c>
      <c r="F49" s="193">
        <v>813</v>
      </c>
      <c r="G49" s="193">
        <v>445</v>
      </c>
      <c r="H49" s="193">
        <v>0</v>
      </c>
      <c r="I49" s="193">
        <v>3386</v>
      </c>
      <c r="J49" s="194">
        <f t="shared" si="0"/>
        <v>5332</v>
      </c>
      <c r="K49" s="194">
        <f t="shared" si="1"/>
        <v>151116</v>
      </c>
    </row>
    <row r="50" spans="1:11" ht="12.75">
      <c r="A50" s="190">
        <v>40</v>
      </c>
      <c r="B50" s="190" t="s">
        <v>204</v>
      </c>
      <c r="C50" s="193">
        <v>0</v>
      </c>
      <c r="D50" s="193">
        <v>399</v>
      </c>
      <c r="E50" s="193">
        <v>0</v>
      </c>
      <c r="F50" s="193">
        <v>0</v>
      </c>
      <c r="G50" s="193">
        <v>0</v>
      </c>
      <c r="H50" s="193">
        <v>0</v>
      </c>
      <c r="I50" s="193">
        <v>1855</v>
      </c>
      <c r="J50" s="194">
        <f t="shared" si="0"/>
        <v>2254</v>
      </c>
      <c r="K50" s="194">
        <f t="shared" si="1"/>
        <v>153370</v>
      </c>
    </row>
    <row r="51" spans="1:11" ht="12.75">
      <c r="A51" s="190">
        <v>41</v>
      </c>
      <c r="B51" s="190" t="s">
        <v>207</v>
      </c>
      <c r="C51" s="193">
        <v>0</v>
      </c>
      <c r="D51" s="193">
        <v>0</v>
      </c>
      <c r="E51" s="193">
        <v>0</v>
      </c>
      <c r="F51" s="193">
        <v>464</v>
      </c>
      <c r="G51" s="193">
        <v>0</v>
      </c>
      <c r="H51" s="193">
        <v>0</v>
      </c>
      <c r="I51" s="193">
        <v>3602</v>
      </c>
      <c r="J51" s="194">
        <f t="shared" si="0"/>
        <v>4066</v>
      </c>
      <c r="K51" s="194">
        <f t="shared" si="1"/>
        <v>157436</v>
      </c>
    </row>
    <row r="52" spans="1:11" ht="12.75">
      <c r="A52" s="190">
        <v>42</v>
      </c>
      <c r="B52" s="190" t="s">
        <v>208</v>
      </c>
      <c r="C52" s="193">
        <v>0</v>
      </c>
      <c r="D52" s="193">
        <v>203</v>
      </c>
      <c r="E52" s="193">
        <v>0</v>
      </c>
      <c r="F52" s="193">
        <v>105</v>
      </c>
      <c r="G52" s="193">
        <v>0</v>
      </c>
      <c r="H52" s="193">
        <v>0</v>
      </c>
      <c r="I52" s="193">
        <v>4841</v>
      </c>
      <c r="J52" s="194">
        <f t="shared" si="0"/>
        <v>5149</v>
      </c>
      <c r="K52" s="194">
        <f t="shared" si="1"/>
        <v>162585</v>
      </c>
    </row>
    <row r="53" spans="1:11" ht="12.75">
      <c r="A53" s="190">
        <v>43</v>
      </c>
      <c r="B53" s="190" t="s">
        <v>210</v>
      </c>
      <c r="C53" s="193">
        <v>0</v>
      </c>
      <c r="D53" s="193">
        <v>1362</v>
      </c>
      <c r="E53" s="193">
        <v>0</v>
      </c>
      <c r="F53" s="193">
        <v>421</v>
      </c>
      <c r="G53" s="193">
        <v>0</v>
      </c>
      <c r="H53" s="193">
        <v>0</v>
      </c>
      <c r="I53" s="193">
        <v>5881</v>
      </c>
      <c r="J53" s="194">
        <f t="shared" si="0"/>
        <v>7664</v>
      </c>
      <c r="K53" s="194">
        <f t="shared" si="1"/>
        <v>170249</v>
      </c>
    </row>
    <row r="54" spans="1:11" ht="12.75">
      <c r="A54" s="190">
        <v>44</v>
      </c>
      <c r="B54" s="190" t="s">
        <v>212</v>
      </c>
      <c r="C54" s="193">
        <v>0</v>
      </c>
      <c r="D54" s="193">
        <v>814</v>
      </c>
      <c r="E54" s="193">
        <v>0</v>
      </c>
      <c r="F54" s="193">
        <v>568</v>
      </c>
      <c r="G54" s="193">
        <v>0</v>
      </c>
      <c r="H54" s="193">
        <v>0</v>
      </c>
      <c r="I54" s="193">
        <v>2022</v>
      </c>
      <c r="J54" s="194">
        <f t="shared" si="0"/>
        <v>3404</v>
      </c>
      <c r="K54" s="194">
        <f t="shared" si="1"/>
        <v>173653</v>
      </c>
    </row>
    <row r="55" spans="1:11" ht="12.75">
      <c r="A55" s="190">
        <v>45</v>
      </c>
      <c r="B55" s="190" t="s">
        <v>213</v>
      </c>
      <c r="C55" s="193">
        <v>0</v>
      </c>
      <c r="D55" s="193">
        <v>1222</v>
      </c>
      <c r="E55" s="193">
        <v>0</v>
      </c>
      <c r="F55" s="193">
        <v>0</v>
      </c>
      <c r="G55" s="193">
        <v>0</v>
      </c>
      <c r="H55" s="193">
        <v>0</v>
      </c>
      <c r="I55" s="193">
        <v>3664</v>
      </c>
      <c r="J55" s="194">
        <f t="shared" si="0"/>
        <v>4886</v>
      </c>
      <c r="K55" s="194">
        <f t="shared" si="1"/>
        <v>178539</v>
      </c>
    </row>
    <row r="56" spans="1:11" ht="12.75">
      <c r="A56" s="190">
        <v>46</v>
      </c>
      <c r="B56" s="190" t="s">
        <v>214</v>
      </c>
      <c r="C56" s="193">
        <v>0</v>
      </c>
      <c r="D56" s="193">
        <v>1421</v>
      </c>
      <c r="E56" s="193">
        <v>0</v>
      </c>
      <c r="F56" s="193">
        <v>0</v>
      </c>
      <c r="G56" s="193">
        <v>0</v>
      </c>
      <c r="H56" s="193">
        <v>0</v>
      </c>
      <c r="I56" s="193">
        <v>4890</v>
      </c>
      <c r="J56" s="194">
        <f t="shared" si="0"/>
        <v>6311</v>
      </c>
      <c r="K56" s="194">
        <f t="shared" si="1"/>
        <v>184850</v>
      </c>
    </row>
    <row r="57" spans="1:11" ht="12.75">
      <c r="A57" s="190">
        <v>47</v>
      </c>
      <c r="B57" s="190" t="s">
        <v>215</v>
      </c>
      <c r="C57" s="193">
        <v>0</v>
      </c>
      <c r="D57" s="193">
        <v>867</v>
      </c>
      <c r="E57" s="193">
        <v>0</v>
      </c>
      <c r="F57" s="193">
        <v>0</v>
      </c>
      <c r="G57" s="193">
        <v>0</v>
      </c>
      <c r="H57" s="193">
        <v>0</v>
      </c>
      <c r="I57" s="193">
        <v>3957</v>
      </c>
      <c r="J57" s="194">
        <f t="shared" si="0"/>
        <v>4824</v>
      </c>
      <c r="K57" s="194">
        <f t="shared" si="1"/>
        <v>189674</v>
      </c>
    </row>
    <row r="58" spans="1:11" ht="12.75">
      <c r="A58" s="190">
        <v>48</v>
      </c>
      <c r="B58" s="190" t="s">
        <v>217</v>
      </c>
      <c r="C58" s="193">
        <v>0</v>
      </c>
      <c r="D58" s="193">
        <v>1202</v>
      </c>
      <c r="E58" s="193">
        <v>0</v>
      </c>
      <c r="F58" s="193">
        <v>107</v>
      </c>
      <c r="G58" s="193">
        <v>0</v>
      </c>
      <c r="H58" s="193">
        <v>19995</v>
      </c>
      <c r="I58" s="193">
        <v>7825</v>
      </c>
      <c r="J58" s="194">
        <f t="shared" si="0"/>
        <v>29129</v>
      </c>
      <c r="K58" s="194">
        <f t="shared" si="1"/>
        <v>218803</v>
      </c>
    </row>
    <row r="59" spans="1:11" ht="12.75">
      <c r="A59" s="190">
        <v>49</v>
      </c>
      <c r="B59" s="190" t="s">
        <v>219</v>
      </c>
      <c r="C59" s="193">
        <v>0</v>
      </c>
      <c r="D59" s="193">
        <v>180</v>
      </c>
      <c r="E59" s="193">
        <v>0</v>
      </c>
      <c r="F59" s="193">
        <v>0</v>
      </c>
      <c r="G59" s="193">
        <v>0</v>
      </c>
      <c r="H59" s="193">
        <v>0</v>
      </c>
      <c r="I59" s="193">
        <v>6217</v>
      </c>
      <c r="J59" s="194">
        <f t="shared" si="0"/>
        <v>6397</v>
      </c>
      <c r="K59" s="194">
        <f t="shared" si="1"/>
        <v>225200</v>
      </c>
    </row>
    <row r="60" spans="1:11" ht="12.75">
      <c r="A60" s="190">
        <v>50</v>
      </c>
      <c r="B60" s="190" t="s">
        <v>220</v>
      </c>
      <c r="C60" s="193">
        <v>809</v>
      </c>
      <c r="D60" s="193">
        <v>0</v>
      </c>
      <c r="E60" s="193">
        <v>0</v>
      </c>
      <c r="F60" s="193">
        <v>0</v>
      </c>
      <c r="G60" s="193">
        <v>0</v>
      </c>
      <c r="H60" s="193">
        <v>0</v>
      </c>
      <c r="I60" s="193">
        <v>5273</v>
      </c>
      <c r="J60" s="194">
        <f t="shared" si="0"/>
        <v>6082</v>
      </c>
      <c r="K60" s="194">
        <f t="shared" si="1"/>
        <v>231282</v>
      </c>
    </row>
    <row r="61" spans="1:11" ht="12.75">
      <c r="A61" s="190">
        <v>51</v>
      </c>
      <c r="B61" s="190" t="s">
        <v>223</v>
      </c>
      <c r="C61" s="193">
        <v>600</v>
      </c>
      <c r="D61" s="193">
        <v>102</v>
      </c>
      <c r="E61" s="193">
        <v>0</v>
      </c>
      <c r="F61" s="193">
        <v>0</v>
      </c>
      <c r="G61" s="193">
        <v>0</v>
      </c>
      <c r="H61" s="193">
        <v>0</v>
      </c>
      <c r="I61" s="193">
        <v>2001</v>
      </c>
      <c r="J61" s="194">
        <f t="shared" si="0"/>
        <v>2703</v>
      </c>
      <c r="K61" s="194">
        <f t="shared" si="1"/>
        <v>233985</v>
      </c>
    </row>
    <row r="62" spans="1:11" ht="12.75">
      <c r="A62" s="190">
        <v>52</v>
      </c>
      <c r="B62" s="190" t="s">
        <v>224</v>
      </c>
      <c r="C62" s="193">
        <v>902</v>
      </c>
      <c r="D62" s="193">
        <v>116</v>
      </c>
      <c r="E62" s="193">
        <v>0</v>
      </c>
      <c r="F62" s="193">
        <v>0</v>
      </c>
      <c r="G62" s="193">
        <v>0</v>
      </c>
      <c r="H62" s="193">
        <v>0</v>
      </c>
      <c r="I62" s="193">
        <v>3772</v>
      </c>
      <c r="J62" s="194">
        <f t="shared" si="0"/>
        <v>4790</v>
      </c>
      <c r="K62" s="194">
        <f t="shared" si="1"/>
        <v>238775</v>
      </c>
    </row>
    <row r="63" spans="1:11" ht="12.75">
      <c r="A63" s="190" t="s">
        <v>120</v>
      </c>
      <c r="B63" s="190" t="s">
        <v>121</v>
      </c>
      <c r="C63" s="194">
        <f aca="true" t="shared" si="2" ref="C63:I63">SUM(C11:C62)</f>
        <v>2311</v>
      </c>
      <c r="D63" s="194">
        <f t="shared" si="2"/>
        <v>38229</v>
      </c>
      <c r="E63" s="194">
        <f t="shared" si="2"/>
        <v>68</v>
      </c>
      <c r="F63" s="194">
        <f t="shared" si="2"/>
        <v>2478</v>
      </c>
      <c r="G63" s="194">
        <f t="shared" si="2"/>
        <v>1152</v>
      </c>
      <c r="H63" s="194">
        <f t="shared" si="2"/>
        <v>19995</v>
      </c>
      <c r="I63" s="194">
        <f t="shared" si="2"/>
        <v>174542</v>
      </c>
      <c r="J63" s="194">
        <f>SUM(J11:J62)</f>
        <v>238775</v>
      </c>
      <c r="K63" s="194"/>
    </row>
    <row r="64" spans="1:11" ht="12.75">
      <c r="A64" s="191"/>
      <c r="B64" s="191"/>
      <c r="C64" s="191"/>
      <c r="D64" s="191"/>
      <c r="E64" s="191"/>
      <c r="F64" s="191"/>
      <c r="G64" s="191"/>
      <c r="H64" s="191"/>
      <c r="I64" s="191"/>
      <c r="J64" s="191"/>
      <c r="K64" s="191"/>
    </row>
    <row r="65" spans="1:11" ht="12.75">
      <c r="A65" t="s">
        <v>200</v>
      </c>
      <c r="F65" s="191"/>
      <c r="G65" s="191"/>
      <c r="H65" s="191"/>
      <c r="I65" s="191"/>
      <c r="J65" s="191"/>
      <c r="K65" s="191"/>
    </row>
  </sheetData>
  <sheetProtection/>
  <mergeCells count="3">
    <mergeCell ref="A7:K7"/>
    <mergeCell ref="A8:K8"/>
    <mergeCell ref="A9:K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A7" sqref="A7:H65"/>
    </sheetView>
  </sheetViews>
  <sheetFormatPr defaultColWidth="9.140625" defaultRowHeight="12.75"/>
  <cols>
    <col min="1" max="1" width="16.28125" style="0" customWidth="1"/>
    <col min="2" max="2" width="32.8515625" style="0" customWidth="1"/>
    <col min="3" max="3" width="17.140625" style="0" customWidth="1"/>
    <col min="4" max="4" width="16.00390625" style="0" customWidth="1"/>
    <col min="5" max="5" width="16.7109375" style="0" customWidth="1"/>
    <col min="6" max="6" width="11.57421875" style="0" customWidth="1"/>
    <col min="7" max="7" width="12.28125" style="0" customWidth="1"/>
    <col min="8" max="8" width="11.140625" style="0" bestFit="1" customWidth="1"/>
  </cols>
  <sheetData>
    <row r="1" s="85" customFormat="1" ht="15">
      <c r="A1" s="84" t="s">
        <v>174</v>
      </c>
    </row>
    <row r="2" s="85" customFormat="1" ht="15">
      <c r="A2" s="84" t="s">
        <v>175</v>
      </c>
    </row>
    <row r="3" s="85" customFormat="1" ht="15"/>
    <row r="4" spans="1:2" s="85" customFormat="1" ht="15">
      <c r="A4" s="161" t="s">
        <v>133</v>
      </c>
      <c r="B4" s="126">
        <f>'Weekliks-Weekly'!B59</f>
        <v>0</v>
      </c>
    </row>
    <row r="5" spans="1:2" s="85" customFormat="1" ht="15">
      <c r="A5" s="161" t="s">
        <v>129</v>
      </c>
      <c r="B5" s="86">
        <f>B4</f>
        <v>0</v>
      </c>
    </row>
    <row r="7" spans="1:8" ht="15">
      <c r="A7" s="198" t="s">
        <v>211</v>
      </c>
      <c r="B7" s="199"/>
      <c r="C7" s="199"/>
      <c r="D7" s="199"/>
      <c r="E7" s="199"/>
      <c r="F7" s="199"/>
      <c r="G7" s="199"/>
      <c r="H7" s="200"/>
    </row>
    <row r="8" spans="1:8" ht="15">
      <c r="A8" s="198" t="s">
        <v>206</v>
      </c>
      <c r="B8" s="199"/>
      <c r="C8" s="199"/>
      <c r="D8" s="199"/>
      <c r="E8" s="199"/>
      <c r="F8" s="199"/>
      <c r="G8" s="199"/>
      <c r="H8" s="200"/>
    </row>
    <row r="9" spans="1:8" ht="12.75">
      <c r="A9" s="201" t="s">
        <v>120</v>
      </c>
      <c r="B9" s="202"/>
      <c r="C9" s="202"/>
      <c r="D9" s="202"/>
      <c r="E9" s="202"/>
      <c r="F9" s="202"/>
      <c r="G9" s="202"/>
      <c r="H9" s="203"/>
    </row>
    <row r="10" spans="1:8" ht="12.75">
      <c r="A10" s="192"/>
      <c r="B10" s="192" t="s">
        <v>118</v>
      </c>
      <c r="C10" s="192" t="s">
        <v>196</v>
      </c>
      <c r="D10" s="192" t="s">
        <v>172</v>
      </c>
      <c r="E10" s="192" t="s">
        <v>173</v>
      </c>
      <c r="F10" s="192" t="s">
        <v>169</v>
      </c>
      <c r="G10" s="192" t="s">
        <v>148</v>
      </c>
      <c r="H10" s="192" t="s">
        <v>148</v>
      </c>
    </row>
    <row r="11" spans="1:8" ht="12.75">
      <c r="A11" s="190">
        <v>1</v>
      </c>
      <c r="B11" s="190" t="s">
        <v>131</v>
      </c>
      <c r="C11" s="193">
        <v>0</v>
      </c>
      <c r="D11" s="193">
        <v>0</v>
      </c>
      <c r="E11" s="193">
        <v>0</v>
      </c>
      <c r="F11" s="193">
        <v>0</v>
      </c>
      <c r="G11" s="194">
        <f aca="true" t="shared" si="0" ref="G11:G62">SUM(C11:F11)</f>
        <v>0</v>
      </c>
      <c r="H11" s="194">
        <f>G11</f>
        <v>0</v>
      </c>
    </row>
    <row r="12" spans="1:8" ht="12.75">
      <c r="A12" s="190">
        <v>2</v>
      </c>
      <c r="B12" s="190" t="s">
        <v>138</v>
      </c>
      <c r="C12" s="193">
        <v>0</v>
      </c>
      <c r="D12" s="193">
        <v>87</v>
      </c>
      <c r="E12" s="193">
        <v>0</v>
      </c>
      <c r="F12" s="193">
        <v>0</v>
      </c>
      <c r="G12" s="194">
        <f t="shared" si="0"/>
        <v>87</v>
      </c>
      <c r="H12" s="194">
        <f aca="true" t="shared" si="1" ref="H12:H62">G12+H11</f>
        <v>87</v>
      </c>
    </row>
    <row r="13" spans="1:8" ht="12.75">
      <c r="A13" s="190">
        <v>3</v>
      </c>
      <c r="B13" s="190" t="s">
        <v>139</v>
      </c>
      <c r="C13" s="193">
        <v>0</v>
      </c>
      <c r="D13" s="193">
        <v>0</v>
      </c>
      <c r="E13" s="193">
        <v>0</v>
      </c>
      <c r="F13" s="193">
        <v>0</v>
      </c>
      <c r="G13" s="194">
        <f t="shared" si="0"/>
        <v>0</v>
      </c>
      <c r="H13" s="194">
        <f t="shared" si="1"/>
        <v>87</v>
      </c>
    </row>
    <row r="14" spans="1:8" ht="12.75">
      <c r="A14" s="190">
        <v>4</v>
      </c>
      <c r="B14" s="190" t="s">
        <v>140</v>
      </c>
      <c r="C14" s="193">
        <v>0</v>
      </c>
      <c r="D14" s="193">
        <v>0</v>
      </c>
      <c r="E14" s="193">
        <v>1115</v>
      </c>
      <c r="F14" s="193">
        <v>912</v>
      </c>
      <c r="G14" s="194">
        <f t="shared" si="0"/>
        <v>2027</v>
      </c>
      <c r="H14" s="194">
        <f t="shared" si="1"/>
        <v>2114</v>
      </c>
    </row>
    <row r="15" spans="1:8" ht="12.75">
      <c r="A15" s="190">
        <v>5</v>
      </c>
      <c r="B15" s="190" t="s">
        <v>141</v>
      </c>
      <c r="C15" s="193">
        <v>0</v>
      </c>
      <c r="D15" s="193">
        <v>0</v>
      </c>
      <c r="E15" s="193">
        <v>290</v>
      </c>
      <c r="F15" s="193">
        <v>0</v>
      </c>
      <c r="G15" s="194">
        <f t="shared" si="0"/>
        <v>290</v>
      </c>
      <c r="H15" s="194">
        <f t="shared" si="1"/>
        <v>2404</v>
      </c>
    </row>
    <row r="16" spans="1:8" ht="12.75">
      <c r="A16" s="190">
        <v>6</v>
      </c>
      <c r="B16" s="190" t="s">
        <v>142</v>
      </c>
      <c r="C16" s="193">
        <v>0</v>
      </c>
      <c r="D16" s="193">
        <v>0</v>
      </c>
      <c r="E16" s="193">
        <v>426</v>
      </c>
      <c r="F16" s="193">
        <v>0</v>
      </c>
      <c r="G16" s="194">
        <f t="shared" si="0"/>
        <v>426</v>
      </c>
      <c r="H16" s="194">
        <f t="shared" si="1"/>
        <v>2830</v>
      </c>
    </row>
    <row r="17" spans="1:8" ht="12.75">
      <c r="A17" s="190">
        <v>7</v>
      </c>
      <c r="B17" s="190" t="s">
        <v>143</v>
      </c>
      <c r="C17" s="193">
        <v>0</v>
      </c>
      <c r="D17" s="193">
        <v>0</v>
      </c>
      <c r="E17" s="193">
        <v>71</v>
      </c>
      <c r="F17" s="193">
        <v>0</v>
      </c>
      <c r="G17" s="194">
        <f t="shared" si="0"/>
        <v>71</v>
      </c>
      <c r="H17" s="194">
        <f t="shared" si="1"/>
        <v>2901</v>
      </c>
    </row>
    <row r="18" spans="1:8" ht="12.75">
      <c r="A18" s="190">
        <v>8</v>
      </c>
      <c r="B18" s="190" t="s">
        <v>144</v>
      </c>
      <c r="C18" s="193">
        <v>0</v>
      </c>
      <c r="D18" s="193">
        <v>131</v>
      </c>
      <c r="E18" s="193">
        <v>1096</v>
      </c>
      <c r="F18" s="193">
        <v>0</v>
      </c>
      <c r="G18" s="194">
        <f t="shared" si="0"/>
        <v>1227</v>
      </c>
      <c r="H18" s="194">
        <f t="shared" si="1"/>
        <v>4128</v>
      </c>
    </row>
    <row r="19" spans="1:8" ht="12.75">
      <c r="A19" s="190">
        <v>9</v>
      </c>
      <c r="B19" s="190" t="s">
        <v>145</v>
      </c>
      <c r="C19" s="193">
        <v>0</v>
      </c>
      <c r="D19" s="193">
        <v>0</v>
      </c>
      <c r="E19" s="193">
        <v>0</v>
      </c>
      <c r="F19" s="193">
        <v>0</v>
      </c>
      <c r="G19" s="194">
        <f t="shared" si="0"/>
        <v>0</v>
      </c>
      <c r="H19" s="194">
        <f t="shared" si="1"/>
        <v>4128</v>
      </c>
    </row>
    <row r="20" spans="1:8" ht="12.75">
      <c r="A20" s="190">
        <v>10</v>
      </c>
      <c r="B20" s="190" t="s">
        <v>146</v>
      </c>
      <c r="C20" s="193">
        <v>0</v>
      </c>
      <c r="D20" s="193">
        <v>0</v>
      </c>
      <c r="E20" s="193">
        <v>0</v>
      </c>
      <c r="F20" s="193">
        <v>0</v>
      </c>
      <c r="G20" s="194">
        <f t="shared" si="0"/>
        <v>0</v>
      </c>
      <c r="H20" s="194">
        <f t="shared" si="1"/>
        <v>4128</v>
      </c>
    </row>
    <row r="21" spans="1:8" ht="12.75">
      <c r="A21" s="190">
        <v>11</v>
      </c>
      <c r="B21" s="190" t="s">
        <v>147</v>
      </c>
      <c r="C21" s="193">
        <v>0</v>
      </c>
      <c r="D21" s="193">
        <v>0</v>
      </c>
      <c r="E21" s="193">
        <v>0</v>
      </c>
      <c r="F21" s="193">
        <v>0</v>
      </c>
      <c r="G21" s="194">
        <f t="shared" si="0"/>
        <v>0</v>
      </c>
      <c r="H21" s="194">
        <f t="shared" si="1"/>
        <v>4128</v>
      </c>
    </row>
    <row r="22" spans="1:8" ht="12.75">
      <c r="A22" s="190">
        <v>12</v>
      </c>
      <c r="B22" s="190" t="s">
        <v>149</v>
      </c>
      <c r="C22" s="193">
        <v>0</v>
      </c>
      <c r="D22" s="193">
        <v>0</v>
      </c>
      <c r="E22" s="193">
        <v>0</v>
      </c>
      <c r="F22" s="193">
        <v>0</v>
      </c>
      <c r="G22" s="194">
        <f t="shared" si="0"/>
        <v>0</v>
      </c>
      <c r="H22" s="194">
        <f t="shared" si="1"/>
        <v>4128</v>
      </c>
    </row>
    <row r="23" spans="1:8" ht="12.75">
      <c r="A23" s="190">
        <v>13</v>
      </c>
      <c r="B23" s="190" t="s">
        <v>152</v>
      </c>
      <c r="C23" s="193">
        <v>0</v>
      </c>
      <c r="D23" s="193">
        <v>0</v>
      </c>
      <c r="E23" s="193">
        <v>0</v>
      </c>
      <c r="F23" s="193">
        <v>0</v>
      </c>
      <c r="G23" s="194">
        <f t="shared" si="0"/>
        <v>0</v>
      </c>
      <c r="H23" s="194">
        <f t="shared" si="1"/>
        <v>4128</v>
      </c>
    </row>
    <row r="24" spans="1:8" ht="12.75">
      <c r="A24" s="190">
        <v>14</v>
      </c>
      <c r="B24" s="190" t="s">
        <v>156</v>
      </c>
      <c r="C24" s="193">
        <v>0</v>
      </c>
      <c r="D24" s="193">
        <v>0</v>
      </c>
      <c r="E24" s="193">
        <v>0</v>
      </c>
      <c r="F24" s="193">
        <v>0</v>
      </c>
      <c r="G24" s="194">
        <f t="shared" si="0"/>
        <v>0</v>
      </c>
      <c r="H24" s="194">
        <f t="shared" si="1"/>
        <v>4128</v>
      </c>
    </row>
    <row r="25" spans="1:8" ht="12.75">
      <c r="A25" s="190">
        <v>15</v>
      </c>
      <c r="B25" s="190" t="s">
        <v>157</v>
      </c>
      <c r="C25" s="193">
        <v>0</v>
      </c>
      <c r="D25" s="193">
        <v>39</v>
      </c>
      <c r="E25" s="193">
        <v>0</v>
      </c>
      <c r="F25" s="193">
        <v>0</v>
      </c>
      <c r="G25" s="194">
        <f t="shared" si="0"/>
        <v>39</v>
      </c>
      <c r="H25" s="194">
        <f t="shared" si="1"/>
        <v>4167</v>
      </c>
    </row>
    <row r="26" spans="1:8" ht="12.75">
      <c r="A26" s="190">
        <v>16</v>
      </c>
      <c r="B26" s="190" t="s">
        <v>163</v>
      </c>
      <c r="C26" s="193">
        <v>0</v>
      </c>
      <c r="D26" s="193">
        <v>0</v>
      </c>
      <c r="E26" s="193">
        <v>0</v>
      </c>
      <c r="F26" s="193">
        <v>0</v>
      </c>
      <c r="G26" s="194">
        <f t="shared" si="0"/>
        <v>0</v>
      </c>
      <c r="H26" s="194">
        <f t="shared" si="1"/>
        <v>4167</v>
      </c>
    </row>
    <row r="27" spans="1:8" ht="12.75">
      <c r="A27" s="190">
        <v>17</v>
      </c>
      <c r="B27" s="190" t="s">
        <v>164</v>
      </c>
      <c r="C27" s="193">
        <v>0</v>
      </c>
      <c r="D27" s="193">
        <v>0</v>
      </c>
      <c r="E27" s="193">
        <v>97</v>
      </c>
      <c r="F27" s="193">
        <v>0</v>
      </c>
      <c r="G27" s="194">
        <f t="shared" si="0"/>
        <v>97</v>
      </c>
      <c r="H27" s="194">
        <f t="shared" si="1"/>
        <v>4264</v>
      </c>
    </row>
    <row r="28" spans="1:8" ht="12.75">
      <c r="A28" s="190">
        <v>18</v>
      </c>
      <c r="B28" s="190" t="s">
        <v>165</v>
      </c>
      <c r="C28" s="193">
        <v>0</v>
      </c>
      <c r="D28" s="193">
        <v>0</v>
      </c>
      <c r="E28" s="193">
        <v>0</v>
      </c>
      <c r="F28" s="193">
        <v>0</v>
      </c>
      <c r="G28" s="194">
        <f t="shared" si="0"/>
        <v>0</v>
      </c>
      <c r="H28" s="194">
        <f t="shared" si="1"/>
        <v>4264</v>
      </c>
    </row>
    <row r="29" spans="1:8" ht="12.75">
      <c r="A29" s="190">
        <v>19</v>
      </c>
      <c r="B29" s="190" t="s">
        <v>176</v>
      </c>
      <c r="C29" s="193">
        <v>0</v>
      </c>
      <c r="D29" s="193">
        <v>0</v>
      </c>
      <c r="E29" s="193">
        <v>0</v>
      </c>
      <c r="F29" s="193">
        <v>0</v>
      </c>
      <c r="G29" s="194">
        <f t="shared" si="0"/>
        <v>0</v>
      </c>
      <c r="H29" s="194">
        <f t="shared" si="1"/>
        <v>4264</v>
      </c>
    </row>
    <row r="30" spans="1:8" ht="12.75">
      <c r="A30" s="190">
        <v>20</v>
      </c>
      <c r="B30" s="190" t="s">
        <v>177</v>
      </c>
      <c r="C30" s="193">
        <v>0</v>
      </c>
      <c r="D30" s="193">
        <v>0</v>
      </c>
      <c r="E30" s="193">
        <v>0</v>
      </c>
      <c r="F30" s="193">
        <v>0</v>
      </c>
      <c r="G30" s="194">
        <f t="shared" si="0"/>
        <v>0</v>
      </c>
      <c r="H30" s="194">
        <f t="shared" si="1"/>
        <v>4264</v>
      </c>
    </row>
    <row r="31" spans="1:8" ht="12.75">
      <c r="A31" s="190">
        <v>21</v>
      </c>
      <c r="B31" s="190" t="s">
        <v>178</v>
      </c>
      <c r="C31" s="193">
        <v>0</v>
      </c>
      <c r="D31" s="193">
        <v>0</v>
      </c>
      <c r="E31" s="193">
        <v>0</v>
      </c>
      <c r="F31" s="193">
        <v>0</v>
      </c>
      <c r="G31" s="194">
        <f t="shared" si="0"/>
        <v>0</v>
      </c>
      <c r="H31" s="194">
        <f t="shared" si="1"/>
        <v>4264</v>
      </c>
    </row>
    <row r="32" spans="1:8" ht="12.75">
      <c r="A32" s="190">
        <v>22</v>
      </c>
      <c r="B32" s="190" t="s">
        <v>179</v>
      </c>
      <c r="C32" s="193">
        <v>0</v>
      </c>
      <c r="D32" s="193">
        <v>210</v>
      </c>
      <c r="E32" s="193">
        <v>0</v>
      </c>
      <c r="F32" s="193">
        <v>0</v>
      </c>
      <c r="G32" s="194">
        <f t="shared" si="0"/>
        <v>210</v>
      </c>
      <c r="H32" s="194">
        <f t="shared" si="1"/>
        <v>4474</v>
      </c>
    </row>
    <row r="33" spans="1:8" ht="12.75">
      <c r="A33" s="190">
        <v>23</v>
      </c>
      <c r="B33" s="190" t="s">
        <v>180</v>
      </c>
      <c r="C33" s="193">
        <v>0</v>
      </c>
      <c r="D33" s="193">
        <v>129</v>
      </c>
      <c r="E33" s="193">
        <v>0</v>
      </c>
      <c r="F33" s="193">
        <v>0</v>
      </c>
      <c r="G33" s="194">
        <f t="shared" si="0"/>
        <v>129</v>
      </c>
      <c r="H33" s="194">
        <f t="shared" si="1"/>
        <v>4603</v>
      </c>
    </row>
    <row r="34" spans="1:8" ht="12.75">
      <c r="A34" s="190">
        <v>24</v>
      </c>
      <c r="B34" s="190" t="s">
        <v>181</v>
      </c>
      <c r="C34" s="193">
        <v>0</v>
      </c>
      <c r="D34" s="193">
        <v>0</v>
      </c>
      <c r="E34" s="193">
        <v>0</v>
      </c>
      <c r="F34" s="193">
        <v>0</v>
      </c>
      <c r="G34" s="194">
        <f t="shared" si="0"/>
        <v>0</v>
      </c>
      <c r="H34" s="194">
        <f t="shared" si="1"/>
        <v>4603</v>
      </c>
    </row>
    <row r="35" spans="1:8" ht="12.75">
      <c r="A35" s="190">
        <v>25</v>
      </c>
      <c r="B35" s="190" t="s">
        <v>182</v>
      </c>
      <c r="C35" s="193">
        <v>0</v>
      </c>
      <c r="D35" s="193">
        <v>0</v>
      </c>
      <c r="E35" s="193">
        <v>0</v>
      </c>
      <c r="F35" s="193">
        <v>0</v>
      </c>
      <c r="G35" s="194">
        <f t="shared" si="0"/>
        <v>0</v>
      </c>
      <c r="H35" s="194">
        <f t="shared" si="1"/>
        <v>4603</v>
      </c>
    </row>
    <row r="36" spans="1:8" ht="12.75">
      <c r="A36" s="190">
        <v>26</v>
      </c>
      <c r="B36" s="190" t="s">
        <v>184</v>
      </c>
      <c r="C36" s="193">
        <v>0</v>
      </c>
      <c r="D36" s="193">
        <v>298</v>
      </c>
      <c r="E36" s="193">
        <v>0</v>
      </c>
      <c r="F36" s="193">
        <v>0</v>
      </c>
      <c r="G36" s="194">
        <f t="shared" si="0"/>
        <v>298</v>
      </c>
      <c r="H36" s="194">
        <f t="shared" si="1"/>
        <v>4901</v>
      </c>
    </row>
    <row r="37" spans="1:8" ht="12.75">
      <c r="A37" s="190">
        <v>27</v>
      </c>
      <c r="B37" s="190" t="s">
        <v>185</v>
      </c>
      <c r="C37" s="193">
        <v>0</v>
      </c>
      <c r="D37" s="193">
        <v>0</v>
      </c>
      <c r="E37" s="193">
        <v>0</v>
      </c>
      <c r="F37" s="193">
        <v>0</v>
      </c>
      <c r="G37" s="194">
        <f t="shared" si="0"/>
        <v>0</v>
      </c>
      <c r="H37" s="194">
        <f t="shared" si="1"/>
        <v>4901</v>
      </c>
    </row>
    <row r="38" spans="1:8" ht="12.75">
      <c r="A38" s="190">
        <v>28</v>
      </c>
      <c r="B38" s="190" t="s">
        <v>186</v>
      </c>
      <c r="C38" s="193">
        <v>0</v>
      </c>
      <c r="D38" s="193">
        <v>0</v>
      </c>
      <c r="E38" s="193">
        <v>0</v>
      </c>
      <c r="F38" s="193">
        <v>0</v>
      </c>
      <c r="G38" s="194">
        <f t="shared" si="0"/>
        <v>0</v>
      </c>
      <c r="H38" s="194">
        <f t="shared" si="1"/>
        <v>4901</v>
      </c>
    </row>
    <row r="39" spans="1:8" ht="12.75">
      <c r="A39" s="190">
        <v>29</v>
      </c>
      <c r="B39" s="190" t="s">
        <v>187</v>
      </c>
      <c r="C39" s="193">
        <v>0</v>
      </c>
      <c r="D39" s="193">
        <v>0</v>
      </c>
      <c r="E39" s="193">
        <v>0</v>
      </c>
      <c r="F39" s="193">
        <v>0</v>
      </c>
      <c r="G39" s="194">
        <f t="shared" si="0"/>
        <v>0</v>
      </c>
      <c r="H39" s="194">
        <f t="shared" si="1"/>
        <v>4901</v>
      </c>
    </row>
    <row r="40" spans="1:8" ht="12.75">
      <c r="A40" s="190">
        <v>30</v>
      </c>
      <c r="B40" s="190" t="s">
        <v>189</v>
      </c>
      <c r="C40" s="193">
        <v>724</v>
      </c>
      <c r="D40" s="193">
        <v>136</v>
      </c>
      <c r="E40" s="193">
        <v>0</v>
      </c>
      <c r="F40" s="193">
        <v>0</v>
      </c>
      <c r="G40" s="194">
        <f t="shared" si="0"/>
        <v>860</v>
      </c>
      <c r="H40" s="194">
        <f t="shared" si="1"/>
        <v>5761</v>
      </c>
    </row>
    <row r="41" spans="1:8" ht="12.75">
      <c r="A41" s="190">
        <v>31</v>
      </c>
      <c r="B41" s="190" t="s">
        <v>191</v>
      </c>
      <c r="C41" s="193">
        <v>0</v>
      </c>
      <c r="D41" s="193">
        <v>0</v>
      </c>
      <c r="E41" s="193">
        <v>0</v>
      </c>
      <c r="F41" s="193">
        <v>0</v>
      </c>
      <c r="G41" s="194">
        <f t="shared" si="0"/>
        <v>0</v>
      </c>
      <c r="H41" s="194">
        <f t="shared" si="1"/>
        <v>5761</v>
      </c>
    </row>
    <row r="42" spans="1:8" ht="12.75">
      <c r="A42" s="190">
        <v>32</v>
      </c>
      <c r="B42" s="190" t="s">
        <v>192</v>
      </c>
      <c r="C42" s="193">
        <v>0</v>
      </c>
      <c r="D42" s="193">
        <v>0</v>
      </c>
      <c r="E42" s="193">
        <v>0</v>
      </c>
      <c r="F42" s="193">
        <v>0</v>
      </c>
      <c r="G42" s="194">
        <f t="shared" si="0"/>
        <v>0</v>
      </c>
      <c r="H42" s="194">
        <f t="shared" si="1"/>
        <v>5761</v>
      </c>
    </row>
    <row r="43" spans="1:8" ht="12.75">
      <c r="A43" s="190">
        <v>33</v>
      </c>
      <c r="B43" s="190" t="s">
        <v>193</v>
      </c>
      <c r="C43" s="193">
        <v>0</v>
      </c>
      <c r="D43" s="193">
        <v>0</v>
      </c>
      <c r="E43" s="193">
        <v>0</v>
      </c>
      <c r="F43" s="193">
        <v>0</v>
      </c>
      <c r="G43" s="194">
        <f t="shared" si="0"/>
        <v>0</v>
      </c>
      <c r="H43" s="194">
        <f t="shared" si="1"/>
        <v>5761</v>
      </c>
    </row>
    <row r="44" spans="1:8" ht="12.75">
      <c r="A44" s="190">
        <v>34</v>
      </c>
      <c r="B44" s="190" t="s">
        <v>194</v>
      </c>
      <c r="C44" s="193">
        <v>0</v>
      </c>
      <c r="D44" s="193">
        <v>0</v>
      </c>
      <c r="E44" s="193">
        <v>0</v>
      </c>
      <c r="F44" s="193">
        <v>0</v>
      </c>
      <c r="G44" s="194">
        <f t="shared" si="0"/>
        <v>0</v>
      </c>
      <c r="H44" s="194">
        <f t="shared" si="1"/>
        <v>5761</v>
      </c>
    </row>
    <row r="45" spans="1:8" ht="12.75">
      <c r="A45" s="190" t="s">
        <v>203</v>
      </c>
      <c r="B45" s="190" t="s">
        <v>195</v>
      </c>
      <c r="C45" s="193">
        <v>0</v>
      </c>
      <c r="D45" s="193">
        <v>374</v>
      </c>
      <c r="E45" s="193">
        <v>0</v>
      </c>
      <c r="F45" s="193">
        <v>3000</v>
      </c>
      <c r="G45" s="194">
        <f t="shared" si="0"/>
        <v>3374</v>
      </c>
      <c r="H45" s="194">
        <f t="shared" si="1"/>
        <v>9135</v>
      </c>
    </row>
    <row r="46" spans="1:8" ht="12.75">
      <c r="A46" s="190">
        <v>36</v>
      </c>
      <c r="B46" s="190" t="s">
        <v>197</v>
      </c>
      <c r="C46" s="193">
        <v>0</v>
      </c>
      <c r="D46" s="193">
        <v>0</v>
      </c>
      <c r="E46" s="193">
        <v>0</v>
      </c>
      <c r="F46" s="193">
        <v>466</v>
      </c>
      <c r="G46" s="194">
        <f t="shared" si="0"/>
        <v>466</v>
      </c>
      <c r="H46" s="194">
        <f t="shared" si="1"/>
        <v>9601</v>
      </c>
    </row>
    <row r="47" spans="1:8" ht="12.75">
      <c r="A47" s="190">
        <v>37</v>
      </c>
      <c r="B47" s="190" t="s">
        <v>198</v>
      </c>
      <c r="C47" s="193">
        <v>0</v>
      </c>
      <c r="D47" s="193">
        <v>0</v>
      </c>
      <c r="E47" s="193">
        <v>0</v>
      </c>
      <c r="F47" s="193">
        <v>1212</v>
      </c>
      <c r="G47" s="194">
        <f t="shared" si="0"/>
        <v>1212</v>
      </c>
      <c r="H47" s="194">
        <f t="shared" si="1"/>
        <v>10813</v>
      </c>
    </row>
    <row r="48" spans="1:8" ht="12.75">
      <c r="A48" s="190">
        <v>38</v>
      </c>
      <c r="B48" s="190" t="s">
        <v>199</v>
      </c>
      <c r="C48" s="193">
        <v>0</v>
      </c>
      <c r="D48" s="193">
        <v>0</v>
      </c>
      <c r="E48" s="193">
        <v>0</v>
      </c>
      <c r="F48" s="193">
        <v>1327</v>
      </c>
      <c r="G48" s="194">
        <f t="shared" si="0"/>
        <v>1327</v>
      </c>
      <c r="H48" s="194">
        <f t="shared" si="1"/>
        <v>12140</v>
      </c>
    </row>
    <row r="49" spans="1:8" ht="12.75">
      <c r="A49" s="190">
        <v>39</v>
      </c>
      <c r="B49" s="190" t="s">
        <v>201</v>
      </c>
      <c r="C49" s="193">
        <v>0</v>
      </c>
      <c r="D49" s="193">
        <v>141</v>
      </c>
      <c r="E49" s="193">
        <v>0</v>
      </c>
      <c r="F49" s="193">
        <v>1081</v>
      </c>
      <c r="G49" s="194">
        <f t="shared" si="0"/>
        <v>1222</v>
      </c>
      <c r="H49" s="194">
        <f t="shared" si="1"/>
        <v>13362</v>
      </c>
    </row>
    <row r="50" spans="1:8" ht="12.75">
      <c r="A50" s="190">
        <v>40</v>
      </c>
      <c r="B50" s="190" t="s">
        <v>204</v>
      </c>
      <c r="C50" s="193">
        <v>0</v>
      </c>
      <c r="D50" s="193">
        <v>0</v>
      </c>
      <c r="E50" s="193">
        <v>0</v>
      </c>
      <c r="F50" s="193">
        <v>641</v>
      </c>
      <c r="G50" s="194">
        <f t="shared" si="0"/>
        <v>641</v>
      </c>
      <c r="H50" s="194">
        <f t="shared" si="1"/>
        <v>14003</v>
      </c>
    </row>
    <row r="51" spans="1:8" ht="12.75">
      <c r="A51" s="190">
        <v>41</v>
      </c>
      <c r="B51" s="190" t="s">
        <v>207</v>
      </c>
      <c r="C51" s="193">
        <v>0</v>
      </c>
      <c r="D51" s="193">
        <v>0</v>
      </c>
      <c r="E51" s="193">
        <v>0</v>
      </c>
      <c r="F51" s="193">
        <v>0</v>
      </c>
      <c r="G51" s="194">
        <f t="shared" si="0"/>
        <v>0</v>
      </c>
      <c r="H51" s="194">
        <f t="shared" si="1"/>
        <v>14003</v>
      </c>
    </row>
    <row r="52" spans="1:8" ht="12.75">
      <c r="A52" s="190">
        <v>42</v>
      </c>
      <c r="B52" s="190" t="s">
        <v>208</v>
      </c>
      <c r="C52" s="193">
        <v>0</v>
      </c>
      <c r="D52" s="193">
        <v>0</v>
      </c>
      <c r="E52" s="193">
        <v>0</v>
      </c>
      <c r="F52" s="193">
        <v>0</v>
      </c>
      <c r="G52" s="194">
        <f t="shared" si="0"/>
        <v>0</v>
      </c>
      <c r="H52" s="194">
        <f t="shared" si="1"/>
        <v>14003</v>
      </c>
    </row>
    <row r="53" spans="1:8" ht="12.75">
      <c r="A53" s="190">
        <v>43</v>
      </c>
      <c r="B53" s="190" t="s">
        <v>210</v>
      </c>
      <c r="C53" s="193">
        <v>0</v>
      </c>
      <c r="D53" s="193">
        <v>135</v>
      </c>
      <c r="E53" s="193">
        <v>0</v>
      </c>
      <c r="F53" s="193">
        <v>0</v>
      </c>
      <c r="G53" s="194">
        <f t="shared" si="0"/>
        <v>135</v>
      </c>
      <c r="H53" s="194">
        <f t="shared" si="1"/>
        <v>14138</v>
      </c>
    </row>
    <row r="54" spans="1:8" ht="12.75">
      <c r="A54" s="190">
        <v>44</v>
      </c>
      <c r="B54" s="190" t="s">
        <v>212</v>
      </c>
      <c r="C54" s="193">
        <v>0</v>
      </c>
      <c r="D54" s="193">
        <v>0</v>
      </c>
      <c r="E54" s="193">
        <v>0</v>
      </c>
      <c r="F54" s="193">
        <v>0</v>
      </c>
      <c r="G54" s="194">
        <f t="shared" si="0"/>
        <v>0</v>
      </c>
      <c r="H54" s="194">
        <f t="shared" si="1"/>
        <v>14138</v>
      </c>
    </row>
    <row r="55" spans="1:8" ht="12.75">
      <c r="A55" s="190">
        <v>45</v>
      </c>
      <c r="B55" s="190" t="s">
        <v>213</v>
      </c>
      <c r="C55" s="193">
        <v>0</v>
      </c>
      <c r="D55" s="193">
        <v>0</v>
      </c>
      <c r="E55" s="193">
        <v>0</v>
      </c>
      <c r="F55" s="193">
        <v>0</v>
      </c>
      <c r="G55" s="194">
        <f t="shared" si="0"/>
        <v>0</v>
      </c>
      <c r="H55" s="194">
        <f t="shared" si="1"/>
        <v>14138</v>
      </c>
    </row>
    <row r="56" spans="1:8" ht="12.75">
      <c r="A56" s="190">
        <v>46</v>
      </c>
      <c r="B56" s="190" t="s">
        <v>214</v>
      </c>
      <c r="C56" s="193">
        <v>0</v>
      </c>
      <c r="D56" s="193">
        <v>0</v>
      </c>
      <c r="E56" s="193">
        <v>0</v>
      </c>
      <c r="F56" s="193">
        <v>0</v>
      </c>
      <c r="G56" s="194">
        <f t="shared" si="0"/>
        <v>0</v>
      </c>
      <c r="H56" s="194">
        <f t="shared" si="1"/>
        <v>14138</v>
      </c>
    </row>
    <row r="57" spans="1:8" ht="12.75">
      <c r="A57" s="190">
        <v>47</v>
      </c>
      <c r="B57" s="190" t="s">
        <v>215</v>
      </c>
      <c r="C57" s="193">
        <v>0</v>
      </c>
      <c r="D57" s="193">
        <v>0</v>
      </c>
      <c r="E57" s="193">
        <v>0</v>
      </c>
      <c r="F57" s="193">
        <v>0</v>
      </c>
      <c r="G57" s="194">
        <f t="shared" si="0"/>
        <v>0</v>
      </c>
      <c r="H57" s="194">
        <f t="shared" si="1"/>
        <v>14138</v>
      </c>
    </row>
    <row r="58" spans="1:8" ht="12.75">
      <c r="A58" s="190">
        <v>48</v>
      </c>
      <c r="B58" s="190" t="s">
        <v>217</v>
      </c>
      <c r="C58" s="193">
        <v>0</v>
      </c>
      <c r="D58" s="193">
        <v>14</v>
      </c>
      <c r="E58" s="193">
        <v>429</v>
      </c>
      <c r="F58" s="193">
        <v>721</v>
      </c>
      <c r="G58" s="194">
        <f t="shared" si="0"/>
        <v>1164</v>
      </c>
      <c r="H58" s="194">
        <f t="shared" si="1"/>
        <v>15302</v>
      </c>
    </row>
    <row r="59" spans="1:8" ht="12.75">
      <c r="A59" s="190">
        <v>49</v>
      </c>
      <c r="B59" s="190" t="s">
        <v>219</v>
      </c>
      <c r="C59" s="193">
        <v>0</v>
      </c>
      <c r="D59" s="193">
        <v>0</v>
      </c>
      <c r="E59" s="193">
        <v>0</v>
      </c>
      <c r="F59" s="193">
        <v>0</v>
      </c>
      <c r="G59" s="194">
        <f t="shared" si="0"/>
        <v>0</v>
      </c>
      <c r="H59" s="194">
        <f t="shared" si="1"/>
        <v>15302</v>
      </c>
    </row>
    <row r="60" spans="1:8" ht="12.75">
      <c r="A60" s="190">
        <v>50</v>
      </c>
      <c r="B60" s="190" t="s">
        <v>220</v>
      </c>
      <c r="C60" s="193">
        <v>0</v>
      </c>
      <c r="D60" s="193">
        <v>0</v>
      </c>
      <c r="E60" s="193">
        <v>0</v>
      </c>
      <c r="F60" s="193">
        <v>0</v>
      </c>
      <c r="G60" s="194">
        <f t="shared" si="0"/>
        <v>0</v>
      </c>
      <c r="H60" s="194">
        <f t="shared" si="1"/>
        <v>15302</v>
      </c>
    </row>
    <row r="61" spans="1:8" ht="12.75">
      <c r="A61" s="190">
        <v>51</v>
      </c>
      <c r="B61" s="190" t="s">
        <v>223</v>
      </c>
      <c r="C61" s="193">
        <v>0</v>
      </c>
      <c r="D61" s="193">
        <v>0</v>
      </c>
      <c r="E61" s="193">
        <v>0</v>
      </c>
      <c r="F61" s="193">
        <v>0</v>
      </c>
      <c r="G61" s="194">
        <f t="shared" si="0"/>
        <v>0</v>
      </c>
      <c r="H61" s="194">
        <f t="shared" si="1"/>
        <v>15302</v>
      </c>
    </row>
    <row r="62" spans="1:8" ht="12.75">
      <c r="A62" s="190">
        <v>52</v>
      </c>
      <c r="B62" s="190" t="s">
        <v>224</v>
      </c>
      <c r="C62" s="193">
        <v>0</v>
      </c>
      <c r="D62" s="193">
        <v>0</v>
      </c>
      <c r="E62" s="193">
        <v>0</v>
      </c>
      <c r="F62" s="193">
        <v>0</v>
      </c>
      <c r="G62" s="194">
        <f t="shared" si="0"/>
        <v>0</v>
      </c>
      <c r="H62" s="194">
        <f t="shared" si="1"/>
        <v>15302</v>
      </c>
    </row>
    <row r="63" spans="1:8" ht="12.75">
      <c r="A63" s="190" t="s">
        <v>120</v>
      </c>
      <c r="B63" s="190" t="s">
        <v>121</v>
      </c>
      <c r="C63" s="194">
        <f>SUM(C11:C62)</f>
        <v>724</v>
      </c>
      <c r="D63" s="194">
        <f>SUM(D11:D62)</f>
        <v>1694</v>
      </c>
      <c r="E63" s="194">
        <f>SUM(E11:E62)</f>
        <v>3524</v>
      </c>
      <c r="F63" s="194">
        <f>SUM(F11:F62)</f>
        <v>9360</v>
      </c>
      <c r="G63" s="194">
        <f>SUM(G11:G62)</f>
        <v>15302</v>
      </c>
      <c r="H63" s="194"/>
    </row>
    <row r="64" spans="1:8" ht="12.75">
      <c r="A64" s="191"/>
      <c r="B64" s="191"/>
      <c r="C64" s="191"/>
      <c r="D64" s="191"/>
      <c r="E64" s="191"/>
      <c r="F64" s="191"/>
      <c r="G64" s="191"/>
      <c r="H64" s="191"/>
    </row>
    <row r="65" spans="1:8" ht="12.75">
      <c r="A65" t="s">
        <v>200</v>
      </c>
      <c r="G65" s="191"/>
      <c r="H65" s="191"/>
    </row>
  </sheetData>
  <sheetProtection/>
  <mergeCells count="3">
    <mergeCell ref="A7:H7"/>
    <mergeCell ref="A8:H8"/>
    <mergeCell ref="A9:H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Nampo</dc:creator>
  <cp:keywords/>
  <dc:description/>
  <cp:lastModifiedBy>Luzelle Botha</cp:lastModifiedBy>
  <cp:lastPrinted>2017-09-20T13:00:58Z</cp:lastPrinted>
  <dcterms:created xsi:type="dcterms:W3CDTF">2005-05-06T06:48:19Z</dcterms:created>
  <dcterms:modified xsi:type="dcterms:W3CDTF">2017-09-20T13:01:51Z</dcterms:modified>
  <cp:category/>
  <cp:version/>
  <cp:contentType/>
  <cp:contentStatus/>
</cp:coreProperties>
</file>