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tabRatio="863" firstSheet="1" activeTab="6"/>
  </bookViews>
  <sheets>
    <sheet name="Invoere 3jr vgl" sheetId="1" r:id="rId1"/>
    <sheet name="Weeklikse invoere" sheetId="2" r:id="rId2"/>
    <sheet name="Invoere 2016_17" sheetId="3" r:id="rId3"/>
    <sheet name="Uitvoere 2016_17" sheetId="4" r:id="rId4"/>
    <sheet name="In en uitvoere 2016_17" sheetId="5" r:id="rId5"/>
    <sheet name="Data 2015_16" sheetId="6" r:id="rId6"/>
    <sheet name="Data 2016_17" sheetId="7" r:id="rId7"/>
    <sheet name="Land-Country data" sheetId="8" r:id="rId8"/>
    <sheet name="Import per harbour" sheetId="9" r:id="rId9"/>
  </sheets>
  <definedNames>
    <definedName name="_xlnm.Print_Area" localSheetId="5">'Data 2015_16'!$A$1:$H$61</definedName>
  </definedNames>
  <calcPr fullCalcOnLoad="1"/>
</workbook>
</file>

<file path=xl/sharedStrings.xml><?xml version="1.0" encoding="utf-8"?>
<sst xmlns="http://schemas.openxmlformats.org/spreadsheetml/2006/main" count="242" uniqueCount="177">
  <si>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</si>
  <si>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</si>
  <si>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</si>
  <si>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</si>
  <si>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</si>
  <si>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</si>
  <si>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</si>
  <si>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</si>
  <si>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</si>
  <si>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</si>
  <si>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</si>
  <si>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</si>
  <si>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</si>
  <si>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</si>
  <si>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</si>
  <si>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</si>
  <si>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</si>
  <si>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</si>
  <si>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</si>
  <si>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</si>
  <si>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</si>
  <si>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</si>
  <si>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</si>
  <si>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</si>
  <si>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</si>
  <si>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</si>
  <si>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</si>
  <si>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</si>
  <si>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</si>
  <si>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</si>
  <si>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</si>
  <si>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</si>
  <si>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</si>
  <si>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</si>
  <si>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</si>
  <si>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</si>
  <si>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</si>
  <si>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</si>
  <si>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</si>
  <si>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</si>
  <si>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</si>
  <si>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</si>
  <si>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</si>
  <si>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</si>
  <si>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</si>
  <si>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</si>
  <si>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</si>
  <si>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</si>
  <si>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</si>
  <si>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</si>
  <si>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</si>
  <si>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</si>
  <si>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</si>
  <si>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</si>
  <si>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</si>
  <si>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</si>
  <si>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</si>
  <si>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</si>
  <si>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</si>
  <si>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</si>
  <si>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</si>
  <si>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</si>
  <si>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</si>
  <si>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</si>
  <si>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</si>
  <si>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</si>
  <si>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</si>
  <si>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</si>
  <si>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</si>
  <si>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</si>
  <si>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</si>
  <si>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</si>
  <si>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</si>
  <si>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</si>
  <si>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</si>
  <si>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</si>
  <si>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</si>
  <si>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</si>
  <si>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</si>
  <si>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</si>
  <si>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</si>
  <si>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</si>
  <si>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</si>
  <si>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</si>
  <si>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</si>
  <si>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</si>
  <si>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</si>
  <si>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</si>
  <si>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</si>
  <si>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02-Oct 15</t>
  </si>
  <si>
    <t>09-Oct 15</t>
  </si>
  <si>
    <t>16-Oct 15</t>
  </si>
  <si>
    <t>23-Oct 15</t>
  </si>
  <si>
    <t>30-Oct 15</t>
  </si>
  <si>
    <t>13-Nov 15</t>
  </si>
  <si>
    <t>20-Nov 15</t>
  </si>
  <si>
    <t>27-Nov 15</t>
  </si>
  <si>
    <t>04-Dec 15</t>
  </si>
  <si>
    <t>11-Dec 15</t>
  </si>
  <si>
    <t>18-Dec 15</t>
  </si>
  <si>
    <t>25-Dec 15</t>
  </si>
  <si>
    <t>01-Jan 16</t>
  </si>
  <si>
    <t>08-Jan 16</t>
  </si>
  <si>
    <t>2015/2016</t>
  </si>
  <si>
    <t>Vanaf/From 27 Sep/Sep 2015 -              03-10-14</t>
  </si>
  <si>
    <t>Vanaf/From 26 Sep/Sep 2015 -              02-10-15</t>
  </si>
  <si>
    <t>06-Nov 15</t>
  </si>
  <si>
    <t>SAGIS: WEEKLIKSE INVOERE EN UITVOERE - KORING 2015/16</t>
  </si>
  <si>
    <t>SAGIS: WEEKLY IMPORTS AND EXPORTS - WHEAT 2015/16</t>
  </si>
  <si>
    <t>Opgedateer tot / Updated till 30 September 2016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</si>
  <si>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</si>
  <si>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</si>
  <si>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</si>
  <si>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</si>
  <si>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</si>
  <si>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KORING: WEEKLIKSE INVOER PER HAWE - 2016/17 SEISOEN</t>
  </si>
  <si>
    <t>Durban</t>
  </si>
  <si>
    <t>East London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</si>
  <si>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</si>
  <si>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</si>
  <si>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</si>
  <si>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</si>
  <si>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</si>
  <si>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</si>
  <si>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</si>
  <si>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</si>
  <si>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</si>
  <si>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</si>
  <si>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</si>
  <si>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</si>
  <si>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</si>
  <si>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</si>
  <si>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/>
  </si>
  <si>
    <t>Total</t>
  </si>
  <si>
    <t>07 Jan - 13 Jan 2017</t>
  </si>
  <si>
    <t>14 Jan - 20 Jan 2017</t>
  </si>
  <si>
    <t>21 Jan - 27 Jan 2017</t>
  </si>
  <si>
    <t>SAGIS KORING WEEKLIKSE INVOERE PER HAWE/WHEAT WEEKLY IMPORTS PER HARBOUR</t>
  </si>
  <si>
    <t>Czech Republic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</si>
  <si>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</si>
  <si>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</si>
  <si>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</si>
  <si>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</si>
  <si>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</si>
  <si>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</si>
  <si>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</si>
  <si>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WHEAT: WEEKLY IMPORT PER HARBOUR - 2016/17 SEASON</t>
  </si>
  <si>
    <t>18 Mar - 24 Mar 2017</t>
  </si>
  <si>
    <t>25 Mar - 31 Mar 2017</t>
  </si>
  <si>
    <t>01 Apr - 07 Apr 2017</t>
  </si>
  <si>
    <t>08 Apr - 14 Apr 2017</t>
  </si>
  <si>
    <t>Port Elizabeth</t>
  </si>
  <si>
    <t>15 Apr - 21 Apr 2017</t>
  </si>
  <si>
    <t>22 Apr - 28 Apr 2017</t>
  </si>
  <si>
    <t>*Includes: Imports for RSA and other countries</t>
  </si>
  <si>
    <t>*Sluit in: Invoer vir RSA en ander lande</t>
  </si>
  <si>
    <t>29 Apr - 05 May/Mei 2017</t>
  </si>
  <si>
    <t>06 May/Mei - 12 May/Mei 2017</t>
  </si>
  <si>
    <t>13 May/Mei - 19 May/Mei 2017</t>
  </si>
  <si>
    <t>20 May/Mei - 26 May/Mei 2017</t>
  </si>
  <si>
    <t>27 May/Mei - 02 Jun 2017</t>
  </si>
  <si>
    <t>03 Jun - 09 Jun 2017</t>
  </si>
  <si>
    <t>10 Jun - 16 Jun 2017</t>
  </si>
  <si>
    <t>17 Jun - 23 Jun 2017</t>
  </si>
  <si>
    <t>24 Jun - 30 Jun 2017</t>
  </si>
  <si>
    <t>01 Jul - 07 Jul 2017</t>
  </si>
  <si>
    <t>08 Jul - 14 Jul 2017</t>
  </si>
  <si>
    <t>15 Jul - 21 Jul 2017</t>
  </si>
  <si>
    <t>22 Jul - 28 Jul 2017</t>
  </si>
  <si>
    <t>29 Jul - 04 Aug 2017</t>
  </si>
  <si>
    <t>05 Aug - 11 Aug 2017</t>
  </si>
  <si>
    <t>12 Aug - 18 Aug 2017</t>
  </si>
  <si>
    <t>19 Aug - 25 Aug 2017</t>
  </si>
  <si>
    <t>26 Aug - 01 Sep 2017</t>
  </si>
  <si>
    <t>02 Sep - 08 Sep 2017</t>
  </si>
  <si>
    <t>Total/Totaal</t>
  </si>
  <si>
    <t>09 Sep - 15 Sep 2017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</si>
</sst>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15" fontId="0" fillId="0" borderId="10" xfId="54" applyNumberFormat="1" applyFont="1" applyFill="1" applyBorder="1" applyAlignment="1">
      <alignment horizontal="left"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6" fillId="0" borderId="55" xfId="0" applyNumberFormat="1" applyFont="1" applyBorder="1" applyAlignment="1">
      <alignment horizontal="center"/>
    </xf>
    <xf numFmtId="0" fontId="56" fillId="0" borderId="55" xfId="0" applyNumberFormat="1" applyFont="1" applyBorder="1" applyAlignment="1">
      <alignment horizontal="right"/>
    </xf>
    <xf numFmtId="3" fontId="57" fillId="0" borderId="55" xfId="0" applyNumberFormat="1" applyFont="1" applyBorder="1" applyAlignment="1">
      <alignment horizontal="right"/>
    </xf>
    <xf numFmtId="3" fontId="56" fillId="0" borderId="55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8" fillId="0" borderId="56" xfId="0" applyNumberFormat="1" applyFont="1" applyBorder="1" applyAlignment="1">
      <alignment horizontal="center"/>
    </xf>
    <xf numFmtId="0" fontId="58" fillId="0" borderId="57" xfId="0" applyNumberFormat="1" applyFont="1" applyBorder="1" applyAlignment="1">
      <alignment horizontal="center"/>
    </xf>
    <xf numFmtId="0" fontId="58" fillId="0" borderId="58" xfId="0" applyNumberFormat="1" applyFont="1" applyBorder="1" applyAlignment="1">
      <alignment horizontal="center"/>
    </xf>
    <xf numFmtId="0" fontId="56" fillId="0" borderId="56" xfId="0" applyNumberFormat="1" applyFont="1" applyBorder="1" applyAlignment="1">
      <alignment horizontal="left"/>
    </xf>
    <xf numFmtId="0" fontId="56" fillId="0" borderId="57" xfId="0" applyNumberFormat="1" applyFont="1" applyBorder="1" applyAlignment="1">
      <alignment horizontal="left"/>
    </xf>
    <xf numFmtId="0" fontId="56" fillId="0" borderId="58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925"/>
          <c:w val="0.9465"/>
          <c:h val="0.77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data'!$P$24:$P$42</c:f>
              <c:numCache>
                <c:ptCount val="19"/>
                <c:pt idx="2">
                  <c:v>31174</c:v>
                </c:pt>
                <c:pt idx="3">
                  <c:v>27841</c:v>
                </c:pt>
                <c:pt idx="4">
                  <c:v>237183</c:v>
                </c:pt>
                <c:pt idx="5">
                  <c:v>184184</c:v>
                </c:pt>
                <c:pt idx="7">
                  <c:v>35613</c:v>
                </c:pt>
                <c:pt idx="8">
                  <c:v>20829</c:v>
                </c:pt>
                <c:pt idx="16">
                  <c:v>76905</c:v>
                </c:pt>
                <c:pt idx="17">
                  <c:v>144195</c:v>
                </c:pt>
                <c:pt idx="18">
                  <c:v>77201</c:v>
                </c:pt>
              </c:numCache>
            </c:numRef>
          </c:val>
        </c:ser>
        <c:overlap val="-25"/>
        <c:gapWidth val="75"/>
        <c:axId val="9079978"/>
        <c:axId val="14610939"/>
      </c:barChart>
      <c:catAx>
        <c:axId val="90799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079978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075"/>
          <c:w val="0.93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koring invoere /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Weekly wheat imports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975"/>
          <c:w val="0.953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'Data 2016_17'!$C$1</c:f>
              <c:strCache>
                <c:ptCount val="1"/>
                <c:pt idx="0">
                  <c:v>SAGIS: WEEKLIKSE INVOERE EN UITVOERE - KORING 2016/17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2015_16'!$B$10:$B$62</c:f>
              <c:strCache>
                <c:ptCount val="53"/>
                <c:pt idx="0">
                  <c:v>02-Oct 15</c:v>
                </c:pt>
                <c:pt idx="1">
                  <c:v>09-Oct 15</c:v>
                </c:pt>
                <c:pt idx="2">
                  <c:v>16-Oct 15</c:v>
                </c:pt>
                <c:pt idx="3">
                  <c:v>23-Oct 15</c:v>
                </c:pt>
                <c:pt idx="4">
                  <c:v>30-Oct 15</c:v>
                </c:pt>
                <c:pt idx="5">
                  <c:v>06-Nov 15</c:v>
                </c:pt>
                <c:pt idx="6">
                  <c:v>13-Nov 15</c:v>
                </c:pt>
                <c:pt idx="7">
                  <c:v>20-Nov 15</c:v>
                </c:pt>
                <c:pt idx="8">
                  <c:v>27-Nov 15</c:v>
                </c:pt>
                <c:pt idx="9">
                  <c:v>04-Dec 15</c:v>
                </c:pt>
                <c:pt idx="10">
                  <c:v>11-Dec 15</c:v>
                </c:pt>
                <c:pt idx="11">
                  <c:v>18-Dec 15</c:v>
                </c:pt>
                <c:pt idx="12">
                  <c:v>25-Dec 15</c:v>
                </c:pt>
                <c:pt idx="13">
                  <c:v>01-Jan 16</c:v>
                </c:pt>
                <c:pt idx="14">
                  <c:v>08-Jan 16</c:v>
                </c:pt>
                <c:pt idx="15">
                  <c:v>15-Jan-16</c:v>
                </c:pt>
                <c:pt idx="16">
                  <c:v>22-Jan-16</c:v>
                </c:pt>
                <c:pt idx="17">
                  <c:v>29-Jan-16</c:v>
                </c:pt>
                <c:pt idx="18">
                  <c:v>05-Feb-16</c:v>
                </c:pt>
                <c:pt idx="19">
                  <c:v>12-Feb-16</c:v>
                </c:pt>
                <c:pt idx="20">
                  <c:v>19-Feb-16</c:v>
                </c:pt>
                <c:pt idx="21">
                  <c:v>26-Feb-16</c:v>
                </c:pt>
                <c:pt idx="22">
                  <c:v>04-Mar-16</c:v>
                </c:pt>
                <c:pt idx="23">
                  <c:v>11-Mar-16</c:v>
                </c:pt>
                <c:pt idx="24">
                  <c:v>18-Mar-16</c:v>
                </c:pt>
                <c:pt idx="25">
                  <c:v>25-Mar-16</c:v>
                </c:pt>
                <c:pt idx="26">
                  <c:v>01-Apr-16</c:v>
                </c:pt>
                <c:pt idx="27">
                  <c:v>08-Apr-16</c:v>
                </c:pt>
                <c:pt idx="28">
                  <c:v>15-Apr-16</c:v>
                </c:pt>
                <c:pt idx="29">
                  <c:v>22-Apr-16</c:v>
                </c:pt>
                <c:pt idx="30">
                  <c:v>29-Apr-16</c:v>
                </c:pt>
                <c:pt idx="31">
                  <c:v>06-May-16</c:v>
                </c:pt>
                <c:pt idx="32">
                  <c:v>13-May-16</c:v>
                </c:pt>
                <c:pt idx="33">
                  <c:v>20-May-16</c:v>
                </c:pt>
                <c:pt idx="34">
                  <c:v>27-May-16</c:v>
                </c:pt>
                <c:pt idx="35">
                  <c:v>03-Jun-16</c:v>
                </c:pt>
                <c:pt idx="36">
                  <c:v>10-Jun-16</c:v>
                </c:pt>
                <c:pt idx="37">
                  <c:v>17-Jun-16</c:v>
                </c:pt>
                <c:pt idx="38">
                  <c:v>24-Jun-16</c:v>
                </c:pt>
                <c:pt idx="39">
                  <c:v>01-Jul-16</c:v>
                </c:pt>
                <c:pt idx="40">
                  <c:v>08-Jul-16</c:v>
                </c:pt>
                <c:pt idx="41">
                  <c:v>15-Jul-16</c:v>
                </c:pt>
                <c:pt idx="42">
                  <c:v>22-Jul-16</c:v>
                </c:pt>
                <c:pt idx="43">
                  <c:v>29-Jul-16</c:v>
                </c:pt>
                <c:pt idx="44">
                  <c:v>05-Aug-16</c:v>
                </c:pt>
                <c:pt idx="45">
                  <c:v>12-Aug-16</c:v>
                </c:pt>
                <c:pt idx="46">
                  <c:v>19-Aug-16</c:v>
                </c:pt>
                <c:pt idx="47">
                  <c:v>26-Aug-16</c:v>
                </c:pt>
                <c:pt idx="48">
                  <c:v>02-Sep-16</c:v>
                </c:pt>
                <c:pt idx="49">
                  <c:v>09-Sep-16</c:v>
                </c:pt>
                <c:pt idx="50">
                  <c:v>16-Sep-16</c:v>
                </c:pt>
                <c:pt idx="51">
                  <c:v>23-Sep-16</c:v>
                </c:pt>
                <c:pt idx="52">
                  <c:v>30-Sep-16</c:v>
                </c:pt>
              </c:strCache>
            </c:strRef>
          </c:cat>
          <c:val>
            <c:numRef>
              <c:f>'Data 2016_17'!$D$10:$D$61</c:f>
              <c:numCache>
                <c:ptCount val="52"/>
                <c:pt idx="0">
                  <c:v>1900</c:v>
                </c:pt>
                <c:pt idx="1">
                  <c:v>32843</c:v>
                </c:pt>
                <c:pt idx="2">
                  <c:v>51814</c:v>
                </c:pt>
                <c:pt idx="3">
                  <c:v>52398</c:v>
                </c:pt>
                <c:pt idx="4">
                  <c:v>59544</c:v>
                </c:pt>
                <c:pt idx="5">
                  <c:v>65492</c:v>
                </c:pt>
                <c:pt idx="6">
                  <c:v>70213</c:v>
                </c:pt>
                <c:pt idx="7">
                  <c:v>79213</c:v>
                </c:pt>
                <c:pt idx="8">
                  <c:v>79213</c:v>
                </c:pt>
                <c:pt idx="9">
                  <c:v>79213</c:v>
                </c:pt>
                <c:pt idx="10">
                  <c:v>79213</c:v>
                </c:pt>
                <c:pt idx="11">
                  <c:v>79213</c:v>
                </c:pt>
                <c:pt idx="12">
                  <c:v>79213</c:v>
                </c:pt>
                <c:pt idx="13">
                  <c:v>79213</c:v>
                </c:pt>
                <c:pt idx="14">
                  <c:v>79213</c:v>
                </c:pt>
                <c:pt idx="15">
                  <c:v>119431</c:v>
                </c:pt>
                <c:pt idx="16">
                  <c:v>137430</c:v>
                </c:pt>
                <c:pt idx="17">
                  <c:v>186850</c:v>
                </c:pt>
                <c:pt idx="18">
                  <c:v>202750</c:v>
                </c:pt>
                <c:pt idx="19">
                  <c:v>246178</c:v>
                </c:pt>
                <c:pt idx="20">
                  <c:v>291034</c:v>
                </c:pt>
                <c:pt idx="21">
                  <c:v>357192</c:v>
                </c:pt>
                <c:pt idx="22">
                  <c:v>386999</c:v>
                </c:pt>
                <c:pt idx="23">
                  <c:v>386999</c:v>
                </c:pt>
                <c:pt idx="24">
                  <c:v>386999</c:v>
                </c:pt>
                <c:pt idx="25">
                  <c:v>386999</c:v>
                </c:pt>
                <c:pt idx="26">
                  <c:v>392899</c:v>
                </c:pt>
                <c:pt idx="27">
                  <c:v>423827</c:v>
                </c:pt>
                <c:pt idx="28">
                  <c:v>454345</c:v>
                </c:pt>
                <c:pt idx="29">
                  <c:v>463313</c:v>
                </c:pt>
                <c:pt idx="30">
                  <c:v>471201</c:v>
                </c:pt>
                <c:pt idx="31">
                  <c:v>471201</c:v>
                </c:pt>
                <c:pt idx="32">
                  <c:v>487976</c:v>
                </c:pt>
                <c:pt idx="33">
                  <c:v>520427</c:v>
                </c:pt>
                <c:pt idx="34">
                  <c:v>553327</c:v>
                </c:pt>
                <c:pt idx="35">
                  <c:v>553327</c:v>
                </c:pt>
                <c:pt idx="36">
                  <c:v>553327</c:v>
                </c:pt>
                <c:pt idx="37">
                  <c:v>571270</c:v>
                </c:pt>
                <c:pt idx="38">
                  <c:v>582678</c:v>
                </c:pt>
                <c:pt idx="39">
                  <c:v>599179</c:v>
                </c:pt>
                <c:pt idx="40">
                  <c:v>629901</c:v>
                </c:pt>
                <c:pt idx="41">
                  <c:v>631833</c:v>
                </c:pt>
                <c:pt idx="42">
                  <c:v>679753</c:v>
                </c:pt>
                <c:pt idx="43">
                  <c:v>711526</c:v>
                </c:pt>
                <c:pt idx="44">
                  <c:v>713526</c:v>
                </c:pt>
                <c:pt idx="45">
                  <c:v>759299</c:v>
                </c:pt>
                <c:pt idx="46">
                  <c:v>773868</c:v>
                </c:pt>
                <c:pt idx="47">
                  <c:v>799420</c:v>
                </c:pt>
                <c:pt idx="48">
                  <c:v>816324</c:v>
                </c:pt>
                <c:pt idx="49">
                  <c:v>835125</c:v>
                </c:pt>
                <c:pt idx="50">
                  <c:v>835125</c:v>
                </c:pt>
                <c:pt idx="51">
                  <c:v>835125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2015_16'!$C$1</c:f>
              <c:strCache>
                <c:ptCount val="1"/>
                <c:pt idx="0">
                  <c:v>SAGIS: WEEKLIKSE INVOERE EN UITVOERE - KORING 2015/16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2015_16'!$B$10:$B$62</c:f>
              <c:strCache>
                <c:ptCount val="53"/>
                <c:pt idx="0">
                  <c:v>02-Oct 15</c:v>
                </c:pt>
                <c:pt idx="1">
                  <c:v>09-Oct 15</c:v>
                </c:pt>
                <c:pt idx="2">
                  <c:v>16-Oct 15</c:v>
                </c:pt>
                <c:pt idx="3">
                  <c:v>23-Oct 15</c:v>
                </c:pt>
                <c:pt idx="4">
                  <c:v>30-Oct 15</c:v>
                </c:pt>
                <c:pt idx="5">
                  <c:v>06-Nov 15</c:v>
                </c:pt>
                <c:pt idx="6">
                  <c:v>13-Nov 15</c:v>
                </c:pt>
                <c:pt idx="7">
                  <c:v>20-Nov 15</c:v>
                </c:pt>
                <c:pt idx="8">
                  <c:v>27-Nov 15</c:v>
                </c:pt>
                <c:pt idx="9">
                  <c:v>04-Dec 15</c:v>
                </c:pt>
                <c:pt idx="10">
                  <c:v>11-Dec 15</c:v>
                </c:pt>
                <c:pt idx="11">
                  <c:v>18-Dec 15</c:v>
                </c:pt>
                <c:pt idx="12">
                  <c:v>25-Dec 15</c:v>
                </c:pt>
                <c:pt idx="13">
                  <c:v>01-Jan 16</c:v>
                </c:pt>
                <c:pt idx="14">
                  <c:v>08-Jan 16</c:v>
                </c:pt>
                <c:pt idx="15">
                  <c:v>15-Jan-16</c:v>
                </c:pt>
                <c:pt idx="16">
                  <c:v>22-Jan-16</c:v>
                </c:pt>
                <c:pt idx="17">
                  <c:v>29-Jan-16</c:v>
                </c:pt>
                <c:pt idx="18">
                  <c:v>05-Feb-16</c:v>
                </c:pt>
                <c:pt idx="19">
                  <c:v>12-Feb-16</c:v>
                </c:pt>
                <c:pt idx="20">
                  <c:v>19-Feb-16</c:v>
                </c:pt>
                <c:pt idx="21">
                  <c:v>26-Feb-16</c:v>
                </c:pt>
                <c:pt idx="22">
                  <c:v>04-Mar-16</c:v>
                </c:pt>
                <c:pt idx="23">
                  <c:v>11-Mar-16</c:v>
                </c:pt>
                <c:pt idx="24">
                  <c:v>18-Mar-16</c:v>
                </c:pt>
                <c:pt idx="25">
                  <c:v>25-Mar-16</c:v>
                </c:pt>
                <c:pt idx="26">
                  <c:v>01-Apr-16</c:v>
                </c:pt>
                <c:pt idx="27">
                  <c:v>08-Apr-16</c:v>
                </c:pt>
                <c:pt idx="28">
                  <c:v>15-Apr-16</c:v>
                </c:pt>
                <c:pt idx="29">
                  <c:v>22-Apr-16</c:v>
                </c:pt>
                <c:pt idx="30">
                  <c:v>29-Apr-16</c:v>
                </c:pt>
                <c:pt idx="31">
                  <c:v>06-May-16</c:v>
                </c:pt>
                <c:pt idx="32">
                  <c:v>13-May-16</c:v>
                </c:pt>
                <c:pt idx="33">
                  <c:v>20-May-16</c:v>
                </c:pt>
                <c:pt idx="34">
                  <c:v>27-May-16</c:v>
                </c:pt>
                <c:pt idx="35">
                  <c:v>03-Jun-16</c:v>
                </c:pt>
                <c:pt idx="36">
                  <c:v>10-Jun-16</c:v>
                </c:pt>
                <c:pt idx="37">
                  <c:v>17-Jun-16</c:v>
                </c:pt>
                <c:pt idx="38">
                  <c:v>24-Jun-16</c:v>
                </c:pt>
                <c:pt idx="39">
                  <c:v>01-Jul-16</c:v>
                </c:pt>
                <c:pt idx="40">
                  <c:v>08-Jul-16</c:v>
                </c:pt>
                <c:pt idx="41">
                  <c:v>15-Jul-16</c:v>
                </c:pt>
                <c:pt idx="42">
                  <c:v>22-Jul-16</c:v>
                </c:pt>
                <c:pt idx="43">
                  <c:v>29-Jul-16</c:v>
                </c:pt>
                <c:pt idx="44">
                  <c:v>05-Aug-16</c:v>
                </c:pt>
                <c:pt idx="45">
                  <c:v>12-Aug-16</c:v>
                </c:pt>
                <c:pt idx="46">
                  <c:v>19-Aug-16</c:v>
                </c:pt>
                <c:pt idx="47">
                  <c:v>26-Aug-16</c:v>
                </c:pt>
                <c:pt idx="48">
                  <c:v>02-Sep-16</c:v>
                </c:pt>
                <c:pt idx="49">
                  <c:v>09-Sep-16</c:v>
                </c:pt>
                <c:pt idx="50">
                  <c:v>16-Sep-16</c:v>
                </c:pt>
                <c:pt idx="51">
                  <c:v>23-Sep-16</c:v>
                </c:pt>
                <c:pt idx="52">
                  <c:v>30-Sep-16</c:v>
                </c:pt>
              </c:strCache>
            </c:strRef>
          </c:cat>
          <c:val>
            <c:numRef>
              <c:f>'Data 2015_16'!$D$10:$D$62</c:f>
              <c:numCache>
                <c:ptCount val="53"/>
                <c:pt idx="0">
                  <c:v>17486</c:v>
                </c:pt>
                <c:pt idx="1">
                  <c:v>162565</c:v>
                </c:pt>
                <c:pt idx="2">
                  <c:v>276279</c:v>
                </c:pt>
                <c:pt idx="3">
                  <c:v>327589</c:v>
                </c:pt>
                <c:pt idx="4">
                  <c:v>394987</c:v>
                </c:pt>
                <c:pt idx="5">
                  <c:v>412123</c:v>
                </c:pt>
                <c:pt idx="6">
                  <c:v>421531</c:v>
                </c:pt>
                <c:pt idx="7">
                  <c:v>470238</c:v>
                </c:pt>
                <c:pt idx="8">
                  <c:v>472433</c:v>
                </c:pt>
                <c:pt idx="9">
                  <c:v>476021</c:v>
                </c:pt>
                <c:pt idx="10">
                  <c:v>476021</c:v>
                </c:pt>
                <c:pt idx="11">
                  <c:v>476021</c:v>
                </c:pt>
                <c:pt idx="12">
                  <c:v>497495</c:v>
                </c:pt>
                <c:pt idx="13">
                  <c:v>497495</c:v>
                </c:pt>
                <c:pt idx="14">
                  <c:v>550694</c:v>
                </c:pt>
                <c:pt idx="15">
                  <c:v>593113</c:v>
                </c:pt>
                <c:pt idx="16">
                  <c:v>618998</c:v>
                </c:pt>
                <c:pt idx="17">
                  <c:v>668740</c:v>
                </c:pt>
                <c:pt idx="18">
                  <c:v>786626</c:v>
                </c:pt>
                <c:pt idx="19">
                  <c:v>858691</c:v>
                </c:pt>
                <c:pt idx="20">
                  <c:v>893000</c:v>
                </c:pt>
                <c:pt idx="21">
                  <c:v>915781</c:v>
                </c:pt>
                <c:pt idx="22">
                  <c:v>935682</c:v>
                </c:pt>
                <c:pt idx="23">
                  <c:v>948142</c:v>
                </c:pt>
                <c:pt idx="24">
                  <c:v>967132</c:v>
                </c:pt>
                <c:pt idx="25">
                  <c:v>1017076</c:v>
                </c:pt>
                <c:pt idx="26">
                  <c:v>1063070</c:v>
                </c:pt>
                <c:pt idx="27">
                  <c:v>1063070</c:v>
                </c:pt>
                <c:pt idx="28">
                  <c:v>1100778</c:v>
                </c:pt>
                <c:pt idx="29">
                  <c:v>1160075</c:v>
                </c:pt>
                <c:pt idx="30">
                  <c:v>1168084</c:v>
                </c:pt>
                <c:pt idx="31">
                  <c:v>1195214</c:v>
                </c:pt>
                <c:pt idx="32">
                  <c:v>1215772</c:v>
                </c:pt>
                <c:pt idx="33">
                  <c:v>1275460</c:v>
                </c:pt>
                <c:pt idx="34">
                  <c:v>1321176</c:v>
                </c:pt>
                <c:pt idx="35">
                  <c:v>1388972</c:v>
                </c:pt>
                <c:pt idx="36">
                  <c:v>1453799</c:v>
                </c:pt>
                <c:pt idx="37">
                  <c:v>1468736</c:v>
                </c:pt>
                <c:pt idx="38">
                  <c:v>1516299</c:v>
                </c:pt>
                <c:pt idx="39">
                  <c:v>1542738</c:v>
                </c:pt>
                <c:pt idx="40">
                  <c:v>1611596</c:v>
                </c:pt>
                <c:pt idx="41">
                  <c:v>1664275</c:v>
                </c:pt>
                <c:pt idx="42">
                  <c:v>1684241</c:v>
                </c:pt>
                <c:pt idx="43">
                  <c:v>1720296</c:v>
                </c:pt>
                <c:pt idx="44">
                  <c:v>1731701</c:v>
                </c:pt>
                <c:pt idx="45">
                  <c:v>1773895</c:v>
                </c:pt>
                <c:pt idx="46">
                  <c:v>1801252</c:v>
                </c:pt>
                <c:pt idx="47">
                  <c:v>1835341</c:v>
                </c:pt>
                <c:pt idx="48">
                  <c:v>1892780</c:v>
                </c:pt>
                <c:pt idx="49">
                  <c:v>1929778</c:v>
                </c:pt>
                <c:pt idx="50">
                  <c:v>1977738</c:v>
                </c:pt>
                <c:pt idx="51">
                  <c:v>2028879</c:v>
                </c:pt>
                <c:pt idx="52">
                  <c:v>2069377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8958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503"/>
          <c:w val="0.32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153"/>
          <c:w val="0.467"/>
          <c:h val="0.763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31174</c:v>
                </c:pt>
                <c:pt idx="3">
                  <c:v>27841</c:v>
                </c:pt>
                <c:pt idx="4">
                  <c:v>237183</c:v>
                </c:pt>
                <c:pt idx="5">
                  <c:v>184184</c:v>
                </c:pt>
                <c:pt idx="7">
                  <c:v>35613</c:v>
                </c:pt>
                <c:pt idx="8">
                  <c:v>20829</c:v>
                </c:pt>
                <c:pt idx="16">
                  <c:v>76905</c:v>
                </c:pt>
                <c:pt idx="17">
                  <c:v>144195</c:v>
                </c:pt>
                <c:pt idx="18">
                  <c:v>77201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5"/>
          <c:y val="0.19925"/>
          <c:w val="0.4395"/>
          <c:h val="0.7182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2529</c:v>
                </c:pt>
                <c:pt idx="1">
                  <c:v>8961</c:v>
                </c:pt>
                <c:pt idx="2">
                  <c:v>24272</c:v>
                </c:pt>
                <c:pt idx="3">
                  <c:v>18326</c:v>
                </c:pt>
                <c:pt idx="4">
                  <c:v>18696</c:v>
                </c:pt>
                <c:pt idx="9">
                  <c:v>2992</c:v>
                </c:pt>
                <c:pt idx="11">
                  <c:v>15312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25"/>
          <c:w val="0.981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'Data 2016_17'!$C$7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  <c:pt idx="33">
                  <c:v>42881</c:v>
                </c:pt>
                <c:pt idx="34">
                  <c:v>42888</c:v>
                </c:pt>
                <c:pt idx="35">
                  <c:v>42895</c:v>
                </c:pt>
                <c:pt idx="36">
                  <c:v>42902</c:v>
                </c:pt>
                <c:pt idx="37">
                  <c:v>42909</c:v>
                </c:pt>
                <c:pt idx="38">
                  <c:v>42916</c:v>
                </c:pt>
                <c:pt idx="39">
                  <c:v>42923</c:v>
                </c:pt>
                <c:pt idx="40">
                  <c:v>42930</c:v>
                </c:pt>
                <c:pt idx="41">
                  <c:v>42937</c:v>
                </c:pt>
                <c:pt idx="42">
                  <c:v>42944</c:v>
                </c:pt>
                <c:pt idx="43">
                  <c:v>42951</c:v>
                </c:pt>
                <c:pt idx="44">
                  <c:v>42958</c:v>
                </c:pt>
                <c:pt idx="45">
                  <c:v>42965</c:v>
                </c:pt>
                <c:pt idx="46">
                  <c:v>42972</c:v>
                </c:pt>
                <c:pt idx="47">
                  <c:v>42979</c:v>
                </c:pt>
                <c:pt idx="48">
                  <c:v>42986</c:v>
                </c:pt>
                <c:pt idx="49">
                  <c:v>42993</c:v>
                </c:pt>
              </c:strCache>
            </c:strRef>
          </c:cat>
          <c:val>
            <c:numRef>
              <c:f>'Data 2016_17'!$C$10:$C$61</c:f>
              <c:numCache>
                <c:ptCount val="52"/>
                <c:pt idx="0">
                  <c:v>1900</c:v>
                </c:pt>
                <c:pt idx="1">
                  <c:v>30943</c:v>
                </c:pt>
                <c:pt idx="2">
                  <c:v>18971</c:v>
                </c:pt>
                <c:pt idx="3">
                  <c:v>584</c:v>
                </c:pt>
                <c:pt idx="4">
                  <c:v>7146</c:v>
                </c:pt>
                <c:pt idx="5">
                  <c:v>5948</c:v>
                </c:pt>
                <c:pt idx="6">
                  <c:v>4721</c:v>
                </c:pt>
                <c:pt idx="7">
                  <c:v>9000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40218</c:v>
                </c:pt>
                <c:pt idx="16">
                  <c:v>17999</c:v>
                </c:pt>
                <c:pt idx="17">
                  <c:v>49420</c:v>
                </c:pt>
                <c:pt idx="18">
                  <c:v>15900</c:v>
                </c:pt>
                <c:pt idx="19">
                  <c:v>43428</c:v>
                </c:pt>
                <c:pt idx="20">
                  <c:v>44856</c:v>
                </c:pt>
                <c:pt idx="21">
                  <c:v>66158</c:v>
                </c:pt>
                <c:pt idx="22">
                  <c:v>29807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5900</c:v>
                </c:pt>
                <c:pt idx="27">
                  <c:v>30928</c:v>
                </c:pt>
                <c:pt idx="28">
                  <c:v>30518</c:v>
                </c:pt>
                <c:pt idx="29">
                  <c:v>8968</c:v>
                </c:pt>
                <c:pt idx="30">
                  <c:v>7888</c:v>
                </c:pt>
                <c:pt idx="31">
                  <c:v>0</c:v>
                </c:pt>
                <c:pt idx="32">
                  <c:v>16775</c:v>
                </c:pt>
                <c:pt idx="33">
                  <c:v>32451</c:v>
                </c:pt>
                <c:pt idx="34">
                  <c:v>32900</c:v>
                </c:pt>
                <c:pt idx="35">
                  <c:v>0</c:v>
                </c:pt>
                <c:pt idx="36">
                  <c:v>0</c:v>
                </c:pt>
                <c:pt idx="37">
                  <c:v>17943</c:v>
                </c:pt>
                <c:pt idx="38">
                  <c:v>11408</c:v>
                </c:pt>
                <c:pt idx="39">
                  <c:v>16501</c:v>
                </c:pt>
                <c:pt idx="40">
                  <c:v>30722</c:v>
                </c:pt>
                <c:pt idx="41">
                  <c:v>1932</c:v>
                </c:pt>
                <c:pt idx="42">
                  <c:v>47920</c:v>
                </c:pt>
                <c:pt idx="43">
                  <c:v>31773</c:v>
                </c:pt>
                <c:pt idx="44">
                  <c:v>2000</c:v>
                </c:pt>
                <c:pt idx="45">
                  <c:v>45773</c:v>
                </c:pt>
                <c:pt idx="46">
                  <c:v>14569</c:v>
                </c:pt>
                <c:pt idx="47">
                  <c:v>25552</c:v>
                </c:pt>
                <c:pt idx="48">
                  <c:v>16904</c:v>
                </c:pt>
                <c:pt idx="49">
                  <c:v>18801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2016_17'!$E$7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  <c:pt idx="24">
                  <c:v>42818</c:v>
                </c:pt>
                <c:pt idx="25">
                  <c:v>42825</c:v>
                </c:pt>
                <c:pt idx="26">
                  <c:v>42832</c:v>
                </c:pt>
                <c:pt idx="27">
                  <c:v>42846</c:v>
                </c:pt>
                <c:pt idx="28">
                  <c:v>42846</c:v>
                </c:pt>
                <c:pt idx="29">
                  <c:v>42853</c:v>
                </c:pt>
                <c:pt idx="30">
                  <c:v>42860</c:v>
                </c:pt>
                <c:pt idx="31">
                  <c:v>42867</c:v>
                </c:pt>
                <c:pt idx="32">
                  <c:v>42874</c:v>
                </c:pt>
                <c:pt idx="33">
                  <c:v>42881</c:v>
                </c:pt>
                <c:pt idx="34">
                  <c:v>42888</c:v>
                </c:pt>
                <c:pt idx="35">
                  <c:v>42895</c:v>
                </c:pt>
                <c:pt idx="36">
                  <c:v>42902</c:v>
                </c:pt>
                <c:pt idx="37">
                  <c:v>42909</c:v>
                </c:pt>
                <c:pt idx="38">
                  <c:v>42916</c:v>
                </c:pt>
                <c:pt idx="39">
                  <c:v>42923</c:v>
                </c:pt>
                <c:pt idx="40">
                  <c:v>42930</c:v>
                </c:pt>
                <c:pt idx="41">
                  <c:v>42937</c:v>
                </c:pt>
                <c:pt idx="42">
                  <c:v>42944</c:v>
                </c:pt>
                <c:pt idx="43">
                  <c:v>42951</c:v>
                </c:pt>
                <c:pt idx="44">
                  <c:v>42958</c:v>
                </c:pt>
                <c:pt idx="45">
                  <c:v>42965</c:v>
                </c:pt>
                <c:pt idx="46">
                  <c:v>42972</c:v>
                </c:pt>
                <c:pt idx="47">
                  <c:v>42979</c:v>
                </c:pt>
                <c:pt idx="48">
                  <c:v>42986</c:v>
                </c:pt>
                <c:pt idx="49">
                  <c:v>42993</c:v>
                </c:pt>
              </c:strCache>
            </c:strRef>
          </c:cat>
          <c:val>
            <c:numRef>
              <c:f>'Data 2016_17'!$E$10:$E$61</c:f>
              <c:numCache>
                <c:ptCount val="52"/>
                <c:pt idx="0">
                  <c:v>622</c:v>
                </c:pt>
                <c:pt idx="1">
                  <c:v>0</c:v>
                </c:pt>
                <c:pt idx="2">
                  <c:v>118</c:v>
                </c:pt>
                <c:pt idx="3">
                  <c:v>538</c:v>
                </c:pt>
                <c:pt idx="4">
                  <c:v>222</c:v>
                </c:pt>
                <c:pt idx="5">
                  <c:v>757</c:v>
                </c:pt>
                <c:pt idx="6">
                  <c:v>686</c:v>
                </c:pt>
                <c:pt idx="7">
                  <c:v>576</c:v>
                </c:pt>
                <c:pt idx="8">
                  <c:v>2659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9516</c:v>
                </c:pt>
                <c:pt idx="13">
                  <c:v>0</c:v>
                </c:pt>
                <c:pt idx="14">
                  <c:v>404</c:v>
                </c:pt>
                <c:pt idx="15">
                  <c:v>2740</c:v>
                </c:pt>
                <c:pt idx="16">
                  <c:v>5417</c:v>
                </c:pt>
                <c:pt idx="17">
                  <c:v>4145</c:v>
                </c:pt>
                <c:pt idx="18">
                  <c:v>3622</c:v>
                </c:pt>
                <c:pt idx="19">
                  <c:v>3557</c:v>
                </c:pt>
                <c:pt idx="20">
                  <c:v>3690</c:v>
                </c:pt>
                <c:pt idx="21">
                  <c:v>1300</c:v>
                </c:pt>
                <c:pt idx="22">
                  <c:v>1540</c:v>
                </c:pt>
                <c:pt idx="23">
                  <c:v>4903</c:v>
                </c:pt>
                <c:pt idx="24">
                  <c:v>2665</c:v>
                </c:pt>
                <c:pt idx="25">
                  <c:v>4742</c:v>
                </c:pt>
                <c:pt idx="26">
                  <c:v>738</c:v>
                </c:pt>
                <c:pt idx="27">
                  <c:v>3619</c:v>
                </c:pt>
                <c:pt idx="28">
                  <c:v>1056</c:v>
                </c:pt>
                <c:pt idx="29">
                  <c:v>3784</c:v>
                </c:pt>
                <c:pt idx="30">
                  <c:v>1113</c:v>
                </c:pt>
                <c:pt idx="31">
                  <c:v>6364</c:v>
                </c:pt>
                <c:pt idx="32">
                  <c:v>5290</c:v>
                </c:pt>
                <c:pt idx="33">
                  <c:v>5763</c:v>
                </c:pt>
                <c:pt idx="34">
                  <c:v>1451</c:v>
                </c:pt>
                <c:pt idx="35">
                  <c:v>675</c:v>
                </c:pt>
                <c:pt idx="36">
                  <c:v>1135</c:v>
                </c:pt>
                <c:pt idx="37">
                  <c:v>68</c:v>
                </c:pt>
                <c:pt idx="38">
                  <c:v>629</c:v>
                </c:pt>
                <c:pt idx="39">
                  <c:v>932</c:v>
                </c:pt>
                <c:pt idx="40">
                  <c:v>594</c:v>
                </c:pt>
                <c:pt idx="41">
                  <c:v>378</c:v>
                </c:pt>
                <c:pt idx="42">
                  <c:v>361</c:v>
                </c:pt>
                <c:pt idx="43">
                  <c:v>35</c:v>
                </c:pt>
                <c:pt idx="44">
                  <c:v>323</c:v>
                </c:pt>
                <c:pt idx="45">
                  <c:v>786</c:v>
                </c:pt>
                <c:pt idx="46">
                  <c:v>981</c:v>
                </c:pt>
                <c:pt idx="47">
                  <c:v>106</c:v>
                </c:pt>
                <c:pt idx="48">
                  <c:v>176</c:v>
                </c:pt>
                <c:pt idx="49">
                  <c:v>312</c:v>
                </c:pt>
              </c:numCache>
            </c:numRef>
          </c:val>
          <c:smooth val="0"/>
        </c:ser>
        <c:marker val="1"/>
        <c:axId val="48174110"/>
        <c:axId val="30913807"/>
      </c:lineChart>
      <c:dateAx>
        <c:axId val="48174110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9435"/>
          <c:w val="0.797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Shape 1025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" sqref="H4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107</v>
      </c>
    </row>
    <row r="2" ht="12.75">
      <c r="C2" s="5" t="s">
        <v>108</v>
      </c>
    </row>
    <row r="3" ht="12.75">
      <c r="C3" s="5"/>
    </row>
    <row r="4" spans="2:3" ht="12.75">
      <c r="B4" s="13" t="s">
        <v>109</v>
      </c>
      <c r="C4" s="5"/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2.75">
      <c r="A10" s="70">
        <v>1</v>
      </c>
      <c r="B10" s="73" t="s">
        <v>89</v>
      </c>
      <c r="C10" s="1">
        <v>17486</v>
      </c>
      <c r="D10" s="104">
        <f>C10</f>
        <v>17486</v>
      </c>
      <c r="E10" s="12">
        <v>1352</v>
      </c>
      <c r="F10" s="3">
        <f>E10</f>
        <v>1352</v>
      </c>
      <c r="G10" s="7">
        <f>+C10-E10</f>
        <v>16134</v>
      </c>
      <c r="H10" s="2">
        <f>G10</f>
        <v>16134</v>
      </c>
    </row>
    <row r="11" spans="1:8" ht="12.75">
      <c r="A11" s="70">
        <v>2</v>
      </c>
      <c r="B11" s="73" t="s">
        <v>90</v>
      </c>
      <c r="C11" s="1">
        <v>145079</v>
      </c>
      <c r="D11" s="104">
        <f>D10+C11</f>
        <v>162565</v>
      </c>
      <c r="E11" s="1">
        <v>3328</v>
      </c>
      <c r="F11" s="3">
        <f aca="true" t="shared" si="0" ref="F11:F61">F10+E11</f>
        <v>4680</v>
      </c>
      <c r="G11" s="7">
        <f>+C11-E11</f>
        <v>141751</v>
      </c>
      <c r="H11" s="2">
        <f>G11</f>
        <v>141751</v>
      </c>
    </row>
    <row r="12" spans="1:8" ht="12.75">
      <c r="A12" s="70">
        <v>3</v>
      </c>
      <c r="B12" s="73" t="s">
        <v>91</v>
      </c>
      <c r="C12" s="1">
        <v>113714</v>
      </c>
      <c r="D12" s="104">
        <f>D11+C12</f>
        <v>276279</v>
      </c>
      <c r="E12" s="1">
        <v>2502</v>
      </c>
      <c r="F12" s="3">
        <f t="shared" si="0"/>
        <v>7182</v>
      </c>
      <c r="G12" s="7">
        <f>+C12-E12</f>
        <v>111212</v>
      </c>
      <c r="H12" s="2">
        <f>G12</f>
        <v>111212</v>
      </c>
    </row>
    <row r="13" spans="1:8" ht="12.75">
      <c r="A13" s="70">
        <v>4</v>
      </c>
      <c r="B13" s="73" t="s">
        <v>92</v>
      </c>
      <c r="C13" s="1">
        <v>51310</v>
      </c>
      <c r="D13" s="104">
        <f aca="true" t="shared" si="1" ref="D13:D61">C13+D12</f>
        <v>327589</v>
      </c>
      <c r="E13" s="1">
        <v>3185</v>
      </c>
      <c r="F13" s="3">
        <f t="shared" si="0"/>
        <v>10367</v>
      </c>
      <c r="G13" s="7">
        <f aca="true" t="shared" si="2" ref="G13:G61">+C13-E13</f>
        <v>48125</v>
      </c>
      <c r="H13" s="2">
        <f aca="true" t="shared" si="3" ref="H13:H61">G13</f>
        <v>48125</v>
      </c>
    </row>
    <row r="14" spans="1:8" ht="12.75">
      <c r="A14" s="70">
        <v>5</v>
      </c>
      <c r="B14" s="73" t="s">
        <v>93</v>
      </c>
      <c r="C14" s="1">
        <v>67398</v>
      </c>
      <c r="D14" s="104">
        <f t="shared" si="1"/>
        <v>394987</v>
      </c>
      <c r="E14" s="1">
        <v>2006</v>
      </c>
      <c r="F14" s="3">
        <f t="shared" si="0"/>
        <v>12373</v>
      </c>
      <c r="G14" s="7">
        <f t="shared" si="2"/>
        <v>65392</v>
      </c>
      <c r="H14" s="2">
        <f t="shared" si="3"/>
        <v>65392</v>
      </c>
    </row>
    <row r="15" spans="1:8" ht="12.75">
      <c r="A15" s="70">
        <v>6</v>
      </c>
      <c r="B15" s="73" t="s">
        <v>106</v>
      </c>
      <c r="C15" s="1">
        <v>17136</v>
      </c>
      <c r="D15" s="104">
        <f t="shared" si="1"/>
        <v>412123</v>
      </c>
      <c r="E15" s="1">
        <v>1361</v>
      </c>
      <c r="F15" s="3">
        <f t="shared" si="0"/>
        <v>13734</v>
      </c>
      <c r="G15" s="7">
        <f t="shared" si="2"/>
        <v>15775</v>
      </c>
      <c r="H15" s="2">
        <f t="shared" si="3"/>
        <v>15775</v>
      </c>
    </row>
    <row r="16" spans="1:8" ht="12.75">
      <c r="A16" s="70">
        <v>7</v>
      </c>
      <c r="B16" s="73" t="s">
        <v>94</v>
      </c>
      <c r="C16" s="1">
        <v>9408</v>
      </c>
      <c r="D16" s="104">
        <f t="shared" si="1"/>
        <v>421531</v>
      </c>
      <c r="E16" s="1">
        <v>788</v>
      </c>
      <c r="F16" s="3">
        <f t="shared" si="0"/>
        <v>14522</v>
      </c>
      <c r="G16" s="7">
        <f t="shared" si="2"/>
        <v>8620</v>
      </c>
      <c r="H16" s="2">
        <f t="shared" si="3"/>
        <v>8620</v>
      </c>
    </row>
    <row r="17" spans="1:8" ht="12.75">
      <c r="A17" s="70">
        <v>8</v>
      </c>
      <c r="B17" s="73" t="s">
        <v>95</v>
      </c>
      <c r="C17" s="1">
        <v>48707</v>
      </c>
      <c r="D17" s="104">
        <f t="shared" si="1"/>
        <v>470238</v>
      </c>
      <c r="E17" s="1">
        <v>647</v>
      </c>
      <c r="F17" s="3">
        <f t="shared" si="0"/>
        <v>15169</v>
      </c>
      <c r="G17" s="7">
        <f t="shared" si="2"/>
        <v>48060</v>
      </c>
      <c r="H17" s="2">
        <f t="shared" si="3"/>
        <v>48060</v>
      </c>
    </row>
    <row r="18" spans="1:8" ht="12.75">
      <c r="A18" s="70">
        <v>9</v>
      </c>
      <c r="B18" s="73" t="s">
        <v>96</v>
      </c>
      <c r="C18" s="1">
        <v>2195</v>
      </c>
      <c r="D18" s="104">
        <f t="shared" si="1"/>
        <v>472433</v>
      </c>
      <c r="E18" s="1">
        <v>1301</v>
      </c>
      <c r="F18" s="3">
        <f t="shared" si="0"/>
        <v>16470</v>
      </c>
      <c r="G18" s="7">
        <f t="shared" si="2"/>
        <v>894</v>
      </c>
      <c r="H18" s="2">
        <f t="shared" si="3"/>
        <v>894</v>
      </c>
    </row>
    <row r="19" spans="1:8" ht="12.75">
      <c r="A19" s="70">
        <v>10</v>
      </c>
      <c r="B19" s="73" t="s">
        <v>97</v>
      </c>
      <c r="C19" s="1">
        <v>3588</v>
      </c>
      <c r="D19" s="104">
        <f t="shared" si="1"/>
        <v>476021</v>
      </c>
      <c r="E19" s="1">
        <v>238</v>
      </c>
      <c r="F19" s="3">
        <f t="shared" si="0"/>
        <v>16708</v>
      </c>
      <c r="G19" s="7">
        <f t="shared" si="2"/>
        <v>3350</v>
      </c>
      <c r="H19" s="2">
        <f t="shared" si="3"/>
        <v>3350</v>
      </c>
    </row>
    <row r="20" spans="1:8" ht="12.75">
      <c r="A20" s="70">
        <v>11</v>
      </c>
      <c r="B20" s="73" t="s">
        <v>98</v>
      </c>
      <c r="C20" s="1">
        <v>0</v>
      </c>
      <c r="D20" s="104">
        <f t="shared" si="1"/>
        <v>476021</v>
      </c>
      <c r="E20" s="1">
        <v>0</v>
      </c>
      <c r="F20" s="3">
        <f t="shared" si="0"/>
        <v>16708</v>
      </c>
      <c r="G20" s="7">
        <f t="shared" si="2"/>
        <v>0</v>
      </c>
      <c r="H20" s="2">
        <f t="shared" si="3"/>
        <v>0</v>
      </c>
    </row>
    <row r="21" spans="1:8" ht="12.75">
      <c r="A21" s="70">
        <v>12</v>
      </c>
      <c r="B21" s="73" t="s">
        <v>99</v>
      </c>
      <c r="C21" s="1">
        <v>0</v>
      </c>
      <c r="D21" s="104">
        <f t="shared" si="1"/>
        <v>476021</v>
      </c>
      <c r="E21" s="1">
        <v>0</v>
      </c>
      <c r="F21" s="3">
        <f t="shared" si="0"/>
        <v>16708</v>
      </c>
      <c r="G21" s="7">
        <f t="shared" si="2"/>
        <v>0</v>
      </c>
      <c r="H21" s="2">
        <f t="shared" si="3"/>
        <v>0</v>
      </c>
    </row>
    <row r="22" spans="1:8" ht="12.75">
      <c r="A22" s="70">
        <v>13</v>
      </c>
      <c r="B22" s="73" t="s">
        <v>100</v>
      </c>
      <c r="C22" s="1">
        <v>21474</v>
      </c>
      <c r="D22" s="104">
        <f t="shared" si="1"/>
        <v>497495</v>
      </c>
      <c r="E22" s="1">
        <v>2188</v>
      </c>
      <c r="F22" s="3">
        <f t="shared" si="0"/>
        <v>18896</v>
      </c>
      <c r="G22" s="7">
        <f t="shared" si="2"/>
        <v>19286</v>
      </c>
      <c r="H22" s="2">
        <f t="shared" si="3"/>
        <v>19286</v>
      </c>
    </row>
    <row r="23" spans="1:8" ht="12.75">
      <c r="A23" s="70">
        <v>14</v>
      </c>
      <c r="B23" s="73" t="s">
        <v>101</v>
      </c>
      <c r="C23" s="1">
        <v>0</v>
      </c>
      <c r="D23" s="104">
        <f t="shared" si="1"/>
        <v>497495</v>
      </c>
      <c r="E23" s="1">
        <v>621</v>
      </c>
      <c r="F23" s="3">
        <f t="shared" si="0"/>
        <v>19517</v>
      </c>
      <c r="G23" s="7">
        <f t="shared" si="2"/>
        <v>-621</v>
      </c>
      <c r="H23" s="2">
        <f t="shared" si="3"/>
        <v>-621</v>
      </c>
    </row>
    <row r="24" spans="1:8" ht="12.75">
      <c r="A24" s="70">
        <v>15</v>
      </c>
      <c r="B24" s="73" t="s">
        <v>102</v>
      </c>
      <c r="C24" s="1">
        <v>53199</v>
      </c>
      <c r="D24" s="104">
        <f t="shared" si="1"/>
        <v>550694</v>
      </c>
      <c r="E24" s="1">
        <v>1928</v>
      </c>
      <c r="F24" s="3">
        <f t="shared" si="0"/>
        <v>21445</v>
      </c>
      <c r="G24" s="7">
        <f t="shared" si="2"/>
        <v>51271</v>
      </c>
      <c r="H24" s="2">
        <f t="shared" si="3"/>
        <v>51271</v>
      </c>
    </row>
    <row r="25" spans="1:8" ht="12.75">
      <c r="A25" s="70">
        <v>16</v>
      </c>
      <c r="B25" s="116">
        <v>42384</v>
      </c>
      <c r="C25" s="1">
        <v>42419</v>
      </c>
      <c r="D25" s="104">
        <f t="shared" si="1"/>
        <v>593113</v>
      </c>
      <c r="E25" s="1">
        <v>342</v>
      </c>
      <c r="F25" s="3">
        <f t="shared" si="0"/>
        <v>21787</v>
      </c>
      <c r="G25" s="7">
        <f t="shared" si="2"/>
        <v>42077</v>
      </c>
      <c r="H25" s="2">
        <f t="shared" si="3"/>
        <v>42077</v>
      </c>
    </row>
    <row r="26" spans="1:14" ht="12.75">
      <c r="A26" s="70">
        <v>17</v>
      </c>
      <c r="B26" s="116">
        <v>42391</v>
      </c>
      <c r="C26" s="1">
        <v>25885</v>
      </c>
      <c r="D26" s="104">
        <f t="shared" si="1"/>
        <v>618998</v>
      </c>
      <c r="E26" s="1">
        <v>508</v>
      </c>
      <c r="F26" s="3">
        <f t="shared" si="0"/>
        <v>22295</v>
      </c>
      <c r="G26" s="7">
        <f t="shared" si="2"/>
        <v>25377</v>
      </c>
      <c r="H26" s="2">
        <f t="shared" si="3"/>
        <v>25377</v>
      </c>
      <c r="N26" s="103"/>
    </row>
    <row r="27" spans="1:8" ht="12.75">
      <c r="A27" s="70">
        <v>18</v>
      </c>
      <c r="B27" s="116">
        <v>42398</v>
      </c>
      <c r="C27" s="1">
        <v>49742</v>
      </c>
      <c r="D27" s="104">
        <f t="shared" si="1"/>
        <v>668740</v>
      </c>
      <c r="E27" s="1">
        <v>1342</v>
      </c>
      <c r="F27" s="3">
        <f t="shared" si="0"/>
        <v>23637</v>
      </c>
      <c r="G27" s="7">
        <f t="shared" si="2"/>
        <v>48400</v>
      </c>
      <c r="H27" s="2">
        <f t="shared" si="3"/>
        <v>48400</v>
      </c>
    </row>
    <row r="28" spans="1:8" ht="12.75">
      <c r="A28" s="70">
        <v>19</v>
      </c>
      <c r="B28" s="116">
        <v>42405</v>
      </c>
      <c r="C28" s="1">
        <v>117886</v>
      </c>
      <c r="D28" s="104">
        <f t="shared" si="1"/>
        <v>786626</v>
      </c>
      <c r="E28" s="1">
        <v>704</v>
      </c>
      <c r="F28" s="3">
        <f t="shared" si="0"/>
        <v>24341</v>
      </c>
      <c r="G28" s="7">
        <f t="shared" si="2"/>
        <v>117182</v>
      </c>
      <c r="H28" s="2">
        <f t="shared" si="3"/>
        <v>117182</v>
      </c>
    </row>
    <row r="29" spans="1:8" ht="12.75">
      <c r="A29" s="70">
        <v>20</v>
      </c>
      <c r="B29" s="116">
        <v>42412</v>
      </c>
      <c r="C29" s="1">
        <v>72065</v>
      </c>
      <c r="D29" s="104">
        <f t="shared" si="1"/>
        <v>858691</v>
      </c>
      <c r="E29" s="1">
        <v>572</v>
      </c>
      <c r="F29" s="3">
        <f t="shared" si="0"/>
        <v>24913</v>
      </c>
      <c r="G29" s="7">
        <f t="shared" si="2"/>
        <v>71493</v>
      </c>
      <c r="H29" s="2">
        <f t="shared" si="3"/>
        <v>71493</v>
      </c>
    </row>
    <row r="30" spans="1:8" ht="12.75">
      <c r="A30" s="70">
        <v>21</v>
      </c>
      <c r="B30" s="116">
        <v>42419</v>
      </c>
      <c r="C30" s="1">
        <v>34309</v>
      </c>
      <c r="D30" s="104">
        <f t="shared" si="1"/>
        <v>893000</v>
      </c>
      <c r="E30" s="1">
        <v>375</v>
      </c>
      <c r="F30" s="3">
        <f t="shared" si="0"/>
        <v>25288</v>
      </c>
      <c r="G30" s="7">
        <f t="shared" si="2"/>
        <v>33934</v>
      </c>
      <c r="H30" s="2">
        <f t="shared" si="3"/>
        <v>33934</v>
      </c>
    </row>
    <row r="31" spans="1:8" ht="12.75">
      <c r="A31" s="70">
        <v>22</v>
      </c>
      <c r="B31" s="116">
        <v>42426</v>
      </c>
      <c r="C31" s="1">
        <v>22781</v>
      </c>
      <c r="D31" s="104">
        <f t="shared" si="1"/>
        <v>915781</v>
      </c>
      <c r="E31" s="1">
        <v>511</v>
      </c>
      <c r="F31" s="3">
        <f t="shared" si="0"/>
        <v>25799</v>
      </c>
      <c r="G31" s="7">
        <f t="shared" si="2"/>
        <v>22270</v>
      </c>
      <c r="H31" s="2">
        <f t="shared" si="3"/>
        <v>22270</v>
      </c>
    </row>
    <row r="32" spans="1:8" ht="12.75">
      <c r="A32" s="70">
        <v>23</v>
      </c>
      <c r="B32" s="116">
        <v>42433</v>
      </c>
      <c r="C32" s="1">
        <v>19901</v>
      </c>
      <c r="D32" s="104">
        <f t="shared" si="1"/>
        <v>935682</v>
      </c>
      <c r="E32" s="1">
        <v>695</v>
      </c>
      <c r="F32" s="3">
        <f t="shared" si="0"/>
        <v>26494</v>
      </c>
      <c r="G32" s="7">
        <f t="shared" si="2"/>
        <v>19206</v>
      </c>
      <c r="H32" s="2">
        <f t="shared" si="3"/>
        <v>19206</v>
      </c>
    </row>
    <row r="33" spans="1:8" ht="12.75">
      <c r="A33" s="70">
        <v>24</v>
      </c>
      <c r="B33" s="116">
        <v>42440</v>
      </c>
      <c r="C33" s="1">
        <v>12460</v>
      </c>
      <c r="D33" s="104">
        <f t="shared" si="1"/>
        <v>948142</v>
      </c>
      <c r="E33" s="1">
        <v>913</v>
      </c>
      <c r="F33" s="3">
        <f t="shared" si="0"/>
        <v>27407</v>
      </c>
      <c r="G33" s="7">
        <f t="shared" si="2"/>
        <v>11547</v>
      </c>
      <c r="H33" s="2">
        <f t="shared" si="3"/>
        <v>11547</v>
      </c>
    </row>
    <row r="34" spans="1:8" ht="12.75">
      <c r="A34" s="70">
        <v>25</v>
      </c>
      <c r="B34" s="116">
        <v>42447</v>
      </c>
      <c r="C34" s="1">
        <v>18990</v>
      </c>
      <c r="D34" s="104">
        <f t="shared" si="1"/>
        <v>967132</v>
      </c>
      <c r="E34" s="1">
        <v>1892</v>
      </c>
      <c r="F34" s="3">
        <f t="shared" si="0"/>
        <v>29299</v>
      </c>
      <c r="G34" s="7">
        <f t="shared" si="2"/>
        <v>17098</v>
      </c>
      <c r="H34" s="2">
        <f t="shared" si="3"/>
        <v>17098</v>
      </c>
    </row>
    <row r="35" spans="1:8" ht="12.75">
      <c r="A35" s="70">
        <v>26</v>
      </c>
      <c r="B35" s="116">
        <v>42454</v>
      </c>
      <c r="C35" s="1">
        <v>49944</v>
      </c>
      <c r="D35" s="104">
        <f t="shared" si="1"/>
        <v>1017076</v>
      </c>
      <c r="E35" s="1">
        <v>2016</v>
      </c>
      <c r="F35" s="3">
        <f t="shared" si="0"/>
        <v>31315</v>
      </c>
      <c r="G35" s="7">
        <f t="shared" si="2"/>
        <v>47928</v>
      </c>
      <c r="H35" s="2">
        <f t="shared" si="3"/>
        <v>47928</v>
      </c>
    </row>
    <row r="36" spans="1:8" ht="12.75">
      <c r="A36" s="70">
        <v>27</v>
      </c>
      <c r="B36" s="116">
        <v>42461</v>
      </c>
      <c r="C36" s="1">
        <v>45994</v>
      </c>
      <c r="D36" s="104">
        <f t="shared" si="1"/>
        <v>1063070</v>
      </c>
      <c r="E36" s="1">
        <v>1144</v>
      </c>
      <c r="F36" s="3">
        <f t="shared" si="0"/>
        <v>32459</v>
      </c>
      <c r="G36" s="7">
        <f t="shared" si="2"/>
        <v>44850</v>
      </c>
      <c r="H36" s="2">
        <f t="shared" si="3"/>
        <v>44850</v>
      </c>
    </row>
    <row r="37" spans="1:8" ht="12.75">
      <c r="A37" s="70">
        <v>28</v>
      </c>
      <c r="B37" s="116">
        <v>42468</v>
      </c>
      <c r="C37" s="1">
        <v>0</v>
      </c>
      <c r="D37" s="104">
        <f t="shared" si="1"/>
        <v>1063070</v>
      </c>
      <c r="E37" s="1">
        <v>407</v>
      </c>
      <c r="F37" s="3">
        <f t="shared" si="0"/>
        <v>32866</v>
      </c>
      <c r="G37" s="7">
        <f t="shared" si="2"/>
        <v>-407</v>
      </c>
      <c r="H37" s="2">
        <f t="shared" si="3"/>
        <v>-407</v>
      </c>
    </row>
    <row r="38" spans="1:8" ht="12.75">
      <c r="A38" s="70">
        <v>29</v>
      </c>
      <c r="B38" s="116">
        <v>42475</v>
      </c>
      <c r="C38" s="1">
        <v>37708</v>
      </c>
      <c r="D38" s="104">
        <f t="shared" si="1"/>
        <v>1100778</v>
      </c>
      <c r="E38" s="1">
        <v>1046</v>
      </c>
      <c r="F38" s="3">
        <f t="shared" si="0"/>
        <v>33912</v>
      </c>
      <c r="G38" s="7">
        <f t="shared" si="2"/>
        <v>36662</v>
      </c>
      <c r="H38" s="2">
        <f t="shared" si="3"/>
        <v>36662</v>
      </c>
    </row>
    <row r="39" spans="1:8" ht="12.75">
      <c r="A39" s="70">
        <v>30</v>
      </c>
      <c r="B39" s="116">
        <v>42482</v>
      </c>
      <c r="C39" s="1">
        <v>59297</v>
      </c>
      <c r="D39" s="104">
        <f t="shared" si="1"/>
        <v>1160075</v>
      </c>
      <c r="E39" s="1">
        <v>0</v>
      </c>
      <c r="F39" s="3">
        <f t="shared" si="0"/>
        <v>33912</v>
      </c>
      <c r="G39" s="7">
        <f t="shared" si="2"/>
        <v>59297</v>
      </c>
      <c r="H39" s="2">
        <f t="shared" si="3"/>
        <v>59297</v>
      </c>
    </row>
    <row r="40" spans="1:8" ht="12.75">
      <c r="A40" s="70">
        <v>31</v>
      </c>
      <c r="B40" s="116">
        <v>42489</v>
      </c>
      <c r="C40" s="1">
        <v>8009</v>
      </c>
      <c r="D40" s="104">
        <f t="shared" si="1"/>
        <v>1168084</v>
      </c>
      <c r="E40" s="1">
        <v>1731</v>
      </c>
      <c r="F40" s="3">
        <f t="shared" si="0"/>
        <v>35643</v>
      </c>
      <c r="G40" s="7">
        <f t="shared" si="2"/>
        <v>6278</v>
      </c>
      <c r="H40" s="2">
        <f t="shared" si="3"/>
        <v>6278</v>
      </c>
    </row>
    <row r="41" spans="1:8" ht="12.75">
      <c r="A41" s="70">
        <v>32</v>
      </c>
      <c r="B41" s="116">
        <v>42496</v>
      </c>
      <c r="C41" s="1">
        <v>27130</v>
      </c>
      <c r="D41" s="104">
        <f t="shared" si="1"/>
        <v>1195214</v>
      </c>
      <c r="E41" s="1">
        <v>162</v>
      </c>
      <c r="F41" s="3">
        <f t="shared" si="0"/>
        <v>35805</v>
      </c>
      <c r="G41" s="7">
        <f t="shared" si="2"/>
        <v>26968</v>
      </c>
      <c r="H41" s="2">
        <f t="shared" si="3"/>
        <v>26968</v>
      </c>
    </row>
    <row r="42" spans="1:8" ht="12.75">
      <c r="A42" s="70">
        <v>33</v>
      </c>
      <c r="B42" s="116">
        <v>42503</v>
      </c>
      <c r="C42" s="1">
        <v>20558</v>
      </c>
      <c r="D42" s="104">
        <f t="shared" si="1"/>
        <v>1215772</v>
      </c>
      <c r="E42" s="1">
        <v>1151</v>
      </c>
      <c r="F42" s="3">
        <f t="shared" si="0"/>
        <v>36956</v>
      </c>
      <c r="G42" s="7">
        <f t="shared" si="2"/>
        <v>19407</v>
      </c>
      <c r="H42" s="2">
        <f t="shared" si="3"/>
        <v>19407</v>
      </c>
    </row>
    <row r="43" spans="1:8" ht="12.75">
      <c r="A43" s="70">
        <v>34</v>
      </c>
      <c r="B43" s="116">
        <v>42510</v>
      </c>
      <c r="C43" s="1">
        <v>59688</v>
      </c>
      <c r="D43" s="104">
        <f t="shared" si="1"/>
        <v>1275460</v>
      </c>
      <c r="E43" s="1">
        <v>805</v>
      </c>
      <c r="F43" s="3">
        <f t="shared" si="0"/>
        <v>37761</v>
      </c>
      <c r="G43" s="7">
        <f t="shared" si="2"/>
        <v>58883</v>
      </c>
      <c r="H43" s="2">
        <f t="shared" si="3"/>
        <v>58883</v>
      </c>
    </row>
    <row r="44" spans="1:8" ht="12.75">
      <c r="A44" s="70">
        <v>35</v>
      </c>
      <c r="B44" s="116">
        <v>42517</v>
      </c>
      <c r="C44" s="1">
        <v>45716</v>
      </c>
      <c r="D44" s="104">
        <f t="shared" si="1"/>
        <v>1321176</v>
      </c>
      <c r="E44" s="1">
        <v>370</v>
      </c>
      <c r="F44" s="3">
        <f t="shared" si="0"/>
        <v>38131</v>
      </c>
      <c r="G44" s="7">
        <f t="shared" si="2"/>
        <v>45346</v>
      </c>
      <c r="H44" s="2">
        <f t="shared" si="3"/>
        <v>45346</v>
      </c>
    </row>
    <row r="45" spans="1:8" ht="12.75">
      <c r="A45" s="70">
        <v>36</v>
      </c>
      <c r="B45" s="116">
        <v>42524</v>
      </c>
      <c r="C45" s="1">
        <v>67796</v>
      </c>
      <c r="D45" s="104">
        <f t="shared" si="1"/>
        <v>1388972</v>
      </c>
      <c r="E45" s="1">
        <v>433</v>
      </c>
      <c r="F45" s="3">
        <f t="shared" si="0"/>
        <v>38564</v>
      </c>
      <c r="G45" s="7">
        <f t="shared" si="2"/>
        <v>67363</v>
      </c>
      <c r="H45" s="2">
        <f t="shared" si="3"/>
        <v>67363</v>
      </c>
    </row>
    <row r="46" spans="1:8" ht="12.75">
      <c r="A46" s="70">
        <v>37</v>
      </c>
      <c r="B46" s="116">
        <v>42531</v>
      </c>
      <c r="C46" s="1">
        <v>64827</v>
      </c>
      <c r="D46" s="104">
        <f t="shared" si="1"/>
        <v>1453799</v>
      </c>
      <c r="E46" s="1">
        <v>880</v>
      </c>
      <c r="F46" s="3">
        <f t="shared" si="0"/>
        <v>39444</v>
      </c>
      <c r="G46" s="7">
        <f t="shared" si="2"/>
        <v>63947</v>
      </c>
      <c r="H46" s="2">
        <f t="shared" si="3"/>
        <v>63947</v>
      </c>
    </row>
    <row r="47" spans="1:8" ht="12.75">
      <c r="A47" s="70">
        <v>38</v>
      </c>
      <c r="B47" s="116">
        <v>42538</v>
      </c>
      <c r="C47" s="1">
        <v>14937</v>
      </c>
      <c r="D47" s="104">
        <f t="shared" si="1"/>
        <v>1468736</v>
      </c>
      <c r="E47" s="1">
        <v>205</v>
      </c>
      <c r="F47" s="3">
        <f t="shared" si="0"/>
        <v>39649</v>
      </c>
      <c r="G47" s="7">
        <f t="shared" si="2"/>
        <v>14732</v>
      </c>
      <c r="H47" s="2">
        <f t="shared" si="3"/>
        <v>14732</v>
      </c>
    </row>
    <row r="48" spans="1:8" ht="12.75">
      <c r="A48" s="70">
        <v>39</v>
      </c>
      <c r="B48" s="122">
        <v>42545</v>
      </c>
      <c r="C48" s="1">
        <v>47563</v>
      </c>
      <c r="D48" s="104">
        <f t="shared" si="1"/>
        <v>1516299</v>
      </c>
      <c r="E48" s="1">
        <v>243</v>
      </c>
      <c r="F48" s="3">
        <f t="shared" si="0"/>
        <v>39892</v>
      </c>
      <c r="G48" s="7">
        <f t="shared" si="2"/>
        <v>47320</v>
      </c>
      <c r="H48" s="2">
        <f t="shared" si="3"/>
        <v>47320</v>
      </c>
    </row>
    <row r="49" spans="1:8" ht="12.75">
      <c r="A49" s="70">
        <v>40</v>
      </c>
      <c r="B49" s="122">
        <v>42552</v>
      </c>
      <c r="C49" s="1">
        <v>26439</v>
      </c>
      <c r="D49" s="104">
        <f t="shared" si="1"/>
        <v>1542738</v>
      </c>
      <c r="E49" s="1">
        <v>1324</v>
      </c>
      <c r="F49" s="3">
        <f t="shared" si="0"/>
        <v>41216</v>
      </c>
      <c r="G49" s="7">
        <f t="shared" si="2"/>
        <v>25115</v>
      </c>
      <c r="H49" s="2">
        <f t="shared" si="3"/>
        <v>25115</v>
      </c>
    </row>
    <row r="50" spans="1:8" ht="12.75">
      <c r="A50" s="70">
        <v>41</v>
      </c>
      <c r="B50" s="122">
        <v>42559</v>
      </c>
      <c r="C50" s="1">
        <v>68858</v>
      </c>
      <c r="D50" s="104">
        <f t="shared" si="1"/>
        <v>1611596</v>
      </c>
      <c r="E50" s="1">
        <v>2102</v>
      </c>
      <c r="F50" s="3">
        <f t="shared" si="0"/>
        <v>43318</v>
      </c>
      <c r="G50" s="7">
        <f t="shared" si="2"/>
        <v>66756</v>
      </c>
      <c r="H50" s="2">
        <f t="shared" si="3"/>
        <v>66756</v>
      </c>
    </row>
    <row r="51" spans="1:8" ht="12.75">
      <c r="A51" s="70">
        <v>42</v>
      </c>
      <c r="B51" s="122">
        <v>42566</v>
      </c>
      <c r="C51" s="1">
        <v>52679</v>
      </c>
      <c r="D51" s="104">
        <f t="shared" si="1"/>
        <v>1664275</v>
      </c>
      <c r="E51" s="1">
        <v>2224</v>
      </c>
      <c r="F51" s="3">
        <f t="shared" si="0"/>
        <v>45542</v>
      </c>
      <c r="G51" s="7">
        <f t="shared" si="2"/>
        <v>50455</v>
      </c>
      <c r="H51" s="2">
        <f t="shared" si="3"/>
        <v>50455</v>
      </c>
    </row>
    <row r="52" spans="1:8" ht="12.75">
      <c r="A52" s="70">
        <v>43</v>
      </c>
      <c r="B52" s="122">
        <v>42573</v>
      </c>
      <c r="C52" s="1">
        <v>19966</v>
      </c>
      <c r="D52" s="104">
        <f t="shared" si="1"/>
        <v>1684241</v>
      </c>
      <c r="E52" s="1">
        <v>1325</v>
      </c>
      <c r="F52" s="3">
        <f t="shared" si="0"/>
        <v>46867</v>
      </c>
      <c r="G52" s="7">
        <f t="shared" si="2"/>
        <v>18641</v>
      </c>
      <c r="H52" s="2">
        <f t="shared" si="3"/>
        <v>18641</v>
      </c>
    </row>
    <row r="53" spans="1:8" ht="12.75">
      <c r="A53" s="70">
        <v>44</v>
      </c>
      <c r="B53" s="122">
        <v>42580</v>
      </c>
      <c r="C53" s="1">
        <v>36055</v>
      </c>
      <c r="D53" s="104">
        <f t="shared" si="1"/>
        <v>1720296</v>
      </c>
      <c r="E53" s="1">
        <v>201</v>
      </c>
      <c r="F53" s="3">
        <f t="shared" si="0"/>
        <v>47068</v>
      </c>
      <c r="G53" s="7">
        <f t="shared" si="2"/>
        <v>35854</v>
      </c>
      <c r="H53" s="2">
        <f t="shared" si="3"/>
        <v>35854</v>
      </c>
    </row>
    <row r="54" spans="1:8" ht="12.75">
      <c r="A54" s="70">
        <v>45</v>
      </c>
      <c r="B54" s="116">
        <v>42587</v>
      </c>
      <c r="C54" s="1">
        <v>11405</v>
      </c>
      <c r="D54" s="104">
        <f t="shared" si="1"/>
        <v>1731701</v>
      </c>
      <c r="E54" s="1">
        <v>208</v>
      </c>
      <c r="F54" s="3">
        <f t="shared" si="0"/>
        <v>47276</v>
      </c>
      <c r="G54" s="7">
        <f t="shared" si="2"/>
        <v>11197</v>
      </c>
      <c r="H54" s="2">
        <f t="shared" si="3"/>
        <v>11197</v>
      </c>
    </row>
    <row r="55" spans="1:8" ht="12.75">
      <c r="A55" s="70">
        <v>46</v>
      </c>
      <c r="B55" s="116">
        <v>42594</v>
      </c>
      <c r="C55" s="1">
        <v>42194</v>
      </c>
      <c r="D55" s="104">
        <f t="shared" si="1"/>
        <v>1773895</v>
      </c>
      <c r="E55" s="1">
        <v>709</v>
      </c>
      <c r="F55" s="3">
        <f t="shared" si="0"/>
        <v>47985</v>
      </c>
      <c r="G55" s="7">
        <f t="shared" si="2"/>
        <v>41485</v>
      </c>
      <c r="H55" s="2">
        <f t="shared" si="3"/>
        <v>41485</v>
      </c>
    </row>
    <row r="56" spans="1:8" ht="12.75">
      <c r="A56" s="70">
        <v>47</v>
      </c>
      <c r="B56" s="116">
        <v>42601</v>
      </c>
      <c r="C56" s="1">
        <v>27357</v>
      </c>
      <c r="D56" s="104">
        <f t="shared" si="1"/>
        <v>1801252</v>
      </c>
      <c r="E56" s="1">
        <v>1999</v>
      </c>
      <c r="F56" s="3">
        <f t="shared" si="0"/>
        <v>49984</v>
      </c>
      <c r="G56" s="7">
        <f t="shared" si="2"/>
        <v>25358</v>
      </c>
      <c r="H56" s="2">
        <f t="shared" si="3"/>
        <v>25358</v>
      </c>
    </row>
    <row r="57" spans="1:8" ht="12.75">
      <c r="A57" s="70">
        <v>48</v>
      </c>
      <c r="B57" s="116">
        <v>42608</v>
      </c>
      <c r="C57" s="1">
        <v>34089</v>
      </c>
      <c r="D57" s="104">
        <f t="shared" si="1"/>
        <v>1835341</v>
      </c>
      <c r="E57" s="1">
        <v>616</v>
      </c>
      <c r="F57" s="3">
        <f t="shared" si="0"/>
        <v>50600</v>
      </c>
      <c r="G57" s="7">
        <f t="shared" si="2"/>
        <v>33473</v>
      </c>
      <c r="H57" s="2">
        <f t="shared" si="3"/>
        <v>33473</v>
      </c>
    </row>
    <row r="58" spans="1:8" ht="12.75">
      <c r="A58" s="70">
        <v>49</v>
      </c>
      <c r="B58" s="116">
        <v>42615</v>
      </c>
      <c r="C58" s="1">
        <v>57439</v>
      </c>
      <c r="D58" s="104">
        <f t="shared" si="1"/>
        <v>1892780</v>
      </c>
      <c r="E58" s="1">
        <v>1170</v>
      </c>
      <c r="F58" s="3">
        <f t="shared" si="0"/>
        <v>51770</v>
      </c>
      <c r="G58" s="7">
        <f t="shared" si="2"/>
        <v>56269</v>
      </c>
      <c r="H58" s="2">
        <f t="shared" si="3"/>
        <v>56269</v>
      </c>
    </row>
    <row r="59" spans="1:8" ht="12.75">
      <c r="A59" s="70">
        <v>50</v>
      </c>
      <c r="B59" s="116">
        <v>42622</v>
      </c>
      <c r="C59" s="1">
        <v>36998</v>
      </c>
      <c r="D59" s="104">
        <f t="shared" si="1"/>
        <v>1929778</v>
      </c>
      <c r="E59" s="1">
        <v>559</v>
      </c>
      <c r="F59" s="3">
        <f t="shared" si="0"/>
        <v>52329</v>
      </c>
      <c r="G59" s="7">
        <f t="shared" si="2"/>
        <v>36439</v>
      </c>
      <c r="H59" s="2">
        <f t="shared" si="3"/>
        <v>36439</v>
      </c>
    </row>
    <row r="60" spans="1:8" ht="12.75">
      <c r="A60" s="70">
        <v>51</v>
      </c>
      <c r="B60" s="116">
        <v>42629</v>
      </c>
      <c r="C60" s="1">
        <v>47960</v>
      </c>
      <c r="D60" s="104">
        <f t="shared" si="1"/>
        <v>1977738</v>
      </c>
      <c r="E60" s="1">
        <v>1029</v>
      </c>
      <c r="F60" s="3">
        <f t="shared" si="0"/>
        <v>53358</v>
      </c>
      <c r="G60" s="7">
        <f t="shared" si="2"/>
        <v>46931</v>
      </c>
      <c r="H60" s="2">
        <f t="shared" si="3"/>
        <v>46931</v>
      </c>
    </row>
    <row r="61" spans="1:8" ht="12.75">
      <c r="A61" s="70">
        <v>52</v>
      </c>
      <c r="B61" s="116">
        <v>42636</v>
      </c>
      <c r="C61" s="1">
        <v>51141</v>
      </c>
      <c r="D61" s="2">
        <f t="shared" si="1"/>
        <v>2028879</v>
      </c>
      <c r="E61" s="1">
        <v>0</v>
      </c>
      <c r="F61" s="2">
        <f t="shared" si="0"/>
        <v>53358</v>
      </c>
      <c r="G61" s="2">
        <f t="shared" si="2"/>
        <v>51141</v>
      </c>
      <c r="H61" s="2">
        <f t="shared" si="3"/>
        <v>51141</v>
      </c>
    </row>
    <row r="62" spans="1:8" ht="13.5" thickBot="1">
      <c r="A62" s="70">
        <v>53</v>
      </c>
      <c r="B62" s="117">
        <v>42643</v>
      </c>
      <c r="C62" s="75">
        <v>40498</v>
      </c>
      <c r="D62" s="74">
        <f>C62+D61</f>
        <v>2069377</v>
      </c>
      <c r="E62" s="75">
        <v>616</v>
      </c>
      <c r="F62" s="74">
        <f>F61+E62</f>
        <v>53974</v>
      </c>
      <c r="G62" s="74">
        <f>+C62-E62</f>
        <v>39882</v>
      </c>
      <c r="H62" s="74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60" sqref="E60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112</v>
      </c>
    </row>
    <row r="2" ht="12.75">
      <c r="C2" s="5" t="s">
        <v>113</v>
      </c>
    </row>
    <row r="3" ht="12.75">
      <c r="C3" s="5"/>
    </row>
    <row r="4" spans="2:4" ht="12.75">
      <c r="B4" s="13" t="s">
        <v>114</v>
      </c>
      <c r="C4" s="5"/>
      <c r="D4" s="126">
        <f>B59</f>
        <v>42993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7">
        <v>42650</v>
      </c>
      <c r="C10" s="1">
        <v>1900</v>
      </c>
      <c r="D10" s="104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8">
        <v>42657</v>
      </c>
      <c r="C11" s="1">
        <v>30943</v>
      </c>
      <c r="D11" s="104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8">
        <v>42664</v>
      </c>
      <c r="C12" s="1">
        <v>18971</v>
      </c>
      <c r="D12" s="104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8">
        <v>42671</v>
      </c>
      <c r="C13" s="1">
        <v>584</v>
      </c>
      <c r="D13" s="104">
        <f aca="true" t="shared" si="1" ref="D13:D36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8">
        <v>42678</v>
      </c>
      <c r="C14" s="1">
        <v>7146</v>
      </c>
      <c r="D14" s="104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8">
        <v>42685</v>
      </c>
      <c r="C15" s="1">
        <v>5948</v>
      </c>
      <c r="D15" s="104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8">
        <v>42692</v>
      </c>
      <c r="C16" s="1">
        <v>4721</v>
      </c>
      <c r="D16" s="104">
        <f t="shared" si="1"/>
        <v>70213</v>
      </c>
      <c r="E16" s="1">
        <v>686</v>
      </c>
      <c r="F16" s="3">
        <f t="shared" si="0"/>
        <v>2943</v>
      </c>
      <c r="G16" s="7">
        <f t="shared" si="2"/>
        <v>4035</v>
      </c>
      <c r="H16" s="2">
        <f t="shared" si="3"/>
        <v>4035</v>
      </c>
    </row>
    <row r="17" spans="1:8" ht="14.25">
      <c r="A17" s="70">
        <v>8</v>
      </c>
      <c r="B17" s="128">
        <v>42699</v>
      </c>
      <c r="C17" s="1">
        <v>9000</v>
      </c>
      <c r="D17" s="104">
        <f t="shared" si="1"/>
        <v>79213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8">
        <v>42706</v>
      </c>
      <c r="C18" s="1">
        <v>0</v>
      </c>
      <c r="D18" s="104">
        <f t="shared" si="1"/>
        <v>79213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8">
        <v>42713</v>
      </c>
      <c r="C19" s="1">
        <v>0</v>
      </c>
      <c r="D19" s="104">
        <f t="shared" si="1"/>
        <v>79213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8">
        <v>42720</v>
      </c>
      <c r="C20" s="1">
        <v>0</v>
      </c>
      <c r="D20" s="104">
        <f t="shared" si="1"/>
        <v>79213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8">
        <v>42727</v>
      </c>
      <c r="C21" s="1">
        <v>0</v>
      </c>
      <c r="D21" s="104">
        <f t="shared" si="1"/>
        <v>79213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8">
        <v>42734</v>
      </c>
      <c r="C22" s="1">
        <v>0</v>
      </c>
      <c r="D22" s="104">
        <f t="shared" si="1"/>
        <v>79213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8">
        <v>42741</v>
      </c>
      <c r="C23" s="1">
        <v>0</v>
      </c>
      <c r="D23" s="104">
        <f t="shared" si="1"/>
        <v>79213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8">
        <v>42748</v>
      </c>
      <c r="C24" s="1">
        <v>0</v>
      </c>
      <c r="D24" s="104">
        <f t="shared" si="1"/>
        <v>79213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8">
        <v>42755</v>
      </c>
      <c r="C25" s="1">
        <v>40218</v>
      </c>
      <c r="D25" s="104">
        <f t="shared" si="1"/>
        <v>119431</v>
      </c>
      <c r="E25" s="1">
        <v>2740</v>
      </c>
      <c r="F25" s="3">
        <f t="shared" si="0"/>
        <v>18838</v>
      </c>
      <c r="G25" s="7">
        <f t="shared" si="2"/>
        <v>37478</v>
      </c>
      <c r="H25" s="2">
        <f t="shared" si="3"/>
        <v>37478</v>
      </c>
    </row>
    <row r="26" spans="1:14" ht="14.25">
      <c r="A26" s="70">
        <v>17</v>
      </c>
      <c r="B26" s="128">
        <v>42762</v>
      </c>
      <c r="C26" s="1">
        <v>17999</v>
      </c>
      <c r="D26" s="104">
        <f t="shared" si="1"/>
        <v>137430</v>
      </c>
      <c r="E26" s="1">
        <v>5417</v>
      </c>
      <c r="F26" s="3">
        <f t="shared" si="0"/>
        <v>24255</v>
      </c>
      <c r="G26" s="7">
        <f t="shared" si="2"/>
        <v>12582</v>
      </c>
      <c r="H26" s="2">
        <f t="shared" si="3"/>
        <v>12582</v>
      </c>
      <c r="N26" s="103"/>
    </row>
    <row r="27" spans="1:8" ht="14.25">
      <c r="A27" s="70">
        <v>18</v>
      </c>
      <c r="B27" s="128">
        <v>42769</v>
      </c>
      <c r="C27" s="1">
        <v>49420</v>
      </c>
      <c r="D27" s="104">
        <f t="shared" si="1"/>
        <v>186850</v>
      </c>
      <c r="E27" s="1">
        <v>4145</v>
      </c>
      <c r="F27" s="3">
        <f t="shared" si="0"/>
        <v>28400</v>
      </c>
      <c r="G27" s="7">
        <f t="shared" si="2"/>
        <v>45275</v>
      </c>
      <c r="H27" s="2">
        <f t="shared" si="3"/>
        <v>45275</v>
      </c>
    </row>
    <row r="28" spans="1:8" ht="14.25">
      <c r="A28" s="70">
        <v>19</v>
      </c>
      <c r="B28" s="128">
        <v>42776</v>
      </c>
      <c r="C28" s="1">
        <v>15900</v>
      </c>
      <c r="D28" s="104">
        <f t="shared" si="1"/>
        <v>202750</v>
      </c>
      <c r="E28" s="1">
        <v>3622</v>
      </c>
      <c r="F28" s="3">
        <f t="shared" si="0"/>
        <v>32022</v>
      </c>
      <c r="G28" s="7">
        <f t="shared" si="2"/>
        <v>12278</v>
      </c>
      <c r="H28" s="2">
        <f t="shared" si="3"/>
        <v>12278</v>
      </c>
    </row>
    <row r="29" spans="1:8" ht="14.25">
      <c r="A29" s="70">
        <v>20</v>
      </c>
      <c r="B29" s="128">
        <v>42783</v>
      </c>
      <c r="C29" s="1">
        <v>43428</v>
      </c>
      <c r="D29" s="104">
        <f t="shared" si="1"/>
        <v>246178</v>
      </c>
      <c r="E29" s="1">
        <v>3557</v>
      </c>
      <c r="F29" s="3">
        <f t="shared" si="0"/>
        <v>35579</v>
      </c>
      <c r="G29" s="7">
        <f t="shared" si="2"/>
        <v>39871</v>
      </c>
      <c r="H29" s="2">
        <f t="shared" si="3"/>
        <v>39871</v>
      </c>
    </row>
    <row r="30" spans="1:8" ht="14.25">
      <c r="A30" s="70">
        <v>21</v>
      </c>
      <c r="B30" s="128">
        <v>42790</v>
      </c>
      <c r="C30" s="1">
        <v>44856</v>
      </c>
      <c r="D30" s="104">
        <f t="shared" si="1"/>
        <v>291034</v>
      </c>
      <c r="E30" s="1">
        <v>3690</v>
      </c>
      <c r="F30" s="3">
        <f t="shared" si="0"/>
        <v>39269</v>
      </c>
      <c r="G30" s="7">
        <f t="shared" si="2"/>
        <v>41166</v>
      </c>
      <c r="H30" s="2">
        <f t="shared" si="3"/>
        <v>41166</v>
      </c>
    </row>
    <row r="31" spans="1:8" ht="14.25">
      <c r="A31" s="70">
        <v>22</v>
      </c>
      <c r="B31" s="128">
        <v>42797</v>
      </c>
      <c r="C31" s="1">
        <v>66158</v>
      </c>
      <c r="D31" s="104">
        <f t="shared" si="1"/>
        <v>357192</v>
      </c>
      <c r="E31" s="1">
        <v>1300</v>
      </c>
      <c r="F31" s="3">
        <f t="shared" si="0"/>
        <v>40569</v>
      </c>
      <c r="G31" s="7">
        <f t="shared" si="2"/>
        <v>64858</v>
      </c>
      <c r="H31" s="2">
        <f t="shared" si="3"/>
        <v>64858</v>
      </c>
    </row>
    <row r="32" spans="1:8" ht="14.25">
      <c r="A32" s="70">
        <v>23</v>
      </c>
      <c r="B32" s="128">
        <v>42804</v>
      </c>
      <c r="C32" s="1">
        <v>29807</v>
      </c>
      <c r="D32" s="104">
        <f t="shared" si="1"/>
        <v>386999</v>
      </c>
      <c r="E32" s="1">
        <v>1540</v>
      </c>
      <c r="F32" s="3">
        <f t="shared" si="0"/>
        <v>42109</v>
      </c>
      <c r="G32" s="7">
        <f t="shared" si="2"/>
        <v>28267</v>
      </c>
      <c r="H32" s="2">
        <f t="shared" si="3"/>
        <v>28267</v>
      </c>
    </row>
    <row r="33" spans="1:8" ht="14.25">
      <c r="A33" s="70">
        <v>24</v>
      </c>
      <c r="B33" s="128">
        <v>42811</v>
      </c>
      <c r="C33" s="1">
        <v>0</v>
      </c>
      <c r="D33" s="104">
        <f t="shared" si="1"/>
        <v>386999</v>
      </c>
      <c r="E33" s="1">
        <v>4903</v>
      </c>
      <c r="F33" s="3">
        <f t="shared" si="0"/>
        <v>47012</v>
      </c>
      <c r="G33" s="7">
        <f t="shared" si="2"/>
        <v>-4903</v>
      </c>
      <c r="H33" s="2">
        <f t="shared" si="3"/>
        <v>-4903</v>
      </c>
    </row>
    <row r="34" spans="1:8" ht="14.25">
      <c r="A34" s="70">
        <v>25</v>
      </c>
      <c r="B34" s="128">
        <v>42818</v>
      </c>
      <c r="C34" s="1">
        <v>0</v>
      </c>
      <c r="D34" s="104">
        <f t="shared" si="1"/>
        <v>386999</v>
      </c>
      <c r="E34" s="1">
        <v>2665</v>
      </c>
      <c r="F34" s="3">
        <f t="shared" si="0"/>
        <v>49677</v>
      </c>
      <c r="G34" s="7">
        <f t="shared" si="2"/>
        <v>-2665</v>
      </c>
      <c r="H34" s="2">
        <f t="shared" si="3"/>
        <v>-2665</v>
      </c>
    </row>
    <row r="35" spans="1:8" ht="14.25">
      <c r="A35" s="70">
        <v>26</v>
      </c>
      <c r="B35" s="128">
        <v>42825</v>
      </c>
      <c r="C35" s="1">
        <v>0</v>
      </c>
      <c r="D35" s="104">
        <f t="shared" si="1"/>
        <v>386999</v>
      </c>
      <c r="E35" s="1">
        <v>4742</v>
      </c>
      <c r="F35" s="3">
        <f t="shared" si="0"/>
        <v>54419</v>
      </c>
      <c r="G35" s="7">
        <f t="shared" si="2"/>
        <v>-4742</v>
      </c>
      <c r="H35" s="2">
        <f t="shared" si="3"/>
        <v>-4742</v>
      </c>
    </row>
    <row r="36" spans="1:8" ht="14.25">
      <c r="A36" s="70">
        <v>27</v>
      </c>
      <c r="B36" s="128">
        <v>42832</v>
      </c>
      <c r="C36" s="1">
        <v>5900</v>
      </c>
      <c r="D36" s="104">
        <f t="shared" si="1"/>
        <v>392899</v>
      </c>
      <c r="E36" s="1">
        <v>738</v>
      </c>
      <c r="F36" s="3">
        <f t="shared" si="0"/>
        <v>55157</v>
      </c>
      <c r="G36" s="7">
        <f t="shared" si="2"/>
        <v>5162</v>
      </c>
      <c r="H36" s="2">
        <f t="shared" si="3"/>
        <v>5162</v>
      </c>
    </row>
    <row r="37" spans="1:8" ht="14.25">
      <c r="A37" s="70">
        <v>28</v>
      </c>
      <c r="B37" s="128">
        <v>42846</v>
      </c>
      <c r="C37" s="1">
        <v>30928</v>
      </c>
      <c r="D37" s="104">
        <f aca="true" t="shared" si="4" ref="D37:D61">C37+D36</f>
        <v>423827</v>
      </c>
      <c r="E37" s="1">
        <v>3619</v>
      </c>
      <c r="F37" s="3">
        <f t="shared" si="0"/>
        <v>58776</v>
      </c>
      <c r="G37" s="7">
        <f t="shared" si="2"/>
        <v>27309</v>
      </c>
      <c r="H37" s="2">
        <f t="shared" si="3"/>
        <v>27309</v>
      </c>
    </row>
    <row r="38" spans="1:8" ht="14.25">
      <c r="A38" s="70">
        <v>29</v>
      </c>
      <c r="B38" s="128">
        <v>42846</v>
      </c>
      <c r="C38" s="1">
        <v>30518</v>
      </c>
      <c r="D38" s="104">
        <f t="shared" si="4"/>
        <v>454345</v>
      </c>
      <c r="E38" s="1">
        <v>1056</v>
      </c>
      <c r="F38" s="3">
        <f t="shared" si="0"/>
        <v>59832</v>
      </c>
      <c r="G38" s="7">
        <f t="shared" si="2"/>
        <v>29462</v>
      </c>
      <c r="H38" s="2">
        <f t="shared" si="3"/>
        <v>29462</v>
      </c>
    </row>
    <row r="39" spans="1:8" ht="14.25">
      <c r="A39" s="70">
        <v>30</v>
      </c>
      <c r="B39" s="128">
        <v>42853</v>
      </c>
      <c r="C39" s="1">
        <v>8968</v>
      </c>
      <c r="D39" s="104">
        <f t="shared" si="4"/>
        <v>463313</v>
      </c>
      <c r="E39" s="1">
        <v>3784</v>
      </c>
      <c r="F39" s="3">
        <f t="shared" si="0"/>
        <v>63616</v>
      </c>
      <c r="G39" s="7">
        <f t="shared" si="2"/>
        <v>5184</v>
      </c>
      <c r="H39" s="2">
        <f t="shared" si="3"/>
        <v>5184</v>
      </c>
    </row>
    <row r="40" spans="1:8" ht="14.25">
      <c r="A40" s="70">
        <v>31</v>
      </c>
      <c r="B40" s="128">
        <v>42860</v>
      </c>
      <c r="C40" s="1">
        <v>7888</v>
      </c>
      <c r="D40" s="104">
        <f t="shared" si="4"/>
        <v>471201</v>
      </c>
      <c r="E40" s="1">
        <v>1113</v>
      </c>
      <c r="F40" s="3">
        <f t="shared" si="0"/>
        <v>64729</v>
      </c>
      <c r="G40" s="7">
        <f t="shared" si="2"/>
        <v>6775</v>
      </c>
      <c r="H40" s="2">
        <f t="shared" si="3"/>
        <v>6775</v>
      </c>
    </row>
    <row r="41" spans="1:8" ht="14.25">
      <c r="A41" s="70">
        <v>32</v>
      </c>
      <c r="B41" s="128">
        <v>42867</v>
      </c>
      <c r="C41" s="1">
        <v>0</v>
      </c>
      <c r="D41" s="104">
        <f t="shared" si="4"/>
        <v>471201</v>
      </c>
      <c r="E41" s="1">
        <v>6364</v>
      </c>
      <c r="F41" s="3">
        <f t="shared" si="0"/>
        <v>71093</v>
      </c>
      <c r="G41" s="7">
        <f t="shared" si="2"/>
        <v>-6364</v>
      </c>
      <c r="H41" s="2">
        <f t="shared" si="3"/>
        <v>-6364</v>
      </c>
    </row>
    <row r="42" spans="1:8" ht="14.25">
      <c r="A42" s="70">
        <v>33</v>
      </c>
      <c r="B42" s="128">
        <v>42874</v>
      </c>
      <c r="C42" s="1">
        <v>16775</v>
      </c>
      <c r="D42" s="104">
        <f t="shared" si="4"/>
        <v>487976</v>
      </c>
      <c r="E42" s="1">
        <v>5290</v>
      </c>
      <c r="F42" s="3">
        <f t="shared" si="0"/>
        <v>76383</v>
      </c>
      <c r="G42" s="7">
        <f t="shared" si="2"/>
        <v>11485</v>
      </c>
      <c r="H42" s="2">
        <f t="shared" si="3"/>
        <v>11485</v>
      </c>
    </row>
    <row r="43" spans="1:8" ht="14.25">
      <c r="A43" s="70">
        <v>34</v>
      </c>
      <c r="B43" s="128">
        <v>42881</v>
      </c>
      <c r="C43" s="1">
        <v>32451</v>
      </c>
      <c r="D43" s="104">
        <f t="shared" si="4"/>
        <v>520427</v>
      </c>
      <c r="E43" s="1">
        <v>5763</v>
      </c>
      <c r="F43" s="3">
        <f t="shared" si="0"/>
        <v>82146</v>
      </c>
      <c r="G43" s="7">
        <f t="shared" si="2"/>
        <v>26688</v>
      </c>
      <c r="H43" s="2">
        <f t="shared" si="3"/>
        <v>26688</v>
      </c>
    </row>
    <row r="44" spans="1:8" ht="14.25">
      <c r="A44" s="70">
        <v>35</v>
      </c>
      <c r="B44" s="128">
        <v>42888</v>
      </c>
      <c r="C44" s="1">
        <v>32900</v>
      </c>
      <c r="D44" s="104">
        <f t="shared" si="4"/>
        <v>553327</v>
      </c>
      <c r="E44" s="1">
        <v>1451</v>
      </c>
      <c r="F44" s="3">
        <f t="shared" si="0"/>
        <v>83597</v>
      </c>
      <c r="G44" s="7">
        <f t="shared" si="2"/>
        <v>31449</v>
      </c>
      <c r="H44" s="2">
        <f t="shared" si="3"/>
        <v>31449</v>
      </c>
    </row>
    <row r="45" spans="1:8" ht="14.25">
      <c r="A45" s="70">
        <v>36</v>
      </c>
      <c r="B45" s="128">
        <v>42895</v>
      </c>
      <c r="C45" s="1">
        <v>0</v>
      </c>
      <c r="D45" s="104">
        <f t="shared" si="4"/>
        <v>553327</v>
      </c>
      <c r="E45" s="1">
        <v>675</v>
      </c>
      <c r="F45" s="3">
        <f t="shared" si="0"/>
        <v>84272</v>
      </c>
      <c r="G45" s="7">
        <f t="shared" si="2"/>
        <v>-675</v>
      </c>
      <c r="H45" s="2">
        <f t="shared" si="3"/>
        <v>-675</v>
      </c>
    </row>
    <row r="46" spans="1:8" ht="14.25">
      <c r="A46" s="70">
        <v>37</v>
      </c>
      <c r="B46" s="128">
        <v>42902</v>
      </c>
      <c r="C46" s="1">
        <v>0</v>
      </c>
      <c r="D46" s="104">
        <f t="shared" si="4"/>
        <v>553327</v>
      </c>
      <c r="E46" s="1">
        <v>1135</v>
      </c>
      <c r="F46" s="3">
        <f t="shared" si="0"/>
        <v>85407</v>
      </c>
      <c r="G46" s="7">
        <f t="shared" si="2"/>
        <v>-1135</v>
      </c>
      <c r="H46" s="2">
        <f t="shared" si="3"/>
        <v>-1135</v>
      </c>
    </row>
    <row r="47" spans="1:8" ht="14.25">
      <c r="A47" s="70">
        <v>38</v>
      </c>
      <c r="B47" s="128">
        <v>42909</v>
      </c>
      <c r="C47" s="1">
        <v>17943</v>
      </c>
      <c r="D47" s="104">
        <f t="shared" si="4"/>
        <v>571270</v>
      </c>
      <c r="E47" s="1">
        <v>68</v>
      </c>
      <c r="F47" s="3">
        <f t="shared" si="0"/>
        <v>85475</v>
      </c>
      <c r="G47" s="7">
        <f t="shared" si="2"/>
        <v>17875</v>
      </c>
      <c r="H47" s="2">
        <f t="shared" si="3"/>
        <v>17875</v>
      </c>
    </row>
    <row r="48" spans="1:11" ht="14.25">
      <c r="A48" s="70">
        <v>39</v>
      </c>
      <c r="B48" s="128">
        <v>42916</v>
      </c>
      <c r="C48" s="1">
        <v>11408</v>
      </c>
      <c r="D48" s="104">
        <f t="shared" si="4"/>
        <v>582678</v>
      </c>
      <c r="E48" s="1">
        <v>629</v>
      </c>
      <c r="F48" s="3">
        <f t="shared" si="0"/>
        <v>86104</v>
      </c>
      <c r="G48" s="7">
        <f t="shared" si="2"/>
        <v>10779</v>
      </c>
      <c r="H48" s="2">
        <f t="shared" si="3"/>
        <v>10779</v>
      </c>
      <c r="K48" s="13"/>
    </row>
    <row r="49" spans="1:8" ht="14.25">
      <c r="A49" s="70">
        <v>40</v>
      </c>
      <c r="B49" s="128">
        <v>42923</v>
      </c>
      <c r="C49" s="1">
        <v>16501</v>
      </c>
      <c r="D49" s="104">
        <f t="shared" si="4"/>
        <v>599179</v>
      </c>
      <c r="E49" s="1">
        <v>932</v>
      </c>
      <c r="F49" s="3">
        <f t="shared" si="0"/>
        <v>87036</v>
      </c>
      <c r="G49" s="7">
        <f t="shared" si="2"/>
        <v>15569</v>
      </c>
      <c r="H49" s="2">
        <f t="shared" si="3"/>
        <v>15569</v>
      </c>
    </row>
    <row r="50" spans="1:8" ht="14.25">
      <c r="A50" s="70">
        <v>41</v>
      </c>
      <c r="B50" s="128">
        <v>42930</v>
      </c>
      <c r="C50" s="1">
        <v>30722</v>
      </c>
      <c r="D50" s="104">
        <f t="shared" si="4"/>
        <v>629901</v>
      </c>
      <c r="E50" s="1">
        <v>594</v>
      </c>
      <c r="F50" s="3">
        <f t="shared" si="0"/>
        <v>87630</v>
      </c>
      <c r="G50" s="7">
        <f t="shared" si="2"/>
        <v>30128</v>
      </c>
      <c r="H50" s="2">
        <f t="shared" si="3"/>
        <v>30128</v>
      </c>
    </row>
    <row r="51" spans="1:8" ht="14.25">
      <c r="A51" s="70">
        <v>42</v>
      </c>
      <c r="B51" s="128">
        <v>42937</v>
      </c>
      <c r="C51" s="1">
        <v>1932</v>
      </c>
      <c r="D51" s="104">
        <f t="shared" si="4"/>
        <v>631833</v>
      </c>
      <c r="E51" s="1">
        <v>378</v>
      </c>
      <c r="F51" s="3">
        <f t="shared" si="0"/>
        <v>88008</v>
      </c>
      <c r="G51" s="7">
        <f t="shared" si="2"/>
        <v>1554</v>
      </c>
      <c r="H51" s="2">
        <f t="shared" si="3"/>
        <v>1554</v>
      </c>
    </row>
    <row r="52" spans="1:8" ht="14.25">
      <c r="A52" s="70">
        <v>43</v>
      </c>
      <c r="B52" s="128">
        <v>42944</v>
      </c>
      <c r="C52" s="1">
        <v>47920</v>
      </c>
      <c r="D52" s="104">
        <f t="shared" si="4"/>
        <v>679753</v>
      </c>
      <c r="E52" s="1">
        <v>361</v>
      </c>
      <c r="F52" s="3">
        <f t="shared" si="0"/>
        <v>88369</v>
      </c>
      <c r="G52" s="7">
        <f t="shared" si="2"/>
        <v>47559</v>
      </c>
      <c r="H52" s="2">
        <f t="shared" si="3"/>
        <v>47559</v>
      </c>
    </row>
    <row r="53" spans="1:8" ht="14.25">
      <c r="A53" s="70">
        <v>44</v>
      </c>
      <c r="B53" s="128">
        <v>42951</v>
      </c>
      <c r="C53" s="1">
        <v>31773</v>
      </c>
      <c r="D53" s="104">
        <f t="shared" si="4"/>
        <v>711526</v>
      </c>
      <c r="E53" s="1">
        <v>35</v>
      </c>
      <c r="F53" s="3">
        <f t="shared" si="0"/>
        <v>88404</v>
      </c>
      <c r="G53" s="7">
        <f t="shared" si="2"/>
        <v>31738</v>
      </c>
      <c r="H53" s="2">
        <f t="shared" si="3"/>
        <v>31738</v>
      </c>
    </row>
    <row r="54" spans="1:8" ht="14.25">
      <c r="A54" s="70">
        <v>45</v>
      </c>
      <c r="B54" s="128">
        <v>42958</v>
      </c>
      <c r="C54" s="1">
        <v>2000</v>
      </c>
      <c r="D54" s="104">
        <f t="shared" si="4"/>
        <v>713526</v>
      </c>
      <c r="E54" s="1">
        <v>323</v>
      </c>
      <c r="F54" s="3">
        <f t="shared" si="0"/>
        <v>88727</v>
      </c>
      <c r="G54" s="7">
        <f t="shared" si="2"/>
        <v>1677</v>
      </c>
      <c r="H54" s="2">
        <f t="shared" si="3"/>
        <v>1677</v>
      </c>
    </row>
    <row r="55" spans="1:8" ht="14.25">
      <c r="A55" s="70">
        <v>46</v>
      </c>
      <c r="B55" s="128">
        <v>42965</v>
      </c>
      <c r="C55" s="1">
        <v>45773</v>
      </c>
      <c r="D55" s="104">
        <f t="shared" si="4"/>
        <v>759299</v>
      </c>
      <c r="E55" s="1">
        <v>786</v>
      </c>
      <c r="F55" s="3">
        <f t="shared" si="0"/>
        <v>89513</v>
      </c>
      <c r="G55" s="7">
        <f t="shared" si="2"/>
        <v>44987</v>
      </c>
      <c r="H55" s="2">
        <f t="shared" si="3"/>
        <v>44987</v>
      </c>
    </row>
    <row r="56" spans="1:8" ht="14.25">
      <c r="A56" s="70">
        <v>47</v>
      </c>
      <c r="B56" s="128">
        <v>42972</v>
      </c>
      <c r="C56" s="1">
        <v>14569</v>
      </c>
      <c r="D56" s="104">
        <f t="shared" si="4"/>
        <v>773868</v>
      </c>
      <c r="E56" s="1">
        <v>981</v>
      </c>
      <c r="F56" s="3">
        <f t="shared" si="0"/>
        <v>90494</v>
      </c>
      <c r="G56" s="7">
        <f t="shared" si="2"/>
        <v>13588</v>
      </c>
      <c r="H56" s="2">
        <f t="shared" si="3"/>
        <v>13588</v>
      </c>
    </row>
    <row r="57" spans="1:8" ht="14.25">
      <c r="A57" s="70">
        <v>48</v>
      </c>
      <c r="B57" s="128">
        <v>42979</v>
      </c>
      <c r="C57" s="1">
        <v>25552</v>
      </c>
      <c r="D57" s="104">
        <f t="shared" si="4"/>
        <v>799420</v>
      </c>
      <c r="E57" s="1">
        <v>106</v>
      </c>
      <c r="F57" s="3">
        <f t="shared" si="0"/>
        <v>90600</v>
      </c>
      <c r="G57" s="7">
        <f t="shared" si="2"/>
        <v>25446</v>
      </c>
      <c r="H57" s="2">
        <f t="shared" si="3"/>
        <v>25446</v>
      </c>
    </row>
    <row r="58" spans="1:8" ht="14.25">
      <c r="A58" s="70">
        <v>49</v>
      </c>
      <c r="B58" s="128">
        <v>42986</v>
      </c>
      <c r="C58" s="1">
        <v>16904</v>
      </c>
      <c r="D58" s="104">
        <f t="shared" si="4"/>
        <v>816324</v>
      </c>
      <c r="E58" s="1">
        <v>176</v>
      </c>
      <c r="F58" s="3">
        <f t="shared" si="0"/>
        <v>90776</v>
      </c>
      <c r="G58" s="7">
        <f t="shared" si="2"/>
        <v>16728</v>
      </c>
      <c r="H58" s="2">
        <f t="shared" si="3"/>
        <v>16728</v>
      </c>
    </row>
    <row r="59" spans="1:8" ht="14.25">
      <c r="A59" s="70">
        <v>50</v>
      </c>
      <c r="B59" s="128">
        <v>42993</v>
      </c>
      <c r="C59" s="1">
        <v>18801</v>
      </c>
      <c r="D59" s="104">
        <f t="shared" si="4"/>
        <v>835125</v>
      </c>
      <c r="E59" s="1">
        <v>312</v>
      </c>
      <c r="F59" s="3">
        <f t="shared" si="0"/>
        <v>91088</v>
      </c>
      <c r="G59" s="7">
        <f t="shared" si="2"/>
        <v>18489</v>
      </c>
      <c r="H59" s="2">
        <f t="shared" si="3"/>
        <v>18489</v>
      </c>
    </row>
    <row r="60" spans="1:8" ht="12.75">
      <c r="A60" s="70">
        <v>51</v>
      </c>
      <c r="B60" s="116"/>
      <c r="C60" s="1"/>
      <c r="D60" s="104">
        <f t="shared" si="4"/>
        <v>835125</v>
      </c>
      <c r="E60" s="1"/>
      <c r="F60" s="3">
        <f t="shared" si="0"/>
        <v>91088</v>
      </c>
      <c r="G60" s="7">
        <f t="shared" si="2"/>
        <v>0</v>
      </c>
      <c r="H60" s="2">
        <f t="shared" si="3"/>
        <v>0</v>
      </c>
    </row>
    <row r="61" spans="1:8" ht="13.5" thickBot="1">
      <c r="A61" s="70">
        <v>52</v>
      </c>
      <c r="B61" s="117"/>
      <c r="C61" s="75"/>
      <c r="D61" s="74">
        <f t="shared" si="4"/>
        <v>835125</v>
      </c>
      <c r="E61" s="75"/>
      <c r="F61" s="74">
        <f t="shared" si="0"/>
        <v>91088</v>
      </c>
      <c r="G61" s="74">
        <f t="shared" si="2"/>
        <v>0</v>
      </c>
      <c r="H61" s="74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3">
      <pane xSplit="1" topLeftCell="F1" activePane="topRight" state="frozen"/>
      <selection pane="topLeft" activeCell="A1" sqref="A1"/>
      <selection pane="topRight" activeCell="P62" sqref="P62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bestFit="1" customWidth="1"/>
    <col min="7" max="7" width="11.7109375" style="15" customWidth="1"/>
    <col min="8" max="8" width="10.7109375" style="15" bestFit="1" customWidth="1"/>
    <col min="9" max="16" width="12.00390625" style="15" customWidth="1"/>
    <col min="17" max="17" width="27.28125" style="15" bestFit="1" customWidth="1"/>
    <col min="18" max="18" width="14.00390625" style="15" bestFit="1" customWidth="1"/>
    <col min="19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6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8" ht="12.75">
      <c r="A9" s="17" t="s">
        <v>26</v>
      </c>
      <c r="B9" s="18" t="s">
        <v>57</v>
      </c>
      <c r="C9" s="18"/>
      <c r="D9" s="18"/>
      <c r="E9" s="17"/>
      <c r="Q9" s="19" t="s">
        <v>40</v>
      </c>
      <c r="R9" s="20">
        <f>'Data 2016_17'!A59</f>
        <v>50</v>
      </c>
    </row>
    <row r="10" spans="1:18" ht="13.5" thickBot="1">
      <c r="A10" s="17" t="s">
        <v>58</v>
      </c>
      <c r="B10" s="18" t="s">
        <v>56</v>
      </c>
      <c r="C10" s="18"/>
      <c r="D10" s="18"/>
      <c r="E10" s="21"/>
      <c r="Q10" s="22" t="s">
        <v>39</v>
      </c>
      <c r="R10" s="23">
        <f>52-R9</f>
        <v>2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6" t="s">
        <v>78</v>
      </c>
      <c r="B16" s="77" t="s">
        <v>79</v>
      </c>
      <c r="C16" s="17"/>
      <c r="D16" s="17"/>
      <c r="E16" s="79">
        <v>41544</v>
      </c>
    </row>
    <row r="17" spans="1:5" ht="12.75">
      <c r="A17" s="76" t="s">
        <v>81</v>
      </c>
      <c r="B17" s="77" t="s">
        <v>82</v>
      </c>
      <c r="C17" s="17"/>
      <c r="D17" s="17"/>
      <c r="E17" s="79">
        <v>41908</v>
      </c>
    </row>
    <row r="18" spans="1:5" ht="12.75">
      <c r="A18" s="76" t="s">
        <v>85</v>
      </c>
      <c r="B18" s="77" t="s">
        <v>104</v>
      </c>
      <c r="C18" s="17"/>
      <c r="D18" s="17"/>
      <c r="E18" s="79">
        <v>42272</v>
      </c>
    </row>
    <row r="19" spans="1:5" ht="12.75">
      <c r="A19" s="76" t="s">
        <v>103</v>
      </c>
      <c r="B19" s="77" t="s">
        <v>105</v>
      </c>
      <c r="C19" s="17"/>
      <c r="D19" s="17"/>
      <c r="E19" s="79">
        <v>42643</v>
      </c>
    </row>
    <row r="20" spans="1:5" ht="13.5" thickBot="1">
      <c r="A20" s="76" t="s">
        <v>110</v>
      </c>
      <c r="B20" s="77" t="s">
        <v>111</v>
      </c>
      <c r="C20" s="17"/>
      <c r="D20" s="17"/>
      <c r="E20" s="129">
        <f>'Data 2016_17'!B59</f>
        <v>42993</v>
      </c>
    </row>
    <row r="21" spans="1:18" ht="13.5" thickBot="1">
      <c r="A21" s="112" t="s">
        <v>30</v>
      </c>
      <c r="B21" s="140" t="s">
        <v>32</v>
      </c>
      <c r="C21" s="141"/>
      <c r="D21" s="141"/>
      <c r="E21" s="120">
        <f>E19</f>
        <v>42643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14" t="s">
        <v>49</v>
      </c>
      <c r="R21" s="111"/>
    </row>
    <row r="22" spans="1:18" s="16" customFormat="1" ht="13.5" thickBot="1">
      <c r="A22" s="115" t="s">
        <v>29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13"/>
      <c r="M22" s="113"/>
      <c r="N22" s="113"/>
      <c r="O22" s="118"/>
      <c r="P22" s="118"/>
      <c r="Q22" s="26" t="s">
        <v>35</v>
      </c>
      <c r="R22" s="123">
        <f>P43/R9</f>
        <v>16702.5</v>
      </c>
    </row>
    <row r="23" spans="1:18" ht="13.5" thickBot="1">
      <c r="A23" s="98"/>
      <c r="B23" s="93" t="s">
        <v>18</v>
      </c>
      <c r="C23" s="94" t="s">
        <v>17</v>
      </c>
      <c r="D23" s="94" t="s">
        <v>20</v>
      </c>
      <c r="E23" s="95" t="s">
        <v>23</v>
      </c>
      <c r="F23" s="94" t="s">
        <v>50</v>
      </c>
      <c r="G23" s="96" t="s">
        <v>53</v>
      </c>
      <c r="H23" s="92" t="s">
        <v>60</v>
      </c>
      <c r="I23" s="97" t="s">
        <v>65</v>
      </c>
      <c r="J23" s="97" t="s">
        <v>70</v>
      </c>
      <c r="K23" s="96" t="s">
        <v>73</v>
      </c>
      <c r="L23" s="93" t="s">
        <v>78</v>
      </c>
      <c r="M23" s="92" t="s">
        <v>81</v>
      </c>
      <c r="N23" s="92" t="s">
        <v>85</v>
      </c>
      <c r="O23" s="119" t="s">
        <v>103</v>
      </c>
      <c r="P23" s="119" t="s">
        <v>110</v>
      </c>
      <c r="Q23" s="36" t="s">
        <v>36</v>
      </c>
      <c r="R23" s="125">
        <f>(R22*R10)+P43</f>
        <v>868530</v>
      </c>
    </row>
    <row r="24" spans="1:18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9"/>
      <c r="L24" s="99">
        <f>288</f>
        <v>288</v>
      </c>
      <c r="M24" s="51"/>
      <c r="N24" s="51"/>
      <c r="O24" s="51"/>
      <c r="P24" s="51"/>
      <c r="Q24" s="36"/>
      <c r="R24" s="31"/>
    </row>
    <row r="25" spans="1:18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90"/>
      <c r="L25" s="100">
        <f>106+278</f>
        <v>384</v>
      </c>
      <c r="M25" s="48"/>
      <c r="N25" s="48"/>
      <c r="O25" s="48"/>
      <c r="P25" s="48"/>
      <c r="Q25" s="29" t="s">
        <v>37</v>
      </c>
      <c r="R25" s="124">
        <f>P64/R9</f>
        <v>1821.76</v>
      </c>
    </row>
    <row r="26" spans="1:18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80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90">
        <f>19464+601+6205+12620+15684+58341</f>
        <v>112915</v>
      </c>
      <c r="L26" s="100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6099+7192+5900+5861+94+6028</f>
        <v>31174</v>
      </c>
      <c r="Q26" s="37" t="s">
        <v>38</v>
      </c>
      <c r="R26" s="32">
        <f>(R25*R10)+P64</f>
        <v>94731.52</v>
      </c>
    </row>
    <row r="27" spans="1:16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90">
        <f>2988+42264</f>
        <v>45252</v>
      </c>
      <c r="L27" s="100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7743+5948+7146+7004</f>
        <v>27841</v>
      </c>
    </row>
    <row r="28" spans="1:16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90">
        <f>66657+4809+34498</f>
        <v>105964</v>
      </c>
      <c r="L28" s="100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2000+25726+11408+6795+32900+7888+1776+17045+29807+26337+10461+25696+15900+23444</f>
        <v>237183</v>
      </c>
    </row>
    <row r="29" spans="1:16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90">
        <f>24133+9633+15919+6797+26440+2738+47261+16150</f>
        <v>149071</v>
      </c>
      <c r="L29" s="100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25552+14569+41821+1932+30722+16501+9000+4721+584+11967+24915+1900</f>
        <v>184184</v>
      </c>
    </row>
    <row r="30" spans="1:16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90">
        <f>26566+7720+10964</f>
        <v>45250</v>
      </c>
      <c r="L30" s="100">
        <f>14054+12007+16524+9935+19621+4171+10721+12000</f>
        <v>99033</v>
      </c>
      <c r="M30" s="48"/>
      <c r="N30" s="48"/>
      <c r="O30" s="48"/>
      <c r="P30" s="48"/>
    </row>
    <row r="31" spans="1:16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90">
        <f>18447+29324+3723+8502+48094+29548+29633+22246+9055+41958+18420+24047+39613+20575+29704+12000+4990+20688+5167+13853+16994+30416+9332+21814+54804+58537+7976+22508</f>
        <v>651968</v>
      </c>
      <c r="L31" s="100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17999+17614</f>
        <v>35613</v>
      </c>
    </row>
    <row r="32" spans="1:16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90">
        <f>17917+12965+13209+14438+15395+7848+16514+6582+30000+49327+10660+331+11452+7865+3135+30037</f>
        <v>247675</v>
      </c>
      <c r="L32" s="100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>
        <f>3925+16904</f>
        <v>20829</v>
      </c>
    </row>
    <row r="33" spans="1:17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90">
        <f>20023+4653+14340</f>
        <v>39016</v>
      </c>
      <c r="L33" s="100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/>
      <c r="Q33" s="38"/>
    </row>
    <row r="34" spans="1:17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90">
        <f>23638+16435+3499+27431+15102+19169+6505+35151+6442+3359+30958+8892+16808+63031</f>
        <v>276420</v>
      </c>
      <c r="L34" s="100">
        <f>24026+11006+10404+56680+6343+7620+5800+45330+37904+8321+11310+9989</f>
        <v>234733</v>
      </c>
      <c r="M34" s="48"/>
      <c r="N34" s="48"/>
      <c r="O34" s="48"/>
      <c r="P34" s="48"/>
      <c r="Q34" s="38"/>
    </row>
    <row r="35" spans="1:17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90"/>
      <c r="L35" s="100"/>
      <c r="M35" s="48"/>
      <c r="N35" s="48"/>
      <c r="O35" s="48"/>
      <c r="P35" s="48"/>
      <c r="Q35" s="38"/>
    </row>
    <row r="36" spans="1:17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1"/>
      <c r="L36" s="101"/>
      <c r="M36" s="48">
        <v>25430</v>
      </c>
      <c r="N36" s="48"/>
      <c r="O36" s="48"/>
      <c r="P36" s="48"/>
      <c r="Q36" s="38"/>
    </row>
    <row r="37" spans="1:17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1"/>
      <c r="L37" s="101"/>
      <c r="M37" s="48"/>
      <c r="N37" s="48"/>
      <c r="O37" s="48"/>
      <c r="P37" s="48"/>
      <c r="Q37" s="38"/>
    </row>
    <row r="38" spans="1:17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1"/>
      <c r="L38" s="101"/>
      <c r="M38" s="48">
        <f>10002+12012</f>
        <v>22014</v>
      </c>
      <c r="N38" s="48">
        <f>7941+11133+29926+12005</f>
        <v>61005</v>
      </c>
      <c r="O38" s="48"/>
      <c r="P38" s="48"/>
      <c r="Q38" s="38"/>
    </row>
    <row r="39" spans="1:17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1">
        <f>8880</f>
        <v>8880</v>
      </c>
      <c r="L39" s="101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38"/>
    </row>
    <row r="40" spans="1:17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1"/>
      <c r="L40" s="101"/>
      <c r="M40" s="55"/>
      <c r="N40" s="55">
        <f>38816+11342+2678+38647</f>
        <v>91483</v>
      </c>
      <c r="O40" s="55">
        <f>30625+15752+21000+49361+2003+18005+48290</f>
        <v>185036</v>
      </c>
      <c r="P40" s="55">
        <f>15872+28534+9895+22604</f>
        <v>76905</v>
      </c>
      <c r="Q40" s="38"/>
    </row>
    <row r="41" spans="1:17" ht="12.75">
      <c r="A41" s="52" t="s">
        <v>138</v>
      </c>
      <c r="B41" s="53"/>
      <c r="C41" s="54"/>
      <c r="D41" s="55"/>
      <c r="E41" s="54"/>
      <c r="F41" s="55"/>
      <c r="G41" s="54"/>
      <c r="H41" s="55"/>
      <c r="I41" s="56"/>
      <c r="J41" s="57"/>
      <c r="K41" s="91"/>
      <c r="L41" s="101"/>
      <c r="M41" s="55"/>
      <c r="N41" s="55"/>
      <c r="O41" s="55"/>
      <c r="P41" s="55">
        <f>6047+11148+32451+903+13473+30928+23269+25976</f>
        <v>144195</v>
      </c>
      <c r="Q41" s="38"/>
    </row>
    <row r="42" spans="1:17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1">
        <f>17490+18581</f>
        <v>36071</v>
      </c>
      <c r="L42" s="101"/>
      <c r="M42" s="102"/>
      <c r="N42" s="102"/>
      <c r="O42" s="102"/>
      <c r="P42" s="102">
        <f>14876+45773+16552</f>
        <v>77201</v>
      </c>
      <c r="Q42" s="38"/>
    </row>
    <row r="43" spans="1:17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835125</v>
      </c>
      <c r="Q43" s="38"/>
    </row>
    <row r="44" spans="5:17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'Data 2016_17'!D59</f>
        <v>835125</v>
      </c>
      <c r="Q44" s="38"/>
    </row>
    <row r="45" spans="5:17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8"/>
    </row>
    <row r="46" spans="1:17" ht="12.75">
      <c r="A46" s="16" t="s">
        <v>9</v>
      </c>
      <c r="Q46" s="35"/>
    </row>
    <row r="47" ht="13.5" thickBot="1"/>
    <row r="48" spans="1:16" ht="13.5" thickBot="1">
      <c r="A48" s="109" t="s">
        <v>88</v>
      </c>
      <c r="B48" s="110"/>
      <c r="C48" s="110"/>
      <c r="D48" s="110"/>
      <c r="E48" s="121">
        <f>E21</f>
        <v>42643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s="16" customFormat="1" ht="13.5" thickBot="1">
      <c r="A49" s="138" t="s">
        <v>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07"/>
      <c r="M49" s="107"/>
      <c r="N49" s="107"/>
      <c r="O49" s="107"/>
      <c r="P49" s="108"/>
    </row>
    <row r="50" spans="1:16" ht="13.5" thickBot="1">
      <c r="A50" s="98"/>
      <c r="B50" s="92" t="s">
        <v>18</v>
      </c>
      <c r="C50" s="95" t="s">
        <v>17</v>
      </c>
      <c r="D50" s="94" t="s">
        <v>20</v>
      </c>
      <c r="E50" s="95" t="s">
        <v>23</v>
      </c>
      <c r="F50" s="94" t="s">
        <v>50</v>
      </c>
      <c r="G50" s="95" t="s">
        <v>53</v>
      </c>
      <c r="H50" s="94" t="s">
        <v>60</v>
      </c>
      <c r="I50" s="97" t="s">
        <v>65</v>
      </c>
      <c r="J50" s="92" t="s">
        <v>70</v>
      </c>
      <c r="K50" s="97" t="s">
        <v>73</v>
      </c>
      <c r="L50" s="96" t="s">
        <v>78</v>
      </c>
      <c r="M50" s="92" t="s">
        <v>80</v>
      </c>
      <c r="N50" s="92" t="s">
        <v>85</v>
      </c>
      <c r="O50" s="92" t="s">
        <v>103</v>
      </c>
      <c r="P50" s="92" t="s">
        <v>110</v>
      </c>
    </row>
    <row r="51" spans="1:16" ht="12.75">
      <c r="A51" s="41" t="s">
        <v>12</v>
      </c>
      <c r="B51" s="51">
        <f>1492+164+249+155+153</f>
        <v>2213</v>
      </c>
      <c r="C51" s="45">
        <v>0</v>
      </c>
      <c r="D51" s="83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9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69+104+71+668+280+33+1+65+186+34+251+400+168+66+66+67</f>
        <v>2529</v>
      </c>
    </row>
    <row r="52" spans="1:16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90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284+176+73+34+323+35+145+294+357+71+342+185+223+223+343+421+181+149+186+329+371+34+68+143+513+571+1052+74+520+222+404+48+567</f>
        <v>8961</v>
      </c>
    </row>
    <row r="53" spans="1:16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90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33+981+752+68+168+68+102+272+237+34+101+231+68+66+34+287+376+1287+2132+2620+2649+2447+2200+5807+778+202+68+134+70</f>
        <v>24272</v>
      </c>
    </row>
    <row r="54" spans="1:16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90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220+484+1406+968+29+63+308+484+1936+859+2904+1188+924+2332+1100+134+208+34+2217+528</f>
        <v>18326</v>
      </c>
    </row>
    <row r="55" spans="1:16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90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28+293+233+300+575+170+240+571+1278+2352+2790+3379+741+383+611+170+167+334+171+3+139+99+1207+27+370+753+235+308+612+102+55</f>
        <v>18696</v>
      </c>
    </row>
    <row r="56" spans="1:16" ht="12.75">
      <c r="A56" s="42" t="s">
        <v>54</v>
      </c>
      <c r="B56" s="81"/>
      <c r="C56" s="82"/>
      <c r="D56" s="84"/>
      <c r="E56" s="82"/>
      <c r="F56" s="84"/>
      <c r="G56" s="85">
        <f>832+880</f>
        <v>1712</v>
      </c>
      <c r="H56" s="86"/>
      <c r="I56" s="87"/>
      <c r="J56" s="86"/>
      <c r="K56" s="88"/>
      <c r="L56" s="90"/>
      <c r="M56" s="48"/>
      <c r="N56" s="48"/>
      <c r="O56" s="48"/>
      <c r="P56" s="48"/>
    </row>
    <row r="57" spans="1:16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90"/>
      <c r="M57" s="48"/>
      <c r="N57" s="48"/>
      <c r="O57" s="48"/>
      <c r="P57" s="48"/>
    </row>
    <row r="58" spans="1:16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90"/>
      <c r="M58" s="48"/>
      <c r="N58" s="48"/>
      <c r="O58" s="48"/>
      <c r="P58" s="48"/>
    </row>
    <row r="59" spans="1:16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90"/>
      <c r="M59" s="48"/>
      <c r="N59" s="48">
        <f>950+580</f>
        <v>1530</v>
      </c>
      <c r="O59" s="48"/>
      <c r="P59" s="48"/>
    </row>
    <row r="60" spans="1:16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90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</row>
    <row r="61" spans="1:16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90"/>
      <c r="M61" s="48"/>
      <c r="N61" s="48"/>
      <c r="O61" s="48"/>
      <c r="P61" s="48"/>
    </row>
    <row r="62" spans="1:16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90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880+1760+1760+2816+2992+2244+1100+1760</f>
        <v>15312</v>
      </c>
    </row>
    <row r="63" spans="1:16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1"/>
      <c r="M63" s="102"/>
      <c r="N63" s="102"/>
      <c r="O63" s="102"/>
      <c r="P63" s="102"/>
    </row>
    <row r="64" spans="1:16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91088</v>
      </c>
    </row>
    <row r="65" spans="1:16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8"/>
      <c r="L65" s="39"/>
      <c r="M65" s="39"/>
      <c r="N65" s="39"/>
      <c r="O65" s="39"/>
      <c r="P65" s="39">
        <f>'Data 2016_17'!F59</f>
        <v>91088</v>
      </c>
    </row>
    <row r="66" spans="5:16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4:16" ht="12.75">
      <c r="N67" s="35"/>
      <c r="O67" s="35"/>
      <c r="P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0.00390625" style="0" customWidth="1"/>
    <col min="2" max="2" width="32.140625" style="0" customWidth="1"/>
    <col min="3" max="3" width="10.00390625" style="0" customWidth="1"/>
    <col min="4" max="4" width="12.140625" style="0" customWidth="1"/>
    <col min="5" max="6" width="11.8515625" style="0" customWidth="1"/>
    <col min="7" max="7" width="12.8515625" style="0" customWidth="1"/>
  </cols>
  <sheetData>
    <row r="1" spans="1:5" ht="14.25">
      <c r="A1" s="130" t="s">
        <v>137</v>
      </c>
      <c r="B1" s="131"/>
      <c r="C1" s="131"/>
      <c r="D1" s="131"/>
      <c r="E1" s="131"/>
    </row>
    <row r="3" spans="1:7" ht="15">
      <c r="A3" s="144" t="s">
        <v>146</v>
      </c>
      <c r="B3" s="145"/>
      <c r="C3" s="145"/>
      <c r="D3" s="145"/>
      <c r="E3" s="145"/>
      <c r="F3" s="145"/>
      <c r="G3" s="146"/>
    </row>
    <row r="4" spans="1:7" ht="15">
      <c r="A4" s="144" t="s">
        <v>115</v>
      </c>
      <c r="B4" s="145"/>
      <c r="C4" s="145"/>
      <c r="D4" s="145"/>
      <c r="E4" s="145"/>
      <c r="F4" s="145"/>
      <c r="G4" s="146"/>
    </row>
    <row r="5" spans="1:7" ht="12.75">
      <c r="A5" s="147" t="s">
        <v>132</v>
      </c>
      <c r="B5" s="148"/>
      <c r="C5" s="148"/>
      <c r="D5" s="148"/>
      <c r="E5" s="148"/>
      <c r="F5" s="148"/>
      <c r="G5" s="149"/>
    </row>
    <row r="6" spans="1:7" ht="12.75">
      <c r="A6" s="134"/>
      <c r="B6" s="134" t="s">
        <v>21</v>
      </c>
      <c r="C6" s="134" t="s">
        <v>116</v>
      </c>
      <c r="D6" s="134" t="s">
        <v>117</v>
      </c>
      <c r="E6" s="134" t="s">
        <v>151</v>
      </c>
      <c r="F6" s="134" t="s">
        <v>175</v>
      </c>
      <c r="G6" s="134" t="s">
        <v>175</v>
      </c>
    </row>
    <row r="7" spans="1:7" ht="12.75">
      <c r="A7" s="135">
        <v>1</v>
      </c>
      <c r="B7" s="135" t="s">
        <v>118</v>
      </c>
      <c r="C7" s="136">
        <v>1900</v>
      </c>
      <c r="D7" s="136">
        <v>0</v>
      </c>
      <c r="E7" s="136">
        <v>0</v>
      </c>
      <c r="F7" s="137">
        <f aca="true" t="shared" si="0" ref="F7:F56">SUM(C7:E7)</f>
        <v>1900</v>
      </c>
      <c r="G7" s="137">
        <f>F7</f>
        <v>1900</v>
      </c>
    </row>
    <row r="8" spans="1:7" ht="12.75">
      <c r="A8" s="135">
        <v>2</v>
      </c>
      <c r="B8" s="135" t="s">
        <v>119</v>
      </c>
      <c r="C8" s="136">
        <v>41539</v>
      </c>
      <c r="D8" s="136">
        <v>0</v>
      </c>
      <c r="E8" s="136">
        <v>0</v>
      </c>
      <c r="F8" s="137">
        <f t="shared" si="0"/>
        <v>41539</v>
      </c>
      <c r="G8" s="137">
        <f aca="true" t="shared" si="1" ref="G8:G56">F8+G7</f>
        <v>43439</v>
      </c>
    </row>
    <row r="9" spans="1:7" ht="12.75">
      <c r="A9" s="135">
        <v>3</v>
      </c>
      <c r="B9" s="135" t="s">
        <v>120</v>
      </c>
      <c r="C9" s="136">
        <v>8654</v>
      </c>
      <c r="D9" s="136">
        <v>11967</v>
      </c>
      <c r="E9" s="136">
        <v>0</v>
      </c>
      <c r="F9" s="137">
        <f t="shared" si="0"/>
        <v>20621</v>
      </c>
      <c r="G9" s="137">
        <f t="shared" si="1"/>
        <v>64060</v>
      </c>
    </row>
    <row r="10" spans="1:7" ht="12.75">
      <c r="A10" s="135">
        <v>4</v>
      </c>
      <c r="B10" s="135" t="s">
        <v>121</v>
      </c>
      <c r="C10" s="136">
        <v>0</v>
      </c>
      <c r="D10" s="136">
        <v>584</v>
      </c>
      <c r="E10" s="136">
        <v>0</v>
      </c>
      <c r="F10" s="137">
        <f t="shared" si="0"/>
        <v>584</v>
      </c>
      <c r="G10" s="137">
        <f t="shared" si="1"/>
        <v>64644</v>
      </c>
    </row>
    <row r="11" spans="1:7" ht="12.75">
      <c r="A11" s="135">
        <v>5</v>
      </c>
      <c r="B11" s="135" t="s">
        <v>122</v>
      </c>
      <c r="C11" s="136">
        <v>15113</v>
      </c>
      <c r="D11" s="136">
        <v>0</v>
      </c>
      <c r="E11" s="136">
        <v>0</v>
      </c>
      <c r="F11" s="137">
        <f t="shared" si="0"/>
        <v>15113</v>
      </c>
      <c r="G11" s="137">
        <f t="shared" si="1"/>
        <v>79757</v>
      </c>
    </row>
    <row r="12" spans="1:7" ht="12.75">
      <c r="A12" s="135">
        <v>6</v>
      </c>
      <c r="B12" s="135" t="s">
        <v>123</v>
      </c>
      <c r="C12" s="136">
        <v>18482</v>
      </c>
      <c r="D12" s="136">
        <v>0</v>
      </c>
      <c r="E12" s="136">
        <v>0</v>
      </c>
      <c r="F12" s="137">
        <f t="shared" si="0"/>
        <v>18482</v>
      </c>
      <c r="G12" s="137">
        <f t="shared" si="1"/>
        <v>98239</v>
      </c>
    </row>
    <row r="13" spans="1:7" ht="12.75">
      <c r="A13" s="135">
        <v>7</v>
      </c>
      <c r="B13" s="135" t="s">
        <v>124</v>
      </c>
      <c r="C13" s="136">
        <v>23187</v>
      </c>
      <c r="D13" s="136">
        <v>0</v>
      </c>
      <c r="E13" s="136">
        <v>0</v>
      </c>
      <c r="F13" s="137">
        <f t="shared" si="0"/>
        <v>23187</v>
      </c>
      <c r="G13" s="137">
        <f t="shared" si="1"/>
        <v>121426</v>
      </c>
    </row>
    <row r="14" spans="1:7" ht="12.75">
      <c r="A14" s="135">
        <v>8</v>
      </c>
      <c r="B14" s="135" t="s">
        <v>125</v>
      </c>
      <c r="C14" s="136">
        <v>19039</v>
      </c>
      <c r="D14" s="136">
        <v>0</v>
      </c>
      <c r="E14" s="136">
        <v>0</v>
      </c>
      <c r="F14" s="137">
        <f t="shared" si="0"/>
        <v>19039</v>
      </c>
      <c r="G14" s="137">
        <f t="shared" si="1"/>
        <v>140465</v>
      </c>
    </row>
    <row r="15" spans="1:7" ht="12.75">
      <c r="A15" s="135">
        <v>9</v>
      </c>
      <c r="B15" s="135" t="s">
        <v>126</v>
      </c>
      <c r="C15" s="136">
        <v>0</v>
      </c>
      <c r="D15" s="136">
        <v>0</v>
      </c>
      <c r="E15" s="136">
        <v>0</v>
      </c>
      <c r="F15" s="137">
        <f t="shared" si="0"/>
        <v>0</v>
      </c>
      <c r="G15" s="137">
        <f t="shared" si="1"/>
        <v>140465</v>
      </c>
    </row>
    <row r="16" spans="1:7" ht="12.75">
      <c r="A16" s="135">
        <v>10</v>
      </c>
      <c r="B16" s="135" t="s">
        <v>127</v>
      </c>
      <c r="C16" s="136">
        <v>0</v>
      </c>
      <c r="D16" s="136">
        <v>0</v>
      </c>
      <c r="E16" s="136">
        <v>0</v>
      </c>
      <c r="F16" s="137">
        <f t="shared" si="0"/>
        <v>0</v>
      </c>
      <c r="G16" s="137">
        <f t="shared" si="1"/>
        <v>140465</v>
      </c>
    </row>
    <row r="17" spans="1:7" ht="12.75">
      <c r="A17" s="135">
        <v>11</v>
      </c>
      <c r="B17" s="135" t="s">
        <v>128</v>
      </c>
      <c r="C17" s="136">
        <v>0</v>
      </c>
      <c r="D17" s="136">
        <v>0</v>
      </c>
      <c r="E17" s="136">
        <v>0</v>
      </c>
      <c r="F17" s="137">
        <f t="shared" si="0"/>
        <v>0</v>
      </c>
      <c r="G17" s="137">
        <f t="shared" si="1"/>
        <v>140465</v>
      </c>
    </row>
    <row r="18" spans="1:7" ht="12.75">
      <c r="A18" s="135">
        <v>12</v>
      </c>
      <c r="B18" s="135" t="s">
        <v>129</v>
      </c>
      <c r="C18" s="136">
        <v>0</v>
      </c>
      <c r="D18" s="136">
        <v>0</v>
      </c>
      <c r="E18" s="136">
        <v>0</v>
      </c>
      <c r="F18" s="137">
        <f t="shared" si="0"/>
        <v>0</v>
      </c>
      <c r="G18" s="137">
        <f t="shared" si="1"/>
        <v>140465</v>
      </c>
    </row>
    <row r="19" spans="1:7" ht="12.75">
      <c r="A19" s="135">
        <v>13</v>
      </c>
      <c r="B19" s="135" t="s">
        <v>130</v>
      </c>
      <c r="C19" s="136">
        <v>0</v>
      </c>
      <c r="D19" s="136">
        <v>0</v>
      </c>
      <c r="E19" s="136">
        <v>0</v>
      </c>
      <c r="F19" s="137">
        <f t="shared" si="0"/>
        <v>0</v>
      </c>
      <c r="G19" s="137">
        <f t="shared" si="1"/>
        <v>140465</v>
      </c>
    </row>
    <row r="20" spans="1:7" ht="409.5" customHeight="1">
      <c r="A20" s="135">
        <v>14</v>
      </c>
      <c r="B20" s="135" t="s">
        <v>131</v>
      </c>
      <c r="C20" s="136">
        <v>0</v>
      </c>
      <c r="D20" s="136">
        <v>0</v>
      </c>
      <c r="E20" s="136">
        <v>0</v>
      </c>
      <c r="F20" s="137">
        <f t="shared" si="0"/>
        <v>0</v>
      </c>
      <c r="G20" s="137">
        <f t="shared" si="1"/>
        <v>140465</v>
      </c>
    </row>
    <row r="21" spans="1:7" ht="409.5" customHeight="1">
      <c r="A21" s="135">
        <v>15</v>
      </c>
      <c r="B21" s="135" t="s">
        <v>134</v>
      </c>
      <c r="C21" s="136">
        <v>0</v>
      </c>
      <c r="D21" s="136">
        <v>0</v>
      </c>
      <c r="E21" s="136">
        <v>0</v>
      </c>
      <c r="F21" s="137">
        <f t="shared" si="0"/>
        <v>0</v>
      </c>
      <c r="G21" s="137">
        <f t="shared" si="1"/>
        <v>140465</v>
      </c>
    </row>
    <row r="22" spans="1:7" ht="409.5" customHeight="1">
      <c r="A22" s="135">
        <v>16</v>
      </c>
      <c r="B22" s="135" t="s">
        <v>135</v>
      </c>
      <c r="C22" s="136">
        <v>32904</v>
      </c>
      <c r="D22" s="136">
        <v>17614</v>
      </c>
      <c r="E22" s="136">
        <v>0</v>
      </c>
      <c r="F22" s="137">
        <f t="shared" si="0"/>
        <v>50518</v>
      </c>
      <c r="G22" s="137">
        <f t="shared" si="1"/>
        <v>190983</v>
      </c>
    </row>
    <row r="23" spans="1:7" ht="409.5" customHeight="1">
      <c r="A23" s="135">
        <v>17</v>
      </c>
      <c r="B23" s="135" t="s">
        <v>136</v>
      </c>
      <c r="C23" s="136">
        <v>23852</v>
      </c>
      <c r="D23" s="136">
        <v>0</v>
      </c>
      <c r="E23" s="136">
        <v>0</v>
      </c>
      <c r="F23" s="137">
        <f t="shared" si="0"/>
        <v>23852</v>
      </c>
      <c r="G23" s="137">
        <f t="shared" si="1"/>
        <v>214835</v>
      </c>
    </row>
    <row r="24" spans="1:7" ht="409.5" customHeight="1">
      <c r="A24" s="135">
        <v>18</v>
      </c>
      <c r="B24" s="135" t="s">
        <v>139</v>
      </c>
      <c r="C24" s="136">
        <v>49420</v>
      </c>
      <c r="D24" s="136">
        <v>0</v>
      </c>
      <c r="E24" s="136">
        <v>0</v>
      </c>
      <c r="F24" s="137">
        <f t="shared" si="0"/>
        <v>49420</v>
      </c>
      <c r="G24" s="137">
        <f t="shared" si="1"/>
        <v>264255</v>
      </c>
    </row>
    <row r="25" spans="1:7" ht="409.5" customHeight="1">
      <c r="A25" s="135">
        <v>19</v>
      </c>
      <c r="B25" s="135" t="s">
        <v>140</v>
      </c>
      <c r="C25" s="136">
        <v>24917</v>
      </c>
      <c r="D25" s="136">
        <v>0</v>
      </c>
      <c r="E25" s="136">
        <v>0</v>
      </c>
      <c r="F25" s="137">
        <f t="shared" si="0"/>
        <v>24917</v>
      </c>
      <c r="G25" s="137">
        <f t="shared" si="1"/>
        <v>289172</v>
      </c>
    </row>
    <row r="26" spans="1:7" ht="409.5" customHeight="1">
      <c r="A26" s="135">
        <v>20</v>
      </c>
      <c r="B26" s="135" t="s">
        <v>141</v>
      </c>
      <c r="C26" s="136">
        <v>47377</v>
      </c>
      <c r="D26" s="136">
        <v>0</v>
      </c>
      <c r="E26" s="136">
        <v>0</v>
      </c>
      <c r="F26" s="137">
        <f t="shared" si="0"/>
        <v>47377</v>
      </c>
      <c r="G26" s="137">
        <f t="shared" si="1"/>
        <v>336549</v>
      </c>
    </row>
    <row r="27" spans="1:7" ht="409.5" customHeight="1">
      <c r="A27" s="135">
        <v>21</v>
      </c>
      <c r="B27" s="135" t="s">
        <v>142</v>
      </c>
      <c r="C27" s="136">
        <v>48195</v>
      </c>
      <c r="D27" s="136">
        <v>0</v>
      </c>
      <c r="E27" s="136">
        <v>0</v>
      </c>
      <c r="F27" s="137">
        <f t="shared" si="0"/>
        <v>48195</v>
      </c>
      <c r="G27" s="137">
        <f t="shared" si="1"/>
        <v>384744</v>
      </c>
    </row>
    <row r="28" spans="1:7" ht="409.5" customHeight="1">
      <c r="A28" s="135">
        <v>22</v>
      </c>
      <c r="B28" s="135" t="s">
        <v>143</v>
      </c>
      <c r="C28" s="136">
        <v>70808</v>
      </c>
      <c r="D28" s="136">
        <v>0</v>
      </c>
      <c r="E28" s="136">
        <v>0</v>
      </c>
      <c r="F28" s="137">
        <f t="shared" si="0"/>
        <v>70808</v>
      </c>
      <c r="G28" s="137">
        <f t="shared" si="1"/>
        <v>455552</v>
      </c>
    </row>
    <row r="29" spans="1:7" ht="409.5" customHeight="1">
      <c r="A29" s="135">
        <v>23</v>
      </c>
      <c r="B29" s="135" t="s">
        <v>144</v>
      </c>
      <c r="C29" s="136">
        <v>50098</v>
      </c>
      <c r="D29" s="136">
        <v>0</v>
      </c>
      <c r="E29" s="136">
        <v>0</v>
      </c>
      <c r="F29" s="137">
        <f t="shared" si="0"/>
        <v>50098</v>
      </c>
      <c r="G29" s="137">
        <f t="shared" si="1"/>
        <v>505650</v>
      </c>
    </row>
    <row r="30" spans="1:7" ht="409.5" customHeight="1">
      <c r="A30" s="135">
        <v>24</v>
      </c>
      <c r="B30" s="135" t="s">
        <v>145</v>
      </c>
      <c r="C30" s="136">
        <v>0</v>
      </c>
      <c r="D30" s="136">
        <v>0</v>
      </c>
      <c r="E30" s="136">
        <v>0</v>
      </c>
      <c r="F30" s="137">
        <f t="shared" si="0"/>
        <v>0</v>
      </c>
      <c r="G30" s="137">
        <f t="shared" si="1"/>
        <v>505650</v>
      </c>
    </row>
    <row r="31" spans="1:7" ht="409.5" customHeight="1">
      <c r="A31" s="135">
        <v>25</v>
      </c>
      <c r="B31" s="135" t="s">
        <v>147</v>
      </c>
      <c r="C31" s="136">
        <v>0</v>
      </c>
      <c r="D31" s="136">
        <v>0</v>
      </c>
      <c r="E31" s="136">
        <v>0</v>
      </c>
      <c r="F31" s="137">
        <f t="shared" si="0"/>
        <v>0</v>
      </c>
      <c r="G31" s="137">
        <f t="shared" si="1"/>
        <v>505650</v>
      </c>
    </row>
    <row r="32" spans="1:7" ht="409.5" customHeight="1">
      <c r="A32" s="135">
        <v>26</v>
      </c>
      <c r="B32" s="135" t="s">
        <v>148</v>
      </c>
      <c r="C32" s="136">
        <v>0</v>
      </c>
      <c r="D32" s="136">
        <v>0</v>
      </c>
      <c r="E32" s="136">
        <v>0</v>
      </c>
      <c r="F32" s="137">
        <f t="shared" si="0"/>
        <v>0</v>
      </c>
      <c r="G32" s="137">
        <f t="shared" si="1"/>
        <v>505650</v>
      </c>
    </row>
    <row r="33" spans="1:7" ht="409.5" customHeight="1">
      <c r="A33" s="135">
        <v>27</v>
      </c>
      <c r="B33" s="135" t="s">
        <v>149</v>
      </c>
      <c r="C33" s="136">
        <v>5900</v>
      </c>
      <c r="D33" s="136">
        <v>0</v>
      </c>
      <c r="E33" s="136">
        <v>0</v>
      </c>
      <c r="F33" s="137">
        <f t="shared" si="0"/>
        <v>5900</v>
      </c>
      <c r="G33" s="137">
        <f t="shared" si="1"/>
        <v>511550</v>
      </c>
    </row>
    <row r="34" spans="1:7" ht="409.5" customHeight="1">
      <c r="A34" s="135">
        <v>28</v>
      </c>
      <c r="B34" s="135" t="s">
        <v>150</v>
      </c>
      <c r="C34" s="136">
        <v>35707</v>
      </c>
      <c r="D34" s="136">
        <v>0</v>
      </c>
      <c r="E34" s="136">
        <v>0</v>
      </c>
      <c r="F34" s="137">
        <f t="shared" si="0"/>
        <v>35707</v>
      </c>
      <c r="G34" s="137">
        <f t="shared" si="1"/>
        <v>547257</v>
      </c>
    </row>
    <row r="35" spans="1:7" ht="409.5" customHeight="1">
      <c r="A35" s="135">
        <v>29</v>
      </c>
      <c r="B35" s="135" t="s">
        <v>152</v>
      </c>
      <c r="C35" s="136">
        <v>30337</v>
      </c>
      <c r="D35" s="136">
        <v>0</v>
      </c>
      <c r="E35" s="136">
        <v>12940</v>
      </c>
      <c r="F35" s="137">
        <f t="shared" si="0"/>
        <v>43277</v>
      </c>
      <c r="G35" s="137">
        <f t="shared" si="1"/>
        <v>590534</v>
      </c>
    </row>
    <row r="36" spans="1:7" ht="409.5" customHeight="1">
      <c r="A36" s="135">
        <v>30</v>
      </c>
      <c r="B36" s="135" t="s">
        <v>153</v>
      </c>
      <c r="C36" s="136">
        <v>7192</v>
      </c>
      <c r="D36" s="136">
        <v>1776</v>
      </c>
      <c r="E36" s="136">
        <v>0</v>
      </c>
      <c r="F36" s="137">
        <f t="shared" si="0"/>
        <v>8968</v>
      </c>
      <c r="G36" s="137">
        <f t="shared" si="1"/>
        <v>599502</v>
      </c>
    </row>
    <row r="37" spans="1:7" ht="409.5" customHeight="1">
      <c r="A37" s="135">
        <v>31</v>
      </c>
      <c r="B37" s="135" t="s">
        <v>156</v>
      </c>
      <c r="C37" s="136">
        <v>0</v>
      </c>
      <c r="D37" s="136">
        <v>7888</v>
      </c>
      <c r="E37" s="136">
        <v>0</v>
      </c>
      <c r="F37" s="137">
        <f t="shared" si="0"/>
        <v>7888</v>
      </c>
      <c r="G37" s="137">
        <f t="shared" si="1"/>
        <v>607390</v>
      </c>
    </row>
    <row r="38" spans="1:7" ht="409.5" customHeight="1">
      <c r="A38" s="135">
        <v>32</v>
      </c>
      <c r="B38" s="135" t="s">
        <v>157</v>
      </c>
      <c r="C38" s="136">
        <v>0</v>
      </c>
      <c r="D38" s="136">
        <v>0</v>
      </c>
      <c r="E38" s="136">
        <v>0</v>
      </c>
      <c r="F38" s="137">
        <f t="shared" si="0"/>
        <v>0</v>
      </c>
      <c r="G38" s="137">
        <f t="shared" si="1"/>
        <v>607390</v>
      </c>
    </row>
    <row r="39" spans="1:7" ht="409.5" customHeight="1">
      <c r="A39" s="135">
        <v>33</v>
      </c>
      <c r="B39" s="135" t="s">
        <v>158</v>
      </c>
      <c r="C39" s="136">
        <v>31128</v>
      </c>
      <c r="D39" s="136">
        <v>0</v>
      </c>
      <c r="E39" s="136">
        <v>0</v>
      </c>
      <c r="F39" s="137">
        <f t="shared" si="0"/>
        <v>31128</v>
      </c>
      <c r="G39" s="137">
        <f t="shared" si="1"/>
        <v>638518</v>
      </c>
    </row>
    <row r="40" spans="1:7" ht="409.5" customHeight="1">
      <c r="A40" s="135">
        <v>34</v>
      </c>
      <c r="B40" s="135" t="s">
        <v>159</v>
      </c>
      <c r="C40" s="136">
        <v>38421</v>
      </c>
      <c r="D40" s="136">
        <v>0</v>
      </c>
      <c r="E40" s="136">
        <v>0</v>
      </c>
      <c r="F40" s="137">
        <f t="shared" si="0"/>
        <v>38421</v>
      </c>
      <c r="G40" s="137">
        <f t="shared" si="1"/>
        <v>676939</v>
      </c>
    </row>
    <row r="41" spans="1:7" ht="409.5" customHeight="1">
      <c r="A41" s="135">
        <v>35</v>
      </c>
      <c r="B41" s="135" t="s">
        <v>160</v>
      </c>
      <c r="C41" s="136">
        <v>32900</v>
      </c>
      <c r="D41" s="136">
        <v>0</v>
      </c>
      <c r="E41" s="136">
        <v>0</v>
      </c>
      <c r="F41" s="137">
        <f t="shared" si="0"/>
        <v>32900</v>
      </c>
      <c r="G41" s="137">
        <f t="shared" si="1"/>
        <v>709839</v>
      </c>
    </row>
    <row r="42" spans="1:7" ht="409.5" customHeight="1">
      <c r="A42" s="135">
        <v>36</v>
      </c>
      <c r="B42" s="135" t="s">
        <v>161</v>
      </c>
      <c r="C42" s="136">
        <v>0</v>
      </c>
      <c r="D42" s="136">
        <v>0</v>
      </c>
      <c r="E42" s="136">
        <v>0</v>
      </c>
      <c r="F42" s="137">
        <f t="shared" si="0"/>
        <v>0</v>
      </c>
      <c r="G42" s="137">
        <f t="shared" si="1"/>
        <v>709839</v>
      </c>
    </row>
    <row r="43" spans="1:7" ht="409.5" customHeight="1">
      <c r="A43" s="135">
        <v>37</v>
      </c>
      <c r="B43" s="135" t="s">
        <v>162</v>
      </c>
      <c r="C43" s="136">
        <v>4300</v>
      </c>
      <c r="D43" s="136">
        <v>0</v>
      </c>
      <c r="E43" s="136">
        <v>0</v>
      </c>
      <c r="F43" s="137">
        <f t="shared" si="0"/>
        <v>4300</v>
      </c>
      <c r="G43" s="137">
        <f t="shared" si="1"/>
        <v>714139</v>
      </c>
    </row>
    <row r="44" spans="1:7" ht="409.5" customHeight="1">
      <c r="A44" s="135">
        <v>38</v>
      </c>
      <c r="B44" s="135" t="s">
        <v>163</v>
      </c>
      <c r="C44" s="136">
        <v>35964</v>
      </c>
      <c r="D44" s="136">
        <v>0</v>
      </c>
      <c r="E44" s="136">
        <v>0</v>
      </c>
      <c r="F44" s="137">
        <f t="shared" si="0"/>
        <v>35964</v>
      </c>
      <c r="G44" s="137">
        <f t="shared" si="1"/>
        <v>750103</v>
      </c>
    </row>
    <row r="45" spans="1:7" ht="12.75">
      <c r="A45" s="135">
        <v>39</v>
      </c>
      <c r="B45" s="135" t="s">
        <v>164</v>
      </c>
      <c r="C45" s="136">
        <v>0</v>
      </c>
      <c r="D45" s="136">
        <v>11408</v>
      </c>
      <c r="E45" s="136">
        <v>0</v>
      </c>
      <c r="F45" s="137">
        <f t="shared" si="0"/>
        <v>11408</v>
      </c>
      <c r="G45" s="137">
        <f t="shared" si="1"/>
        <v>761511</v>
      </c>
    </row>
    <row r="46" spans="1:7" ht="12.75">
      <c r="A46" s="135">
        <v>40</v>
      </c>
      <c r="B46" s="135" t="s">
        <v>165</v>
      </c>
      <c r="C46" s="136">
        <v>21501</v>
      </c>
      <c r="D46" s="136">
        <v>0</v>
      </c>
      <c r="E46" s="136">
        <v>0</v>
      </c>
      <c r="F46" s="137">
        <f t="shared" si="0"/>
        <v>21501</v>
      </c>
      <c r="G46" s="137">
        <f t="shared" si="1"/>
        <v>783012</v>
      </c>
    </row>
    <row r="47" spans="1:7" ht="12.75">
      <c r="A47" s="135">
        <v>41</v>
      </c>
      <c r="B47" s="135" t="s">
        <v>166</v>
      </c>
      <c r="C47" s="136">
        <v>30722</v>
      </c>
      <c r="D47" s="136">
        <v>0</v>
      </c>
      <c r="E47" s="136">
        <v>0</v>
      </c>
      <c r="F47" s="137">
        <f t="shared" si="0"/>
        <v>30722</v>
      </c>
      <c r="G47" s="137">
        <f t="shared" si="1"/>
        <v>813734</v>
      </c>
    </row>
    <row r="48" spans="1:7" ht="12.75">
      <c r="A48" s="135">
        <v>42</v>
      </c>
      <c r="B48" s="135" t="s">
        <v>167</v>
      </c>
      <c r="C48" s="136">
        <v>4932</v>
      </c>
      <c r="D48" s="136">
        <v>0</v>
      </c>
      <c r="E48" s="136">
        <v>0</v>
      </c>
      <c r="F48" s="137">
        <f t="shared" si="0"/>
        <v>4932</v>
      </c>
      <c r="G48" s="137">
        <f t="shared" si="1"/>
        <v>818666</v>
      </c>
    </row>
    <row r="49" spans="1:7" ht="12.75">
      <c r="A49" s="135">
        <v>43</v>
      </c>
      <c r="B49" s="135" t="s">
        <v>168</v>
      </c>
      <c r="C49" s="136">
        <v>37207</v>
      </c>
      <c r="D49" s="136">
        <v>0</v>
      </c>
      <c r="E49" s="136">
        <v>13606</v>
      </c>
      <c r="F49" s="137">
        <f t="shared" si="0"/>
        <v>50813</v>
      </c>
      <c r="G49" s="137">
        <f t="shared" si="1"/>
        <v>869479</v>
      </c>
    </row>
    <row r="50" spans="1:7" ht="12.75">
      <c r="A50" s="135">
        <v>44</v>
      </c>
      <c r="B50" s="135" t="s">
        <v>169</v>
      </c>
      <c r="C50" s="136">
        <v>34523</v>
      </c>
      <c r="D50" s="136">
        <v>0</v>
      </c>
      <c r="E50" s="136">
        <v>0</v>
      </c>
      <c r="F50" s="137">
        <f t="shared" si="0"/>
        <v>34523</v>
      </c>
      <c r="G50" s="137">
        <f t="shared" si="1"/>
        <v>904002</v>
      </c>
    </row>
    <row r="51" spans="1:7" ht="12.75">
      <c r="A51" s="135">
        <v>45</v>
      </c>
      <c r="B51" s="135" t="s">
        <v>170</v>
      </c>
      <c r="C51" s="136">
        <v>2000</v>
      </c>
      <c r="D51" s="136">
        <v>0</v>
      </c>
      <c r="E51" s="136">
        <v>0</v>
      </c>
      <c r="F51" s="137">
        <f t="shared" si="0"/>
        <v>2000</v>
      </c>
      <c r="G51" s="137">
        <f t="shared" si="1"/>
        <v>906002</v>
      </c>
    </row>
    <row r="52" spans="1:7" ht="12.75">
      <c r="A52" s="135">
        <v>46</v>
      </c>
      <c r="B52" s="135" t="s">
        <v>171</v>
      </c>
      <c r="C52" s="136">
        <v>49373</v>
      </c>
      <c r="D52" s="136">
        <v>0</v>
      </c>
      <c r="E52" s="136">
        <v>0</v>
      </c>
      <c r="F52" s="137">
        <f t="shared" si="0"/>
        <v>49373</v>
      </c>
      <c r="G52" s="137">
        <f t="shared" si="1"/>
        <v>955375</v>
      </c>
    </row>
    <row r="53" spans="1:7" ht="12.75">
      <c r="A53" s="135">
        <v>47</v>
      </c>
      <c r="B53" s="135" t="s">
        <v>172</v>
      </c>
      <c r="C53" s="136">
        <v>14569</v>
      </c>
      <c r="D53" s="136">
        <v>0</v>
      </c>
      <c r="E53" s="136">
        <v>0</v>
      </c>
      <c r="F53" s="137">
        <f t="shared" si="0"/>
        <v>14569</v>
      </c>
      <c r="G53" s="137">
        <f t="shared" si="1"/>
        <v>969944</v>
      </c>
    </row>
    <row r="54" spans="1:7" ht="12.75">
      <c r="A54" s="135">
        <v>48</v>
      </c>
      <c r="B54" s="135" t="s">
        <v>173</v>
      </c>
      <c r="C54" s="136">
        <v>34602</v>
      </c>
      <c r="D54" s="136">
        <v>0</v>
      </c>
      <c r="E54" s="136">
        <v>0</v>
      </c>
      <c r="F54" s="137">
        <f t="shared" si="0"/>
        <v>34602</v>
      </c>
      <c r="G54" s="137">
        <f t="shared" si="1"/>
        <v>1004546</v>
      </c>
    </row>
    <row r="55" spans="1:7" ht="12.75">
      <c r="A55" s="135">
        <v>49</v>
      </c>
      <c r="B55" s="135" t="s">
        <v>174</v>
      </c>
      <c r="C55" s="136">
        <v>19404</v>
      </c>
      <c r="D55" s="136">
        <v>0</v>
      </c>
      <c r="E55" s="136">
        <v>0</v>
      </c>
      <c r="F55" s="137">
        <f t="shared" si="0"/>
        <v>19404</v>
      </c>
      <c r="G55" s="137">
        <f t="shared" si="1"/>
        <v>1023950</v>
      </c>
    </row>
    <row r="56" spans="1:7" ht="12.75">
      <c r="A56" s="135">
        <v>50</v>
      </c>
      <c r="B56" s="135" t="s">
        <v>176</v>
      </c>
      <c r="C56" s="136">
        <v>14876</v>
      </c>
      <c r="D56" s="136">
        <v>3925</v>
      </c>
      <c r="E56" s="136">
        <v>0</v>
      </c>
      <c r="F56" s="137">
        <f t="shared" si="0"/>
        <v>18801</v>
      </c>
      <c r="G56" s="137">
        <f t="shared" si="1"/>
        <v>1042751</v>
      </c>
    </row>
    <row r="57" spans="1:7" ht="12.75">
      <c r="A57" s="135" t="s">
        <v>132</v>
      </c>
      <c r="B57" s="135" t="s">
        <v>133</v>
      </c>
      <c r="C57" s="137">
        <f>SUM(C7:C56)</f>
        <v>961043</v>
      </c>
      <c r="D57" s="137">
        <f>SUM(D7:D56)</f>
        <v>55162</v>
      </c>
      <c r="E57" s="137">
        <f>SUM(E7:E56)</f>
        <v>26546</v>
      </c>
      <c r="F57" s="137">
        <f>SUM(F7:F56)</f>
        <v>1042751</v>
      </c>
      <c r="G57" s="137"/>
    </row>
    <row r="58" spans="1:7" ht="12.75">
      <c r="A58" s="132"/>
      <c r="B58" s="132"/>
      <c r="C58" s="132"/>
      <c r="D58" s="132"/>
      <c r="E58" s="132"/>
      <c r="F58" s="132"/>
      <c r="G58" s="132"/>
    </row>
    <row r="59" spans="1:7" ht="14.25">
      <c r="A59" s="133" t="s">
        <v>154</v>
      </c>
      <c r="B59" s="133"/>
      <c r="D59" s="132"/>
      <c r="E59" s="132"/>
      <c r="F59" s="132"/>
      <c r="G59" s="132"/>
    </row>
    <row r="60" spans="1:7" ht="14.25">
      <c r="A60" s="133" t="s">
        <v>155</v>
      </c>
      <c r="B60" s="133"/>
      <c r="D60" s="132"/>
      <c r="E60" s="132"/>
      <c r="F60" s="132"/>
      <c r="G60" s="132"/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2017-09-20T13:14:49Z</dcterms:modified>
  <cp:category/>
  <cp:version/>
  <cp:contentType/>
  <cp:contentStatus/>
</cp:coreProperties>
</file>