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tabRatio="863" activeTab="5"/>
  </bookViews>
  <sheets>
    <sheet name="Invoere 4jr vgl" sheetId="1" r:id="rId1"/>
    <sheet name="Invoere 2016_17" sheetId="2" r:id="rId2"/>
    <sheet name="Uitvoere 2016_17" sheetId="3" r:id="rId3"/>
    <sheet name="In en uitvoere 2017_18" sheetId="4" r:id="rId4"/>
    <sheet name="Data 2016_17" sheetId="5" r:id="rId5"/>
    <sheet name="Data 2017_18" sheetId="6" r:id="rId6"/>
    <sheet name="Land-Country data" sheetId="7" r:id="rId7"/>
    <sheet name="Import per harbour" sheetId="8" r:id="rId8"/>
  </sheets>
  <definedNames>
    <definedName name="_xlnm.Print_Area" localSheetId="4">'Data 2016_17'!$A$1:$H$61</definedName>
  </definedNames>
  <calcPr fullCalcOnLoad="1"/>
</workbook>
</file>

<file path=xl/sharedStrings.xml><?xml version="1.0" encoding="utf-8"?>
<sst xmlns="http://schemas.openxmlformats.org/spreadsheetml/2006/main" count="186" uniqueCount="119">
  <si>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</si>
  <si>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</si>
  <si>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</si>
  <si>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</si>
  <si>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</si>
  <si>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</si>
  <si>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</si>
  <si>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</si>
  <si>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</si>
  <si>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</si>
  <si>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</si>
  <si>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</si>
  <si>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</si>
  <si>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</si>
  <si>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</si>
  <si>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</si>
  <si>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</si>
  <si>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</si>
  <si>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</si>
  <si>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</si>
  <si>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</si>
  <si>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</si>
  <si>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</si>
  <si>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</si>
  <si>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</si>
  <si>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</si>
  <si>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</si>
  <si>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</si>
  <si>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</si>
  <si>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</si>
  <si>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</si>
  <si>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</si>
  <si>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</si>
  <si>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</si>
  <si>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</si>
  <si>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</si>
  <si>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</si>
  <si>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</si>
  <si>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</si>
  <si>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</si>
  <si>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</si>
  <si>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</si>
  <si>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</si>
  <si>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</si>
  <si>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</si>
  <si>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</si>
  <si>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</si>
  <si>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</si>
  <si>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</si>
  <si>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</si>
  <si>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</si>
  <si>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</si>
  <si>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</si>
  <si>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</si>
  <si>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</si>
  <si>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</si>
  <si>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</si>
  <si>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</si>
  <si>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</si>
  <si>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</si>
  <si>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</si>
  <si>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</si>
  <si>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</si>
  <si>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</si>
  <si>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</si>
  <si>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</si>
  <si>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</si>
  <si>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</si>
  <si>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</si>
  <si>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</si>
  <si>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</si>
  <si>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</si>
  <si>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</si>
  <si>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</si>
  <si>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</si>
  <si>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</si>
  <si>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</si>
  <si>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</si>
  <si>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</si>
  <si>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</si>
  <si>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</si>
  <si>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</si>
  <si>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</si>
  <si>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</si>
  <si>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</si>
  <si>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</si>
  <si>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</si>
  <si>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</si>
  <si>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</si>
  <si>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</si>
  <si>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</si>
  <si>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Vanaf/From 26 Sep/Sep 2015 -              02-10-15</t>
  </si>
  <si>
    <t>SAGIS: WEEKLIKSE INVOERE EN UITVOERE - KORING 2015/16</t>
  </si>
  <si>
    <t>SAGIS: WEEKLY IMPORTS AND EXPORTS - WHEAT 2015/16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</si>
  <si>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</si>
  <si>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</si>
  <si>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</si>
  <si>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</si>
  <si>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</si>
  <si>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</si>
  <si>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</si>
  <si>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</si>
  <si>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</si>
  <si>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</si>
  <si>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*Includes: Imports for RSA and other countries</t>
  </si>
  <si>
    <t>*Sluit in: Invoer vir RSA en ander lande</t>
  </si>
  <si>
    <t>Cape Town</t>
  </si>
  <si>
    <t>*Total/Totaal</t>
  </si>
  <si>
    <t>2017/2018</t>
  </si>
  <si>
    <t>30 Sep - 06 Oct/Okt 2017</t>
  </si>
  <si>
    <t>07 Oct/Okt - 13 Oct/Okt 2017</t>
  </si>
  <si>
    <t>WHEAT: WEEKLY IMPORT PER HARBOUR - 2017/18 SEASON</t>
  </si>
  <si>
    <t>KORING: WEEKLIKSE INVOER PER HAWE - 2017/18 SEISOEN</t>
  </si>
  <si>
    <t>14 Oct/Okt - 20 Oct/Okt 2017</t>
  </si>
  <si>
    <t>East London</t>
  </si>
  <si>
    <t>Port Elizabeth</t>
  </si>
  <si>
    <t>21 Oct/Okt - 27 Oct/Okt 2017</t>
  </si>
  <si>
    <t>28 Oct/Okt - 03 Nov 2017</t>
  </si>
  <si>
    <t>04 Nov - 10 Nov 2017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</si>
</sst>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6" fillId="0" borderId="54" xfId="0" applyNumberFormat="1" applyFont="1" applyBorder="1" applyAlignment="1">
      <alignment horizontal="center"/>
    </xf>
    <xf numFmtId="15" fontId="6" fillId="0" borderId="43" xfId="5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56" fillId="0" borderId="54" xfId="0" applyNumberFormat="1" applyFont="1" applyBorder="1" applyAlignment="1">
      <alignment horizontal="center"/>
    </xf>
    <xf numFmtId="3" fontId="56" fillId="0" borderId="54" xfId="0" applyNumberFormat="1" applyFont="1" applyBorder="1" applyAlignment="1">
      <alignment horizontal="right"/>
    </xf>
    <xf numFmtId="3" fontId="57" fillId="0" borderId="54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8" fillId="0" borderId="55" xfId="0" applyNumberFormat="1" applyFont="1" applyBorder="1" applyAlignment="1">
      <alignment horizontal="center"/>
    </xf>
    <xf numFmtId="0" fontId="58" fillId="0" borderId="56" xfId="0" applyNumberFormat="1" applyFont="1" applyBorder="1" applyAlignment="1">
      <alignment horizontal="center"/>
    </xf>
    <xf numFmtId="0" fontId="58" fillId="0" borderId="57" xfId="0" applyNumberFormat="1" applyFont="1" applyBorder="1" applyAlignment="1">
      <alignment horizontal="center"/>
    </xf>
    <xf numFmtId="0" fontId="56" fillId="0" borderId="55" xfId="0" applyNumberFormat="1" applyFont="1" applyBorder="1" applyAlignment="1">
      <alignment horizontal="left"/>
    </xf>
    <xf numFmtId="0" fontId="56" fillId="0" borderId="56" xfId="0" applyNumberFormat="1" applyFont="1" applyBorder="1" applyAlignment="1">
      <alignment horizontal="left"/>
    </xf>
    <xf numFmtId="0" fontId="56" fillId="0" borderId="57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925"/>
          <c:w val="0.9465"/>
          <c:h val="0.77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53916</c:v>
                </c:pt>
                <c:pt idx="5">
                  <c:v>162052</c:v>
                </c:pt>
                <c:pt idx="9">
                  <c:v>124078</c:v>
                </c:pt>
                <c:pt idx="15">
                  <c:v>38744</c:v>
                </c:pt>
                <c:pt idx="18">
                  <c:v>49877</c:v>
                </c:pt>
              </c:numCache>
            </c:numRef>
          </c:val>
        </c:ser>
        <c:overlap val="-25"/>
        <c:gapWidth val="75"/>
        <c:axId val="32214414"/>
        <c:axId val="21494271"/>
      </c:barChart>
      <c:catAx>
        <c:axId val="32214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214414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075"/>
          <c:w val="0.982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1535"/>
          <c:w val="0.466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9925"/>
          <c:w val="0.4405"/>
          <c:h val="0.7187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2529</c:v>
                </c:pt>
                <c:pt idx="1">
                  <c:v>9362</c:v>
                </c:pt>
                <c:pt idx="2">
                  <c:v>25204</c:v>
                </c:pt>
                <c:pt idx="3">
                  <c:v>18326</c:v>
                </c:pt>
                <c:pt idx="4">
                  <c:v>19168</c:v>
                </c:pt>
                <c:pt idx="9">
                  <c:v>2992</c:v>
                </c:pt>
                <c:pt idx="11">
                  <c:v>15312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175"/>
          <c:w val="0.981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176</c:v>
                </c:pt>
                <c:pt idx="4">
                  <c:v>33</c:v>
                </c:pt>
                <c:pt idx="5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83442</c:v>
                </c:pt>
                <c:pt idx="2">
                  <c:v>129940</c:v>
                </c:pt>
                <c:pt idx="3">
                  <c:v>63087</c:v>
                </c:pt>
                <c:pt idx="4">
                  <c:v>82712</c:v>
                </c:pt>
                <c:pt idx="5">
                  <c:v>34720</c:v>
                </c:pt>
              </c:numCache>
            </c:numRef>
          </c:val>
          <c:smooth val="0"/>
        </c:ser>
        <c:marker val="1"/>
        <c:axId val="59230712"/>
        <c:axId val="63314361"/>
      </c:lineChart>
      <c:dateAx>
        <c:axId val="59230712"/>
        <c:scaling>
          <c:orientation val="minMax"/>
          <c:max val="43039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314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94525"/>
          <c:w val="0.798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3" sqref="J13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92</v>
      </c>
    </row>
    <row r="2" ht="12.75">
      <c r="C2" s="5" t="s">
        <v>93</v>
      </c>
    </row>
    <row r="3" ht="12.75">
      <c r="C3" s="5"/>
    </row>
    <row r="4" spans="2:4" ht="12.75">
      <c r="B4" s="13" t="s">
        <v>98</v>
      </c>
      <c r="C4" s="5"/>
      <c r="D4" s="122">
        <f>B61</f>
        <v>43007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42650</v>
      </c>
      <c r="C10" s="1">
        <v>1900</v>
      </c>
      <c r="D10" s="103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4">
        <v>42657</v>
      </c>
      <c r="C11" s="1">
        <v>30943</v>
      </c>
      <c r="D11" s="103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4">
        <v>42664</v>
      </c>
      <c r="C12" s="1">
        <v>18971</v>
      </c>
      <c r="D12" s="103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4">
        <v>42671</v>
      </c>
      <c r="C13" s="1">
        <v>584</v>
      </c>
      <c r="D13" s="103">
        <f aca="true" t="shared" si="1" ref="D13:D61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4">
        <v>42678</v>
      </c>
      <c r="C14" s="1">
        <v>7146</v>
      </c>
      <c r="D14" s="103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4">
        <v>42685</v>
      </c>
      <c r="C15" s="1">
        <v>5948</v>
      </c>
      <c r="D15" s="103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4">
        <v>42692</v>
      </c>
      <c r="C16" s="1">
        <v>4721</v>
      </c>
      <c r="D16" s="103">
        <f t="shared" si="1"/>
        <v>70213</v>
      </c>
      <c r="E16" s="1">
        <v>686</v>
      </c>
      <c r="F16" s="3">
        <f t="shared" si="0"/>
        <v>2943</v>
      </c>
      <c r="G16" s="7">
        <f t="shared" si="2"/>
        <v>4035</v>
      </c>
      <c r="H16" s="2">
        <f t="shared" si="3"/>
        <v>4035</v>
      </c>
    </row>
    <row r="17" spans="1:8" ht="14.25">
      <c r="A17" s="70">
        <v>8</v>
      </c>
      <c r="B17" s="124">
        <v>42699</v>
      </c>
      <c r="C17" s="1">
        <v>9000</v>
      </c>
      <c r="D17" s="103">
        <f t="shared" si="1"/>
        <v>79213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4">
        <v>42706</v>
      </c>
      <c r="C18" s="1">
        <v>0</v>
      </c>
      <c r="D18" s="103">
        <f t="shared" si="1"/>
        <v>79213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4">
        <v>42713</v>
      </c>
      <c r="C19" s="1">
        <v>0</v>
      </c>
      <c r="D19" s="103">
        <f t="shared" si="1"/>
        <v>79213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4">
        <v>42720</v>
      </c>
      <c r="C20" s="1">
        <v>0</v>
      </c>
      <c r="D20" s="103">
        <f t="shared" si="1"/>
        <v>79213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4">
        <v>42727</v>
      </c>
      <c r="C21" s="1">
        <v>0</v>
      </c>
      <c r="D21" s="103">
        <f t="shared" si="1"/>
        <v>79213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4">
        <v>42734</v>
      </c>
      <c r="C22" s="1">
        <v>0</v>
      </c>
      <c r="D22" s="103">
        <f t="shared" si="1"/>
        <v>79213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4">
        <v>42741</v>
      </c>
      <c r="C23" s="1">
        <v>0</v>
      </c>
      <c r="D23" s="103">
        <f t="shared" si="1"/>
        <v>79213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4">
        <v>42748</v>
      </c>
      <c r="C24" s="1">
        <v>0</v>
      </c>
      <c r="D24" s="103">
        <f t="shared" si="1"/>
        <v>79213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4">
        <v>42755</v>
      </c>
      <c r="C25" s="1">
        <v>40218</v>
      </c>
      <c r="D25" s="103">
        <f t="shared" si="1"/>
        <v>119431</v>
      </c>
      <c r="E25" s="1">
        <v>2740</v>
      </c>
      <c r="F25" s="3">
        <f t="shared" si="0"/>
        <v>18838</v>
      </c>
      <c r="G25" s="7">
        <f t="shared" si="2"/>
        <v>37478</v>
      </c>
      <c r="H25" s="2">
        <f t="shared" si="3"/>
        <v>37478</v>
      </c>
    </row>
    <row r="26" spans="1:14" ht="14.25">
      <c r="A26" s="70">
        <v>17</v>
      </c>
      <c r="B26" s="124">
        <v>42762</v>
      </c>
      <c r="C26" s="1">
        <v>17999</v>
      </c>
      <c r="D26" s="103">
        <f t="shared" si="1"/>
        <v>137430</v>
      </c>
      <c r="E26" s="1">
        <v>5417</v>
      </c>
      <c r="F26" s="3">
        <f t="shared" si="0"/>
        <v>24255</v>
      </c>
      <c r="G26" s="7">
        <f t="shared" si="2"/>
        <v>12582</v>
      </c>
      <c r="H26" s="2">
        <f t="shared" si="3"/>
        <v>12582</v>
      </c>
      <c r="N26" s="102"/>
    </row>
    <row r="27" spans="1:8" ht="14.25">
      <c r="A27" s="70">
        <v>18</v>
      </c>
      <c r="B27" s="124">
        <v>42769</v>
      </c>
      <c r="C27" s="1">
        <v>49420</v>
      </c>
      <c r="D27" s="103">
        <f t="shared" si="1"/>
        <v>186850</v>
      </c>
      <c r="E27" s="1">
        <v>4145</v>
      </c>
      <c r="F27" s="3">
        <f t="shared" si="0"/>
        <v>28400</v>
      </c>
      <c r="G27" s="7">
        <f t="shared" si="2"/>
        <v>45275</v>
      </c>
      <c r="H27" s="2">
        <f t="shared" si="3"/>
        <v>45275</v>
      </c>
    </row>
    <row r="28" spans="1:8" ht="14.25">
      <c r="A28" s="70">
        <v>19</v>
      </c>
      <c r="B28" s="124">
        <v>42776</v>
      </c>
      <c r="C28" s="1">
        <v>15900</v>
      </c>
      <c r="D28" s="103">
        <f t="shared" si="1"/>
        <v>202750</v>
      </c>
      <c r="E28" s="1">
        <v>3622</v>
      </c>
      <c r="F28" s="3">
        <f t="shared" si="0"/>
        <v>32022</v>
      </c>
      <c r="G28" s="7">
        <f t="shared" si="2"/>
        <v>12278</v>
      </c>
      <c r="H28" s="2">
        <f t="shared" si="3"/>
        <v>12278</v>
      </c>
    </row>
    <row r="29" spans="1:8" ht="14.25">
      <c r="A29" s="70">
        <v>20</v>
      </c>
      <c r="B29" s="124">
        <v>42783</v>
      </c>
      <c r="C29" s="1">
        <v>43428</v>
      </c>
      <c r="D29" s="103">
        <f t="shared" si="1"/>
        <v>246178</v>
      </c>
      <c r="E29" s="1">
        <v>3557</v>
      </c>
      <c r="F29" s="3">
        <f t="shared" si="0"/>
        <v>35579</v>
      </c>
      <c r="G29" s="7">
        <f t="shared" si="2"/>
        <v>39871</v>
      </c>
      <c r="H29" s="2">
        <f t="shared" si="3"/>
        <v>39871</v>
      </c>
    </row>
    <row r="30" spans="1:8" ht="14.25">
      <c r="A30" s="70">
        <v>21</v>
      </c>
      <c r="B30" s="124">
        <v>42790</v>
      </c>
      <c r="C30" s="1">
        <v>44856</v>
      </c>
      <c r="D30" s="103">
        <f t="shared" si="1"/>
        <v>291034</v>
      </c>
      <c r="E30" s="1">
        <v>3690</v>
      </c>
      <c r="F30" s="3">
        <f t="shared" si="0"/>
        <v>39269</v>
      </c>
      <c r="G30" s="7">
        <f t="shared" si="2"/>
        <v>41166</v>
      </c>
      <c r="H30" s="2">
        <f t="shared" si="3"/>
        <v>41166</v>
      </c>
    </row>
    <row r="31" spans="1:8" ht="14.25">
      <c r="A31" s="70">
        <v>22</v>
      </c>
      <c r="B31" s="124">
        <v>42797</v>
      </c>
      <c r="C31" s="1">
        <v>66158</v>
      </c>
      <c r="D31" s="103">
        <f t="shared" si="1"/>
        <v>357192</v>
      </c>
      <c r="E31" s="1">
        <v>1300</v>
      </c>
      <c r="F31" s="3">
        <f t="shared" si="0"/>
        <v>40569</v>
      </c>
      <c r="G31" s="7">
        <f t="shared" si="2"/>
        <v>64858</v>
      </c>
      <c r="H31" s="2">
        <f t="shared" si="3"/>
        <v>64858</v>
      </c>
    </row>
    <row r="32" spans="1:8" ht="14.25">
      <c r="A32" s="70">
        <v>23</v>
      </c>
      <c r="B32" s="124">
        <v>42804</v>
      </c>
      <c r="C32" s="1">
        <v>29807</v>
      </c>
      <c r="D32" s="103">
        <f t="shared" si="1"/>
        <v>386999</v>
      </c>
      <c r="E32" s="1">
        <v>1540</v>
      </c>
      <c r="F32" s="3">
        <f t="shared" si="0"/>
        <v>42109</v>
      </c>
      <c r="G32" s="7">
        <f t="shared" si="2"/>
        <v>28267</v>
      </c>
      <c r="H32" s="2">
        <f t="shared" si="3"/>
        <v>28267</v>
      </c>
    </row>
    <row r="33" spans="1:8" ht="14.25">
      <c r="A33" s="70">
        <v>24</v>
      </c>
      <c r="B33" s="124">
        <v>42811</v>
      </c>
      <c r="C33" s="1">
        <v>0</v>
      </c>
      <c r="D33" s="103">
        <f t="shared" si="1"/>
        <v>386999</v>
      </c>
      <c r="E33" s="1">
        <v>4903</v>
      </c>
      <c r="F33" s="3">
        <f t="shared" si="0"/>
        <v>47012</v>
      </c>
      <c r="G33" s="7">
        <f t="shared" si="2"/>
        <v>-4903</v>
      </c>
      <c r="H33" s="2">
        <f t="shared" si="3"/>
        <v>-4903</v>
      </c>
    </row>
    <row r="34" spans="1:8" ht="14.25">
      <c r="A34" s="70">
        <v>25</v>
      </c>
      <c r="B34" s="124">
        <v>42818</v>
      </c>
      <c r="C34" s="1">
        <v>0</v>
      </c>
      <c r="D34" s="103">
        <f t="shared" si="1"/>
        <v>386999</v>
      </c>
      <c r="E34" s="1">
        <v>2665</v>
      </c>
      <c r="F34" s="3">
        <f t="shared" si="0"/>
        <v>49677</v>
      </c>
      <c r="G34" s="7">
        <f t="shared" si="2"/>
        <v>-2665</v>
      </c>
      <c r="H34" s="2">
        <f t="shared" si="3"/>
        <v>-2665</v>
      </c>
    </row>
    <row r="35" spans="1:8" ht="14.25">
      <c r="A35" s="70">
        <v>26</v>
      </c>
      <c r="B35" s="124">
        <v>42825</v>
      </c>
      <c r="C35" s="1">
        <v>0</v>
      </c>
      <c r="D35" s="103">
        <f t="shared" si="1"/>
        <v>386999</v>
      </c>
      <c r="E35" s="1">
        <v>4742</v>
      </c>
      <c r="F35" s="3">
        <f t="shared" si="0"/>
        <v>54419</v>
      </c>
      <c r="G35" s="7">
        <f t="shared" si="2"/>
        <v>-4742</v>
      </c>
      <c r="H35" s="2">
        <f t="shared" si="3"/>
        <v>-4742</v>
      </c>
    </row>
    <row r="36" spans="1:8" ht="14.25">
      <c r="A36" s="70">
        <v>27</v>
      </c>
      <c r="B36" s="124">
        <v>42832</v>
      </c>
      <c r="C36" s="1">
        <v>5900</v>
      </c>
      <c r="D36" s="103">
        <f t="shared" si="1"/>
        <v>392899</v>
      </c>
      <c r="E36" s="1">
        <v>738</v>
      </c>
      <c r="F36" s="3">
        <f t="shared" si="0"/>
        <v>55157</v>
      </c>
      <c r="G36" s="7">
        <f t="shared" si="2"/>
        <v>5162</v>
      </c>
      <c r="H36" s="2">
        <f t="shared" si="3"/>
        <v>5162</v>
      </c>
    </row>
    <row r="37" spans="1:8" ht="14.25">
      <c r="A37" s="70">
        <v>28</v>
      </c>
      <c r="B37" s="124">
        <v>42846</v>
      </c>
      <c r="C37" s="1">
        <v>30928</v>
      </c>
      <c r="D37" s="103">
        <f t="shared" si="1"/>
        <v>423827</v>
      </c>
      <c r="E37" s="1">
        <v>3619</v>
      </c>
      <c r="F37" s="3">
        <f t="shared" si="0"/>
        <v>58776</v>
      </c>
      <c r="G37" s="7">
        <f t="shared" si="2"/>
        <v>27309</v>
      </c>
      <c r="H37" s="2">
        <f t="shared" si="3"/>
        <v>27309</v>
      </c>
    </row>
    <row r="38" spans="1:8" ht="14.25">
      <c r="A38" s="70">
        <v>29</v>
      </c>
      <c r="B38" s="124">
        <v>42846</v>
      </c>
      <c r="C38" s="1">
        <v>30518</v>
      </c>
      <c r="D38" s="103">
        <f t="shared" si="1"/>
        <v>454345</v>
      </c>
      <c r="E38" s="1">
        <v>1056</v>
      </c>
      <c r="F38" s="3">
        <f t="shared" si="0"/>
        <v>59832</v>
      </c>
      <c r="G38" s="7">
        <f t="shared" si="2"/>
        <v>29462</v>
      </c>
      <c r="H38" s="2">
        <f t="shared" si="3"/>
        <v>29462</v>
      </c>
    </row>
    <row r="39" spans="1:8" ht="14.25">
      <c r="A39" s="70">
        <v>30</v>
      </c>
      <c r="B39" s="124">
        <v>42853</v>
      </c>
      <c r="C39" s="1">
        <v>8968</v>
      </c>
      <c r="D39" s="103">
        <f t="shared" si="1"/>
        <v>463313</v>
      </c>
      <c r="E39" s="1">
        <v>3784</v>
      </c>
      <c r="F39" s="3">
        <f t="shared" si="0"/>
        <v>63616</v>
      </c>
      <c r="G39" s="7">
        <f t="shared" si="2"/>
        <v>5184</v>
      </c>
      <c r="H39" s="2">
        <f t="shared" si="3"/>
        <v>5184</v>
      </c>
    </row>
    <row r="40" spans="1:8" ht="14.25">
      <c r="A40" s="70">
        <v>31</v>
      </c>
      <c r="B40" s="124">
        <v>42860</v>
      </c>
      <c r="C40" s="1">
        <v>7888</v>
      </c>
      <c r="D40" s="103">
        <f t="shared" si="1"/>
        <v>471201</v>
      </c>
      <c r="E40" s="1">
        <v>1113</v>
      </c>
      <c r="F40" s="3">
        <f t="shared" si="0"/>
        <v>64729</v>
      </c>
      <c r="G40" s="7">
        <f t="shared" si="2"/>
        <v>6775</v>
      </c>
      <c r="H40" s="2">
        <f t="shared" si="3"/>
        <v>6775</v>
      </c>
    </row>
    <row r="41" spans="1:8" ht="14.25">
      <c r="A41" s="70">
        <v>32</v>
      </c>
      <c r="B41" s="124">
        <v>42867</v>
      </c>
      <c r="C41" s="1">
        <v>0</v>
      </c>
      <c r="D41" s="103">
        <f t="shared" si="1"/>
        <v>471201</v>
      </c>
      <c r="E41" s="1">
        <v>6364</v>
      </c>
      <c r="F41" s="3">
        <f t="shared" si="0"/>
        <v>71093</v>
      </c>
      <c r="G41" s="7">
        <f t="shared" si="2"/>
        <v>-6364</v>
      </c>
      <c r="H41" s="2">
        <f t="shared" si="3"/>
        <v>-6364</v>
      </c>
    </row>
    <row r="42" spans="1:8" ht="14.25">
      <c r="A42" s="70">
        <v>33</v>
      </c>
      <c r="B42" s="124">
        <v>42874</v>
      </c>
      <c r="C42" s="1">
        <v>16775</v>
      </c>
      <c r="D42" s="103">
        <f t="shared" si="1"/>
        <v>487976</v>
      </c>
      <c r="E42" s="1">
        <v>5290</v>
      </c>
      <c r="F42" s="3">
        <f t="shared" si="0"/>
        <v>76383</v>
      </c>
      <c r="G42" s="7">
        <f t="shared" si="2"/>
        <v>11485</v>
      </c>
      <c r="H42" s="2">
        <f t="shared" si="3"/>
        <v>11485</v>
      </c>
    </row>
    <row r="43" spans="1:8" ht="14.25">
      <c r="A43" s="70">
        <v>34</v>
      </c>
      <c r="B43" s="124">
        <v>42881</v>
      </c>
      <c r="C43" s="1">
        <v>32451</v>
      </c>
      <c r="D43" s="103">
        <f t="shared" si="1"/>
        <v>520427</v>
      </c>
      <c r="E43" s="1">
        <v>5763</v>
      </c>
      <c r="F43" s="3">
        <f t="shared" si="0"/>
        <v>82146</v>
      </c>
      <c r="G43" s="7">
        <f t="shared" si="2"/>
        <v>26688</v>
      </c>
      <c r="H43" s="2">
        <f t="shared" si="3"/>
        <v>26688</v>
      </c>
    </row>
    <row r="44" spans="1:8" ht="14.25">
      <c r="A44" s="70">
        <v>35</v>
      </c>
      <c r="B44" s="124">
        <v>42888</v>
      </c>
      <c r="C44" s="1">
        <v>32900</v>
      </c>
      <c r="D44" s="103">
        <f t="shared" si="1"/>
        <v>553327</v>
      </c>
      <c r="E44" s="1">
        <v>1451</v>
      </c>
      <c r="F44" s="3">
        <f t="shared" si="0"/>
        <v>83597</v>
      </c>
      <c r="G44" s="7">
        <f t="shared" si="2"/>
        <v>31449</v>
      </c>
      <c r="H44" s="2">
        <f t="shared" si="3"/>
        <v>31449</v>
      </c>
    </row>
    <row r="45" spans="1:8" ht="14.25">
      <c r="A45" s="70">
        <v>36</v>
      </c>
      <c r="B45" s="124">
        <v>42895</v>
      </c>
      <c r="C45" s="1">
        <v>0</v>
      </c>
      <c r="D45" s="103">
        <f t="shared" si="1"/>
        <v>553327</v>
      </c>
      <c r="E45" s="1">
        <v>675</v>
      </c>
      <c r="F45" s="3">
        <f t="shared" si="0"/>
        <v>84272</v>
      </c>
      <c r="G45" s="7">
        <f t="shared" si="2"/>
        <v>-675</v>
      </c>
      <c r="H45" s="2">
        <f t="shared" si="3"/>
        <v>-675</v>
      </c>
    </row>
    <row r="46" spans="1:8" ht="14.25">
      <c r="A46" s="70">
        <v>37</v>
      </c>
      <c r="B46" s="124">
        <v>42902</v>
      </c>
      <c r="C46" s="1">
        <v>0</v>
      </c>
      <c r="D46" s="103">
        <f t="shared" si="1"/>
        <v>553327</v>
      </c>
      <c r="E46" s="1">
        <v>1135</v>
      </c>
      <c r="F46" s="3">
        <f t="shared" si="0"/>
        <v>85407</v>
      </c>
      <c r="G46" s="7">
        <f t="shared" si="2"/>
        <v>-1135</v>
      </c>
      <c r="H46" s="2">
        <f t="shared" si="3"/>
        <v>-1135</v>
      </c>
    </row>
    <row r="47" spans="1:8" ht="14.25">
      <c r="A47" s="70">
        <v>38</v>
      </c>
      <c r="B47" s="124">
        <v>42909</v>
      </c>
      <c r="C47" s="1">
        <v>17943</v>
      </c>
      <c r="D47" s="103">
        <f t="shared" si="1"/>
        <v>571270</v>
      </c>
      <c r="E47" s="1">
        <v>68</v>
      </c>
      <c r="F47" s="3">
        <f t="shared" si="0"/>
        <v>85475</v>
      </c>
      <c r="G47" s="7">
        <f t="shared" si="2"/>
        <v>17875</v>
      </c>
      <c r="H47" s="2">
        <f t="shared" si="3"/>
        <v>17875</v>
      </c>
    </row>
    <row r="48" spans="1:8" ht="14.25">
      <c r="A48" s="70">
        <v>39</v>
      </c>
      <c r="B48" s="124">
        <v>42916</v>
      </c>
      <c r="C48" s="1">
        <v>11408</v>
      </c>
      <c r="D48" s="103">
        <f t="shared" si="1"/>
        <v>582678</v>
      </c>
      <c r="E48" s="1">
        <v>629</v>
      </c>
      <c r="F48" s="3">
        <f t="shared" si="0"/>
        <v>86104</v>
      </c>
      <c r="G48" s="7">
        <f t="shared" si="2"/>
        <v>10779</v>
      </c>
      <c r="H48" s="2">
        <f t="shared" si="3"/>
        <v>10779</v>
      </c>
    </row>
    <row r="49" spans="1:8" ht="14.25">
      <c r="A49" s="70">
        <v>40</v>
      </c>
      <c r="B49" s="124">
        <v>42923</v>
      </c>
      <c r="C49" s="1">
        <v>16501</v>
      </c>
      <c r="D49" s="103">
        <f t="shared" si="1"/>
        <v>599179</v>
      </c>
      <c r="E49" s="1">
        <v>932</v>
      </c>
      <c r="F49" s="3">
        <f t="shared" si="0"/>
        <v>87036</v>
      </c>
      <c r="G49" s="7">
        <f t="shared" si="2"/>
        <v>15569</v>
      </c>
      <c r="H49" s="2">
        <f t="shared" si="3"/>
        <v>15569</v>
      </c>
    </row>
    <row r="50" spans="1:8" ht="14.25">
      <c r="A50" s="70">
        <v>41</v>
      </c>
      <c r="B50" s="124">
        <v>42930</v>
      </c>
      <c r="C50" s="1">
        <v>30722</v>
      </c>
      <c r="D50" s="103">
        <f t="shared" si="1"/>
        <v>629901</v>
      </c>
      <c r="E50" s="1">
        <v>594</v>
      </c>
      <c r="F50" s="3">
        <f t="shared" si="0"/>
        <v>87630</v>
      </c>
      <c r="G50" s="7">
        <f t="shared" si="2"/>
        <v>30128</v>
      </c>
      <c r="H50" s="2">
        <f t="shared" si="3"/>
        <v>30128</v>
      </c>
    </row>
    <row r="51" spans="1:8" ht="14.25">
      <c r="A51" s="70">
        <v>42</v>
      </c>
      <c r="B51" s="124">
        <v>42937</v>
      </c>
      <c r="C51" s="1">
        <v>2013</v>
      </c>
      <c r="D51" s="103">
        <f t="shared" si="1"/>
        <v>631914</v>
      </c>
      <c r="E51" s="1">
        <v>378</v>
      </c>
      <c r="F51" s="3">
        <f t="shared" si="0"/>
        <v>88008</v>
      </c>
      <c r="G51" s="7">
        <f t="shared" si="2"/>
        <v>1635</v>
      </c>
      <c r="H51" s="2">
        <f t="shared" si="3"/>
        <v>1635</v>
      </c>
    </row>
    <row r="52" spans="1:8" ht="14.25">
      <c r="A52" s="70">
        <v>43</v>
      </c>
      <c r="B52" s="124">
        <v>42944</v>
      </c>
      <c r="C52" s="1">
        <v>46616</v>
      </c>
      <c r="D52" s="103">
        <f t="shared" si="1"/>
        <v>678530</v>
      </c>
      <c r="E52" s="1">
        <v>361</v>
      </c>
      <c r="F52" s="3">
        <f t="shared" si="0"/>
        <v>88369</v>
      </c>
      <c r="G52" s="7">
        <f t="shared" si="2"/>
        <v>46255</v>
      </c>
      <c r="H52" s="2">
        <f t="shared" si="3"/>
        <v>46255</v>
      </c>
    </row>
    <row r="53" spans="1:8" ht="14.25">
      <c r="A53" s="70">
        <v>44</v>
      </c>
      <c r="B53" s="124">
        <v>42951</v>
      </c>
      <c r="C53" s="1">
        <v>32105</v>
      </c>
      <c r="D53" s="103">
        <f t="shared" si="1"/>
        <v>710635</v>
      </c>
      <c r="E53" s="1">
        <v>35</v>
      </c>
      <c r="F53" s="3">
        <f t="shared" si="0"/>
        <v>88404</v>
      </c>
      <c r="G53" s="7">
        <f t="shared" si="2"/>
        <v>32070</v>
      </c>
      <c r="H53" s="2">
        <f t="shared" si="3"/>
        <v>32070</v>
      </c>
    </row>
    <row r="54" spans="1:8" ht="14.25">
      <c r="A54" s="70">
        <v>45</v>
      </c>
      <c r="B54" s="124">
        <v>42958</v>
      </c>
      <c r="C54" s="1">
        <v>2000</v>
      </c>
      <c r="D54" s="103">
        <f t="shared" si="1"/>
        <v>712635</v>
      </c>
      <c r="E54" s="1">
        <v>323</v>
      </c>
      <c r="F54" s="3">
        <f t="shared" si="0"/>
        <v>88727</v>
      </c>
      <c r="G54" s="7">
        <f t="shared" si="2"/>
        <v>1677</v>
      </c>
      <c r="H54" s="2">
        <f t="shared" si="3"/>
        <v>1677</v>
      </c>
    </row>
    <row r="55" spans="1:8" ht="14.25">
      <c r="A55" s="70">
        <v>46</v>
      </c>
      <c r="B55" s="124">
        <v>42965</v>
      </c>
      <c r="C55" s="1">
        <v>45792</v>
      </c>
      <c r="D55" s="103">
        <f t="shared" si="1"/>
        <v>758427</v>
      </c>
      <c r="E55" s="1">
        <v>786</v>
      </c>
      <c r="F55" s="3">
        <f t="shared" si="0"/>
        <v>89513</v>
      </c>
      <c r="G55" s="7">
        <f t="shared" si="2"/>
        <v>45006</v>
      </c>
      <c r="H55" s="2">
        <f t="shared" si="3"/>
        <v>45006</v>
      </c>
    </row>
    <row r="56" spans="1:8" ht="14.25">
      <c r="A56" s="70">
        <v>47</v>
      </c>
      <c r="B56" s="124">
        <v>42972</v>
      </c>
      <c r="C56" s="1">
        <v>14569</v>
      </c>
      <c r="D56" s="103">
        <f t="shared" si="1"/>
        <v>772996</v>
      </c>
      <c r="E56" s="1">
        <v>1951</v>
      </c>
      <c r="F56" s="3">
        <f t="shared" si="0"/>
        <v>91464</v>
      </c>
      <c r="G56" s="7">
        <f t="shared" si="2"/>
        <v>12618</v>
      </c>
      <c r="H56" s="2">
        <f t="shared" si="3"/>
        <v>12618</v>
      </c>
    </row>
    <row r="57" spans="1:8" ht="14.25">
      <c r="A57" s="70">
        <v>48</v>
      </c>
      <c r="B57" s="124">
        <v>42979</v>
      </c>
      <c r="C57" s="1">
        <v>25552</v>
      </c>
      <c r="D57" s="103">
        <f t="shared" si="1"/>
        <v>798548</v>
      </c>
      <c r="E57" s="1">
        <v>106</v>
      </c>
      <c r="F57" s="3">
        <f t="shared" si="0"/>
        <v>91570</v>
      </c>
      <c r="G57" s="7">
        <f t="shared" si="2"/>
        <v>25446</v>
      </c>
      <c r="H57" s="2">
        <f t="shared" si="3"/>
        <v>25446</v>
      </c>
    </row>
    <row r="58" spans="1:8" ht="14.25">
      <c r="A58" s="70">
        <v>49</v>
      </c>
      <c r="B58" s="124">
        <v>42986</v>
      </c>
      <c r="C58" s="1">
        <v>16904</v>
      </c>
      <c r="D58" s="103">
        <f t="shared" si="1"/>
        <v>815452</v>
      </c>
      <c r="E58" s="1">
        <v>176</v>
      </c>
      <c r="F58" s="3">
        <f t="shared" si="0"/>
        <v>91746</v>
      </c>
      <c r="G58" s="7">
        <f t="shared" si="2"/>
        <v>16728</v>
      </c>
      <c r="H58" s="2">
        <f t="shared" si="3"/>
        <v>16728</v>
      </c>
    </row>
    <row r="59" spans="1:8" ht="14.25">
      <c r="A59" s="70">
        <v>50</v>
      </c>
      <c r="B59" s="124">
        <v>42993</v>
      </c>
      <c r="C59" s="1">
        <v>18801</v>
      </c>
      <c r="D59" s="103">
        <f t="shared" si="1"/>
        <v>834253</v>
      </c>
      <c r="E59" s="1">
        <v>312</v>
      </c>
      <c r="F59" s="3">
        <f t="shared" si="0"/>
        <v>92058</v>
      </c>
      <c r="G59" s="7">
        <f t="shared" si="2"/>
        <v>18489</v>
      </c>
      <c r="H59" s="2">
        <f t="shared" si="3"/>
        <v>18489</v>
      </c>
    </row>
    <row r="60" spans="1:8" ht="14.25">
      <c r="A60" s="70">
        <v>51</v>
      </c>
      <c r="B60" s="124">
        <v>43000</v>
      </c>
      <c r="C60" s="1">
        <v>72401</v>
      </c>
      <c r="D60" s="103">
        <f t="shared" si="1"/>
        <v>906654</v>
      </c>
      <c r="E60" s="1">
        <v>456</v>
      </c>
      <c r="F60" s="3">
        <f t="shared" si="0"/>
        <v>92514</v>
      </c>
      <c r="G60" s="7">
        <f t="shared" si="2"/>
        <v>71945</v>
      </c>
      <c r="H60" s="2">
        <f t="shared" si="3"/>
        <v>71945</v>
      </c>
    </row>
    <row r="61" spans="1:8" ht="15" thickBot="1">
      <c r="A61" s="70">
        <v>52</v>
      </c>
      <c r="B61" s="131">
        <v>43007</v>
      </c>
      <c r="C61" s="74">
        <v>24074</v>
      </c>
      <c r="D61" s="73">
        <f t="shared" si="1"/>
        <v>930728</v>
      </c>
      <c r="E61" s="74">
        <v>379</v>
      </c>
      <c r="F61" s="73">
        <f t="shared" si="0"/>
        <v>92893</v>
      </c>
      <c r="G61" s="73">
        <f t="shared" si="2"/>
        <v>23695</v>
      </c>
      <c r="H61" s="73">
        <f t="shared" si="3"/>
        <v>23695</v>
      </c>
    </row>
    <row r="62" spans="1:8" ht="13.5" thickBot="1">
      <c r="A62" s="70">
        <v>53</v>
      </c>
      <c r="B62" s="114">
        <v>42643</v>
      </c>
      <c r="C62" s="74">
        <v>40498</v>
      </c>
      <c r="D62" s="73">
        <f>C62+D61</f>
        <v>971226</v>
      </c>
      <c r="E62" s="74">
        <v>616</v>
      </c>
      <c r="F62" s="73">
        <f>F61+E62</f>
        <v>93509</v>
      </c>
      <c r="G62" s="73">
        <f>+C62-E62</f>
        <v>39882</v>
      </c>
      <c r="H62" s="73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5" sqref="B15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96</v>
      </c>
    </row>
    <row r="2" ht="12.75">
      <c r="C2" s="5" t="s">
        <v>97</v>
      </c>
    </row>
    <row r="3" ht="12.75">
      <c r="C3" s="5"/>
    </row>
    <row r="4" spans="2:4" ht="12.75">
      <c r="B4" s="13" t="s">
        <v>98</v>
      </c>
      <c r="C4" s="5"/>
      <c r="D4" s="122">
        <f>B15</f>
        <v>43049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43014</v>
      </c>
      <c r="C10" s="1">
        <v>67</v>
      </c>
      <c r="D10" s="10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4.25">
      <c r="A11" s="70">
        <v>2</v>
      </c>
      <c r="B11" s="124">
        <v>43021</v>
      </c>
      <c r="C11" s="1">
        <v>766</v>
      </c>
      <c r="D11" s="103">
        <f>D10+C11</f>
        <v>833</v>
      </c>
      <c r="E11" s="1">
        <v>83442</v>
      </c>
      <c r="F11" s="3">
        <f aca="true" t="shared" si="0" ref="F11:F61">F10+E11</f>
        <v>118208</v>
      </c>
      <c r="G11" s="7">
        <f>+C11-E11</f>
        <v>-82676</v>
      </c>
      <c r="H11" s="2">
        <f>G11</f>
        <v>-82676</v>
      </c>
    </row>
    <row r="12" spans="1:8" ht="14.25">
      <c r="A12" s="70">
        <v>3</v>
      </c>
      <c r="B12" s="124">
        <v>43028</v>
      </c>
      <c r="C12" s="1">
        <v>572</v>
      </c>
      <c r="D12" s="103">
        <f>D11+C12</f>
        <v>1405</v>
      </c>
      <c r="E12" s="1">
        <v>129940</v>
      </c>
      <c r="F12" s="3">
        <f t="shared" si="0"/>
        <v>248148</v>
      </c>
      <c r="G12" s="7">
        <f>+C12-E12</f>
        <v>-129368</v>
      </c>
      <c r="H12" s="2">
        <f>G12</f>
        <v>-129368</v>
      </c>
    </row>
    <row r="13" spans="1:8" ht="14.25">
      <c r="A13" s="70">
        <v>4</v>
      </c>
      <c r="B13" s="124">
        <v>43035</v>
      </c>
      <c r="C13" s="1">
        <v>176</v>
      </c>
      <c r="D13" s="103">
        <f aca="true" t="shared" si="1" ref="D13:D36">C13+D12</f>
        <v>1581</v>
      </c>
      <c r="E13" s="1">
        <v>63087</v>
      </c>
      <c r="F13" s="3">
        <f t="shared" si="0"/>
        <v>311235</v>
      </c>
      <c r="G13" s="7">
        <f aca="true" t="shared" si="2" ref="G13:G61">+C13-E13</f>
        <v>-62911</v>
      </c>
      <c r="H13" s="2">
        <f aca="true" t="shared" si="3" ref="H13:H61">G13</f>
        <v>-62911</v>
      </c>
    </row>
    <row r="14" spans="1:8" ht="14.25">
      <c r="A14" s="70">
        <v>5</v>
      </c>
      <c r="B14" s="124">
        <v>43042</v>
      </c>
      <c r="C14" s="1">
        <v>33</v>
      </c>
      <c r="D14" s="103">
        <f t="shared" si="1"/>
        <v>1614</v>
      </c>
      <c r="E14" s="1">
        <v>82712</v>
      </c>
      <c r="F14" s="3">
        <f t="shared" si="0"/>
        <v>393947</v>
      </c>
      <c r="G14" s="7">
        <f t="shared" si="2"/>
        <v>-82679</v>
      </c>
      <c r="H14" s="2">
        <f t="shared" si="3"/>
        <v>-82679</v>
      </c>
    </row>
    <row r="15" spans="1:8" ht="14.25">
      <c r="A15" s="70">
        <v>6</v>
      </c>
      <c r="B15" s="124">
        <v>43049</v>
      </c>
      <c r="C15" s="1">
        <v>34</v>
      </c>
      <c r="D15" s="103">
        <f t="shared" si="1"/>
        <v>1648</v>
      </c>
      <c r="E15" s="1">
        <v>34720</v>
      </c>
      <c r="F15" s="3">
        <f t="shared" si="0"/>
        <v>428667</v>
      </c>
      <c r="G15" s="7">
        <f t="shared" si="2"/>
        <v>-34686</v>
      </c>
      <c r="H15" s="2">
        <f t="shared" si="3"/>
        <v>-34686</v>
      </c>
    </row>
    <row r="16" spans="1:8" ht="14.25">
      <c r="A16" s="70">
        <v>7</v>
      </c>
      <c r="B16" s="124"/>
      <c r="C16" s="1"/>
      <c r="D16" s="103">
        <f t="shared" si="1"/>
        <v>1648</v>
      </c>
      <c r="E16" s="1"/>
      <c r="F16" s="3">
        <f t="shared" si="0"/>
        <v>428667</v>
      </c>
      <c r="G16" s="7">
        <f t="shared" si="2"/>
        <v>0</v>
      </c>
      <c r="H16" s="2">
        <f t="shared" si="3"/>
        <v>0</v>
      </c>
    </row>
    <row r="17" spans="1:8" ht="14.25">
      <c r="A17" s="70">
        <v>8</v>
      </c>
      <c r="B17" s="124"/>
      <c r="C17" s="1"/>
      <c r="D17" s="103">
        <f t="shared" si="1"/>
        <v>1648</v>
      </c>
      <c r="E17" s="1"/>
      <c r="F17" s="3">
        <f t="shared" si="0"/>
        <v>428667</v>
      </c>
      <c r="G17" s="7">
        <f t="shared" si="2"/>
        <v>0</v>
      </c>
      <c r="H17" s="2">
        <f t="shared" si="3"/>
        <v>0</v>
      </c>
    </row>
    <row r="18" spans="1:8" ht="14.25">
      <c r="A18" s="70">
        <v>9</v>
      </c>
      <c r="B18" s="124"/>
      <c r="C18" s="1"/>
      <c r="D18" s="103">
        <f t="shared" si="1"/>
        <v>1648</v>
      </c>
      <c r="E18" s="1"/>
      <c r="F18" s="3">
        <f t="shared" si="0"/>
        <v>428667</v>
      </c>
      <c r="G18" s="7">
        <f t="shared" si="2"/>
        <v>0</v>
      </c>
      <c r="H18" s="2">
        <f t="shared" si="3"/>
        <v>0</v>
      </c>
    </row>
    <row r="19" spans="1:8" ht="14.25">
      <c r="A19" s="70">
        <v>10</v>
      </c>
      <c r="B19" s="124"/>
      <c r="C19" s="1"/>
      <c r="D19" s="103">
        <f t="shared" si="1"/>
        <v>1648</v>
      </c>
      <c r="E19" s="1"/>
      <c r="F19" s="3">
        <f t="shared" si="0"/>
        <v>428667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4"/>
      <c r="C20" s="1"/>
      <c r="D20" s="103">
        <f t="shared" si="1"/>
        <v>1648</v>
      </c>
      <c r="E20" s="1"/>
      <c r="F20" s="3">
        <f t="shared" si="0"/>
        <v>428667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4"/>
      <c r="C21" s="1"/>
      <c r="D21" s="103">
        <f t="shared" si="1"/>
        <v>1648</v>
      </c>
      <c r="E21" s="1"/>
      <c r="F21" s="3">
        <f t="shared" si="0"/>
        <v>428667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4"/>
      <c r="C22" s="1"/>
      <c r="D22" s="103">
        <f t="shared" si="1"/>
        <v>1648</v>
      </c>
      <c r="E22" s="1"/>
      <c r="F22" s="3">
        <f t="shared" si="0"/>
        <v>428667</v>
      </c>
      <c r="G22" s="7">
        <f t="shared" si="2"/>
        <v>0</v>
      </c>
      <c r="H22" s="2">
        <f t="shared" si="3"/>
        <v>0</v>
      </c>
    </row>
    <row r="23" spans="1:8" ht="14.25">
      <c r="A23" s="70">
        <v>14</v>
      </c>
      <c r="B23" s="124"/>
      <c r="C23" s="1"/>
      <c r="D23" s="103">
        <f t="shared" si="1"/>
        <v>1648</v>
      </c>
      <c r="E23" s="1"/>
      <c r="F23" s="3">
        <f t="shared" si="0"/>
        <v>428667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4"/>
      <c r="C24" s="1"/>
      <c r="D24" s="103">
        <f t="shared" si="1"/>
        <v>1648</v>
      </c>
      <c r="E24" s="1"/>
      <c r="F24" s="3">
        <f t="shared" si="0"/>
        <v>428667</v>
      </c>
      <c r="G24" s="7">
        <f t="shared" si="2"/>
        <v>0</v>
      </c>
      <c r="H24" s="2">
        <f t="shared" si="3"/>
        <v>0</v>
      </c>
    </row>
    <row r="25" spans="1:8" ht="14.25">
      <c r="A25" s="70">
        <v>16</v>
      </c>
      <c r="B25" s="124"/>
      <c r="C25" s="1"/>
      <c r="D25" s="103">
        <f t="shared" si="1"/>
        <v>1648</v>
      </c>
      <c r="E25" s="1"/>
      <c r="F25" s="3">
        <f t="shared" si="0"/>
        <v>428667</v>
      </c>
      <c r="G25" s="7">
        <f t="shared" si="2"/>
        <v>0</v>
      </c>
      <c r="H25" s="2">
        <f t="shared" si="3"/>
        <v>0</v>
      </c>
    </row>
    <row r="26" spans="1:14" ht="14.25">
      <c r="A26" s="70">
        <v>17</v>
      </c>
      <c r="B26" s="124"/>
      <c r="C26" s="1"/>
      <c r="D26" s="103">
        <f t="shared" si="1"/>
        <v>1648</v>
      </c>
      <c r="E26" s="1"/>
      <c r="F26" s="3">
        <f t="shared" si="0"/>
        <v>428667</v>
      </c>
      <c r="G26" s="7">
        <f t="shared" si="2"/>
        <v>0</v>
      </c>
      <c r="H26" s="2">
        <f t="shared" si="3"/>
        <v>0</v>
      </c>
      <c r="N26" s="102"/>
    </row>
    <row r="27" spans="1:8" ht="14.25">
      <c r="A27" s="70">
        <v>18</v>
      </c>
      <c r="B27" s="124"/>
      <c r="C27" s="1"/>
      <c r="D27" s="103">
        <f t="shared" si="1"/>
        <v>1648</v>
      </c>
      <c r="E27" s="1"/>
      <c r="F27" s="3">
        <f t="shared" si="0"/>
        <v>428667</v>
      </c>
      <c r="G27" s="7">
        <f t="shared" si="2"/>
        <v>0</v>
      </c>
      <c r="H27" s="2">
        <f t="shared" si="3"/>
        <v>0</v>
      </c>
    </row>
    <row r="28" spans="1:8" ht="14.25">
      <c r="A28" s="70">
        <v>19</v>
      </c>
      <c r="B28" s="124"/>
      <c r="C28" s="1"/>
      <c r="D28" s="103">
        <f t="shared" si="1"/>
        <v>1648</v>
      </c>
      <c r="E28" s="1"/>
      <c r="F28" s="3">
        <f t="shared" si="0"/>
        <v>428667</v>
      </c>
      <c r="G28" s="7">
        <f t="shared" si="2"/>
        <v>0</v>
      </c>
      <c r="H28" s="2">
        <f t="shared" si="3"/>
        <v>0</v>
      </c>
    </row>
    <row r="29" spans="1:8" ht="14.25">
      <c r="A29" s="70">
        <v>20</v>
      </c>
      <c r="B29" s="124"/>
      <c r="C29" s="1"/>
      <c r="D29" s="103">
        <f t="shared" si="1"/>
        <v>1648</v>
      </c>
      <c r="E29" s="1"/>
      <c r="F29" s="3">
        <f t="shared" si="0"/>
        <v>428667</v>
      </c>
      <c r="G29" s="7">
        <f t="shared" si="2"/>
        <v>0</v>
      </c>
      <c r="H29" s="2">
        <f t="shared" si="3"/>
        <v>0</v>
      </c>
    </row>
    <row r="30" spans="1:8" ht="14.25">
      <c r="A30" s="70">
        <v>21</v>
      </c>
      <c r="B30" s="124"/>
      <c r="C30" s="1"/>
      <c r="D30" s="103">
        <f t="shared" si="1"/>
        <v>1648</v>
      </c>
      <c r="E30" s="1"/>
      <c r="F30" s="3">
        <f t="shared" si="0"/>
        <v>428667</v>
      </c>
      <c r="G30" s="7">
        <f t="shared" si="2"/>
        <v>0</v>
      </c>
      <c r="H30" s="2">
        <f t="shared" si="3"/>
        <v>0</v>
      </c>
    </row>
    <row r="31" spans="1:8" ht="14.25">
      <c r="A31" s="70">
        <v>22</v>
      </c>
      <c r="B31" s="124"/>
      <c r="C31" s="1"/>
      <c r="D31" s="103">
        <f t="shared" si="1"/>
        <v>1648</v>
      </c>
      <c r="E31" s="1"/>
      <c r="F31" s="3">
        <f t="shared" si="0"/>
        <v>428667</v>
      </c>
      <c r="G31" s="7">
        <f t="shared" si="2"/>
        <v>0</v>
      </c>
      <c r="H31" s="2">
        <f t="shared" si="3"/>
        <v>0</v>
      </c>
    </row>
    <row r="32" spans="1:8" ht="14.25">
      <c r="A32" s="70">
        <v>23</v>
      </c>
      <c r="B32" s="124"/>
      <c r="C32" s="1"/>
      <c r="D32" s="103">
        <f t="shared" si="1"/>
        <v>1648</v>
      </c>
      <c r="E32" s="1"/>
      <c r="F32" s="3">
        <f t="shared" si="0"/>
        <v>428667</v>
      </c>
      <c r="G32" s="7">
        <f t="shared" si="2"/>
        <v>0</v>
      </c>
      <c r="H32" s="2">
        <f t="shared" si="3"/>
        <v>0</v>
      </c>
    </row>
    <row r="33" spans="1:8" ht="14.25">
      <c r="A33" s="70">
        <v>24</v>
      </c>
      <c r="B33" s="124"/>
      <c r="C33" s="1"/>
      <c r="D33" s="103">
        <f t="shared" si="1"/>
        <v>1648</v>
      </c>
      <c r="E33" s="1"/>
      <c r="F33" s="3">
        <f t="shared" si="0"/>
        <v>428667</v>
      </c>
      <c r="G33" s="7">
        <f t="shared" si="2"/>
        <v>0</v>
      </c>
      <c r="H33" s="2">
        <f t="shared" si="3"/>
        <v>0</v>
      </c>
    </row>
    <row r="34" spans="1:8" ht="14.25">
      <c r="A34" s="70">
        <v>25</v>
      </c>
      <c r="B34" s="124"/>
      <c r="C34" s="1"/>
      <c r="D34" s="103">
        <f t="shared" si="1"/>
        <v>1648</v>
      </c>
      <c r="E34" s="1"/>
      <c r="F34" s="3">
        <f t="shared" si="0"/>
        <v>428667</v>
      </c>
      <c r="G34" s="7">
        <f t="shared" si="2"/>
        <v>0</v>
      </c>
      <c r="H34" s="2">
        <f t="shared" si="3"/>
        <v>0</v>
      </c>
    </row>
    <row r="35" spans="1:8" ht="14.25">
      <c r="A35" s="70">
        <v>26</v>
      </c>
      <c r="B35" s="124"/>
      <c r="C35" s="1"/>
      <c r="D35" s="103">
        <f t="shared" si="1"/>
        <v>1648</v>
      </c>
      <c r="E35" s="1"/>
      <c r="F35" s="3">
        <f t="shared" si="0"/>
        <v>428667</v>
      </c>
      <c r="G35" s="7">
        <f t="shared" si="2"/>
        <v>0</v>
      </c>
      <c r="H35" s="2">
        <f t="shared" si="3"/>
        <v>0</v>
      </c>
    </row>
    <row r="36" spans="1:8" ht="14.25">
      <c r="A36" s="70">
        <v>27</v>
      </c>
      <c r="B36" s="124"/>
      <c r="C36" s="1"/>
      <c r="D36" s="103">
        <f t="shared" si="1"/>
        <v>1648</v>
      </c>
      <c r="E36" s="1"/>
      <c r="F36" s="3">
        <f t="shared" si="0"/>
        <v>428667</v>
      </c>
      <c r="G36" s="7">
        <f t="shared" si="2"/>
        <v>0</v>
      </c>
      <c r="H36" s="2">
        <f t="shared" si="3"/>
        <v>0</v>
      </c>
    </row>
    <row r="37" spans="1:8" ht="14.25">
      <c r="A37" s="70">
        <v>28</v>
      </c>
      <c r="B37" s="124"/>
      <c r="C37" s="1"/>
      <c r="D37" s="103">
        <f aca="true" t="shared" si="4" ref="D37:D61">C37+D36</f>
        <v>1648</v>
      </c>
      <c r="E37" s="1"/>
      <c r="F37" s="3">
        <f t="shared" si="0"/>
        <v>428667</v>
      </c>
      <c r="G37" s="7">
        <f t="shared" si="2"/>
        <v>0</v>
      </c>
      <c r="H37" s="2">
        <f t="shared" si="3"/>
        <v>0</v>
      </c>
    </row>
    <row r="38" spans="1:8" ht="14.25">
      <c r="A38" s="70">
        <v>29</v>
      </c>
      <c r="B38" s="124"/>
      <c r="C38" s="1"/>
      <c r="D38" s="103">
        <f t="shared" si="4"/>
        <v>1648</v>
      </c>
      <c r="E38" s="1"/>
      <c r="F38" s="3">
        <f t="shared" si="0"/>
        <v>428667</v>
      </c>
      <c r="G38" s="7">
        <f t="shared" si="2"/>
        <v>0</v>
      </c>
      <c r="H38" s="2">
        <f t="shared" si="3"/>
        <v>0</v>
      </c>
    </row>
    <row r="39" spans="1:8" ht="14.25">
      <c r="A39" s="70">
        <v>30</v>
      </c>
      <c r="B39" s="124"/>
      <c r="C39" s="1"/>
      <c r="D39" s="103">
        <f t="shared" si="4"/>
        <v>1648</v>
      </c>
      <c r="E39" s="1"/>
      <c r="F39" s="3">
        <f t="shared" si="0"/>
        <v>428667</v>
      </c>
      <c r="G39" s="7">
        <f t="shared" si="2"/>
        <v>0</v>
      </c>
      <c r="H39" s="2">
        <f t="shared" si="3"/>
        <v>0</v>
      </c>
    </row>
    <row r="40" spans="1:8" ht="14.25">
      <c r="A40" s="70">
        <v>31</v>
      </c>
      <c r="B40" s="124"/>
      <c r="C40" s="1"/>
      <c r="D40" s="103">
        <f t="shared" si="4"/>
        <v>1648</v>
      </c>
      <c r="E40" s="1"/>
      <c r="F40" s="3">
        <f t="shared" si="0"/>
        <v>428667</v>
      </c>
      <c r="G40" s="7">
        <f t="shared" si="2"/>
        <v>0</v>
      </c>
      <c r="H40" s="2">
        <f t="shared" si="3"/>
        <v>0</v>
      </c>
    </row>
    <row r="41" spans="1:8" ht="14.25">
      <c r="A41" s="70">
        <v>32</v>
      </c>
      <c r="B41" s="124"/>
      <c r="C41" s="1"/>
      <c r="D41" s="103">
        <f t="shared" si="4"/>
        <v>1648</v>
      </c>
      <c r="E41" s="1"/>
      <c r="F41" s="3">
        <f t="shared" si="0"/>
        <v>428667</v>
      </c>
      <c r="G41" s="7">
        <f t="shared" si="2"/>
        <v>0</v>
      </c>
      <c r="H41" s="2">
        <f t="shared" si="3"/>
        <v>0</v>
      </c>
    </row>
    <row r="42" spans="1:8" ht="14.25">
      <c r="A42" s="70">
        <v>33</v>
      </c>
      <c r="B42" s="124"/>
      <c r="C42" s="1"/>
      <c r="D42" s="103">
        <f t="shared" si="4"/>
        <v>1648</v>
      </c>
      <c r="E42" s="1"/>
      <c r="F42" s="3">
        <f t="shared" si="0"/>
        <v>428667</v>
      </c>
      <c r="G42" s="7">
        <f t="shared" si="2"/>
        <v>0</v>
      </c>
      <c r="H42" s="2">
        <f t="shared" si="3"/>
        <v>0</v>
      </c>
    </row>
    <row r="43" spans="1:8" ht="14.25">
      <c r="A43" s="70">
        <v>34</v>
      </c>
      <c r="B43" s="124"/>
      <c r="C43" s="1"/>
      <c r="D43" s="103">
        <f t="shared" si="4"/>
        <v>1648</v>
      </c>
      <c r="E43" s="1"/>
      <c r="F43" s="3">
        <f t="shared" si="0"/>
        <v>428667</v>
      </c>
      <c r="G43" s="7">
        <f t="shared" si="2"/>
        <v>0</v>
      </c>
      <c r="H43" s="2">
        <f t="shared" si="3"/>
        <v>0</v>
      </c>
    </row>
    <row r="44" spans="1:8" ht="14.25">
      <c r="A44" s="70">
        <v>35</v>
      </c>
      <c r="B44" s="124"/>
      <c r="C44" s="1"/>
      <c r="D44" s="103">
        <f t="shared" si="4"/>
        <v>1648</v>
      </c>
      <c r="E44" s="1"/>
      <c r="F44" s="3">
        <f t="shared" si="0"/>
        <v>428667</v>
      </c>
      <c r="G44" s="7">
        <f t="shared" si="2"/>
        <v>0</v>
      </c>
      <c r="H44" s="2">
        <f t="shared" si="3"/>
        <v>0</v>
      </c>
    </row>
    <row r="45" spans="1:8" ht="14.25">
      <c r="A45" s="70">
        <v>36</v>
      </c>
      <c r="B45" s="124"/>
      <c r="C45" s="1"/>
      <c r="D45" s="103">
        <f t="shared" si="4"/>
        <v>1648</v>
      </c>
      <c r="E45" s="1"/>
      <c r="F45" s="3">
        <f t="shared" si="0"/>
        <v>428667</v>
      </c>
      <c r="G45" s="7">
        <f t="shared" si="2"/>
        <v>0</v>
      </c>
      <c r="H45" s="2">
        <f t="shared" si="3"/>
        <v>0</v>
      </c>
    </row>
    <row r="46" spans="1:8" ht="14.25">
      <c r="A46" s="70">
        <v>37</v>
      </c>
      <c r="B46" s="124"/>
      <c r="C46" s="1"/>
      <c r="D46" s="103">
        <f t="shared" si="4"/>
        <v>1648</v>
      </c>
      <c r="E46" s="1"/>
      <c r="F46" s="3">
        <f t="shared" si="0"/>
        <v>428667</v>
      </c>
      <c r="G46" s="7">
        <f t="shared" si="2"/>
        <v>0</v>
      </c>
      <c r="H46" s="2">
        <f t="shared" si="3"/>
        <v>0</v>
      </c>
    </row>
    <row r="47" spans="1:8" ht="14.25">
      <c r="A47" s="70">
        <v>38</v>
      </c>
      <c r="B47" s="124"/>
      <c r="C47" s="1"/>
      <c r="D47" s="103">
        <f t="shared" si="4"/>
        <v>1648</v>
      </c>
      <c r="E47" s="1"/>
      <c r="F47" s="3">
        <f t="shared" si="0"/>
        <v>428667</v>
      </c>
      <c r="G47" s="7">
        <f t="shared" si="2"/>
        <v>0</v>
      </c>
      <c r="H47" s="2">
        <f t="shared" si="3"/>
        <v>0</v>
      </c>
    </row>
    <row r="48" spans="1:11" ht="14.25">
      <c r="A48" s="70">
        <v>39</v>
      </c>
      <c r="B48" s="124"/>
      <c r="C48" s="1"/>
      <c r="D48" s="103">
        <f t="shared" si="4"/>
        <v>1648</v>
      </c>
      <c r="E48" s="1"/>
      <c r="F48" s="3">
        <f t="shared" si="0"/>
        <v>428667</v>
      </c>
      <c r="G48" s="7">
        <f t="shared" si="2"/>
        <v>0</v>
      </c>
      <c r="H48" s="2">
        <f t="shared" si="3"/>
        <v>0</v>
      </c>
      <c r="K48" s="13"/>
    </row>
    <row r="49" spans="1:8" ht="14.25">
      <c r="A49" s="70">
        <v>40</v>
      </c>
      <c r="B49" s="124"/>
      <c r="C49" s="1"/>
      <c r="D49" s="103">
        <f t="shared" si="4"/>
        <v>1648</v>
      </c>
      <c r="E49" s="1"/>
      <c r="F49" s="3">
        <f t="shared" si="0"/>
        <v>428667</v>
      </c>
      <c r="G49" s="7">
        <f t="shared" si="2"/>
        <v>0</v>
      </c>
      <c r="H49" s="2">
        <f t="shared" si="3"/>
        <v>0</v>
      </c>
    </row>
    <row r="50" spans="1:8" ht="14.25">
      <c r="A50" s="70">
        <v>41</v>
      </c>
      <c r="B50" s="124"/>
      <c r="C50" s="1"/>
      <c r="D50" s="103">
        <f t="shared" si="4"/>
        <v>1648</v>
      </c>
      <c r="E50" s="1"/>
      <c r="F50" s="3">
        <f t="shared" si="0"/>
        <v>428667</v>
      </c>
      <c r="G50" s="7">
        <f t="shared" si="2"/>
        <v>0</v>
      </c>
      <c r="H50" s="2">
        <f t="shared" si="3"/>
        <v>0</v>
      </c>
    </row>
    <row r="51" spans="1:8" ht="14.25">
      <c r="A51" s="70">
        <v>42</v>
      </c>
      <c r="B51" s="124"/>
      <c r="C51" s="1"/>
      <c r="D51" s="103">
        <f t="shared" si="4"/>
        <v>1648</v>
      </c>
      <c r="E51" s="1"/>
      <c r="F51" s="3">
        <f t="shared" si="0"/>
        <v>428667</v>
      </c>
      <c r="G51" s="7">
        <f t="shared" si="2"/>
        <v>0</v>
      </c>
      <c r="H51" s="2">
        <f t="shared" si="3"/>
        <v>0</v>
      </c>
    </row>
    <row r="52" spans="1:8" ht="14.25">
      <c r="A52" s="70">
        <v>43</v>
      </c>
      <c r="B52" s="124"/>
      <c r="C52" s="1"/>
      <c r="D52" s="103">
        <f t="shared" si="4"/>
        <v>1648</v>
      </c>
      <c r="E52" s="1"/>
      <c r="F52" s="3">
        <f t="shared" si="0"/>
        <v>428667</v>
      </c>
      <c r="G52" s="7">
        <f t="shared" si="2"/>
        <v>0</v>
      </c>
      <c r="H52" s="2">
        <f t="shared" si="3"/>
        <v>0</v>
      </c>
    </row>
    <row r="53" spans="1:8" ht="14.25">
      <c r="A53" s="70">
        <v>44</v>
      </c>
      <c r="B53" s="124"/>
      <c r="C53" s="1"/>
      <c r="D53" s="103">
        <f t="shared" si="4"/>
        <v>1648</v>
      </c>
      <c r="E53" s="1"/>
      <c r="F53" s="3">
        <f t="shared" si="0"/>
        <v>428667</v>
      </c>
      <c r="G53" s="7">
        <f t="shared" si="2"/>
        <v>0</v>
      </c>
      <c r="H53" s="2">
        <f t="shared" si="3"/>
        <v>0</v>
      </c>
    </row>
    <row r="54" spans="1:8" ht="14.25">
      <c r="A54" s="70">
        <v>45</v>
      </c>
      <c r="B54" s="124"/>
      <c r="C54" s="1"/>
      <c r="D54" s="103">
        <f t="shared" si="4"/>
        <v>1648</v>
      </c>
      <c r="E54" s="1"/>
      <c r="F54" s="3">
        <f t="shared" si="0"/>
        <v>428667</v>
      </c>
      <c r="G54" s="7">
        <f t="shared" si="2"/>
        <v>0</v>
      </c>
      <c r="H54" s="2">
        <f t="shared" si="3"/>
        <v>0</v>
      </c>
    </row>
    <row r="55" spans="1:8" ht="14.25">
      <c r="A55" s="70">
        <v>46</v>
      </c>
      <c r="B55" s="124"/>
      <c r="C55" s="1"/>
      <c r="D55" s="103">
        <f t="shared" si="4"/>
        <v>1648</v>
      </c>
      <c r="E55" s="1"/>
      <c r="F55" s="3">
        <f t="shared" si="0"/>
        <v>428667</v>
      </c>
      <c r="G55" s="7">
        <f t="shared" si="2"/>
        <v>0</v>
      </c>
      <c r="H55" s="2">
        <f t="shared" si="3"/>
        <v>0</v>
      </c>
    </row>
    <row r="56" spans="1:8" ht="14.25">
      <c r="A56" s="70">
        <v>47</v>
      </c>
      <c r="B56" s="124"/>
      <c r="C56" s="1"/>
      <c r="D56" s="103">
        <f t="shared" si="4"/>
        <v>1648</v>
      </c>
      <c r="E56" s="1"/>
      <c r="F56" s="3">
        <f t="shared" si="0"/>
        <v>428667</v>
      </c>
      <c r="G56" s="7">
        <f t="shared" si="2"/>
        <v>0</v>
      </c>
      <c r="H56" s="2">
        <f t="shared" si="3"/>
        <v>0</v>
      </c>
    </row>
    <row r="57" spans="1:8" ht="14.25">
      <c r="A57" s="70">
        <v>48</v>
      </c>
      <c r="B57" s="124"/>
      <c r="C57" s="1"/>
      <c r="D57" s="103">
        <f t="shared" si="4"/>
        <v>1648</v>
      </c>
      <c r="E57" s="1"/>
      <c r="F57" s="3">
        <f t="shared" si="0"/>
        <v>428667</v>
      </c>
      <c r="G57" s="7">
        <f t="shared" si="2"/>
        <v>0</v>
      </c>
      <c r="H57" s="2">
        <f t="shared" si="3"/>
        <v>0</v>
      </c>
    </row>
    <row r="58" spans="1:8" ht="14.25">
      <c r="A58" s="70">
        <v>49</v>
      </c>
      <c r="B58" s="124"/>
      <c r="C58" s="1"/>
      <c r="D58" s="103">
        <f t="shared" si="4"/>
        <v>1648</v>
      </c>
      <c r="E58" s="1"/>
      <c r="F58" s="3">
        <f t="shared" si="0"/>
        <v>428667</v>
      </c>
      <c r="G58" s="7">
        <f t="shared" si="2"/>
        <v>0</v>
      </c>
      <c r="H58" s="2">
        <f t="shared" si="3"/>
        <v>0</v>
      </c>
    </row>
    <row r="59" spans="1:8" ht="14.25">
      <c r="A59" s="70">
        <v>50</v>
      </c>
      <c r="B59" s="124"/>
      <c r="C59" s="1"/>
      <c r="D59" s="103">
        <f t="shared" si="4"/>
        <v>1648</v>
      </c>
      <c r="E59" s="1"/>
      <c r="F59" s="3">
        <f t="shared" si="0"/>
        <v>428667</v>
      </c>
      <c r="G59" s="7">
        <f t="shared" si="2"/>
        <v>0</v>
      </c>
      <c r="H59" s="2">
        <f t="shared" si="3"/>
        <v>0</v>
      </c>
    </row>
    <row r="60" spans="1:8" ht="14.25">
      <c r="A60" s="70">
        <v>51</v>
      </c>
      <c r="B60" s="124"/>
      <c r="C60" s="1"/>
      <c r="D60" s="103">
        <f t="shared" si="4"/>
        <v>1648</v>
      </c>
      <c r="E60" s="1"/>
      <c r="F60" s="3">
        <f t="shared" si="0"/>
        <v>428667</v>
      </c>
      <c r="G60" s="7">
        <f t="shared" si="2"/>
        <v>0</v>
      </c>
      <c r="H60" s="2">
        <f t="shared" si="3"/>
        <v>0</v>
      </c>
    </row>
    <row r="61" spans="1:8" ht="15" thickBot="1">
      <c r="A61" s="70">
        <v>52</v>
      </c>
      <c r="B61" s="131"/>
      <c r="C61" s="74"/>
      <c r="D61" s="73">
        <f t="shared" si="4"/>
        <v>1648</v>
      </c>
      <c r="E61" s="74"/>
      <c r="F61" s="73">
        <f t="shared" si="0"/>
        <v>428667</v>
      </c>
      <c r="G61" s="73">
        <f t="shared" si="2"/>
        <v>0</v>
      </c>
      <c r="H61" s="73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47">
      <pane xSplit="1" topLeftCell="B1" activePane="topRight" state="frozen"/>
      <selection pane="topLeft" activeCell="A1" sqref="A1"/>
      <selection pane="topRight" activeCell="Q64" sqref="Q64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7" width="12.00390625" style="15" customWidth="1"/>
    <col min="18" max="18" width="27.28125" style="15" bestFit="1" customWidth="1"/>
    <col min="19" max="19" width="14.7109375" style="15" bestFit="1" customWidth="1"/>
    <col min="20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5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9" ht="12.75">
      <c r="A9" s="17" t="s">
        <v>26</v>
      </c>
      <c r="B9" s="18" t="s">
        <v>57</v>
      </c>
      <c r="C9" s="18"/>
      <c r="D9" s="18"/>
      <c r="E9" s="17"/>
      <c r="R9" s="19" t="s">
        <v>40</v>
      </c>
      <c r="S9" s="20">
        <f>'Data 2017_18'!A15</f>
        <v>6</v>
      </c>
    </row>
    <row r="10" spans="1:19" ht="13.5" thickBot="1">
      <c r="A10" s="17" t="s">
        <v>58</v>
      </c>
      <c r="B10" s="18" t="s">
        <v>56</v>
      </c>
      <c r="C10" s="18"/>
      <c r="D10" s="18"/>
      <c r="E10" s="21"/>
      <c r="R10" s="22" t="s">
        <v>39</v>
      </c>
      <c r="S10" s="23">
        <f>52-S9</f>
        <v>46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5" t="s">
        <v>78</v>
      </c>
      <c r="B16" s="76" t="s">
        <v>79</v>
      </c>
      <c r="C16" s="17"/>
      <c r="D16" s="17"/>
      <c r="E16" s="78">
        <v>41544</v>
      </c>
    </row>
    <row r="17" spans="1:5" ht="12.75">
      <c r="A17" s="75" t="s">
        <v>81</v>
      </c>
      <c r="B17" s="76" t="s">
        <v>82</v>
      </c>
      <c r="C17" s="17"/>
      <c r="D17" s="17"/>
      <c r="E17" s="78">
        <v>41908</v>
      </c>
    </row>
    <row r="18" spans="1:5" ht="12.75">
      <c r="A18" s="75" t="s">
        <v>85</v>
      </c>
      <c r="B18" s="76" t="s">
        <v>90</v>
      </c>
      <c r="C18" s="17"/>
      <c r="D18" s="17"/>
      <c r="E18" s="78">
        <v>42272</v>
      </c>
    </row>
    <row r="19" spans="1:5" ht="12.75">
      <c r="A19" s="75" t="s">
        <v>89</v>
      </c>
      <c r="B19" s="76" t="s">
        <v>91</v>
      </c>
      <c r="C19" s="17"/>
      <c r="D19" s="17"/>
      <c r="E19" s="78">
        <v>42643</v>
      </c>
    </row>
    <row r="20" spans="1:5" ht="13.5" thickBot="1">
      <c r="A20" s="75" t="s">
        <v>94</v>
      </c>
      <c r="B20" s="76" t="s">
        <v>95</v>
      </c>
      <c r="C20" s="17"/>
      <c r="D20" s="17"/>
      <c r="E20" s="125">
        <f>'Data 2017_18'!B15</f>
        <v>43049</v>
      </c>
    </row>
    <row r="21" spans="1:19" ht="13.5" thickBot="1">
      <c r="A21" s="110" t="s">
        <v>30</v>
      </c>
      <c r="B21" s="139" t="s">
        <v>32</v>
      </c>
      <c r="C21" s="140"/>
      <c r="D21" s="140"/>
      <c r="E21" s="117">
        <f>E19</f>
        <v>42643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2" t="s">
        <v>49</v>
      </c>
      <c r="S21" s="109"/>
    </row>
    <row r="22" spans="1:19" s="16" customFormat="1" ht="13.5" thickBot="1">
      <c r="A22" s="113" t="s">
        <v>29</v>
      </c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11"/>
      <c r="M22" s="111"/>
      <c r="N22" s="111"/>
      <c r="O22" s="115"/>
      <c r="P22" s="115"/>
      <c r="Q22" s="115"/>
      <c r="R22" s="26" t="s">
        <v>35</v>
      </c>
      <c r="S22" s="119">
        <f>P43/S9</f>
        <v>155121.33333333334</v>
      </c>
    </row>
    <row r="23" spans="1:19" ht="13.5" thickBot="1">
      <c r="A23" s="97"/>
      <c r="B23" s="92" t="s">
        <v>18</v>
      </c>
      <c r="C23" s="93" t="s">
        <v>17</v>
      </c>
      <c r="D23" s="93" t="s">
        <v>20</v>
      </c>
      <c r="E23" s="94" t="s">
        <v>23</v>
      </c>
      <c r="F23" s="93" t="s">
        <v>50</v>
      </c>
      <c r="G23" s="95" t="s">
        <v>53</v>
      </c>
      <c r="H23" s="91" t="s">
        <v>60</v>
      </c>
      <c r="I23" s="96" t="s">
        <v>65</v>
      </c>
      <c r="J23" s="96" t="s">
        <v>70</v>
      </c>
      <c r="K23" s="95" t="s">
        <v>73</v>
      </c>
      <c r="L23" s="92" t="s">
        <v>78</v>
      </c>
      <c r="M23" s="91" t="s">
        <v>81</v>
      </c>
      <c r="N23" s="91" t="s">
        <v>85</v>
      </c>
      <c r="O23" s="116" t="s">
        <v>89</v>
      </c>
      <c r="P23" s="116" t="s">
        <v>94</v>
      </c>
      <c r="Q23" s="116" t="s">
        <v>108</v>
      </c>
      <c r="R23" s="36" t="s">
        <v>36</v>
      </c>
      <c r="S23" s="121">
        <f>(S22*S10)+P43</f>
        <v>8066309.333333334</v>
      </c>
    </row>
    <row r="24" spans="1:19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8"/>
      <c r="L24" s="98">
        <f>288</f>
        <v>288</v>
      </c>
      <c r="M24" s="51"/>
      <c r="N24" s="51"/>
      <c r="O24" s="51"/>
      <c r="P24" s="51"/>
      <c r="Q24" s="51"/>
      <c r="R24" s="36"/>
      <c r="S24" s="31"/>
    </row>
    <row r="25" spans="1:19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89"/>
      <c r="L25" s="99">
        <f>106+278</f>
        <v>384</v>
      </c>
      <c r="M25" s="48"/>
      <c r="N25" s="48"/>
      <c r="O25" s="48"/>
      <c r="P25" s="48"/>
      <c r="Q25" s="48"/>
      <c r="R25" s="29" t="s">
        <v>37</v>
      </c>
      <c r="S25" s="120">
        <f>P64/S9</f>
        <v>15482.166666666666</v>
      </c>
    </row>
    <row r="26" spans="1:19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79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89">
        <f>19464+601+6205+12620+15684+58341</f>
        <v>112915</v>
      </c>
      <c r="L26" s="99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29767+6099+7192+5900+5861+94+6028</f>
        <v>60941</v>
      </c>
      <c r="Q26" s="48">
        <f>28822+2223+22871</f>
        <v>53916</v>
      </c>
      <c r="R26" s="37" t="s">
        <v>38</v>
      </c>
      <c r="S26" s="32">
        <f>(S25*S10)+P64</f>
        <v>805072.6666666666</v>
      </c>
    </row>
    <row r="27" spans="1:17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89">
        <f>2988+42264</f>
        <v>45252</v>
      </c>
      <c r="L27" s="99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7743+5948+7146+7004</f>
        <v>27841</v>
      </c>
      <c r="Q27" s="48"/>
    </row>
    <row r="28" spans="1:17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89">
        <f>66657+4809+34498</f>
        <v>105964</v>
      </c>
      <c r="L28" s="99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2000+26007+11408+6795+32900+7888+1776+17045+29807+26337+10461+25696+15900+23444</f>
        <v>237464</v>
      </c>
      <c r="Q28" s="48"/>
    </row>
    <row r="29" spans="1:17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89">
        <f>24133+9633+15919+6797+26440+2738+47261+16150</f>
        <v>149071</v>
      </c>
      <c r="L29" s="99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25552+14569+40517+2013+30722+16501+9000+4721+584+11967+24915+1900</f>
        <v>182961</v>
      </c>
      <c r="Q29" s="48">
        <f>1006+13458+99993+47595</f>
        <v>162052</v>
      </c>
    </row>
    <row r="30" spans="1:17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89">
        <f>26566+7720+10964</f>
        <v>45250</v>
      </c>
      <c r="L30" s="99">
        <f>14054+12007+16524+9935+19621+4171+10721+12000</f>
        <v>99033</v>
      </c>
      <c r="M30" s="48"/>
      <c r="N30" s="48"/>
      <c r="O30" s="48"/>
      <c r="P30" s="48"/>
      <c r="Q30" s="48"/>
    </row>
    <row r="31" spans="1:17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89">
        <f>18447+29324+3723+8502+48094+29548+29633+22246+9055+41958+18420+24047+39613+20575+29704+12000+4990+20688+5167+13853+16994+30416+9332+21814+54804+58537+7976+22508</f>
        <v>651968</v>
      </c>
      <c r="L31" s="99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17999+17614</f>
        <v>35613</v>
      </c>
      <c r="Q31" s="48"/>
    </row>
    <row r="32" spans="1:17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89">
        <f>17917+12965+13209+14438+15395+7848+16514+6582+30000+49327+10660+331+11452+7865+3135+30037</f>
        <v>247675</v>
      </c>
      <c r="L32" s="99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>
        <f>3850+3925+16904</f>
        <v>24679</v>
      </c>
      <c r="Q32" s="48"/>
    </row>
    <row r="33" spans="1:18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89">
        <f>20023+4653+14340</f>
        <v>39016</v>
      </c>
      <c r="L33" s="99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>
        <f>10896</f>
        <v>10896</v>
      </c>
      <c r="Q33" s="48">
        <f>28841+15016+35376+10079+34766</f>
        <v>124078</v>
      </c>
      <c r="R33" s="38"/>
    </row>
    <row r="34" spans="1:18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89">
        <f>23638+16435+3499+27431+15102+19169+6505+35151+6442+3359+30958+8892+16808+63031</f>
        <v>276420</v>
      </c>
      <c r="L34" s="99">
        <f>24026+11006+10404+56680+6343+7620+5800+45330+37904+8321+11310+9989</f>
        <v>234733</v>
      </c>
      <c r="M34" s="48"/>
      <c r="N34" s="48"/>
      <c r="O34" s="48"/>
      <c r="P34" s="48"/>
      <c r="Q34" s="48"/>
      <c r="R34" s="38"/>
    </row>
    <row r="35" spans="1:18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89"/>
      <c r="L35" s="99"/>
      <c r="M35" s="48"/>
      <c r="N35" s="48"/>
      <c r="O35" s="48"/>
      <c r="P35" s="48"/>
      <c r="Q35" s="48"/>
      <c r="R35" s="38"/>
    </row>
    <row r="36" spans="1:18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0"/>
      <c r="L36" s="100"/>
      <c r="M36" s="48">
        <v>25430</v>
      </c>
      <c r="N36" s="48"/>
      <c r="O36" s="48"/>
      <c r="P36" s="48"/>
      <c r="Q36" s="48"/>
      <c r="R36" s="38"/>
    </row>
    <row r="37" spans="1:18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0"/>
      <c r="L37" s="100"/>
      <c r="M37" s="48"/>
      <c r="N37" s="48"/>
      <c r="O37" s="48"/>
      <c r="P37" s="48"/>
      <c r="Q37" s="48"/>
      <c r="R37" s="38"/>
    </row>
    <row r="38" spans="1:18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0"/>
      <c r="L38" s="100"/>
      <c r="M38" s="48">
        <f>10002+12012</f>
        <v>22014</v>
      </c>
      <c r="N38" s="48">
        <f>7941+11133+29926+12005</f>
        <v>61005</v>
      </c>
      <c r="O38" s="48"/>
      <c r="P38" s="48">
        <f>16905</f>
        <v>16905</v>
      </c>
      <c r="Q38" s="48"/>
      <c r="R38" s="38"/>
    </row>
    <row r="39" spans="1:18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0">
        <f>8880</f>
        <v>8880</v>
      </c>
      <c r="L39" s="100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48">
        <f>4873+33871</f>
        <v>38744</v>
      </c>
      <c r="R39" s="38"/>
    </row>
    <row r="40" spans="1:18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0"/>
      <c r="L40" s="100"/>
      <c r="M40" s="55"/>
      <c r="N40" s="55">
        <f>38816+11342+2678+38647</f>
        <v>91483</v>
      </c>
      <c r="O40" s="55">
        <f>30625+15752+21000+49361+2003+18005+48290</f>
        <v>185036</v>
      </c>
      <c r="P40" s="55">
        <f>15872+28534+9895+22604</f>
        <v>76905</v>
      </c>
      <c r="Q40" s="55"/>
      <c r="R40" s="38"/>
    </row>
    <row r="41" spans="1:18" ht="12.75">
      <c r="A41" s="52" t="s">
        <v>103</v>
      </c>
      <c r="B41" s="53"/>
      <c r="C41" s="54"/>
      <c r="D41" s="55"/>
      <c r="E41" s="54"/>
      <c r="F41" s="55"/>
      <c r="G41" s="54"/>
      <c r="H41" s="55"/>
      <c r="I41" s="56"/>
      <c r="J41" s="57"/>
      <c r="K41" s="90"/>
      <c r="L41" s="100"/>
      <c r="M41" s="55"/>
      <c r="N41" s="55"/>
      <c r="O41" s="55"/>
      <c r="P41" s="55">
        <f>6098+11148+32451+903+13473+30928+23269+25976</f>
        <v>144246</v>
      </c>
      <c r="Q41" s="55"/>
      <c r="R41" s="38"/>
    </row>
    <row r="42" spans="1:18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0">
        <f>17490+18581</f>
        <v>36071</v>
      </c>
      <c r="L42" s="100"/>
      <c r="M42" s="101"/>
      <c r="N42" s="101"/>
      <c r="O42" s="101"/>
      <c r="P42" s="101">
        <f>13178+21879+14876+45792+16552</f>
        <v>112277</v>
      </c>
      <c r="Q42" s="101">
        <f>5003+12030+19868+12976</f>
        <v>49877</v>
      </c>
      <c r="R42" s="38"/>
    </row>
    <row r="43" spans="1:18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930728</v>
      </c>
      <c r="Q43" s="59">
        <f>SUM(Q24:Q42)</f>
        <v>428667</v>
      </c>
      <c r="R43" s="38"/>
    </row>
    <row r="44" spans="5:18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5:18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2.75">
      <c r="A46" s="16" t="s">
        <v>9</v>
      </c>
      <c r="R46" s="35"/>
    </row>
    <row r="47" ht="13.5" thickBot="1"/>
    <row r="48" spans="1:17" ht="13.5" thickBot="1">
      <c r="A48" s="107" t="s">
        <v>88</v>
      </c>
      <c r="B48" s="108"/>
      <c r="C48" s="108"/>
      <c r="D48" s="108"/>
      <c r="E48" s="118">
        <f>E21</f>
        <v>42643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32"/>
      <c r="Q48" s="133"/>
    </row>
    <row r="49" spans="1:17" s="16" customFormat="1" ht="13.5" thickBot="1">
      <c r="A49" s="137" t="s">
        <v>34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05"/>
      <c r="M49" s="105"/>
      <c r="N49" s="105"/>
      <c r="O49" s="105"/>
      <c r="P49" s="105"/>
      <c r="Q49" s="106"/>
    </row>
    <row r="50" spans="1:17" ht="13.5" thickBot="1">
      <c r="A50" s="97"/>
      <c r="B50" s="91" t="s">
        <v>18</v>
      </c>
      <c r="C50" s="94" t="s">
        <v>17</v>
      </c>
      <c r="D50" s="93" t="s">
        <v>20</v>
      </c>
      <c r="E50" s="94" t="s">
        <v>23</v>
      </c>
      <c r="F50" s="93" t="s">
        <v>50</v>
      </c>
      <c r="G50" s="94" t="s">
        <v>53</v>
      </c>
      <c r="H50" s="93" t="s">
        <v>60</v>
      </c>
      <c r="I50" s="96" t="s">
        <v>65</v>
      </c>
      <c r="J50" s="91" t="s">
        <v>70</v>
      </c>
      <c r="K50" s="96" t="s">
        <v>73</v>
      </c>
      <c r="L50" s="95" t="s">
        <v>78</v>
      </c>
      <c r="M50" s="91" t="s">
        <v>80</v>
      </c>
      <c r="N50" s="91" t="s">
        <v>85</v>
      </c>
      <c r="O50" s="91" t="s">
        <v>89</v>
      </c>
      <c r="P50" s="91" t="s">
        <v>94</v>
      </c>
      <c r="Q50" s="91" t="s">
        <v>108</v>
      </c>
    </row>
    <row r="51" spans="1:17" ht="12.75">
      <c r="A51" s="41" t="s">
        <v>12</v>
      </c>
      <c r="B51" s="51">
        <f>1492+164+249+155+153</f>
        <v>2213</v>
      </c>
      <c r="C51" s="45">
        <v>0</v>
      </c>
      <c r="D51" s="82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8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69+104+71+668+280+33+1+65+186+34+251+400+168+66+66+67</f>
        <v>2529</v>
      </c>
      <c r="Q51" s="51"/>
    </row>
    <row r="52" spans="1:17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89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111+289+284+176+73+1+34+323+35+145+294+357+71+342+185+223+223+343+421+181+149+186+329+371+34+68+143+513+571+1052+74+520+222+404+48+567</f>
        <v>9362</v>
      </c>
      <c r="Q52" s="48">
        <f>34+176+572+562</f>
        <v>1344</v>
      </c>
    </row>
    <row r="53" spans="1:17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89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33+1913+752+68+168+68+102+272+237+34+101+231+68+66+34+287+376+1287+2132+2620+2649+2447+2200+5807+778+202+68+134+70</f>
        <v>25204</v>
      </c>
      <c r="Q53" s="48"/>
    </row>
    <row r="54" spans="1:17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8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220+484+1406+968+29+63+308+484+1936+859+2904+1188+924+2332+1100+134+208+34+2217+528</f>
        <v>18326</v>
      </c>
      <c r="Q54" s="48"/>
    </row>
    <row r="55" spans="1:17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8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268+167+28+37+293+233+300+575+170+240+571+1278+2352+2790+3379+741+383+611+170+167+334+171+3+139+99+1207+27+370+753+235+308+612+102+55</f>
        <v>19168</v>
      </c>
      <c r="Q55" s="48">
        <f>33+67+204</f>
        <v>304</v>
      </c>
    </row>
    <row r="56" spans="1:17" ht="12.75">
      <c r="A56" s="42" t="s">
        <v>54</v>
      </c>
      <c r="B56" s="80"/>
      <c r="C56" s="81"/>
      <c r="D56" s="83"/>
      <c r="E56" s="81"/>
      <c r="F56" s="83"/>
      <c r="G56" s="84">
        <f>832+880</f>
        <v>1712</v>
      </c>
      <c r="H56" s="85"/>
      <c r="I56" s="86"/>
      <c r="J56" s="85"/>
      <c r="K56" s="87"/>
      <c r="L56" s="89"/>
      <c r="M56" s="48"/>
      <c r="N56" s="48"/>
      <c r="O56" s="48"/>
      <c r="P56" s="48"/>
      <c r="Q56" s="48"/>
    </row>
    <row r="57" spans="1:17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89"/>
      <c r="M57" s="48"/>
      <c r="N57" s="48"/>
      <c r="O57" s="48"/>
      <c r="P57" s="48"/>
      <c r="Q57" s="48"/>
    </row>
    <row r="58" spans="1:17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89"/>
      <c r="M58" s="48"/>
      <c r="N58" s="48"/>
      <c r="O58" s="48"/>
      <c r="P58" s="48"/>
      <c r="Q58" s="48"/>
    </row>
    <row r="59" spans="1:17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89"/>
      <c r="M59" s="48"/>
      <c r="N59" s="48">
        <f>950+580</f>
        <v>1530</v>
      </c>
      <c r="O59" s="48"/>
      <c r="P59" s="48"/>
      <c r="Q59" s="48"/>
    </row>
    <row r="60" spans="1:17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89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  <c r="Q60" s="48"/>
    </row>
    <row r="61" spans="1:17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89"/>
      <c r="M61" s="48"/>
      <c r="N61" s="48"/>
      <c r="O61" s="48"/>
      <c r="P61" s="48"/>
      <c r="Q61" s="48"/>
    </row>
    <row r="62" spans="1:17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89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880+1760+1760+2816+2992+2244+1100+1760</f>
        <v>15312</v>
      </c>
      <c r="Q62" s="48"/>
    </row>
    <row r="63" spans="1:17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0"/>
      <c r="M63" s="101"/>
      <c r="N63" s="101"/>
      <c r="O63" s="101"/>
      <c r="P63" s="101"/>
      <c r="Q63" s="101"/>
    </row>
    <row r="64" spans="1:17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92893</v>
      </c>
      <c r="Q64" s="59">
        <f>SUM(Q51:Q63)</f>
        <v>1648</v>
      </c>
    </row>
    <row r="65" spans="1:17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7"/>
      <c r="L65" s="39"/>
      <c r="M65" s="39"/>
      <c r="N65" s="39"/>
      <c r="O65" s="39"/>
      <c r="P65" s="39"/>
      <c r="Q65" s="39"/>
    </row>
    <row r="66" spans="5:17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4:17" ht="12.75">
      <c r="N67" s="35"/>
      <c r="O67" s="35"/>
      <c r="P67" s="35"/>
      <c r="Q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0.00390625" style="0" customWidth="1"/>
    <col min="2" max="2" width="32.140625" style="0" customWidth="1"/>
    <col min="3" max="3" width="10.00390625" style="0" customWidth="1"/>
    <col min="4" max="4" width="12.140625" style="0" customWidth="1"/>
    <col min="5" max="6" width="11.8515625" style="0" customWidth="1"/>
    <col min="7" max="7" width="12.8515625" style="0" customWidth="1"/>
    <col min="8" max="8" width="12.140625" style="0" bestFit="1" customWidth="1"/>
  </cols>
  <sheetData>
    <row r="1" spans="1:5" ht="14.25">
      <c r="A1" s="126" t="s">
        <v>102</v>
      </c>
      <c r="B1" s="127"/>
      <c r="C1" s="127"/>
      <c r="D1" s="127"/>
      <c r="E1" s="127"/>
    </row>
    <row r="3" spans="1:8" ht="15">
      <c r="A3" s="143" t="s">
        <v>111</v>
      </c>
      <c r="B3" s="144"/>
      <c r="C3" s="144"/>
      <c r="D3" s="144"/>
      <c r="E3" s="144"/>
      <c r="F3" s="144"/>
      <c r="G3" s="144"/>
      <c r="H3" s="145"/>
    </row>
    <row r="4" spans="1:8" ht="15">
      <c r="A4" s="143" t="s">
        <v>112</v>
      </c>
      <c r="B4" s="144"/>
      <c r="C4" s="144"/>
      <c r="D4" s="144"/>
      <c r="E4" s="144"/>
      <c r="F4" s="144"/>
      <c r="G4" s="144"/>
      <c r="H4" s="145"/>
    </row>
    <row r="5" spans="1:8" ht="12.75">
      <c r="A5" s="146" t="s">
        <v>100</v>
      </c>
      <c r="B5" s="147"/>
      <c r="C5" s="147"/>
      <c r="D5" s="147"/>
      <c r="E5" s="147"/>
      <c r="F5" s="147"/>
      <c r="G5" s="147"/>
      <c r="H5" s="148"/>
    </row>
    <row r="6" spans="1:8" ht="12.75">
      <c r="A6" s="134"/>
      <c r="B6" s="134" t="s">
        <v>21</v>
      </c>
      <c r="C6" s="134" t="s">
        <v>106</v>
      </c>
      <c r="D6" s="134" t="s">
        <v>99</v>
      </c>
      <c r="E6" s="134" t="s">
        <v>114</v>
      </c>
      <c r="F6" s="134" t="s">
        <v>115</v>
      </c>
      <c r="G6" s="130" t="s">
        <v>107</v>
      </c>
      <c r="H6" s="130" t="s">
        <v>107</v>
      </c>
    </row>
    <row r="7" spans="1:8" ht="12.75">
      <c r="A7" s="135">
        <v>1</v>
      </c>
      <c r="B7" s="135" t="s">
        <v>109</v>
      </c>
      <c r="C7" s="136">
        <v>0</v>
      </c>
      <c r="D7" s="136">
        <v>34766</v>
      </c>
      <c r="E7" s="136">
        <v>0</v>
      </c>
      <c r="F7" s="136">
        <v>0</v>
      </c>
      <c r="G7" s="135">
        <f aca="true" t="shared" si="0" ref="G7:G12">SUM(C7:F7)</f>
        <v>34766</v>
      </c>
      <c r="H7" s="135">
        <f>G7</f>
        <v>34766</v>
      </c>
    </row>
    <row r="8" spans="1:8" ht="12.75">
      <c r="A8" s="135">
        <v>2</v>
      </c>
      <c r="B8" s="135" t="s">
        <v>110</v>
      </c>
      <c r="C8" s="136">
        <v>35475</v>
      </c>
      <c r="D8" s="136">
        <v>53967</v>
      </c>
      <c r="E8" s="136">
        <v>0</v>
      </c>
      <c r="F8" s="136">
        <v>0</v>
      </c>
      <c r="G8" s="135">
        <f t="shared" si="0"/>
        <v>89442</v>
      </c>
      <c r="H8" s="135">
        <f>G8+H7</f>
        <v>124208</v>
      </c>
    </row>
    <row r="9" spans="1:8" ht="12.75">
      <c r="A9" s="135">
        <v>3</v>
      </c>
      <c r="B9" s="135" t="s">
        <v>113</v>
      </c>
      <c r="C9" s="136">
        <v>29864</v>
      </c>
      <c r="D9" s="136">
        <v>115846</v>
      </c>
      <c r="E9" s="136">
        <v>0</v>
      </c>
      <c r="F9" s="136">
        <v>0</v>
      </c>
      <c r="G9" s="135">
        <f t="shared" si="0"/>
        <v>145710</v>
      </c>
      <c r="H9" s="135">
        <f>G9+H8</f>
        <v>269918</v>
      </c>
    </row>
    <row r="10" spans="1:8" ht="12.75">
      <c r="A10" s="135">
        <v>4</v>
      </c>
      <c r="B10" s="135" t="s">
        <v>116</v>
      </c>
      <c r="C10" s="136">
        <v>6014</v>
      </c>
      <c r="D10" s="136">
        <v>37599</v>
      </c>
      <c r="E10" s="136">
        <v>13458</v>
      </c>
      <c r="F10" s="136">
        <v>6016</v>
      </c>
      <c r="G10" s="135">
        <f t="shared" si="0"/>
        <v>63087</v>
      </c>
      <c r="H10" s="135">
        <f>G10+H9</f>
        <v>333005</v>
      </c>
    </row>
    <row r="11" spans="1:8" ht="12.75">
      <c r="A11" s="135">
        <v>5</v>
      </c>
      <c r="B11" s="135" t="s">
        <v>117</v>
      </c>
      <c r="C11" s="136">
        <v>0</v>
      </c>
      <c r="D11" s="136">
        <v>86709</v>
      </c>
      <c r="E11" s="136">
        <v>0</v>
      </c>
      <c r="F11" s="136">
        <v>5003</v>
      </c>
      <c r="G11" s="135">
        <f t="shared" si="0"/>
        <v>91712</v>
      </c>
      <c r="H11" s="135">
        <f>G11+H10</f>
        <v>424717</v>
      </c>
    </row>
    <row r="12" spans="1:8" ht="12.75">
      <c r="A12" s="135">
        <v>6</v>
      </c>
      <c r="B12" s="135" t="s">
        <v>118</v>
      </c>
      <c r="C12" s="136">
        <v>0</v>
      </c>
      <c r="D12" s="136">
        <v>32847</v>
      </c>
      <c r="E12" s="136">
        <v>4873</v>
      </c>
      <c r="F12" s="136">
        <v>0</v>
      </c>
      <c r="G12" s="135">
        <f t="shared" si="0"/>
        <v>37720</v>
      </c>
      <c r="H12" s="135">
        <f>G12+H11</f>
        <v>462437</v>
      </c>
    </row>
    <row r="13" spans="1:8" ht="12.75">
      <c r="A13" s="135" t="s">
        <v>100</v>
      </c>
      <c r="B13" s="135" t="s">
        <v>101</v>
      </c>
      <c r="C13" s="135">
        <f>SUM(C7:C12)</f>
        <v>71353</v>
      </c>
      <c r="D13" s="135">
        <f>SUM(D7:D12)</f>
        <v>361734</v>
      </c>
      <c r="E13" s="135">
        <f>SUM(E7:E12)</f>
        <v>18331</v>
      </c>
      <c r="F13" s="135">
        <f>SUM(F7:F12)</f>
        <v>11019</v>
      </c>
      <c r="G13" s="135">
        <f>SUM(G7:G12)</f>
        <v>462437</v>
      </c>
      <c r="H13" s="135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4.25">
      <c r="A15" s="129" t="s">
        <v>104</v>
      </c>
      <c r="B15" s="129"/>
      <c r="D15" s="128"/>
      <c r="E15" s="128"/>
      <c r="F15" s="128"/>
      <c r="G15" s="128"/>
      <c r="H15" s="128"/>
    </row>
    <row r="16" spans="1:8" ht="14.25">
      <c r="A16" s="129" t="s">
        <v>105</v>
      </c>
      <c r="B16" s="129"/>
      <c r="D16" s="128"/>
      <c r="E16" s="128"/>
      <c r="F16" s="128"/>
      <c r="G16" s="128"/>
      <c r="H16" s="128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2017-11-14T12:27:22Z</dcterms:modified>
  <cp:category/>
  <cp:version/>
  <cp:contentType/>
  <cp:contentStatus/>
</cp:coreProperties>
</file>