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08" yWindow="132" windowWidth="15336" windowHeight="3456" tabRatio="947" firstSheet="4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maize'!$B$2:$J$82</definedName>
    <definedName name="_xlnm.Print_Area" localSheetId="8">'Summary -White maize'!$B$2:$J$82</definedName>
    <definedName name="_xlnm.Print_Area" localSheetId="9">'Summary -Yellow maize'!$B$2:$J$82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<sst xmlns="http://schemas.openxmlformats.org/spreadsheetml/2006/main" count="447" uniqueCount="182">
  <si>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</si>
  <si>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</si>
  <si>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</si>
  <si>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</si>
  <si>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</si>
  <si>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</si>
  <si>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</si>
  <si>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</si>
  <si>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</si>
  <si>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</si>
  <si>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</si>
  <si>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</si>
  <si>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</si>
  <si>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</si>
  <si>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</si>
  <si>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</si>
  <si>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</si>
  <si>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</si>
  <si>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</si>
  <si>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</si>
  <si>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</si>
  <si>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</si>
  <si>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</si>
  <si>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</si>
  <si>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</si>
  <si>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</si>
  <si>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</si>
  <si>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</si>
  <si>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</si>
  <si>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</si>
  <si>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</si>
  <si>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</si>
  <si>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</si>
  <si>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</si>
  <si>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</si>
  <si>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</si>
  <si>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</si>
  <si>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</si>
  <si>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</si>
  <si>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Aanpassing vir plaasverbruik &amp; stoor (tonne) (Nota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</si>
  <si>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</si>
  <si>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</si>
  <si>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</si>
  <si>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</si>
  <si>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</si>
  <si>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</si>
  <si>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</si>
  <si>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</si>
  <si>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</si>
  <si>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</si>
  <si>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</si>
  <si>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</si>
  <si>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</si>
  <si>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</si>
  <si>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</si>
  <si>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</si>
  <si>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</si>
  <si>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</si>
  <si>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</si>
  <si>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</si>
  <si>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</si>
  <si>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</si>
  <si>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</si>
  <si>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</si>
  <si>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 xml:space="preserve"> 47 000 </t>
  </si>
  <si>
    <t xml:space="preserve"> 10 500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</si>
  <si>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</si>
  <si>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</si>
  <si>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</si>
  <si>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</si>
  <si>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</si>
  <si>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</si>
  <si>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</si>
  <si>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</si>
  <si>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</si>
  <si>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</si>
  <si>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</si>
  <si>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</si>
  <si>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</si>
  <si>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</si>
  <si>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</si>
  <si>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</si>
  <si>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</si>
  <si>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</si>
  <si>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</si>
  <si>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</si>
  <si>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</si>
  <si>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</si>
  <si>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</si>
  <si>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</si>
  <si>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</si>
  <si>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</si>
  <si>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</si>
  <si>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</si>
  <si>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</si>
  <si>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Mar 16</t>
  </si>
  <si>
    <t>Apr 16</t>
  </si>
  <si>
    <t>Deliveries as % of CEC estimate minus retensions (%)</t>
  </si>
  <si>
    <t>Lewerings as % van die NOK skatting minus terughoudings(%)</t>
  </si>
  <si>
    <t>Jan &amp; Feb 2016</t>
  </si>
  <si>
    <t>2016/17*: It should be noted that early deliveries during the month of January &amp; February 2016 is included</t>
  </si>
  <si>
    <t>03 Mar 2017</t>
  </si>
  <si>
    <t>10 Mar 2017</t>
  </si>
  <si>
    <t>17 Mar 2017</t>
  </si>
  <si>
    <t>24 Mar 2017</t>
  </si>
  <si>
    <t>31 Mar 2017</t>
  </si>
  <si>
    <t>07 Apr 2017</t>
  </si>
  <si>
    <t>14 Apr 2017</t>
  </si>
  <si>
    <t>21 Apr 2017</t>
  </si>
  <si>
    <t>28 Apr 2017</t>
  </si>
  <si>
    <t>Jan &amp; Feb 2017</t>
  </si>
  <si>
    <t>2017/18*</t>
  </si>
  <si>
    <t>05 May 2017</t>
  </si>
  <si>
    <t>2017/18</t>
  </si>
  <si>
    <t>Mar 17</t>
  </si>
  <si>
    <t>Apr 17</t>
  </si>
  <si>
    <t>2017/18 bemarkingsjaar</t>
  </si>
  <si>
    <r>
      <t xml:space="preserve">Early deliveries (Mar &amp; Apr) (tons) </t>
    </r>
    <r>
      <rPr>
        <i/>
        <sz val="9"/>
        <rFont val="Arial"/>
        <family val="2"/>
      </rPr>
      <t>(Note 1)</t>
    </r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</si>
  <si>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</si>
  <si>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t>Nota 1:  Maart en April 2016 se lewerings word geneem as vroeë lewerings.  Ouseisoenlewerings is moontlik maar waarskynlik minimaal</t>
  </si>
  <si>
    <t>Produsente lewerings in 2017/18 bemarkingseisoen / Producer deliveries in 2017/18 marketing season</t>
  </si>
  <si>
    <t>2016/18</t>
  </si>
  <si>
    <t>12 May 2017</t>
  </si>
  <si>
    <t>19 May 2017</t>
  </si>
  <si>
    <t>26 May 2017</t>
  </si>
  <si>
    <t>2 June 2017</t>
  </si>
  <si>
    <t>9 June 2017</t>
  </si>
  <si>
    <t>16 June 2017</t>
  </si>
  <si>
    <t>23 June 2017</t>
  </si>
  <si>
    <t>30 June 2017</t>
  </si>
  <si>
    <t>07 July 2017</t>
  </si>
  <si>
    <t>14 July 2017</t>
  </si>
  <si>
    <t>21 July 2017</t>
  </si>
  <si>
    <t>28 July 2017</t>
  </si>
  <si>
    <t>04 Aug 2017</t>
  </si>
  <si>
    <t>11 Aug 2017</t>
  </si>
  <si>
    <t>18 Aug 2017</t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</si>
  <si>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</si>
  <si>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</si>
  <si>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</si>
  <si>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</si>
  <si>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</si>
  <si>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</si>
  <si>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</si>
  <si>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</si>
  <si>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</si>
  <si>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</si>
  <si>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</si>
  <si>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</si>
  <si>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25 Aug 2017</t>
  </si>
  <si>
    <t>CEC 7th production estimate (tons)</t>
  </si>
  <si>
    <t>NOK 7de produksieskatting (ton)</t>
  </si>
  <si>
    <t>%</t>
  </si>
  <si>
    <t>01 Sep 2017</t>
  </si>
  <si>
    <t>08 Sep 2017</t>
  </si>
  <si>
    <t>15 Sep 2017</t>
  </si>
  <si>
    <t>22 Sep 2017</t>
  </si>
  <si>
    <t>29 Sep 2017</t>
  </si>
  <si>
    <t>06 Oct 2017</t>
  </si>
  <si>
    <t>13 Oct 2017</t>
  </si>
  <si>
    <t>20 Oct 2017</t>
  </si>
  <si>
    <t>27 Oct 2017</t>
  </si>
  <si>
    <t>03 Nov 2017</t>
  </si>
  <si>
    <t>10 Nov 2017</t>
  </si>
  <si>
    <t>17 Nov 2017</t>
  </si>
  <si>
    <t>24 Nov 2017</t>
  </si>
  <si>
    <t>01 Dec 2017</t>
  </si>
  <si>
    <t>8 Dec 2017</t>
  </si>
  <si>
    <t>15 Dec 2017</t>
  </si>
  <si>
    <t>22 Dec 2017</t>
  </si>
  <si>
    <t>29 Dec 2017</t>
  </si>
  <si>
    <t>05 Jan 2018</t>
  </si>
  <si>
    <t>12 Jan 2018</t>
  </si>
  <si>
    <t>19 Jan 2018</t>
  </si>
  <si>
    <t>26 Jan 2018</t>
  </si>
  <si>
    <t>02 Feb 2018</t>
  </si>
  <si>
    <t>09 Feb 2018</t>
  </si>
  <si>
    <t>16 Feb 2018</t>
  </si>
  <si>
    <t>23 Feb 2018</t>
  </si>
  <si>
    <t>Progressive / Progressief
2017/04/29 - 2018/03/09</t>
  </si>
  <si>
    <t>02 Mar 2018</t>
  </si>
  <si>
    <t>09 Mar 2018</t>
  </si>
</sst>
</file>

<file path=xl/styles.xml><?xml version="1.0" encoding="utf-8"?>
<styleSheet xmlns="http://schemas.openxmlformats.org/spreadsheetml/2006/main">
  <numFmts count="7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0.0"/>
    <numFmt numFmtId="183" formatCode="0.000"/>
    <numFmt numFmtId="184" formatCode="0.0%"/>
    <numFmt numFmtId="185" formatCode="_ * #,##0.000_ ;_ * \-#,##0.000_ ;_ * &quot;-&quot;??_ ;_ @_ "/>
    <numFmt numFmtId="186" formatCode="_ * #,##0.0000_ ;_ * \-#,##0.0000_ ;_ * &quot;-&quot;??_ ;_ @_ "/>
    <numFmt numFmtId="187" formatCode="_ * #,##0.00000_ ;_ * \-#,##0.00000_ ;_ * &quot;-&quot;??_ ;_ @_ "/>
    <numFmt numFmtId="188" formatCode="_(* #,##0.0_);_(* \(#,##0.0\);_(* &quot;-&quot;??_);_(@_)"/>
    <numFmt numFmtId="189" formatCode="_(* #,##0_);_(* \(#,##0\);_(* &quot;-&quot;??_);_(@_)"/>
    <numFmt numFmtId="190" formatCode="0.0000"/>
    <numFmt numFmtId="191" formatCode="_ * #.##0.0_ ;_ * \-#.##0.0_ ;_ * &quot;-&quot;??_ ;_ @_ "/>
    <numFmt numFmtId="192" formatCode="_ * #.##0._ ;_ * \-#.##0._ ;_ * &quot;-&quot;??_ ;_ @_ "/>
    <numFmt numFmtId="193" formatCode="_ * #.##._ ;_ * \-#.##._ ;_ * &quot;-&quot;??_ ;_ @_ⴆ"/>
    <numFmt numFmtId="194" formatCode="_ * #.#._ ;_ * \-#.#._ ;_ * &quot;-&quot;??_ ;_ @_ⴆ"/>
    <numFmt numFmtId="195" formatCode="_ * #.;_ * \-#.;_ * &quot;-&quot;??_ ;_ @_ⴆ"/>
    <numFmt numFmtId="196" formatCode="_ * #.##0_ ;_ * \-#.##0_ ;_ * &quot;-&quot;??_ ;_ @_ "/>
    <numFmt numFmtId="197" formatCode="mmm\-yyyy"/>
    <numFmt numFmtId="198" formatCode="[$-409]d\-mmm\-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,##0"/>
    <numFmt numFmtId="204" formatCode="[$-1C09]dd\ mmmm\ yyyy"/>
    <numFmt numFmtId="205" formatCode="[$-1C09]dd\ mmmm\ yyyy;@"/>
    <numFmt numFmtId="206" formatCode="m/d/yyyy"/>
    <numFmt numFmtId="207" formatCode="##\ ###\ ###"/>
    <numFmt numFmtId="208" formatCode="##.0\ ###\ ###"/>
    <numFmt numFmtId="209" formatCode="#.0\ ###\ ###"/>
    <numFmt numFmtId="210" formatCode="0.000_)"/>
    <numFmt numFmtId="211" formatCode="[$-409]hh:mm:ss\ AM/PM"/>
    <numFmt numFmtId="212" formatCode="#\ ###\ ###"/>
    <numFmt numFmtId="213" formatCode="###\ ###\ ###\ "/>
    <numFmt numFmtId="214" formatCode="#\ ###\ ###\ "/>
    <numFmt numFmtId="215" formatCode="_ * #,##0.0_ ;_ * \-#,##0.0_ ;_ * &quot;-&quot;?_ ;_ @_ "/>
    <numFmt numFmtId="216" formatCode="#,##0;#,##0"/>
    <numFmt numFmtId="217" formatCode="#,###,###"/>
    <numFmt numFmtId="218" formatCode="#\ ###\ ###\ ###"/>
    <numFmt numFmtId="219" formatCode="###\ ###\ ###"/>
    <numFmt numFmtId="220" formatCode="#\ ###\ ##0"/>
    <numFmt numFmtId="221" formatCode="#,###,###,###"/>
    <numFmt numFmtId="222" formatCode="0_ ;\-0\ "/>
    <numFmt numFmtId="223" formatCode="_ * #\ ##0_ ;_ * \-#\ ##0_ ;_ * &quot;-&quot;??_ ;_ @_ "/>
    <numFmt numFmtId="224" formatCode="#,##0.0;#,##0.0"/>
    <numFmt numFmtId="225" formatCode="#,##0.00;#,##0.00"/>
  </numFmts>
  <fonts count="10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12"/>
      <color indexed="56"/>
      <name val="Cambria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12"/>
      <color theme="3"/>
      <name val="Cambria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sz val="11"/>
      <color theme="3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>
        <color indexed="63"/>
      </right>
      <top style="thin">
        <color rgb="FF3F3F3F"/>
      </top>
      <bottom style="medium"/>
    </border>
    <border>
      <left>
        <color indexed="63"/>
      </left>
      <right style="medium"/>
      <top style="thin">
        <color rgb="FF3F3F3F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7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1" fontId="2" fillId="0" borderId="0" xfId="42" applyNumberFormat="1" applyFont="1" applyAlignment="1">
      <alignment/>
    </xf>
    <xf numFmtId="181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1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1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20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203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9" fillId="0" borderId="20" xfId="0" applyFont="1" applyBorder="1" applyAlignment="1">
      <alignment/>
    </xf>
    <xf numFmtId="0" fontId="48" fillId="0" borderId="20" xfId="0" applyFont="1" applyBorder="1" applyAlignment="1">
      <alignment/>
    </xf>
    <xf numFmtId="0" fontId="49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1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1" fontId="2" fillId="0" borderId="0" xfId="58" applyNumberFormat="1" applyFont="1" applyBorder="1" applyAlignment="1">
      <alignment/>
    </xf>
    <xf numFmtId="181" fontId="2" fillId="0" borderId="0" xfId="54" applyNumberFormat="1" applyFont="1" applyBorder="1" applyAlignment="1">
      <alignment/>
    </xf>
    <xf numFmtId="181" fontId="2" fillId="0" borderId="0" xfId="42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181" fontId="2" fillId="0" borderId="0" xfId="42" applyNumberFormat="1" applyFont="1" applyBorder="1" applyAlignment="1">
      <alignment horizontal="center"/>
    </xf>
    <xf numFmtId="0" fontId="90" fillId="0" borderId="0" xfId="0" applyFont="1" applyBorder="1" applyAlignment="1">
      <alignment/>
    </xf>
    <xf numFmtId="15" fontId="91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80" fillId="30" borderId="21" xfId="76" applyBorder="1" applyAlignment="1">
      <alignment horizontal="right"/>
    </xf>
    <xf numFmtId="181" fontId="2" fillId="0" borderId="22" xfId="42" applyNumberFormat="1" applyFont="1" applyBorder="1" applyAlignment="1">
      <alignment horizontal="center"/>
    </xf>
    <xf numFmtId="181" fontId="2" fillId="0" borderId="22" xfId="42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80" fillId="30" borderId="23" xfId="76" applyBorder="1" applyAlignment="1">
      <alignment/>
    </xf>
    <xf numFmtId="0" fontId="79" fillId="0" borderId="24" xfId="73" applyBorder="1" applyAlignment="1">
      <alignment horizontal="center"/>
    </xf>
    <xf numFmtId="0" fontId="79" fillId="0" borderId="25" xfId="73" applyBorder="1" applyAlignment="1">
      <alignment horizontal="center"/>
    </xf>
    <xf numFmtId="0" fontId="87" fillId="0" borderId="26" xfId="94" applyBorder="1" applyAlignment="1">
      <alignment horizontal="right"/>
    </xf>
    <xf numFmtId="0" fontId="87" fillId="0" borderId="27" xfId="94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1" fontId="2" fillId="0" borderId="22" xfId="58" applyNumberFormat="1" applyFont="1" applyBorder="1" applyAlignment="1">
      <alignment/>
    </xf>
    <xf numFmtId="181" fontId="2" fillId="0" borderId="32" xfId="54" applyNumberFormat="1" applyFont="1" applyBorder="1" applyAlignment="1">
      <alignment/>
    </xf>
    <xf numFmtId="181" fontId="2" fillId="0" borderId="22" xfId="54" applyNumberFormat="1" applyFont="1" applyBorder="1" applyAlignment="1">
      <alignment/>
    </xf>
    <xf numFmtId="181" fontId="2" fillId="0" borderId="22" xfId="62" applyNumberFormat="1" applyFont="1" applyBorder="1" applyAlignment="1">
      <alignment/>
    </xf>
    <xf numFmtId="181" fontId="2" fillId="0" borderId="32" xfId="79" applyNumberFormat="1" applyFont="1" applyBorder="1">
      <alignment/>
      <protection/>
    </xf>
    <xf numFmtId="0" fontId="2" fillId="0" borderId="28" xfId="0" applyFont="1" applyBorder="1" applyAlignment="1">
      <alignment horizontal="center"/>
    </xf>
    <xf numFmtId="181" fontId="2" fillId="0" borderId="22" xfId="42" applyNumberFormat="1" applyFont="1" applyBorder="1" applyAlignment="1">
      <alignment horizontal="right"/>
    </xf>
    <xf numFmtId="181" fontId="2" fillId="0" borderId="33" xfId="58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1" fontId="2" fillId="0" borderId="24" xfId="54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5" xfId="0" applyFont="1" applyBorder="1" applyAlignment="1">
      <alignment/>
    </xf>
    <xf numFmtId="49" fontId="14" fillId="0" borderId="36" xfId="0" applyNumberFormat="1" applyFont="1" applyBorder="1" applyAlignment="1">
      <alignment/>
    </xf>
    <xf numFmtId="0" fontId="79" fillId="0" borderId="5" xfId="73" applyFont="1" applyAlignment="1">
      <alignment horizontal="center" vertical="center" wrapText="1"/>
    </xf>
    <xf numFmtId="49" fontId="79" fillId="0" borderId="5" xfId="73" applyNumberFormat="1" applyFont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181" fontId="16" fillId="0" borderId="37" xfId="42" applyNumberFormat="1" applyFont="1" applyBorder="1" applyAlignment="1">
      <alignment/>
    </xf>
    <xf numFmtId="181" fontId="17" fillId="0" borderId="37" xfId="42" applyNumberFormat="1" applyFont="1" applyBorder="1" applyAlignment="1">
      <alignment/>
    </xf>
    <xf numFmtId="181" fontId="80" fillId="30" borderId="37" xfId="76" applyNumberFormat="1" applyFont="1" applyBorder="1" applyAlignment="1">
      <alignment/>
    </xf>
    <xf numFmtId="181" fontId="17" fillId="0" borderId="22" xfId="42" applyNumberFormat="1" applyFont="1" applyBorder="1" applyAlignment="1">
      <alignment/>
    </xf>
    <xf numFmtId="181" fontId="16" fillId="0" borderId="32" xfId="42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181" fontId="17" fillId="0" borderId="38" xfId="53" applyNumberFormat="1" applyFont="1" applyBorder="1" applyAlignment="1">
      <alignment/>
    </xf>
    <xf numFmtId="181" fontId="17" fillId="0" borderId="24" xfId="53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181" fontId="17" fillId="0" borderId="37" xfId="53" applyNumberFormat="1" applyFont="1" applyBorder="1" applyAlignment="1">
      <alignment/>
    </xf>
    <xf numFmtId="181" fontId="17" fillId="0" borderId="32" xfId="53" applyNumberFormat="1" applyFont="1" applyBorder="1" applyAlignment="1">
      <alignment/>
    </xf>
    <xf numFmtId="181" fontId="15" fillId="0" borderId="0" xfId="42" applyNumberFormat="1" applyFont="1" applyAlignment="1">
      <alignment/>
    </xf>
    <xf numFmtId="181" fontId="16" fillId="0" borderId="0" xfId="42" applyNumberFormat="1" applyFont="1" applyAlignment="1">
      <alignment/>
    </xf>
    <xf numFmtId="181" fontId="17" fillId="0" borderId="0" xfId="42" applyNumberFormat="1" applyFont="1" applyAlignment="1">
      <alignment/>
    </xf>
    <xf numFmtId="181" fontId="16" fillId="0" borderId="0" xfId="0" applyNumberFormat="1" applyFont="1" applyAlignment="1">
      <alignment/>
    </xf>
    <xf numFmtId="181" fontId="2" fillId="0" borderId="39" xfId="54" applyNumberFormat="1" applyFont="1" applyBorder="1" applyAlignment="1">
      <alignment/>
    </xf>
    <xf numFmtId="181" fontId="2" fillId="0" borderId="40" xfId="54" applyNumberFormat="1" applyFont="1" applyBorder="1" applyAlignment="1">
      <alignment/>
    </xf>
    <xf numFmtId="181" fontId="2" fillId="0" borderId="41" xfId="54" applyNumberFormat="1" applyFont="1" applyBorder="1" applyAlignment="1">
      <alignment/>
    </xf>
    <xf numFmtId="0" fontId="2" fillId="0" borderId="42" xfId="0" applyFont="1" applyBorder="1" applyAlignment="1">
      <alignment/>
    </xf>
    <xf numFmtId="49" fontId="2" fillId="0" borderId="43" xfId="0" applyNumberFormat="1" applyFont="1" applyBorder="1" applyAlignment="1">
      <alignment/>
    </xf>
    <xf numFmtId="181" fontId="2" fillId="0" borderId="44" xfId="79" applyNumberFormat="1" applyFont="1" applyBorder="1">
      <alignment/>
      <protection/>
    </xf>
    <xf numFmtId="181" fontId="2" fillId="0" borderId="45" xfId="79" applyNumberFormat="1" applyFont="1" applyBorder="1">
      <alignment/>
      <protection/>
    </xf>
    <xf numFmtId="0" fontId="2" fillId="0" borderId="46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181" fontId="92" fillId="0" borderId="37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181" fontId="2" fillId="0" borderId="31" xfId="79" applyNumberFormat="1" applyFont="1" applyFill="1" applyBorder="1">
      <alignment/>
      <protection/>
    </xf>
    <xf numFmtId="49" fontId="2" fillId="0" borderId="37" xfId="0" applyNumberFormat="1" applyFont="1" applyBorder="1" applyAlignment="1">
      <alignment horizontal="center"/>
    </xf>
    <xf numFmtId="181" fontId="2" fillId="0" borderId="33" xfId="54" applyNumberFormat="1" applyFont="1" applyBorder="1" applyAlignment="1">
      <alignment/>
    </xf>
    <xf numFmtId="0" fontId="0" fillId="0" borderId="0" xfId="0" applyAlignment="1">
      <alignment horizontal="left"/>
    </xf>
    <xf numFmtId="0" fontId="93" fillId="0" borderId="47" xfId="93" applyFont="1" applyBorder="1" applyAlignment="1">
      <alignment horizontal="left"/>
    </xf>
    <xf numFmtId="0" fontId="0" fillId="0" borderId="0" xfId="0" applyAlignment="1">
      <alignment horizontal="center"/>
    </xf>
    <xf numFmtId="0" fontId="93" fillId="0" borderId="42" xfId="93" applyFont="1" applyBorder="1" applyAlignment="1">
      <alignment horizontal="center"/>
    </xf>
    <xf numFmtId="0" fontId="0" fillId="0" borderId="0" xfId="0" applyFont="1" applyAlignment="1">
      <alignment horizontal="left"/>
    </xf>
    <xf numFmtId="0" fontId="93" fillId="0" borderId="48" xfId="93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49" fontId="0" fillId="0" borderId="43" xfId="0" applyNumberFormat="1" applyFont="1" applyBorder="1" applyAlignment="1">
      <alignment/>
    </xf>
    <xf numFmtId="181" fontId="0" fillId="0" borderId="48" xfId="79" applyNumberFormat="1" applyFont="1" applyBorder="1" applyAlignment="1">
      <alignment horizontal="center"/>
      <protection/>
    </xf>
    <xf numFmtId="181" fontId="0" fillId="0" borderId="43" xfId="79" applyNumberFormat="1" applyFont="1" applyBorder="1" applyAlignment="1">
      <alignment horizontal="center"/>
      <protection/>
    </xf>
    <xf numFmtId="0" fontId="0" fillId="0" borderId="46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1" fontId="0" fillId="0" borderId="49" xfId="79" applyNumberFormat="1" applyFont="1" applyBorder="1" applyAlignment="1">
      <alignment horizontal="center"/>
      <protection/>
    </xf>
    <xf numFmtId="181" fontId="0" fillId="0" borderId="18" xfId="79" applyNumberFormat="1" applyFont="1" applyBorder="1" applyAlignment="1">
      <alignment horizontal="center"/>
      <protection/>
    </xf>
    <xf numFmtId="0" fontId="94" fillId="0" borderId="50" xfId="94" applyFont="1" applyBorder="1" applyAlignment="1">
      <alignment horizontal="left"/>
    </xf>
    <xf numFmtId="49" fontId="94" fillId="0" borderId="51" xfId="94" applyNumberFormat="1" applyFont="1" applyBorder="1" applyAlignment="1">
      <alignment/>
    </xf>
    <xf numFmtId="181" fontId="0" fillId="0" borderId="52" xfId="79" applyNumberFormat="1" applyFont="1" applyBorder="1" applyAlignment="1">
      <alignment horizontal="center"/>
      <protection/>
    </xf>
    <xf numFmtId="181" fontId="0" fillId="0" borderId="51" xfId="79" applyNumberFormat="1" applyFont="1" applyBorder="1" applyAlignment="1">
      <alignment horizontal="center"/>
      <protection/>
    </xf>
    <xf numFmtId="0" fontId="95" fillId="27" borderId="53" xfId="87" applyFont="1" applyBorder="1" applyAlignment="1">
      <alignment horizontal="left"/>
    </xf>
    <xf numFmtId="49" fontId="95" fillId="27" borderId="54" xfId="87" applyNumberFormat="1" applyFont="1" applyBorder="1" applyAlignment="1">
      <alignment/>
    </xf>
    <xf numFmtId="184" fontId="95" fillId="27" borderId="49" xfId="87" applyNumberFormat="1" applyFont="1" applyBorder="1" applyAlignment="1">
      <alignment horizontal="center"/>
    </xf>
    <xf numFmtId="184" fontId="95" fillId="27" borderId="18" xfId="8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81" fontId="2" fillId="0" borderId="40" xfId="58" applyNumberFormat="1" applyFont="1" applyBorder="1" applyAlignment="1">
      <alignment/>
    </xf>
    <xf numFmtId="181" fontId="85" fillId="27" borderId="56" xfId="42" applyNumberFormat="1" applyFont="1" applyFill="1" applyBorder="1" applyAlignment="1">
      <alignment horizontal="center"/>
    </xf>
    <xf numFmtId="181" fontId="85" fillId="27" borderId="57" xfId="42" applyNumberFormat="1" applyFont="1" applyFill="1" applyBorder="1" applyAlignment="1">
      <alignment horizontal="center"/>
    </xf>
    <xf numFmtId="181" fontId="2" fillId="0" borderId="32" xfId="42" applyNumberFormat="1" applyFont="1" applyBorder="1" applyAlignment="1">
      <alignment/>
    </xf>
    <xf numFmtId="181" fontId="2" fillId="0" borderId="24" xfId="42" applyNumberFormat="1" applyFont="1" applyBorder="1" applyAlignment="1">
      <alignment/>
    </xf>
    <xf numFmtId="0" fontId="1" fillId="0" borderId="18" xfId="79" applyNumberFormat="1" applyFont="1" applyBorder="1">
      <alignment/>
      <protection/>
    </xf>
    <xf numFmtId="184" fontId="95" fillId="27" borderId="0" xfId="87" applyNumberFormat="1" applyFont="1" applyBorder="1" applyAlignment="1">
      <alignment horizontal="center"/>
    </xf>
    <xf numFmtId="0" fontId="93" fillId="0" borderId="20" xfId="93" applyFont="1" applyBorder="1" applyAlignment="1">
      <alignment horizontal="center"/>
    </xf>
    <xf numFmtId="0" fontId="93" fillId="0" borderId="58" xfId="93" applyFont="1" applyBorder="1" applyAlignment="1">
      <alignment horizontal="center"/>
    </xf>
    <xf numFmtId="0" fontId="95" fillId="27" borderId="59" xfId="87" applyFont="1" applyBorder="1" applyAlignment="1">
      <alignment horizontal="left"/>
    </xf>
    <xf numFmtId="49" fontId="95" fillId="27" borderId="60" xfId="87" applyNumberFormat="1" applyFont="1" applyBorder="1" applyAlignment="1">
      <alignment/>
    </xf>
    <xf numFmtId="184" fontId="95" fillId="27" borderId="58" xfId="87" applyNumberFormat="1" applyFont="1" applyBorder="1" applyAlignment="1">
      <alignment horizontal="center"/>
    </xf>
    <xf numFmtId="0" fontId="93" fillId="0" borderId="46" xfId="93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49" fontId="2" fillId="0" borderId="61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1" fontId="1" fillId="0" borderId="0" xfId="42" applyNumberFormat="1" applyFont="1" applyBorder="1" applyAlignment="1">
      <alignment/>
    </xf>
    <xf numFmtId="181" fontId="1" fillId="0" borderId="0" xfId="54" applyNumberFormat="1" applyFont="1" applyBorder="1" applyAlignment="1">
      <alignment/>
    </xf>
    <xf numFmtId="181" fontId="2" fillId="0" borderId="62" xfId="79" applyNumberFormat="1" applyFont="1" applyBorder="1">
      <alignment/>
      <protection/>
    </xf>
    <xf numFmtId="0" fontId="96" fillId="0" borderId="0" xfId="93" applyFont="1" applyBorder="1" applyAlignment="1">
      <alignment horizontal="left"/>
    </xf>
    <xf numFmtId="181" fontId="2" fillId="0" borderId="63" xfId="79" applyNumberFormat="1" applyFont="1" applyBorder="1">
      <alignment/>
      <protection/>
    </xf>
    <xf numFmtId="0" fontId="2" fillId="0" borderId="40" xfId="0" applyFont="1" applyBorder="1" applyAlignment="1">
      <alignment/>
    </xf>
    <xf numFmtId="181" fontId="85" fillId="27" borderId="60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1" fontId="2" fillId="0" borderId="32" xfId="42" applyNumberFormat="1" applyFont="1" applyBorder="1" applyAlignment="1">
      <alignment horizontal="right"/>
    </xf>
    <xf numFmtId="181" fontId="2" fillId="0" borderId="25" xfId="42" applyNumberFormat="1" applyFont="1" applyBorder="1" applyAlignment="1">
      <alignment/>
    </xf>
    <xf numFmtId="181" fontId="2" fillId="0" borderId="39" xfId="42" applyNumberFormat="1" applyFont="1" applyBorder="1" applyAlignment="1">
      <alignment/>
    </xf>
    <xf numFmtId="181" fontId="2" fillId="0" borderId="41" xfId="42" applyNumberFormat="1" applyFont="1" applyBorder="1" applyAlignment="1">
      <alignment/>
    </xf>
    <xf numFmtId="181" fontId="2" fillId="0" borderId="40" xfId="42" applyNumberFormat="1" applyFont="1" applyBorder="1" applyAlignment="1">
      <alignment/>
    </xf>
    <xf numFmtId="181" fontId="85" fillId="27" borderId="64" xfId="42" applyNumberFormat="1" applyFont="1" applyFill="1" applyBorder="1" applyAlignment="1">
      <alignment/>
    </xf>
    <xf numFmtId="0" fontId="1" fillId="0" borderId="0" xfId="79" applyNumberFormat="1" applyFont="1" applyBorder="1">
      <alignment/>
      <protection/>
    </xf>
    <xf numFmtId="0" fontId="1" fillId="0" borderId="25" xfId="79" applyNumberFormat="1" applyFont="1" applyBorder="1">
      <alignment/>
      <protection/>
    </xf>
    <xf numFmtId="0" fontId="1" fillId="0" borderId="41" xfId="79" applyNumberFormat="1" applyFont="1" applyBorder="1">
      <alignment/>
      <protection/>
    </xf>
    <xf numFmtId="0" fontId="2" fillId="0" borderId="65" xfId="0" applyFont="1" applyBorder="1" applyAlignment="1">
      <alignment horizontal="right" vertical="center" wrapText="1"/>
    </xf>
    <xf numFmtId="0" fontId="2" fillId="0" borderId="46" xfId="0" applyFont="1" applyBorder="1" applyAlignment="1">
      <alignment/>
    </xf>
    <xf numFmtId="49" fontId="2" fillId="0" borderId="18" xfId="0" applyNumberFormat="1" applyFont="1" applyBorder="1" applyAlignment="1">
      <alignment/>
    </xf>
    <xf numFmtId="181" fontId="85" fillId="27" borderId="32" xfId="42" applyNumberFormat="1" applyFont="1" applyFill="1" applyBorder="1" applyAlignment="1">
      <alignment horizontal="center"/>
    </xf>
    <xf numFmtId="0" fontId="97" fillId="0" borderId="0" xfId="79" applyNumberFormat="1" applyFont="1" applyBorder="1">
      <alignment/>
      <protection/>
    </xf>
    <xf numFmtId="181" fontId="85" fillId="27" borderId="66" xfId="42" applyNumberFormat="1" applyFont="1" applyFill="1" applyBorder="1" applyAlignment="1">
      <alignment horizontal="center"/>
    </xf>
    <xf numFmtId="181" fontId="85" fillId="33" borderId="67" xfId="42" applyNumberFormat="1" applyFont="1" applyFill="1" applyBorder="1" applyAlignment="1">
      <alignment horizontal="center"/>
    </xf>
    <xf numFmtId="181" fontId="2" fillId="0" borderId="49" xfId="79" applyNumberFormat="1" applyFont="1" applyFill="1" applyBorder="1">
      <alignment/>
      <protection/>
    </xf>
    <xf numFmtId="0" fontId="2" fillId="0" borderId="64" xfId="0" applyFont="1" applyBorder="1" applyAlignment="1">
      <alignment horizontal="left" vertical="center"/>
    </xf>
    <xf numFmtId="9" fontId="98" fillId="34" borderId="0" xfId="88" applyFont="1" applyFill="1" applyAlignment="1">
      <alignment horizontal="center"/>
    </xf>
    <xf numFmtId="181" fontId="99" fillId="30" borderId="68" xfId="76" applyNumberFormat="1" applyFont="1" applyBorder="1" applyAlignment="1">
      <alignment horizontal="left" vertical="center" wrapText="1"/>
    </xf>
    <xf numFmtId="0" fontId="80" fillId="30" borderId="37" xfId="76" applyFont="1" applyBorder="1" applyAlignment="1">
      <alignment/>
    </xf>
    <xf numFmtId="10" fontId="0" fillId="0" borderId="0" xfId="88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181" fontId="2" fillId="0" borderId="69" xfId="58" applyNumberFormat="1" applyFont="1" applyBorder="1" applyAlignment="1">
      <alignment/>
    </xf>
    <xf numFmtId="181" fontId="2" fillId="0" borderId="69" xfId="54" applyNumberFormat="1" applyFont="1" applyBorder="1" applyAlignment="1">
      <alignment/>
    </xf>
    <xf numFmtId="181" fontId="1" fillId="35" borderId="69" xfId="50" applyNumberFormat="1" applyFont="1" applyFill="1" applyBorder="1" applyAlignment="1">
      <alignment/>
    </xf>
    <xf numFmtId="181" fontId="85" fillId="27" borderId="17" xfId="50" applyNumberFormat="1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81" fontId="1" fillId="0" borderId="22" xfId="42" applyNumberFormat="1" applyFont="1" applyBorder="1" applyAlignment="1">
      <alignment/>
    </xf>
    <xf numFmtId="181" fontId="80" fillId="30" borderId="37" xfId="76" applyNumberFormat="1" applyFont="1" applyBorder="1" applyAlignment="1">
      <alignment/>
    </xf>
    <xf numFmtId="181" fontId="2" fillId="0" borderId="25" xfId="52" applyNumberFormat="1" applyFont="1" applyBorder="1" applyAlignment="1">
      <alignment/>
    </xf>
    <xf numFmtId="181" fontId="1" fillId="0" borderId="33" xfId="50" applyNumberFormat="1" applyFont="1" applyBorder="1" applyAlignment="1">
      <alignment/>
    </xf>
    <xf numFmtId="181" fontId="1" fillId="0" borderId="32" xfId="50" applyNumberFormat="1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184" fontId="95" fillId="27" borderId="49" xfId="87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81" fontId="2" fillId="0" borderId="32" xfId="50" applyNumberFormat="1" applyFont="1" applyBorder="1" applyAlignment="1">
      <alignment/>
    </xf>
    <xf numFmtId="0" fontId="93" fillId="0" borderId="58" xfId="93" applyFont="1" applyBorder="1" applyAlignment="1">
      <alignment horizontal="center"/>
    </xf>
    <xf numFmtId="184" fontId="95" fillId="27" borderId="58" xfId="87" applyNumberFormat="1" applyFont="1" applyBorder="1" applyAlignment="1">
      <alignment horizontal="center"/>
    </xf>
    <xf numFmtId="181" fontId="85" fillId="27" borderId="32" xfId="50" applyNumberFormat="1" applyFont="1" applyFill="1" applyBorder="1" applyAlignment="1">
      <alignment horizontal="center"/>
    </xf>
    <xf numFmtId="181" fontId="85" fillId="27" borderId="66" xfId="50" applyNumberFormat="1" applyFont="1" applyFill="1" applyBorder="1" applyAlignment="1">
      <alignment horizontal="center"/>
    </xf>
    <xf numFmtId="181" fontId="85" fillId="33" borderId="67" xfId="50" applyNumberFormat="1" applyFont="1" applyFill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7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79" fillId="0" borderId="5" xfId="73" applyNumberFormat="1" applyFont="1" applyAlignment="1">
      <alignment horizontal="center" vertical="center" wrapText="1"/>
    </xf>
    <xf numFmtId="3" fontId="80" fillId="30" borderId="37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79" fillId="0" borderId="5" xfId="73" applyNumberFormat="1" applyFont="1" applyAlignment="1">
      <alignment horizontal="center" vertical="center" wrapText="1"/>
    </xf>
    <xf numFmtId="1" fontId="80" fillId="30" borderId="37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7" xfId="42" applyNumberFormat="1" applyFont="1" applyBorder="1" applyAlignment="1">
      <alignment/>
    </xf>
    <xf numFmtId="1" fontId="15" fillId="0" borderId="22" xfId="42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100" fillId="30" borderId="37" xfId="76" applyNumberFormat="1" applyFont="1" applyBorder="1" applyAlignment="1">
      <alignment/>
    </xf>
    <xf numFmtId="1" fontId="100" fillId="19" borderId="37" xfId="42" applyNumberFormat="1" applyFont="1" applyFill="1" applyBorder="1" applyAlignment="1">
      <alignment/>
    </xf>
    <xf numFmtId="1" fontId="100" fillId="19" borderId="37" xfId="20" applyNumberFormat="1" applyFont="1" applyFill="1" applyBorder="1" applyAlignment="1">
      <alignment/>
    </xf>
    <xf numFmtId="1" fontId="101" fillId="19" borderId="37" xfId="42" applyNumberFormat="1" applyFont="1" applyFill="1" applyBorder="1" applyAlignment="1">
      <alignment/>
    </xf>
    <xf numFmtId="1" fontId="61" fillId="19" borderId="37" xfId="42" applyNumberFormat="1" applyFont="1" applyFill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70" fillId="0" borderId="37" xfId="2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1" fontId="80" fillId="0" borderId="37" xfId="76" applyNumberFormat="1" applyFont="1" applyFill="1" applyBorder="1" applyAlignment="1">
      <alignment/>
    </xf>
    <xf numFmtId="3" fontId="80" fillId="0" borderId="37" xfId="76" applyNumberFormat="1" applyFont="1" applyFill="1" applyBorder="1" applyAlignment="1">
      <alignment/>
    </xf>
    <xf numFmtId="181" fontId="80" fillId="0" borderId="23" xfId="76" applyNumberFormat="1" applyFill="1" applyBorder="1" applyAlignment="1">
      <alignment/>
    </xf>
    <xf numFmtId="181" fontId="85" fillId="27" borderId="17" xfId="47" applyNumberFormat="1" applyFont="1" applyFill="1" applyBorder="1" applyAlignment="1">
      <alignment/>
    </xf>
    <xf numFmtId="181" fontId="85" fillId="27" borderId="22" xfId="53" applyNumberFormat="1" applyFont="1" applyFill="1" applyBorder="1" applyAlignment="1">
      <alignment/>
    </xf>
    <xf numFmtId="181" fontId="85" fillId="27" borderId="71" xfId="42" applyNumberFormat="1" applyFont="1" applyFill="1" applyBorder="1" applyAlignment="1">
      <alignment/>
    </xf>
    <xf numFmtId="181" fontId="85" fillId="27" borderId="72" xfId="42" applyNumberFormat="1" applyFont="1" applyFill="1" applyBorder="1" applyAlignment="1">
      <alignment/>
    </xf>
    <xf numFmtId="181" fontId="85" fillId="27" borderId="22" xfId="42" applyNumberFormat="1" applyFont="1" applyFill="1" applyBorder="1" applyAlignment="1">
      <alignment/>
    </xf>
    <xf numFmtId="181" fontId="61" fillId="30" borderId="37" xfId="42" applyNumberFormat="1" applyFont="1" applyFill="1" applyBorder="1" applyAlignment="1">
      <alignment horizontal="center" vertical="center"/>
    </xf>
    <xf numFmtId="181" fontId="61" fillId="30" borderId="37" xfId="76" applyNumberFormat="1" applyFont="1" applyBorder="1" applyAlignment="1">
      <alignment horizontal="center" vertical="center" wrapText="1"/>
    </xf>
    <xf numFmtId="181" fontId="62" fillId="30" borderId="73" xfId="76" applyNumberFormat="1" applyFont="1" applyBorder="1" applyAlignment="1">
      <alignment horizontal="right" vertical="center" wrapText="1"/>
    </xf>
    <xf numFmtId="181" fontId="62" fillId="30" borderId="37" xfId="76" applyNumberFormat="1" applyFont="1" applyBorder="1" applyAlignment="1">
      <alignment horizontal="center" vertical="center" wrapText="1"/>
    </xf>
    <xf numFmtId="9" fontId="0" fillId="0" borderId="0" xfId="88" applyFont="1" applyAlignment="1">
      <alignment/>
    </xf>
    <xf numFmtId="181" fontId="16" fillId="0" borderId="37" xfId="47" applyNumberFormat="1" applyFont="1" applyBorder="1" applyAlignment="1">
      <alignment/>
    </xf>
    <xf numFmtId="181" fontId="80" fillId="30" borderId="37" xfId="76" applyNumberFormat="1" applyFont="1" applyBorder="1" applyAlignment="1">
      <alignment/>
    </xf>
    <xf numFmtId="1" fontId="100" fillId="19" borderId="37" xfId="20" applyNumberFormat="1" applyFont="1" applyFill="1" applyBorder="1" applyAlignment="1">
      <alignment/>
    </xf>
    <xf numFmtId="14" fontId="15" fillId="0" borderId="24" xfId="80" applyNumberFormat="1" applyFont="1" applyBorder="1" applyAlignment="1">
      <alignment horizontal="center"/>
      <protection/>
    </xf>
    <xf numFmtId="1" fontId="80" fillId="30" borderId="37" xfId="76" applyNumberFormat="1" applyFont="1" applyBorder="1" applyAlignment="1">
      <alignment/>
    </xf>
    <xf numFmtId="0" fontId="70" fillId="3" borderId="20" xfId="16" applyBorder="1" applyAlignment="1">
      <alignment horizontal="center"/>
    </xf>
    <xf numFmtId="0" fontId="87" fillId="0" borderId="74" xfId="94" applyBorder="1" applyAlignment="1">
      <alignment/>
    </xf>
    <xf numFmtId="49" fontId="87" fillId="0" borderId="9" xfId="94" applyNumberFormat="1" applyBorder="1" applyAlignment="1">
      <alignment/>
    </xf>
    <xf numFmtId="0" fontId="78" fillId="33" borderId="37" xfId="72" applyFill="1" applyBorder="1" applyAlignment="1">
      <alignment horizontal="center"/>
    </xf>
    <xf numFmtId="49" fontId="78" fillId="33" borderId="37" xfId="72" applyNumberFormat="1" applyFill="1" applyBorder="1" applyAlignment="1">
      <alignment horizontal="center"/>
    </xf>
    <xf numFmtId="0" fontId="87" fillId="0" borderId="20" xfId="94" applyFill="1" applyBorder="1" applyAlignment="1">
      <alignment horizontal="center"/>
    </xf>
    <xf numFmtId="0" fontId="78" fillId="33" borderId="15" xfId="72" applyFill="1" applyBorder="1" applyAlignment="1">
      <alignment horizontal="center"/>
    </xf>
    <xf numFmtId="0" fontId="78" fillId="33" borderId="75" xfId="72" applyFill="1" applyBorder="1" applyAlignment="1">
      <alignment horizontal="center"/>
    </xf>
    <xf numFmtId="0" fontId="87" fillId="0" borderId="0" xfId="94" applyFill="1" applyBorder="1" applyAlignment="1">
      <alignment horizontal="center"/>
    </xf>
    <xf numFmtId="181" fontId="2" fillId="0" borderId="22" xfId="59" applyNumberFormat="1" applyFont="1" applyBorder="1" applyAlignment="1">
      <alignment/>
    </xf>
    <xf numFmtId="181" fontId="2" fillId="0" borderId="22" xfId="63" applyNumberFormat="1" applyFont="1" applyBorder="1" applyAlignment="1">
      <alignment/>
    </xf>
    <xf numFmtId="181" fontId="2" fillId="0" borderId="22" xfId="55" applyNumberFormat="1" applyFont="1" applyBorder="1" applyAlignment="1">
      <alignment/>
    </xf>
    <xf numFmtId="181" fontId="2" fillId="0" borderId="24" xfId="55" applyNumberFormat="1" applyFont="1" applyBorder="1" applyAlignment="1">
      <alignment/>
    </xf>
    <xf numFmtId="49" fontId="80" fillId="30" borderId="37" xfId="76" applyNumberFormat="1" applyBorder="1" applyAlignment="1">
      <alignment horizontal="center"/>
    </xf>
    <xf numFmtId="181" fontId="80" fillId="30" borderId="37" xfId="76" applyNumberFormat="1" applyFont="1" applyBorder="1" applyAlignment="1">
      <alignment/>
    </xf>
    <xf numFmtId="181" fontId="2" fillId="0" borderId="40" xfId="55" applyNumberFormat="1" applyFont="1" applyBorder="1" applyAlignment="1">
      <alignment/>
    </xf>
    <xf numFmtId="181" fontId="2" fillId="0" borderId="41" xfId="55" applyNumberFormat="1" applyFont="1" applyBorder="1" applyAlignment="1">
      <alignment/>
    </xf>
    <xf numFmtId="0" fontId="78" fillId="33" borderId="28" xfId="72" applyFill="1" applyBorder="1" applyAlignment="1">
      <alignment horizontal="center"/>
    </xf>
    <xf numFmtId="0" fontId="78" fillId="33" borderId="66" xfId="72" applyFill="1" applyBorder="1" applyAlignment="1">
      <alignment/>
    </xf>
    <xf numFmtId="0" fontId="78" fillId="33" borderId="32" xfId="72" applyFill="1" applyBorder="1" applyAlignment="1">
      <alignment horizontal="center"/>
    </xf>
    <xf numFmtId="0" fontId="87" fillId="0" borderId="26" xfId="94" applyBorder="1" applyAlignment="1">
      <alignment/>
    </xf>
    <xf numFmtId="49" fontId="87" fillId="0" borderId="76" xfId="94" applyNumberFormat="1" applyBorder="1" applyAlignment="1">
      <alignment/>
    </xf>
    <xf numFmtId="0" fontId="78" fillId="33" borderId="77" xfId="72" applyFill="1" applyBorder="1" applyAlignment="1">
      <alignment horizontal="center"/>
    </xf>
    <xf numFmtId="181" fontId="2" fillId="0" borderId="40" xfId="59" applyNumberFormat="1" applyFont="1" applyBorder="1" applyAlignment="1">
      <alignment/>
    </xf>
    <xf numFmtId="0" fontId="78" fillId="33" borderId="30" xfId="72" applyFill="1" applyBorder="1" applyAlignment="1">
      <alignment horizontal="center"/>
    </xf>
    <xf numFmtId="49" fontId="78" fillId="33" borderId="24" xfId="72" applyNumberFormat="1" applyFill="1" applyBorder="1" applyAlignment="1">
      <alignment horizontal="center"/>
    </xf>
    <xf numFmtId="0" fontId="78" fillId="33" borderId="24" xfId="72" applyFill="1" applyBorder="1" applyAlignment="1">
      <alignment horizontal="center"/>
    </xf>
    <xf numFmtId="0" fontId="85" fillId="27" borderId="78" xfId="87" applyBorder="1" applyAlignment="1">
      <alignment/>
    </xf>
    <xf numFmtId="49" fontId="85" fillId="27" borderId="56" xfId="87" applyNumberFormat="1" applyBorder="1" applyAlignment="1">
      <alignment/>
    </xf>
    <xf numFmtId="0" fontId="78" fillId="33" borderId="22" xfId="72" applyFill="1" applyBorder="1" applyAlignment="1">
      <alignment horizontal="center"/>
    </xf>
    <xf numFmtId="184" fontId="85" fillId="27" borderId="79" xfId="87" applyNumberFormat="1" applyBorder="1" applyAlignment="1">
      <alignment horizontal="center"/>
    </xf>
    <xf numFmtId="181" fontId="85" fillId="27" borderId="56" xfId="87" applyNumberFormat="1" applyBorder="1" applyAlignment="1">
      <alignment/>
    </xf>
    <xf numFmtId="0" fontId="78" fillId="33" borderId="80" xfId="72" applyFill="1" applyBorder="1" applyAlignment="1">
      <alignment/>
    </xf>
    <xf numFmtId="0" fontId="70" fillId="35" borderId="20" xfId="16" applyFill="1" applyBorder="1" applyAlignment="1">
      <alignment horizontal="center"/>
    </xf>
    <xf numFmtId="181" fontId="1" fillId="0" borderId="0" xfId="53" applyNumberFormat="1" applyFont="1" applyBorder="1" applyAlignment="1">
      <alignment/>
    </xf>
    <xf numFmtId="181" fontId="102" fillId="0" borderId="0" xfId="94" applyNumberFormat="1" applyFont="1" applyBorder="1" applyAlignment="1">
      <alignment/>
    </xf>
    <xf numFmtId="181" fontId="2" fillId="35" borderId="32" xfId="76" applyNumberFormat="1" applyFont="1" applyFill="1" applyBorder="1" applyAlignment="1">
      <alignment horizontal="right"/>
    </xf>
    <xf numFmtId="0" fontId="78" fillId="33" borderId="40" xfId="72" applyFill="1" applyBorder="1" applyAlignment="1">
      <alignment horizontal="center"/>
    </xf>
    <xf numFmtId="181" fontId="61" fillId="35" borderId="22" xfId="76" applyNumberFormat="1" applyFont="1" applyFill="1" applyBorder="1" applyAlignment="1">
      <alignment/>
    </xf>
    <xf numFmtId="181" fontId="61" fillId="0" borderId="81" xfId="76" applyNumberFormat="1" applyFont="1" applyFill="1" applyBorder="1" applyAlignment="1">
      <alignment horizontal="right"/>
    </xf>
    <xf numFmtId="181" fontId="2" fillId="35" borderId="40" xfId="76" applyNumberFormat="1" applyFont="1" applyFill="1" applyBorder="1" applyAlignment="1">
      <alignment/>
    </xf>
    <xf numFmtId="181" fontId="2" fillId="35" borderId="39" xfId="76" applyNumberFormat="1" applyFont="1" applyFill="1" applyBorder="1" applyAlignment="1">
      <alignment horizontal="right"/>
    </xf>
    <xf numFmtId="0" fontId="78" fillId="33" borderId="82" xfId="72" applyFill="1" applyBorder="1" applyAlignment="1">
      <alignment horizontal="center"/>
    </xf>
    <xf numFmtId="181" fontId="80" fillId="30" borderId="23" xfId="76" applyNumberFormat="1" applyBorder="1" applyAlignment="1">
      <alignment/>
    </xf>
    <xf numFmtId="0" fontId="78" fillId="33" borderId="17" xfId="72" applyFill="1" applyBorder="1" applyAlignment="1">
      <alignment horizontal="center"/>
    </xf>
    <xf numFmtId="0" fontId="78" fillId="33" borderId="44" xfId="72" applyFill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0" fontId="78" fillId="33" borderId="67" xfId="72" applyFill="1" applyBorder="1" applyAlignment="1">
      <alignment horizontal="center"/>
    </xf>
    <xf numFmtId="181" fontId="15" fillId="35" borderId="33" xfId="76" applyNumberFormat="1" applyFont="1" applyFill="1" applyBorder="1" applyAlignment="1">
      <alignment horizontal="right"/>
    </xf>
    <xf numFmtId="181" fontId="2" fillId="35" borderId="0" xfId="76" applyNumberFormat="1" applyFont="1" applyFill="1" applyBorder="1" applyAlignment="1">
      <alignment/>
    </xf>
    <xf numFmtId="181" fontId="87" fillId="0" borderId="27" xfId="94" applyNumberFormat="1" applyBorder="1" applyAlignment="1">
      <alignment/>
    </xf>
    <xf numFmtId="181" fontId="2" fillId="0" borderId="44" xfId="80" applyNumberFormat="1" applyFont="1" applyBorder="1">
      <alignment/>
      <protection/>
    </xf>
    <xf numFmtId="0" fontId="78" fillId="33" borderId="31" xfId="72" applyFill="1" applyBorder="1" applyAlignment="1">
      <alignment horizontal="center"/>
    </xf>
    <xf numFmtId="181" fontId="2" fillId="0" borderId="32" xfId="80" applyNumberFormat="1" applyFont="1" applyBorder="1">
      <alignment/>
      <protection/>
    </xf>
    <xf numFmtId="49" fontId="85" fillId="27" borderId="69" xfId="87" applyNumberFormat="1" applyBorder="1" applyAlignment="1">
      <alignment/>
    </xf>
    <xf numFmtId="181" fontId="85" fillId="27" borderId="39" xfId="53" applyNumberFormat="1" applyFont="1" applyFill="1" applyBorder="1" applyAlignment="1">
      <alignment horizontal="center"/>
    </xf>
    <xf numFmtId="181" fontId="85" fillId="27" borderId="32" xfId="87" applyNumberFormat="1" applyBorder="1" applyAlignment="1">
      <alignment/>
    </xf>
    <xf numFmtId="181" fontId="85" fillId="27" borderId="39" xfId="87" applyNumberFormat="1" applyBorder="1" applyAlignment="1">
      <alignment/>
    </xf>
    <xf numFmtId="49" fontId="85" fillId="33" borderId="75" xfId="87" applyNumberFormat="1" applyFill="1" applyBorder="1" applyAlignment="1">
      <alignment/>
    </xf>
    <xf numFmtId="181" fontId="85" fillId="27" borderId="66" xfId="47" applyNumberFormat="1" applyFont="1" applyFill="1" applyBorder="1" applyAlignment="1">
      <alignment horizontal="center"/>
    </xf>
    <xf numFmtId="181" fontId="85" fillId="33" borderId="67" xfId="47" applyNumberFormat="1" applyFont="1" applyFill="1" applyBorder="1" applyAlignment="1">
      <alignment horizontal="center"/>
    </xf>
    <xf numFmtId="49" fontId="85" fillId="27" borderId="57" xfId="87" applyNumberFormat="1" applyBorder="1" applyAlignment="1">
      <alignment/>
    </xf>
    <xf numFmtId="181" fontId="103" fillId="35" borderId="0" xfId="16" applyNumberFormat="1" applyFont="1" applyFill="1" applyBorder="1" applyAlignment="1">
      <alignment/>
    </xf>
    <xf numFmtId="181" fontId="103" fillId="35" borderId="22" xfId="16" applyNumberFormat="1" applyFont="1" applyFill="1" applyBorder="1" applyAlignment="1">
      <alignment/>
    </xf>
    <xf numFmtId="181" fontId="103" fillId="35" borderId="33" xfId="16" applyNumberFormat="1" applyFont="1" applyFill="1" applyBorder="1" applyAlignment="1">
      <alignment/>
    </xf>
    <xf numFmtId="181" fontId="1" fillId="0" borderId="22" xfId="53" applyNumberFormat="1" applyFont="1" applyBorder="1" applyAlignment="1">
      <alignment/>
    </xf>
    <xf numFmtId="0" fontId="78" fillId="33" borderId="25" xfId="72" applyFill="1" applyBorder="1" applyAlignment="1">
      <alignment horizontal="center"/>
    </xf>
    <xf numFmtId="181" fontId="104" fillId="0" borderId="24" xfId="94" applyNumberFormat="1" applyFont="1" applyBorder="1" applyAlignment="1">
      <alignment/>
    </xf>
    <xf numFmtId="0" fontId="78" fillId="33" borderId="70" xfId="72" applyFill="1" applyBorder="1" applyAlignment="1">
      <alignment horizontal="center"/>
    </xf>
    <xf numFmtId="181" fontId="2" fillId="35" borderId="25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2" fillId="0" borderId="45" xfId="80" applyNumberFormat="1" applyFont="1" applyBorder="1">
      <alignment/>
      <protection/>
    </xf>
    <xf numFmtId="181" fontId="102" fillId="0" borderId="80" xfId="94" applyNumberFormat="1" applyFont="1" applyBorder="1" applyAlignment="1">
      <alignment/>
    </xf>
    <xf numFmtId="0" fontId="1" fillId="0" borderId="80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1" fontId="2" fillId="35" borderId="24" xfId="76" applyNumberFormat="1" applyFont="1" applyFill="1" applyBorder="1" applyAlignment="1">
      <alignment/>
    </xf>
    <xf numFmtId="181" fontId="2" fillId="0" borderId="24" xfId="53" applyNumberFormat="1" applyFont="1" applyBorder="1" applyAlignment="1">
      <alignment/>
    </xf>
    <xf numFmtId="181" fontId="87" fillId="0" borderId="83" xfId="94" applyNumberFormat="1" applyBorder="1" applyAlignment="1">
      <alignment/>
    </xf>
    <xf numFmtId="181" fontId="2" fillId="0" borderId="32" xfId="57" applyNumberFormat="1" applyFont="1" applyBorder="1" applyAlignment="1">
      <alignment/>
    </xf>
    <xf numFmtId="181" fontId="2" fillId="0" borderId="22" xfId="57" applyNumberFormat="1" applyFont="1" applyBorder="1" applyAlignment="1">
      <alignment/>
    </xf>
    <xf numFmtId="49" fontId="2" fillId="0" borderId="24" xfId="80" applyNumberFormat="1" applyFont="1" applyBorder="1">
      <alignment/>
      <protection/>
    </xf>
    <xf numFmtId="184" fontId="85" fillId="27" borderId="64" xfId="87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87" fillId="0" borderId="24" xfId="94" applyFill="1" applyBorder="1" applyAlignment="1">
      <alignment horizontal="center"/>
    </xf>
    <xf numFmtId="181" fontId="87" fillId="0" borderId="84" xfId="94" applyNumberFormat="1" applyBorder="1" applyAlignment="1">
      <alignment/>
    </xf>
    <xf numFmtId="184" fontId="85" fillId="27" borderId="85" xfId="87" applyNumberFormat="1" applyBorder="1" applyAlignment="1">
      <alignment horizontal="center"/>
    </xf>
    <xf numFmtId="181" fontId="2" fillId="0" borderId="0" xfId="53" applyNumberFormat="1" applyFont="1" applyBorder="1" applyAlignment="1">
      <alignment/>
    </xf>
    <xf numFmtId="181" fontId="2" fillId="35" borderId="33" xfId="76" applyNumberFormat="1" applyFont="1" applyFill="1" applyBorder="1" applyAlignment="1">
      <alignment/>
    </xf>
    <xf numFmtId="181" fontId="2" fillId="0" borderId="22" xfId="53" applyNumberFormat="1" applyFont="1" applyBorder="1" applyAlignment="1">
      <alignment/>
    </xf>
    <xf numFmtId="0" fontId="78" fillId="33" borderId="86" xfId="72" applyFill="1" applyBorder="1" applyAlignment="1">
      <alignment horizontal="center"/>
    </xf>
    <xf numFmtId="0" fontId="78" fillId="33" borderId="18" xfId="72" applyFill="1" applyBorder="1" applyAlignment="1">
      <alignment horizontal="center"/>
    </xf>
    <xf numFmtId="0" fontId="78" fillId="33" borderId="0" xfId="72" applyFill="1" applyBorder="1" applyAlignment="1">
      <alignment horizontal="center"/>
    </xf>
    <xf numFmtId="181" fontId="102" fillId="0" borderId="24" xfId="94" applyNumberFormat="1" applyFont="1" applyBorder="1" applyAlignment="1">
      <alignment/>
    </xf>
    <xf numFmtId="0" fontId="78" fillId="33" borderId="37" xfId="72" applyFill="1" applyBorder="1" applyAlignment="1" quotePrefix="1">
      <alignment horizontal="center"/>
    </xf>
    <xf numFmtId="3" fontId="80" fillId="30" borderId="37" xfId="76" applyNumberFormat="1" applyFont="1" applyBorder="1" applyAlignment="1">
      <alignment/>
    </xf>
    <xf numFmtId="1" fontId="100" fillId="19" borderId="37" xfId="20" applyNumberFormat="1" applyFont="1" applyFill="1" applyBorder="1" applyAlignment="1">
      <alignment/>
    </xf>
    <xf numFmtId="3" fontId="22" fillId="0" borderId="37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2" fillId="27" borderId="20" xfId="87" applyFont="1" applyBorder="1" applyAlignment="1">
      <alignment horizontal="right"/>
    </xf>
    <xf numFmtId="184" fontId="62" fillId="27" borderId="22" xfId="87" applyNumberFormat="1" applyFont="1" applyBorder="1" applyAlignment="1">
      <alignment horizontal="center"/>
    </xf>
    <xf numFmtId="184" fontId="62" fillId="27" borderId="0" xfId="87" applyNumberFormat="1" applyFont="1" applyBorder="1" applyAlignment="1">
      <alignment horizontal="center"/>
    </xf>
    <xf numFmtId="0" fontId="62" fillId="27" borderId="17" xfId="87" applyFont="1" applyBorder="1" applyAlignment="1">
      <alignment wrapText="1"/>
    </xf>
    <xf numFmtId="0" fontId="62" fillId="27" borderId="87" xfId="87" applyFont="1" applyBorder="1" applyAlignment="1">
      <alignment horizontal="right"/>
    </xf>
    <xf numFmtId="43" fontId="62" fillId="27" borderId="85" xfId="87" applyNumberFormat="1" applyFont="1" applyBorder="1" applyAlignment="1">
      <alignment/>
    </xf>
    <xf numFmtId="0" fontId="62" fillId="27" borderId="88" xfId="87" applyFont="1" applyBorder="1" applyAlignment="1">
      <alignment/>
    </xf>
    <xf numFmtId="181" fontId="62" fillId="0" borderId="89" xfId="94" applyNumberFormat="1" applyFont="1" applyBorder="1" applyAlignment="1">
      <alignment horizontal="center"/>
    </xf>
    <xf numFmtId="0" fontId="78" fillId="33" borderId="90" xfId="72" applyFill="1" applyBorder="1" applyAlignment="1">
      <alignment horizontal="center"/>
    </xf>
    <xf numFmtId="0" fontId="2" fillId="0" borderId="34" xfId="0" applyFont="1" applyBorder="1" applyAlignment="1" quotePrefix="1">
      <alignment horizontal="center"/>
    </xf>
    <xf numFmtId="181" fontId="1" fillId="35" borderId="82" xfId="76" applyNumberFormat="1" applyFont="1" applyFill="1" applyBorder="1" applyAlignment="1">
      <alignment/>
    </xf>
    <xf numFmtId="0" fontId="87" fillId="0" borderId="30" xfId="94" applyFill="1" applyBorder="1" applyAlignment="1">
      <alignment horizontal="center"/>
    </xf>
    <xf numFmtId="181" fontId="104" fillId="0" borderId="31" xfId="94" applyNumberFormat="1" applyFont="1" applyBorder="1" applyAlignment="1">
      <alignment/>
    </xf>
    <xf numFmtId="0" fontId="78" fillId="33" borderId="91" xfId="72" applyFill="1" applyBorder="1" applyAlignment="1">
      <alignment horizontal="center"/>
    </xf>
    <xf numFmtId="0" fontId="85" fillId="27" borderId="61" xfId="87" applyBorder="1" applyAlignment="1">
      <alignment/>
    </xf>
    <xf numFmtId="181" fontId="85" fillId="27" borderId="92" xfId="42" applyNumberFormat="1" applyFont="1" applyFill="1" applyBorder="1" applyAlignment="1">
      <alignment horizontal="center"/>
    </xf>
    <xf numFmtId="0" fontId="85" fillId="33" borderId="77" xfId="87" applyFill="1" applyBorder="1" applyAlignment="1">
      <alignment/>
    </xf>
    <xf numFmtId="181" fontId="85" fillId="33" borderId="90" xfId="42" applyNumberFormat="1" applyFont="1" applyFill="1" applyBorder="1" applyAlignment="1">
      <alignment horizontal="center"/>
    </xf>
    <xf numFmtId="0" fontId="1" fillId="0" borderId="91" xfId="79" applyNumberFormat="1" applyFont="1" applyBorder="1">
      <alignment/>
      <protection/>
    </xf>
    <xf numFmtId="181" fontId="2" fillId="0" borderId="93" xfId="79" applyNumberFormat="1" applyFont="1" applyFill="1" applyBorder="1">
      <alignment/>
      <protection/>
    </xf>
    <xf numFmtId="181" fontId="2" fillId="35" borderId="82" xfId="76" applyNumberFormat="1" applyFont="1" applyFill="1" applyBorder="1" applyAlignment="1">
      <alignment/>
    </xf>
    <xf numFmtId="181" fontId="2" fillId="35" borderId="31" xfId="76" applyNumberFormat="1" applyFont="1" applyFill="1" applyBorder="1" applyAlignment="1">
      <alignment/>
    </xf>
    <xf numFmtId="181" fontId="1" fillId="0" borderId="17" xfId="50" applyNumberFormat="1" applyFont="1" applyBorder="1" applyAlignment="1">
      <alignment/>
    </xf>
    <xf numFmtId="181" fontId="85" fillId="27" borderId="92" xfId="50" applyNumberFormat="1" applyFont="1" applyFill="1" applyBorder="1" applyAlignment="1">
      <alignment horizontal="center"/>
    </xf>
    <xf numFmtId="181" fontId="85" fillId="33" borderId="90" xfId="50" applyNumberFormat="1" applyFont="1" applyFill="1" applyBorder="1" applyAlignment="1">
      <alignment horizontal="center"/>
    </xf>
    <xf numFmtId="181" fontId="2" fillId="0" borderId="94" xfId="79" applyNumberFormat="1" applyFont="1" applyBorder="1">
      <alignment/>
      <protection/>
    </xf>
    <xf numFmtId="0" fontId="75" fillId="0" borderId="42" xfId="68" applyBorder="1" applyAlignment="1">
      <alignment wrapText="1"/>
    </xf>
    <xf numFmtId="0" fontId="75" fillId="0" borderId="43" xfId="68" applyBorder="1" applyAlignment="1">
      <alignment wrapText="1"/>
    </xf>
    <xf numFmtId="0" fontId="78" fillId="33" borderId="95" xfId="72" applyFill="1" applyBorder="1" applyAlignment="1">
      <alignment horizontal="center"/>
    </xf>
    <xf numFmtId="0" fontId="78" fillId="33" borderId="62" xfId="72" applyFill="1" applyBorder="1" applyAlignment="1">
      <alignment/>
    </xf>
    <xf numFmtId="0" fontId="78" fillId="33" borderId="45" xfId="72" applyFill="1" applyBorder="1" applyAlignment="1">
      <alignment horizontal="center"/>
    </xf>
    <xf numFmtId="0" fontId="85" fillId="27" borderId="96" xfId="87" applyBorder="1" applyAlignment="1">
      <alignment/>
    </xf>
    <xf numFmtId="49" fontId="85" fillId="27" borderId="97" xfId="87" applyNumberFormat="1" applyBorder="1" applyAlignment="1">
      <alignment/>
    </xf>
    <xf numFmtId="184" fontId="85" fillId="27" borderId="98" xfId="87" applyNumberFormat="1" applyBorder="1" applyAlignment="1">
      <alignment horizontal="center"/>
    </xf>
    <xf numFmtId="181" fontId="2" fillId="35" borderId="29" xfId="76" applyNumberFormat="1" applyFont="1" applyFill="1" applyBorder="1" applyAlignment="1">
      <alignment/>
    </xf>
    <xf numFmtId="181" fontId="85" fillId="27" borderId="29" xfId="87" applyNumberFormat="1" applyBorder="1" applyAlignment="1">
      <alignment/>
    </xf>
    <xf numFmtId="181" fontId="2" fillId="0" borderId="29" xfId="79" applyNumberFormat="1" applyFont="1" applyBorder="1">
      <alignment/>
      <protection/>
    </xf>
    <xf numFmtId="0" fontId="75" fillId="0" borderId="45" xfId="68" applyBorder="1" applyAlignment="1">
      <alignment wrapText="1"/>
    </xf>
    <xf numFmtId="181" fontId="1" fillId="35" borderId="22" xfId="76" applyNumberFormat="1" applyFont="1" applyFill="1" applyBorder="1" applyAlignment="1">
      <alignment/>
    </xf>
    <xf numFmtId="181" fontId="2" fillId="35" borderId="22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2" fillId="35" borderId="24" xfId="76" applyNumberFormat="1" applyFont="1" applyFill="1" applyBorder="1" applyAlignment="1">
      <alignment/>
    </xf>
    <xf numFmtId="0" fontId="78" fillId="33" borderId="24" xfId="72" applyFill="1" applyBorder="1" applyAlignment="1">
      <alignment horizontal="center"/>
    </xf>
    <xf numFmtId="181" fontId="102" fillId="0" borderId="0" xfId="94" applyNumberFormat="1" applyFont="1" applyBorder="1" applyAlignment="1">
      <alignment/>
    </xf>
    <xf numFmtId="181" fontId="2" fillId="35" borderId="22" xfId="76" applyNumberFormat="1" applyFont="1" applyFill="1" applyBorder="1" applyAlignment="1">
      <alignment/>
    </xf>
    <xf numFmtId="0" fontId="78" fillId="33" borderId="67" xfId="72" applyFill="1" applyBorder="1" applyAlignment="1">
      <alignment horizontal="center"/>
    </xf>
    <xf numFmtId="181" fontId="2" fillId="35" borderId="32" xfId="76" applyNumberFormat="1" applyFont="1" applyFill="1" applyBorder="1" applyAlignment="1">
      <alignment/>
    </xf>
    <xf numFmtId="181" fontId="2" fillId="35" borderId="24" xfId="76" applyNumberFormat="1" applyFont="1" applyFill="1" applyBorder="1" applyAlignment="1">
      <alignment/>
    </xf>
    <xf numFmtId="184" fontId="95" fillId="27" borderId="49" xfId="87" applyNumberFormat="1" applyFont="1" applyBorder="1" applyAlignment="1">
      <alignment horizontal="center"/>
    </xf>
    <xf numFmtId="0" fontId="93" fillId="0" borderId="58" xfId="93" applyFont="1" applyBorder="1" applyAlignment="1">
      <alignment horizontal="center"/>
    </xf>
    <xf numFmtId="184" fontId="95" fillId="27" borderId="58" xfId="87" applyNumberFormat="1" applyFont="1" applyBorder="1" applyAlignment="1">
      <alignment horizontal="center"/>
    </xf>
    <xf numFmtId="181" fontId="2" fillId="35" borderId="22" xfId="76" applyNumberFormat="1" applyFont="1" applyFill="1" applyBorder="1" applyAlignment="1">
      <alignment/>
    </xf>
    <xf numFmtId="181" fontId="2" fillId="35" borderId="32" xfId="76" applyNumberFormat="1" applyFont="1" applyFill="1" applyBorder="1" applyAlignment="1">
      <alignment/>
    </xf>
    <xf numFmtId="181" fontId="85" fillId="27" borderId="66" xfId="51" applyNumberFormat="1" applyFont="1" applyFill="1" applyBorder="1" applyAlignment="1">
      <alignment horizontal="center"/>
    </xf>
    <xf numFmtId="181" fontId="85" fillId="27" borderId="32" xfId="51" applyNumberFormat="1" applyFont="1" applyFill="1" applyBorder="1" applyAlignment="1">
      <alignment horizontal="center"/>
    </xf>
    <xf numFmtId="0" fontId="78" fillId="33" borderId="22" xfId="72" applyFill="1" applyBorder="1" applyAlignment="1">
      <alignment horizontal="center"/>
    </xf>
    <xf numFmtId="184" fontId="85" fillId="27" borderId="79" xfId="87" applyNumberFormat="1" applyBorder="1" applyAlignment="1">
      <alignment horizontal="center"/>
    </xf>
    <xf numFmtId="0" fontId="78" fillId="33" borderId="82" xfId="72" applyFill="1" applyBorder="1" applyAlignment="1">
      <alignment horizontal="center"/>
    </xf>
    <xf numFmtId="181" fontId="87" fillId="0" borderId="27" xfId="94" applyNumberFormat="1" applyBorder="1" applyAlignment="1">
      <alignment/>
    </xf>
    <xf numFmtId="181" fontId="85" fillId="27" borderId="32" xfId="87" applyNumberFormat="1" applyBorder="1" applyAlignment="1">
      <alignment/>
    </xf>
    <xf numFmtId="181" fontId="85" fillId="27" borderId="66" xfId="51" applyNumberFormat="1" applyFont="1" applyFill="1" applyBorder="1" applyAlignment="1">
      <alignment horizontal="center"/>
    </xf>
    <xf numFmtId="0" fontId="78" fillId="33" borderId="0" xfId="72" applyFill="1" applyBorder="1" applyAlignment="1">
      <alignment horizontal="center"/>
    </xf>
    <xf numFmtId="0" fontId="105" fillId="0" borderId="99" xfId="0" applyFont="1" applyFill="1" applyBorder="1" applyAlignment="1">
      <alignment horizontal="center" vertical="top" wrapText="1"/>
    </xf>
    <xf numFmtId="0" fontId="105" fillId="0" borderId="100" xfId="0" applyFont="1" applyFill="1" applyBorder="1" applyAlignment="1">
      <alignment vertical="top" wrapText="1"/>
    </xf>
    <xf numFmtId="0" fontId="105" fillId="0" borderId="99" xfId="0" applyFont="1" applyFill="1" applyBorder="1" applyAlignment="1">
      <alignment vertical="top" wrapText="1"/>
    </xf>
    <xf numFmtId="18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4" fontId="2" fillId="0" borderId="0" xfId="0" applyNumberFormat="1" applyFont="1" applyAlignment="1">
      <alignment/>
    </xf>
    <xf numFmtId="9" fontId="106" fillId="0" borderId="101" xfId="88" applyFont="1" applyFill="1" applyBorder="1" applyAlignment="1">
      <alignment horizontal="center" vertical="top" wrapText="1"/>
    </xf>
    <xf numFmtId="0" fontId="3" fillId="18" borderId="99" xfId="0" applyFont="1" applyFill="1" applyBorder="1" applyAlignment="1">
      <alignment horizontal="center" vertical="top" wrapText="1"/>
    </xf>
    <xf numFmtId="9" fontId="106" fillId="0" borderId="102" xfId="88" applyFont="1" applyFill="1" applyBorder="1" applyAlignment="1">
      <alignment horizontal="center" vertical="top" wrapText="1"/>
    </xf>
    <xf numFmtId="9" fontId="106" fillId="18" borderId="103" xfId="88" applyFont="1" applyFill="1" applyBorder="1" applyAlignment="1">
      <alignment horizontal="center" vertical="top" wrapText="1"/>
    </xf>
    <xf numFmtId="10" fontId="106" fillId="0" borderId="101" xfId="88" applyNumberFormat="1" applyFont="1" applyFill="1" applyBorder="1" applyAlignment="1">
      <alignment horizontal="center" vertical="top" wrapText="1"/>
    </xf>
    <xf numFmtId="10" fontId="106" fillId="0" borderId="104" xfId="88" applyNumberFormat="1" applyFont="1" applyFill="1" applyBorder="1" applyAlignment="1">
      <alignment horizontal="center" vertical="top" wrapText="1"/>
    </xf>
    <xf numFmtId="216" fontId="106" fillId="0" borderId="100" xfId="0" applyNumberFormat="1" applyFont="1" applyFill="1" applyBorder="1" applyAlignment="1">
      <alignment vertical="top" wrapText="1"/>
    </xf>
    <xf numFmtId="3" fontId="106" fillId="0" borderId="101" xfId="0" applyNumberFormat="1" applyFont="1" applyFill="1" applyBorder="1" applyAlignment="1">
      <alignment vertical="top" wrapText="1"/>
    </xf>
    <xf numFmtId="3" fontId="106" fillId="0" borderId="101" xfId="0" applyNumberFormat="1" applyFont="1" applyFill="1" applyBorder="1" applyAlignment="1" quotePrefix="1">
      <alignment horizontal="right" vertical="top" wrapText="1"/>
    </xf>
    <xf numFmtId="3" fontId="106" fillId="0" borderId="100" xfId="0" applyNumberFormat="1" applyFont="1" applyFill="1" applyBorder="1" applyAlignment="1">
      <alignment vertical="top" wrapText="1"/>
    </xf>
    <xf numFmtId="0" fontId="75" fillId="0" borderId="46" xfId="68" applyFill="1" applyBorder="1" applyAlignment="1">
      <alignment horizontal="center" wrapText="1"/>
    </xf>
    <xf numFmtId="0" fontId="75" fillId="0" borderId="18" xfId="68" applyFill="1" applyBorder="1" applyAlignment="1">
      <alignment horizontal="center" wrapText="1"/>
    </xf>
    <xf numFmtId="0" fontId="75" fillId="0" borderId="19" xfId="68" applyFill="1" applyBorder="1" applyAlignment="1">
      <alignment horizontal="center" wrapText="1"/>
    </xf>
    <xf numFmtId="0" fontId="79" fillId="0" borderId="20" xfId="74" applyBorder="1" applyAlignment="1">
      <alignment horizontal="center"/>
    </xf>
    <xf numFmtId="0" fontId="79" fillId="0" borderId="0" xfId="74" applyBorder="1" applyAlignment="1">
      <alignment horizontal="center"/>
    </xf>
    <xf numFmtId="0" fontId="79" fillId="0" borderId="17" xfId="74" applyBorder="1" applyAlignment="1">
      <alignment horizontal="center"/>
    </xf>
    <xf numFmtId="0" fontId="86" fillId="0" borderId="42" xfId="93" applyBorder="1" applyAlignment="1">
      <alignment horizontal="center"/>
    </xf>
    <xf numFmtId="0" fontId="86" fillId="0" borderId="43" xfId="93" applyBorder="1" applyAlignment="1">
      <alignment horizontal="center"/>
    </xf>
    <xf numFmtId="0" fontId="86" fillId="0" borderId="45" xfId="93" applyBorder="1" applyAlignment="1">
      <alignment horizontal="center"/>
    </xf>
    <xf numFmtId="0" fontId="77" fillId="0" borderId="46" xfId="71" applyBorder="1" applyAlignment="1">
      <alignment horizontal="center" wrapText="1"/>
    </xf>
    <xf numFmtId="0" fontId="77" fillId="0" borderId="18" xfId="71" applyBorder="1" applyAlignment="1">
      <alignment horizontal="center" wrapText="1"/>
    </xf>
    <xf numFmtId="0" fontId="77" fillId="0" borderId="19" xfId="71" applyBorder="1" applyAlignment="1">
      <alignment horizontal="center" wrapText="1"/>
    </xf>
    <xf numFmtId="0" fontId="75" fillId="0" borderId="20" xfId="68" applyBorder="1" applyAlignment="1">
      <alignment horizontal="center" wrapText="1"/>
    </xf>
    <xf numFmtId="0" fontId="75" fillId="0" borderId="0" xfId="68" applyBorder="1" applyAlignment="1">
      <alignment horizontal="center" wrapText="1"/>
    </xf>
    <xf numFmtId="0" fontId="75" fillId="0" borderId="17" xfId="68" applyBorder="1" applyAlignment="1">
      <alignment horizontal="center" wrapText="1"/>
    </xf>
    <xf numFmtId="0" fontId="75" fillId="0" borderId="20" xfId="68" applyFill="1" applyBorder="1" applyAlignment="1">
      <alignment horizontal="center" wrapText="1"/>
    </xf>
    <xf numFmtId="0" fontId="75" fillId="0" borderId="0" xfId="68" applyFill="1" applyBorder="1" applyAlignment="1">
      <alignment horizontal="center" wrapText="1"/>
    </xf>
    <xf numFmtId="0" fontId="75" fillId="0" borderId="17" xfId="68" applyFill="1" applyBorder="1" applyAlignment="1">
      <alignment horizontal="center" wrapText="1"/>
    </xf>
    <xf numFmtId="0" fontId="79" fillId="0" borderId="3" xfId="71" applyFont="1" applyAlignment="1">
      <alignment horizontal="center"/>
    </xf>
    <xf numFmtId="0" fontId="107" fillId="0" borderId="3" xfId="93" applyFont="1" applyBorder="1" applyAlignment="1">
      <alignment horizontal="center"/>
    </xf>
    <xf numFmtId="0" fontId="79" fillId="0" borderId="105" xfId="71" applyFont="1" applyBorder="1" applyAlignment="1">
      <alignment horizontal="center"/>
    </xf>
    <xf numFmtId="0" fontId="79" fillId="0" borderId="106" xfId="71" applyFont="1" applyBorder="1" applyAlignment="1">
      <alignment horizontal="center"/>
    </xf>
    <xf numFmtId="0" fontId="79" fillId="0" borderId="107" xfId="71" applyFont="1" applyBorder="1" applyAlignment="1">
      <alignment horizontal="center"/>
    </xf>
    <xf numFmtId="0" fontId="75" fillId="0" borderId="42" xfId="68" applyBorder="1" applyAlignment="1">
      <alignment horizontal="center" wrapText="1"/>
    </xf>
    <xf numFmtId="0" fontId="75" fillId="0" borderId="43" xfId="68" applyBorder="1" applyAlignment="1">
      <alignment horizontal="center" wrapText="1"/>
    </xf>
    <xf numFmtId="49" fontId="75" fillId="0" borderId="20" xfId="68" applyNumberFormat="1" applyBorder="1" applyAlignment="1">
      <alignment horizontal="center" wrapText="1"/>
    </xf>
    <xf numFmtId="49" fontId="75" fillId="0" borderId="0" xfId="68" applyNumberFormat="1" applyBorder="1" applyAlignment="1">
      <alignment horizontal="center" wrapText="1"/>
    </xf>
    <xf numFmtId="49" fontId="75" fillId="0" borderId="46" xfId="68" applyNumberFormat="1" applyBorder="1" applyAlignment="1">
      <alignment horizontal="center" wrapText="1"/>
    </xf>
    <xf numFmtId="49" fontId="75" fillId="0" borderId="18" xfId="68" applyNumberFormat="1" applyBorder="1" applyAlignment="1">
      <alignment horizontal="center" wrapText="1"/>
    </xf>
    <xf numFmtId="49" fontId="75" fillId="0" borderId="17" xfId="68" applyNumberFormat="1" applyBorder="1" applyAlignment="1">
      <alignment horizontal="center" wrapText="1"/>
    </xf>
    <xf numFmtId="49" fontId="75" fillId="0" borderId="19" xfId="68" applyNumberFormat="1" applyBorder="1" applyAlignment="1">
      <alignment horizontal="center" wrapText="1"/>
    </xf>
    <xf numFmtId="0" fontId="93" fillId="0" borderId="20" xfId="93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93" fillId="0" borderId="42" xfId="93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0" fillId="0" borderId="10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9" xfId="0" applyFont="1" applyBorder="1" applyAlignment="1">
      <alignment/>
    </xf>
    <xf numFmtId="0" fontId="3" fillId="0" borderId="110" xfId="0" applyFont="1" applyBorder="1" applyAlignment="1">
      <alignment/>
    </xf>
    <xf numFmtId="0" fontId="10" fillId="0" borderId="111" xfId="0" applyFont="1" applyBorder="1" applyAlignment="1">
      <alignment/>
    </xf>
    <xf numFmtId="0" fontId="10" fillId="0" borderId="112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77" xfId="0" applyFont="1" applyBorder="1" applyAlignment="1">
      <alignment/>
    </xf>
    <xf numFmtId="0" fontId="3" fillId="0" borderId="67" xfId="0" applyFont="1" applyBorder="1" applyAlignment="1">
      <alignment/>
    </xf>
    <xf numFmtId="0" fontId="10" fillId="0" borderId="42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10" fillId="0" borderId="108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105" fillId="36" borderId="99" xfId="0" applyFont="1" applyFill="1" applyBorder="1" applyAlignment="1">
      <alignment horizontal="center" vertical="top" wrapText="1"/>
    </xf>
    <xf numFmtId="0" fontId="105" fillId="36" borderId="101" xfId="0" applyFont="1" applyFill="1" applyBorder="1" applyAlignment="1">
      <alignment horizontal="center" vertical="top" wrapText="1"/>
    </xf>
    <xf numFmtId="0" fontId="3" fillId="0" borderId="114" xfId="0" applyFont="1" applyBorder="1" applyAlignment="1">
      <alignment/>
    </xf>
    <xf numFmtId="0" fontId="105" fillId="0" borderId="99" xfId="0" applyFont="1" applyFill="1" applyBorder="1" applyAlignment="1">
      <alignment horizontal="center" vertical="top" wrapText="1"/>
    </xf>
    <xf numFmtId="0" fontId="105" fillId="0" borderId="101" xfId="0" applyFont="1" applyFill="1" applyBorder="1" applyAlignment="1">
      <alignment horizontal="center" vertical="top" wrapText="1"/>
    </xf>
    <xf numFmtId="0" fontId="3" fillId="0" borderId="99" xfId="0" applyFont="1" applyFill="1" applyBorder="1" applyAlignment="1">
      <alignment horizontal="center" vertical="top" wrapText="1"/>
    </xf>
    <xf numFmtId="0" fontId="3" fillId="0" borderId="101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15" xfId="0" applyFont="1" applyBorder="1" applyAlignment="1">
      <alignment/>
    </xf>
    <xf numFmtId="0" fontId="10" fillId="0" borderId="47" xfId="0" applyFont="1" applyBorder="1" applyAlignment="1">
      <alignment horizontal="left" wrapText="1"/>
    </xf>
    <xf numFmtId="0" fontId="3" fillId="0" borderId="116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7" xfId="0" applyFont="1" applyBorder="1" applyAlignment="1">
      <alignment/>
    </xf>
    <xf numFmtId="0" fontId="10" fillId="0" borderId="118" xfId="0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4" xfId="83"/>
    <cellStyle name="Normal 5" xfId="84"/>
    <cellStyle name="Normal 5 2" xfId="85"/>
    <cellStyle name="Note" xfId="86"/>
    <cellStyle name="Output" xfId="87"/>
    <cellStyle name="Percent" xfId="88"/>
    <cellStyle name="Percent 2" xfId="89"/>
    <cellStyle name="Percent 3" xfId="90"/>
    <cellStyle name="Percent 3 2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"/>
          <c:w val="0.938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-White maize'!$K$18:$K$70</c:f>
              <c:numCache>
                <c:ptCount val="53"/>
                <c:pt idx="0">
                  <c:v>174836</c:v>
                </c:pt>
                <c:pt idx="1">
                  <c:v>3143</c:v>
                </c:pt>
                <c:pt idx="2">
                  <c:v>75521</c:v>
                </c:pt>
                <c:pt idx="3">
                  <c:v>130489</c:v>
                </c:pt>
                <c:pt idx="4">
                  <c:v>251803</c:v>
                </c:pt>
                <c:pt idx="5">
                  <c:v>396254</c:v>
                </c:pt>
                <c:pt idx="6">
                  <c:v>332283</c:v>
                </c:pt>
                <c:pt idx="7">
                  <c:v>381792</c:v>
                </c:pt>
                <c:pt idx="8">
                  <c:v>298253</c:v>
                </c:pt>
                <c:pt idx="9">
                  <c:v>756519</c:v>
                </c:pt>
                <c:pt idx="10">
                  <c:v>213508</c:v>
                </c:pt>
                <c:pt idx="11">
                  <c:v>218637</c:v>
                </c:pt>
                <c:pt idx="12">
                  <c:v>266257</c:v>
                </c:pt>
                <c:pt idx="13">
                  <c:v>176203</c:v>
                </c:pt>
                <c:pt idx="14">
                  <c:v>320525</c:v>
                </c:pt>
                <c:pt idx="15">
                  <c:v>88434</c:v>
                </c:pt>
                <c:pt idx="16">
                  <c:v>49519</c:v>
                </c:pt>
                <c:pt idx="17">
                  <c:v>39946</c:v>
                </c:pt>
                <c:pt idx="18">
                  <c:v>56488</c:v>
                </c:pt>
                <c:pt idx="19">
                  <c:v>16737</c:v>
                </c:pt>
                <c:pt idx="20">
                  <c:v>29411</c:v>
                </c:pt>
                <c:pt idx="21">
                  <c:v>20684</c:v>
                </c:pt>
                <c:pt idx="22">
                  <c:v>28159</c:v>
                </c:pt>
                <c:pt idx="23">
                  <c:v>13207</c:v>
                </c:pt>
                <c:pt idx="24">
                  <c:v>17289</c:v>
                </c:pt>
                <c:pt idx="25">
                  <c:v>18578</c:v>
                </c:pt>
                <c:pt idx="26">
                  <c:v>15692</c:v>
                </c:pt>
                <c:pt idx="27">
                  <c:v>19863</c:v>
                </c:pt>
                <c:pt idx="28">
                  <c:v>10450</c:v>
                </c:pt>
                <c:pt idx="29">
                  <c:v>11471</c:v>
                </c:pt>
                <c:pt idx="30">
                  <c:v>5247</c:v>
                </c:pt>
                <c:pt idx="31">
                  <c:v>23763</c:v>
                </c:pt>
                <c:pt idx="32">
                  <c:v>5814</c:v>
                </c:pt>
                <c:pt idx="33">
                  <c:v>0</c:v>
                </c:pt>
                <c:pt idx="34">
                  <c:v>0</c:v>
                </c:pt>
                <c:pt idx="35">
                  <c:v>32325</c:v>
                </c:pt>
                <c:pt idx="36">
                  <c:v>2421</c:v>
                </c:pt>
                <c:pt idx="37">
                  <c:v>3785</c:v>
                </c:pt>
                <c:pt idx="38">
                  <c:v>10516</c:v>
                </c:pt>
                <c:pt idx="39">
                  <c:v>15770</c:v>
                </c:pt>
                <c:pt idx="40">
                  <c:v>38263</c:v>
                </c:pt>
                <c:pt idx="41">
                  <c:v>19388</c:v>
                </c:pt>
                <c:pt idx="42">
                  <c:v>33366</c:v>
                </c:pt>
                <c:pt idx="43">
                  <c:v>22164</c:v>
                </c:pt>
                <c:pt idx="44">
                  <c:v>49314</c:v>
                </c:pt>
                <c:pt idx="45">
                  <c:v>17298</c:v>
                </c:pt>
                <c:pt idx="46">
                  <c:v>23142</c:v>
                </c:pt>
                <c:pt idx="47">
                  <c:v>20536</c:v>
                </c:pt>
                <c:pt idx="48">
                  <c:v>65674</c:v>
                </c:pt>
                <c:pt idx="49">
                  <c:v>9793</c:v>
                </c:pt>
                <c:pt idx="50">
                  <c:v>22825</c:v>
                </c:pt>
                <c:pt idx="51">
                  <c:v>30161</c:v>
                </c:pt>
                <c:pt idx="52">
                  <c:v>32278</c:v>
                </c:pt>
              </c:numCache>
            </c:numRef>
          </c:val>
        </c:ser>
        <c:ser>
          <c:idx val="2"/>
          <c:order val="1"/>
          <c:tx>
            <c:strRef>
              <c:f>'Summary -White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maize'!$L$19:$L$70</c:f>
              <c:numCache>
                <c:ptCount val="52"/>
                <c:pt idx="0">
                  <c:v>53109</c:v>
                </c:pt>
                <c:pt idx="1">
                  <c:v>87445</c:v>
                </c:pt>
                <c:pt idx="2">
                  <c:v>62955</c:v>
                </c:pt>
                <c:pt idx="3">
                  <c:v>180288</c:v>
                </c:pt>
                <c:pt idx="4">
                  <c:v>112331</c:v>
                </c:pt>
                <c:pt idx="5">
                  <c:v>169479</c:v>
                </c:pt>
                <c:pt idx="6">
                  <c:v>92168</c:v>
                </c:pt>
                <c:pt idx="7">
                  <c:v>361320</c:v>
                </c:pt>
                <c:pt idx="8">
                  <c:v>161921</c:v>
                </c:pt>
                <c:pt idx="9">
                  <c:v>153007</c:v>
                </c:pt>
                <c:pt idx="10">
                  <c:v>174214</c:v>
                </c:pt>
                <c:pt idx="11">
                  <c:v>227006</c:v>
                </c:pt>
                <c:pt idx="12">
                  <c:v>143554</c:v>
                </c:pt>
                <c:pt idx="13">
                  <c:v>121967</c:v>
                </c:pt>
                <c:pt idx="14">
                  <c:v>153227</c:v>
                </c:pt>
                <c:pt idx="15">
                  <c:v>145574</c:v>
                </c:pt>
                <c:pt idx="16">
                  <c:v>249835</c:v>
                </c:pt>
                <c:pt idx="17">
                  <c:v>38609</c:v>
                </c:pt>
                <c:pt idx="18">
                  <c:v>48187</c:v>
                </c:pt>
                <c:pt idx="19">
                  <c:v>35172</c:v>
                </c:pt>
                <c:pt idx="20">
                  <c:v>27469</c:v>
                </c:pt>
                <c:pt idx="21">
                  <c:v>19306</c:v>
                </c:pt>
                <c:pt idx="22">
                  <c:v>8387</c:v>
                </c:pt>
                <c:pt idx="23">
                  <c:v>7392</c:v>
                </c:pt>
                <c:pt idx="24">
                  <c:v>5667</c:v>
                </c:pt>
                <c:pt idx="25">
                  <c:v>14547</c:v>
                </c:pt>
                <c:pt idx="26">
                  <c:v>2133</c:v>
                </c:pt>
                <c:pt idx="27">
                  <c:v>2913</c:v>
                </c:pt>
                <c:pt idx="28">
                  <c:v>4181</c:v>
                </c:pt>
                <c:pt idx="29">
                  <c:v>27749</c:v>
                </c:pt>
                <c:pt idx="30">
                  <c:v>1166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18087</c:v>
                </c:pt>
                <c:pt idx="35">
                  <c:v>1025</c:v>
                </c:pt>
                <c:pt idx="36">
                  <c:v>4021</c:v>
                </c:pt>
                <c:pt idx="37">
                  <c:v>5688</c:v>
                </c:pt>
                <c:pt idx="38">
                  <c:v>23798</c:v>
                </c:pt>
                <c:pt idx="39">
                  <c:v>3865</c:v>
                </c:pt>
                <c:pt idx="40">
                  <c:v>18520</c:v>
                </c:pt>
                <c:pt idx="41">
                  <c:v>36119</c:v>
                </c:pt>
                <c:pt idx="42">
                  <c:v>42638</c:v>
                </c:pt>
                <c:pt idx="43">
                  <c:v>7698</c:v>
                </c:pt>
                <c:pt idx="44">
                  <c:v>25785</c:v>
                </c:pt>
                <c:pt idx="45">
                  <c:v>60218</c:v>
                </c:pt>
                <c:pt idx="46">
                  <c:v>60372</c:v>
                </c:pt>
                <c:pt idx="47">
                  <c:v>119943</c:v>
                </c:pt>
                <c:pt idx="48">
                  <c:v>51762</c:v>
                </c:pt>
                <c:pt idx="49">
                  <c:v>22382</c:v>
                </c:pt>
                <c:pt idx="50">
                  <c:v>52461</c:v>
                </c:pt>
                <c:pt idx="51">
                  <c:v>67746</c:v>
                </c:pt>
              </c:numCache>
            </c:numRef>
          </c:val>
        </c:ser>
        <c:ser>
          <c:idx val="1"/>
          <c:order val="2"/>
          <c:tx>
            <c:strRef>
              <c:f>'Summary -White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maize'!$M$18:$M$70</c:f>
              <c:numCache>
                <c:ptCount val="53"/>
                <c:pt idx="0">
                  <c:v>503551</c:v>
                </c:pt>
                <c:pt idx="1">
                  <c:v>88229</c:v>
                </c:pt>
                <c:pt idx="2">
                  <c:v>165614</c:v>
                </c:pt>
                <c:pt idx="3">
                  <c:v>160479</c:v>
                </c:pt>
                <c:pt idx="4">
                  <c:v>770617</c:v>
                </c:pt>
                <c:pt idx="5">
                  <c:v>458239</c:v>
                </c:pt>
                <c:pt idx="6">
                  <c:v>527539</c:v>
                </c:pt>
                <c:pt idx="7">
                  <c:v>610221</c:v>
                </c:pt>
                <c:pt idx="8">
                  <c:v>815375</c:v>
                </c:pt>
                <c:pt idx="9">
                  <c:v>1028582</c:v>
                </c:pt>
                <c:pt idx="10">
                  <c:v>706082</c:v>
                </c:pt>
                <c:pt idx="11">
                  <c:v>724396</c:v>
                </c:pt>
                <c:pt idx="12">
                  <c:v>629045</c:v>
                </c:pt>
                <c:pt idx="13">
                  <c:v>863809</c:v>
                </c:pt>
                <c:pt idx="14">
                  <c:v>271698</c:v>
                </c:pt>
                <c:pt idx="15">
                  <c:v>255342</c:v>
                </c:pt>
                <c:pt idx="16">
                  <c:v>185152</c:v>
                </c:pt>
                <c:pt idx="17">
                  <c:v>371598</c:v>
                </c:pt>
                <c:pt idx="18">
                  <c:v>29795</c:v>
                </c:pt>
                <c:pt idx="19">
                  <c:v>26337</c:v>
                </c:pt>
                <c:pt idx="20">
                  <c:v>30770</c:v>
                </c:pt>
                <c:pt idx="21">
                  <c:v>22929</c:v>
                </c:pt>
                <c:pt idx="22">
                  <c:v>67265</c:v>
                </c:pt>
                <c:pt idx="23">
                  <c:v>15816</c:v>
                </c:pt>
                <c:pt idx="24">
                  <c:v>21176</c:v>
                </c:pt>
                <c:pt idx="25">
                  <c:v>18918</c:v>
                </c:pt>
                <c:pt idx="26">
                  <c:v>60443</c:v>
                </c:pt>
                <c:pt idx="27">
                  <c:v>6832</c:v>
                </c:pt>
                <c:pt idx="28">
                  <c:v>11775</c:v>
                </c:pt>
                <c:pt idx="29">
                  <c:v>13223</c:v>
                </c:pt>
                <c:pt idx="30">
                  <c:v>54904</c:v>
                </c:pt>
                <c:pt idx="31">
                  <c:v>6768</c:v>
                </c:pt>
                <c:pt idx="32">
                  <c:v>5455</c:v>
                </c:pt>
                <c:pt idx="33">
                  <c:v>0</c:v>
                </c:pt>
                <c:pt idx="34">
                  <c:v>0</c:v>
                </c:pt>
                <c:pt idx="35">
                  <c:v>26333</c:v>
                </c:pt>
                <c:pt idx="36">
                  <c:v>4553</c:v>
                </c:pt>
                <c:pt idx="37">
                  <c:v>8411</c:v>
                </c:pt>
                <c:pt idx="38">
                  <c:v>6684</c:v>
                </c:pt>
                <c:pt idx="39">
                  <c:v>40623</c:v>
                </c:pt>
                <c:pt idx="40">
                  <c:v>1254</c:v>
                </c:pt>
                <c:pt idx="41">
                  <c:v>5668</c:v>
                </c:pt>
                <c:pt idx="42">
                  <c:v>3148</c:v>
                </c:pt>
                <c:pt idx="43">
                  <c:v>17680</c:v>
                </c:pt>
                <c:pt idx="44">
                  <c:v>2589</c:v>
                </c:pt>
                <c:pt idx="45">
                  <c:v>5299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gapWidth val="110"/>
        <c:axId val="15799434"/>
        <c:axId val="7977179"/>
      </c:bar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977179"/>
        <c:crosses val="autoZero"/>
        <c:auto val="1"/>
        <c:lblOffset val="100"/>
        <c:tickLblSkip val="2"/>
        <c:noMultiLvlLbl val="0"/>
      </c:catAx>
      <c:valAx>
        <c:axId val="79771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799434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0725"/>
          <c:w val="0.27275"/>
          <c:h val="0.046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6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65"/>
          <c:w val="0.933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maize'!$K$18:$K$70</c:f>
              <c:numCache>
                <c:ptCount val="53"/>
                <c:pt idx="0">
                  <c:v>367120</c:v>
                </c:pt>
                <c:pt idx="1">
                  <c:v>19931</c:v>
                </c:pt>
                <c:pt idx="2">
                  <c:v>139146</c:v>
                </c:pt>
                <c:pt idx="3">
                  <c:v>221680</c:v>
                </c:pt>
                <c:pt idx="4">
                  <c:v>372647</c:v>
                </c:pt>
                <c:pt idx="5">
                  <c:v>532195</c:v>
                </c:pt>
                <c:pt idx="6">
                  <c:v>407603</c:v>
                </c:pt>
                <c:pt idx="7">
                  <c:v>435684</c:v>
                </c:pt>
                <c:pt idx="8">
                  <c:v>342664</c:v>
                </c:pt>
                <c:pt idx="9">
                  <c:v>584925</c:v>
                </c:pt>
                <c:pt idx="10">
                  <c:v>200197</c:v>
                </c:pt>
                <c:pt idx="11">
                  <c:v>243948</c:v>
                </c:pt>
                <c:pt idx="12">
                  <c:v>202698</c:v>
                </c:pt>
                <c:pt idx="13">
                  <c:v>135688</c:v>
                </c:pt>
                <c:pt idx="14">
                  <c:v>119400</c:v>
                </c:pt>
                <c:pt idx="15">
                  <c:v>80491</c:v>
                </c:pt>
                <c:pt idx="16">
                  <c:v>48534</c:v>
                </c:pt>
                <c:pt idx="17">
                  <c:v>42537</c:v>
                </c:pt>
                <c:pt idx="18">
                  <c:v>65779</c:v>
                </c:pt>
                <c:pt idx="19">
                  <c:v>17440</c:v>
                </c:pt>
                <c:pt idx="20">
                  <c:v>18274</c:v>
                </c:pt>
                <c:pt idx="21">
                  <c:v>10500</c:v>
                </c:pt>
                <c:pt idx="22">
                  <c:v>35491</c:v>
                </c:pt>
                <c:pt idx="23">
                  <c:v>10255</c:v>
                </c:pt>
                <c:pt idx="24">
                  <c:v>9030</c:v>
                </c:pt>
                <c:pt idx="25">
                  <c:v>10692</c:v>
                </c:pt>
                <c:pt idx="26">
                  <c:v>11544</c:v>
                </c:pt>
                <c:pt idx="27">
                  <c:v>19670</c:v>
                </c:pt>
                <c:pt idx="28">
                  <c:v>8805</c:v>
                </c:pt>
                <c:pt idx="29">
                  <c:v>9037</c:v>
                </c:pt>
                <c:pt idx="30">
                  <c:v>5830</c:v>
                </c:pt>
                <c:pt idx="31">
                  <c:v>19312</c:v>
                </c:pt>
                <c:pt idx="32">
                  <c:v>6538</c:v>
                </c:pt>
                <c:pt idx="33">
                  <c:v>0</c:v>
                </c:pt>
                <c:pt idx="34">
                  <c:v>0</c:v>
                </c:pt>
                <c:pt idx="35">
                  <c:v>25182</c:v>
                </c:pt>
                <c:pt idx="36">
                  <c:v>1352</c:v>
                </c:pt>
                <c:pt idx="37">
                  <c:v>3195</c:v>
                </c:pt>
                <c:pt idx="38">
                  <c:v>3619</c:v>
                </c:pt>
                <c:pt idx="39">
                  <c:v>6187</c:v>
                </c:pt>
                <c:pt idx="40">
                  <c:v>32619</c:v>
                </c:pt>
                <c:pt idx="41">
                  <c:v>13978</c:v>
                </c:pt>
                <c:pt idx="42">
                  <c:v>12098</c:v>
                </c:pt>
                <c:pt idx="43">
                  <c:v>12069</c:v>
                </c:pt>
                <c:pt idx="44">
                  <c:v>40215</c:v>
                </c:pt>
                <c:pt idx="45">
                  <c:v>12600</c:v>
                </c:pt>
                <c:pt idx="46">
                  <c:v>21498</c:v>
                </c:pt>
                <c:pt idx="47">
                  <c:v>18258</c:v>
                </c:pt>
                <c:pt idx="48">
                  <c:v>68852</c:v>
                </c:pt>
                <c:pt idx="49">
                  <c:v>13097</c:v>
                </c:pt>
                <c:pt idx="50">
                  <c:v>47363</c:v>
                </c:pt>
                <c:pt idx="51">
                  <c:v>65527</c:v>
                </c:pt>
                <c:pt idx="52">
                  <c:v>66227</c:v>
                </c:pt>
              </c:numCache>
            </c:numRef>
          </c:val>
        </c:ser>
        <c:ser>
          <c:idx val="2"/>
          <c:order val="1"/>
          <c:tx>
            <c:strRef>
              <c:f>'Summary -Yellow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maize'!$L$19:$L$70</c:f>
              <c:numCache>
                <c:ptCount val="52"/>
                <c:pt idx="0">
                  <c:v>103657</c:v>
                </c:pt>
                <c:pt idx="1">
                  <c:v>146679</c:v>
                </c:pt>
                <c:pt idx="2">
                  <c:v>122389</c:v>
                </c:pt>
                <c:pt idx="3">
                  <c:v>349672</c:v>
                </c:pt>
                <c:pt idx="4">
                  <c:v>241653</c:v>
                </c:pt>
                <c:pt idx="5">
                  <c:v>355275</c:v>
                </c:pt>
                <c:pt idx="6">
                  <c:v>187830</c:v>
                </c:pt>
                <c:pt idx="7">
                  <c:v>542348</c:v>
                </c:pt>
                <c:pt idx="8">
                  <c:v>209742</c:v>
                </c:pt>
                <c:pt idx="9">
                  <c:v>203239</c:v>
                </c:pt>
                <c:pt idx="10">
                  <c:v>224775</c:v>
                </c:pt>
                <c:pt idx="11">
                  <c:v>205799</c:v>
                </c:pt>
                <c:pt idx="12">
                  <c:v>67692</c:v>
                </c:pt>
                <c:pt idx="13">
                  <c:v>80668</c:v>
                </c:pt>
                <c:pt idx="14">
                  <c:v>87590</c:v>
                </c:pt>
                <c:pt idx="15">
                  <c:v>64519</c:v>
                </c:pt>
                <c:pt idx="16">
                  <c:v>92021</c:v>
                </c:pt>
                <c:pt idx="17">
                  <c:v>26358</c:v>
                </c:pt>
                <c:pt idx="18">
                  <c:v>21200</c:v>
                </c:pt>
                <c:pt idx="19">
                  <c:v>15307</c:v>
                </c:pt>
                <c:pt idx="20">
                  <c:v>11709</c:v>
                </c:pt>
                <c:pt idx="21">
                  <c:v>27381</c:v>
                </c:pt>
                <c:pt idx="22">
                  <c:v>9868</c:v>
                </c:pt>
                <c:pt idx="23">
                  <c:v>11193</c:v>
                </c:pt>
                <c:pt idx="24">
                  <c:v>5943</c:v>
                </c:pt>
                <c:pt idx="25">
                  <c:v>19559</c:v>
                </c:pt>
                <c:pt idx="26">
                  <c:v>5045</c:v>
                </c:pt>
                <c:pt idx="27">
                  <c:v>3932</c:v>
                </c:pt>
                <c:pt idx="28">
                  <c:v>5677</c:v>
                </c:pt>
                <c:pt idx="29">
                  <c:v>31000</c:v>
                </c:pt>
                <c:pt idx="30">
                  <c:v>5688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22399</c:v>
                </c:pt>
                <c:pt idx="35">
                  <c:v>1653</c:v>
                </c:pt>
                <c:pt idx="36">
                  <c:v>6497</c:v>
                </c:pt>
                <c:pt idx="37">
                  <c:v>11270</c:v>
                </c:pt>
                <c:pt idx="38">
                  <c:v>32119</c:v>
                </c:pt>
                <c:pt idx="39">
                  <c:v>4929</c:v>
                </c:pt>
                <c:pt idx="40">
                  <c:v>9061</c:v>
                </c:pt>
                <c:pt idx="41">
                  <c:v>10858</c:v>
                </c:pt>
                <c:pt idx="42">
                  <c:v>33195</c:v>
                </c:pt>
                <c:pt idx="43">
                  <c:v>4855</c:v>
                </c:pt>
                <c:pt idx="44">
                  <c:v>10424</c:v>
                </c:pt>
                <c:pt idx="45">
                  <c:v>17466</c:v>
                </c:pt>
                <c:pt idx="46">
                  <c:v>15982</c:v>
                </c:pt>
                <c:pt idx="47">
                  <c:v>54677</c:v>
                </c:pt>
                <c:pt idx="48">
                  <c:v>39179</c:v>
                </c:pt>
                <c:pt idx="49">
                  <c:v>24428</c:v>
                </c:pt>
                <c:pt idx="50">
                  <c:v>36667</c:v>
                </c:pt>
                <c:pt idx="51">
                  <c:v>61905</c:v>
                </c:pt>
              </c:numCache>
            </c:numRef>
          </c:val>
        </c:ser>
        <c:ser>
          <c:idx val="1"/>
          <c:order val="2"/>
          <c:tx>
            <c:strRef>
              <c:f>'Summary -Yellow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maize'!$M$18:$M$70</c:f>
              <c:numCache>
                <c:ptCount val="53"/>
                <c:pt idx="0">
                  <c:v>300642</c:v>
                </c:pt>
                <c:pt idx="1">
                  <c:v>79839</c:v>
                </c:pt>
                <c:pt idx="2">
                  <c:v>175743</c:v>
                </c:pt>
                <c:pt idx="3">
                  <c:v>156704</c:v>
                </c:pt>
                <c:pt idx="4">
                  <c:v>811519</c:v>
                </c:pt>
                <c:pt idx="5">
                  <c:v>415304</c:v>
                </c:pt>
                <c:pt idx="6">
                  <c:v>501029</c:v>
                </c:pt>
                <c:pt idx="7">
                  <c:v>486915</c:v>
                </c:pt>
                <c:pt idx="8">
                  <c:v>546479</c:v>
                </c:pt>
                <c:pt idx="9">
                  <c:v>614102</c:v>
                </c:pt>
                <c:pt idx="10">
                  <c:v>404227</c:v>
                </c:pt>
                <c:pt idx="11">
                  <c:v>365268</c:v>
                </c:pt>
                <c:pt idx="12">
                  <c:v>338097</c:v>
                </c:pt>
                <c:pt idx="13">
                  <c:v>427043</c:v>
                </c:pt>
                <c:pt idx="14">
                  <c:v>152770</c:v>
                </c:pt>
                <c:pt idx="15">
                  <c:v>117715</c:v>
                </c:pt>
                <c:pt idx="16">
                  <c:v>81941</c:v>
                </c:pt>
                <c:pt idx="17">
                  <c:v>161670</c:v>
                </c:pt>
                <c:pt idx="18">
                  <c:v>18586</c:v>
                </c:pt>
                <c:pt idx="19">
                  <c:v>18657</c:v>
                </c:pt>
                <c:pt idx="20">
                  <c:v>20367</c:v>
                </c:pt>
                <c:pt idx="21">
                  <c:v>15146</c:v>
                </c:pt>
                <c:pt idx="22">
                  <c:v>49916</c:v>
                </c:pt>
                <c:pt idx="23">
                  <c:v>11482</c:v>
                </c:pt>
                <c:pt idx="24">
                  <c:v>10293</c:v>
                </c:pt>
                <c:pt idx="25">
                  <c:v>10282</c:v>
                </c:pt>
                <c:pt idx="26">
                  <c:v>47113</c:v>
                </c:pt>
                <c:pt idx="27">
                  <c:v>3951</c:v>
                </c:pt>
                <c:pt idx="28">
                  <c:v>5639</c:v>
                </c:pt>
                <c:pt idx="29">
                  <c:v>4121</c:v>
                </c:pt>
                <c:pt idx="30">
                  <c:v>52148</c:v>
                </c:pt>
                <c:pt idx="31">
                  <c:v>3874</c:v>
                </c:pt>
                <c:pt idx="32">
                  <c:v>4339</c:v>
                </c:pt>
                <c:pt idx="33">
                  <c:v>0</c:v>
                </c:pt>
                <c:pt idx="34">
                  <c:v>0</c:v>
                </c:pt>
                <c:pt idx="35">
                  <c:v>34834</c:v>
                </c:pt>
                <c:pt idx="36">
                  <c:v>1742</c:v>
                </c:pt>
                <c:pt idx="37">
                  <c:v>2256</c:v>
                </c:pt>
                <c:pt idx="38">
                  <c:v>2523</c:v>
                </c:pt>
                <c:pt idx="39">
                  <c:v>26654</c:v>
                </c:pt>
                <c:pt idx="40">
                  <c:v>1418</c:v>
                </c:pt>
                <c:pt idx="41">
                  <c:v>6038</c:v>
                </c:pt>
                <c:pt idx="42">
                  <c:v>6287</c:v>
                </c:pt>
                <c:pt idx="43">
                  <c:v>40074</c:v>
                </c:pt>
                <c:pt idx="44">
                  <c:v>1652</c:v>
                </c:pt>
                <c:pt idx="45">
                  <c:v>7988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axId val="4685748"/>
        <c:axId val="42171733"/>
      </c:barChart>
      <c:catAx>
        <c:axId val="46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85748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"/>
          <c:y val="0.08825"/>
          <c:w val="0.286"/>
          <c:h val="0.048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6775"/>
          <c:w val="0.951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88229</c:v>
                </c:pt>
                <c:pt idx="1">
                  <c:v>165614</c:v>
                </c:pt>
                <c:pt idx="2">
                  <c:v>160479</c:v>
                </c:pt>
                <c:pt idx="3">
                  <c:v>770617</c:v>
                </c:pt>
                <c:pt idx="4">
                  <c:v>458239</c:v>
                </c:pt>
                <c:pt idx="5">
                  <c:v>527539</c:v>
                </c:pt>
                <c:pt idx="6">
                  <c:v>610221</c:v>
                </c:pt>
                <c:pt idx="7">
                  <c:v>815375</c:v>
                </c:pt>
                <c:pt idx="8">
                  <c:v>1028582</c:v>
                </c:pt>
                <c:pt idx="9">
                  <c:v>706082</c:v>
                </c:pt>
                <c:pt idx="10">
                  <c:v>724396</c:v>
                </c:pt>
                <c:pt idx="11">
                  <c:v>629045</c:v>
                </c:pt>
                <c:pt idx="12">
                  <c:v>863809</c:v>
                </c:pt>
                <c:pt idx="13">
                  <c:v>271698</c:v>
                </c:pt>
                <c:pt idx="14">
                  <c:v>255342</c:v>
                </c:pt>
                <c:pt idx="15">
                  <c:v>185152</c:v>
                </c:pt>
                <c:pt idx="16">
                  <c:v>371598</c:v>
                </c:pt>
                <c:pt idx="17">
                  <c:v>29795</c:v>
                </c:pt>
                <c:pt idx="18">
                  <c:v>26337</c:v>
                </c:pt>
                <c:pt idx="19">
                  <c:v>30770</c:v>
                </c:pt>
                <c:pt idx="20">
                  <c:v>22929</c:v>
                </c:pt>
                <c:pt idx="21">
                  <c:v>67265</c:v>
                </c:pt>
                <c:pt idx="22">
                  <c:v>15816</c:v>
                </c:pt>
                <c:pt idx="23">
                  <c:v>21176</c:v>
                </c:pt>
                <c:pt idx="24">
                  <c:v>18918</c:v>
                </c:pt>
                <c:pt idx="25">
                  <c:v>60443</c:v>
                </c:pt>
                <c:pt idx="26">
                  <c:v>6832</c:v>
                </c:pt>
                <c:pt idx="27">
                  <c:v>11775</c:v>
                </c:pt>
                <c:pt idx="28">
                  <c:v>13223</c:v>
                </c:pt>
                <c:pt idx="29">
                  <c:v>54904</c:v>
                </c:pt>
                <c:pt idx="30">
                  <c:v>6768</c:v>
                </c:pt>
                <c:pt idx="31">
                  <c:v>5455</c:v>
                </c:pt>
                <c:pt idx="32">
                  <c:v>0</c:v>
                </c:pt>
                <c:pt idx="33">
                  <c:v>0</c:v>
                </c:pt>
                <c:pt idx="34">
                  <c:v>26333</c:v>
                </c:pt>
                <c:pt idx="35">
                  <c:v>4553</c:v>
                </c:pt>
                <c:pt idx="36">
                  <c:v>8411</c:v>
                </c:pt>
                <c:pt idx="37">
                  <c:v>6684</c:v>
                </c:pt>
                <c:pt idx="38">
                  <c:v>40623</c:v>
                </c:pt>
                <c:pt idx="39">
                  <c:v>1254</c:v>
                </c:pt>
                <c:pt idx="40">
                  <c:v>5668</c:v>
                </c:pt>
                <c:pt idx="41">
                  <c:v>3148</c:v>
                </c:pt>
                <c:pt idx="42">
                  <c:v>17680</c:v>
                </c:pt>
                <c:pt idx="43">
                  <c:v>2589</c:v>
                </c:pt>
                <c:pt idx="44">
                  <c:v>5299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79839</c:v>
                </c:pt>
                <c:pt idx="1">
                  <c:v>175743</c:v>
                </c:pt>
                <c:pt idx="2">
                  <c:v>156704</c:v>
                </c:pt>
                <c:pt idx="3">
                  <c:v>811519</c:v>
                </c:pt>
                <c:pt idx="4">
                  <c:v>415304</c:v>
                </c:pt>
                <c:pt idx="5">
                  <c:v>501029</c:v>
                </c:pt>
                <c:pt idx="6">
                  <c:v>486915</c:v>
                </c:pt>
                <c:pt idx="7">
                  <c:v>546479</c:v>
                </c:pt>
                <c:pt idx="8">
                  <c:v>614102</c:v>
                </c:pt>
                <c:pt idx="9">
                  <c:v>404227</c:v>
                </c:pt>
                <c:pt idx="10">
                  <c:v>365268</c:v>
                </c:pt>
                <c:pt idx="11">
                  <c:v>338097</c:v>
                </c:pt>
                <c:pt idx="12">
                  <c:v>427043</c:v>
                </c:pt>
                <c:pt idx="13">
                  <c:v>152770</c:v>
                </c:pt>
                <c:pt idx="14">
                  <c:v>117715</c:v>
                </c:pt>
                <c:pt idx="15">
                  <c:v>81941</c:v>
                </c:pt>
                <c:pt idx="16">
                  <c:v>161670</c:v>
                </c:pt>
                <c:pt idx="17">
                  <c:v>18586</c:v>
                </c:pt>
                <c:pt idx="18">
                  <c:v>18657</c:v>
                </c:pt>
                <c:pt idx="19">
                  <c:v>20367</c:v>
                </c:pt>
                <c:pt idx="20">
                  <c:v>15146</c:v>
                </c:pt>
                <c:pt idx="21">
                  <c:v>49916</c:v>
                </c:pt>
                <c:pt idx="22">
                  <c:v>11482</c:v>
                </c:pt>
                <c:pt idx="23">
                  <c:v>10293</c:v>
                </c:pt>
                <c:pt idx="24">
                  <c:v>10282</c:v>
                </c:pt>
                <c:pt idx="25">
                  <c:v>47113</c:v>
                </c:pt>
                <c:pt idx="26">
                  <c:v>3951</c:v>
                </c:pt>
                <c:pt idx="27">
                  <c:v>5639</c:v>
                </c:pt>
                <c:pt idx="28">
                  <c:v>4121</c:v>
                </c:pt>
                <c:pt idx="29">
                  <c:v>52148</c:v>
                </c:pt>
                <c:pt idx="30">
                  <c:v>3874</c:v>
                </c:pt>
                <c:pt idx="31">
                  <c:v>4339</c:v>
                </c:pt>
                <c:pt idx="32">
                  <c:v>0</c:v>
                </c:pt>
                <c:pt idx="33">
                  <c:v>0</c:v>
                </c:pt>
                <c:pt idx="34">
                  <c:v>34834</c:v>
                </c:pt>
                <c:pt idx="35">
                  <c:v>1742</c:v>
                </c:pt>
                <c:pt idx="36">
                  <c:v>2256</c:v>
                </c:pt>
                <c:pt idx="37">
                  <c:v>2523</c:v>
                </c:pt>
                <c:pt idx="38">
                  <c:v>26654</c:v>
                </c:pt>
                <c:pt idx="39">
                  <c:v>1418</c:v>
                </c:pt>
                <c:pt idx="40">
                  <c:v>6038</c:v>
                </c:pt>
                <c:pt idx="41">
                  <c:v>6287</c:v>
                </c:pt>
                <c:pt idx="42">
                  <c:v>40074</c:v>
                </c:pt>
                <c:pt idx="43">
                  <c:v>1652</c:v>
                </c:pt>
                <c:pt idx="44">
                  <c:v>7988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44001278"/>
        <c:axId val="60467183"/>
      </c:barChart>
      <c:catAx>
        <c:axId val="4400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467183"/>
        <c:crosses val="autoZero"/>
        <c:auto val="0"/>
        <c:lblOffset val="100"/>
        <c:tickLblSkip val="1"/>
        <c:noMultiLvlLbl val="0"/>
      </c:catAx>
      <c:valAx>
        <c:axId val="604671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1278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"/>
          <c:y val="0.08625"/>
          <c:w val="0.208"/>
          <c:h val="0.090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075"/>
          <c:w val="0.95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'Summary -Total maize'!$K$19:$K$70</c:f>
              <c:numCache>
                <c:ptCount val="52"/>
                <c:pt idx="0">
                  <c:v>23074</c:v>
                </c:pt>
                <c:pt idx="1">
                  <c:v>214667</c:v>
                </c:pt>
                <c:pt idx="2">
                  <c:v>352169</c:v>
                </c:pt>
                <c:pt idx="3">
                  <c:v>624450</c:v>
                </c:pt>
                <c:pt idx="4">
                  <c:v>928449</c:v>
                </c:pt>
                <c:pt idx="5">
                  <c:v>739886</c:v>
                </c:pt>
                <c:pt idx="6">
                  <c:v>817476</c:v>
                </c:pt>
                <c:pt idx="7">
                  <c:v>640917</c:v>
                </c:pt>
                <c:pt idx="8">
                  <c:v>1341444</c:v>
                </c:pt>
                <c:pt idx="9">
                  <c:v>413705</c:v>
                </c:pt>
                <c:pt idx="10">
                  <c:v>462585</c:v>
                </c:pt>
                <c:pt idx="11">
                  <c:v>468955</c:v>
                </c:pt>
                <c:pt idx="12">
                  <c:v>311891</c:v>
                </c:pt>
                <c:pt idx="13">
                  <c:v>439925</c:v>
                </c:pt>
                <c:pt idx="14">
                  <c:v>168925</c:v>
                </c:pt>
                <c:pt idx="15">
                  <c:v>98053</c:v>
                </c:pt>
                <c:pt idx="16">
                  <c:v>82483</c:v>
                </c:pt>
                <c:pt idx="17">
                  <c:v>122267</c:v>
                </c:pt>
                <c:pt idx="18">
                  <c:v>34177</c:v>
                </c:pt>
                <c:pt idx="19">
                  <c:v>47685</c:v>
                </c:pt>
                <c:pt idx="20">
                  <c:v>31184</c:v>
                </c:pt>
                <c:pt idx="21">
                  <c:v>63650</c:v>
                </c:pt>
                <c:pt idx="22">
                  <c:v>23462</c:v>
                </c:pt>
                <c:pt idx="23">
                  <c:v>26319</c:v>
                </c:pt>
                <c:pt idx="24">
                  <c:v>29270</c:v>
                </c:pt>
                <c:pt idx="25">
                  <c:v>27236</c:v>
                </c:pt>
                <c:pt idx="26">
                  <c:v>39533</c:v>
                </c:pt>
                <c:pt idx="27">
                  <c:v>19255</c:v>
                </c:pt>
                <c:pt idx="28">
                  <c:v>20508</c:v>
                </c:pt>
                <c:pt idx="29">
                  <c:v>11077</c:v>
                </c:pt>
                <c:pt idx="30">
                  <c:v>43075</c:v>
                </c:pt>
                <c:pt idx="31">
                  <c:v>12352</c:v>
                </c:pt>
                <c:pt idx="32">
                  <c:v>0</c:v>
                </c:pt>
                <c:pt idx="33">
                  <c:v>0</c:v>
                </c:pt>
                <c:pt idx="34">
                  <c:v>57507</c:v>
                </c:pt>
                <c:pt idx="35">
                  <c:v>3773</c:v>
                </c:pt>
                <c:pt idx="36">
                  <c:v>6980</c:v>
                </c:pt>
                <c:pt idx="37">
                  <c:v>14135</c:v>
                </c:pt>
                <c:pt idx="38">
                  <c:v>21957</c:v>
                </c:pt>
                <c:pt idx="39">
                  <c:v>70882</c:v>
                </c:pt>
                <c:pt idx="40">
                  <c:v>33366</c:v>
                </c:pt>
                <c:pt idx="41">
                  <c:v>45464</c:v>
                </c:pt>
                <c:pt idx="42">
                  <c:v>34233</c:v>
                </c:pt>
                <c:pt idx="43">
                  <c:v>89529</c:v>
                </c:pt>
                <c:pt idx="44">
                  <c:v>29898</c:v>
                </c:pt>
                <c:pt idx="45">
                  <c:v>44640</c:v>
                </c:pt>
                <c:pt idx="46">
                  <c:v>38794</c:v>
                </c:pt>
                <c:pt idx="47">
                  <c:v>134526</c:v>
                </c:pt>
                <c:pt idx="48">
                  <c:v>22890</c:v>
                </c:pt>
                <c:pt idx="49">
                  <c:v>70188</c:v>
                </c:pt>
                <c:pt idx="50">
                  <c:v>95688</c:v>
                </c:pt>
                <c:pt idx="51">
                  <c:v>98505</c:v>
                </c:pt>
              </c:numCache>
            </c:numRef>
          </c:val>
        </c:ser>
        <c:ser>
          <c:idx val="2"/>
          <c:order val="1"/>
          <c:tx>
            <c:strRef>
              <c:f>'Summary -Total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maize'!$L$19:$L$70</c:f>
              <c:numCache>
                <c:ptCount val="52"/>
                <c:pt idx="0">
                  <c:v>156766</c:v>
                </c:pt>
                <c:pt idx="1">
                  <c:v>234124</c:v>
                </c:pt>
                <c:pt idx="2">
                  <c:v>185344</c:v>
                </c:pt>
                <c:pt idx="3">
                  <c:v>529960</c:v>
                </c:pt>
                <c:pt idx="4">
                  <c:v>353984</c:v>
                </c:pt>
                <c:pt idx="5">
                  <c:v>524754</c:v>
                </c:pt>
                <c:pt idx="6">
                  <c:v>279998</c:v>
                </c:pt>
                <c:pt idx="7">
                  <c:v>903668</c:v>
                </c:pt>
                <c:pt idx="8">
                  <c:v>371663</c:v>
                </c:pt>
                <c:pt idx="9">
                  <c:v>356246</c:v>
                </c:pt>
                <c:pt idx="10">
                  <c:v>398989</c:v>
                </c:pt>
                <c:pt idx="11">
                  <c:v>432805</c:v>
                </c:pt>
                <c:pt idx="12">
                  <c:v>211246</c:v>
                </c:pt>
                <c:pt idx="13">
                  <c:v>202635</c:v>
                </c:pt>
                <c:pt idx="14">
                  <c:v>240817</c:v>
                </c:pt>
                <c:pt idx="15">
                  <c:v>210093</c:v>
                </c:pt>
                <c:pt idx="16">
                  <c:v>341856</c:v>
                </c:pt>
                <c:pt idx="17">
                  <c:v>64967</c:v>
                </c:pt>
                <c:pt idx="18">
                  <c:v>69387</c:v>
                </c:pt>
                <c:pt idx="19">
                  <c:v>50479</c:v>
                </c:pt>
                <c:pt idx="20">
                  <c:v>39178</c:v>
                </c:pt>
                <c:pt idx="21">
                  <c:v>46687</c:v>
                </c:pt>
                <c:pt idx="22">
                  <c:v>18255</c:v>
                </c:pt>
                <c:pt idx="23">
                  <c:v>18585</c:v>
                </c:pt>
                <c:pt idx="24">
                  <c:v>11610</c:v>
                </c:pt>
                <c:pt idx="25">
                  <c:v>34106</c:v>
                </c:pt>
                <c:pt idx="26">
                  <c:v>7178</c:v>
                </c:pt>
                <c:pt idx="27">
                  <c:v>6845</c:v>
                </c:pt>
                <c:pt idx="28">
                  <c:v>9858</c:v>
                </c:pt>
                <c:pt idx="29">
                  <c:v>58749</c:v>
                </c:pt>
                <c:pt idx="30">
                  <c:v>6854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40486</c:v>
                </c:pt>
                <c:pt idx="35">
                  <c:v>2678</c:v>
                </c:pt>
                <c:pt idx="36">
                  <c:v>10518</c:v>
                </c:pt>
                <c:pt idx="37">
                  <c:v>16958</c:v>
                </c:pt>
                <c:pt idx="38">
                  <c:v>55917</c:v>
                </c:pt>
                <c:pt idx="39">
                  <c:v>8794</c:v>
                </c:pt>
                <c:pt idx="40">
                  <c:v>27581</c:v>
                </c:pt>
                <c:pt idx="41">
                  <c:v>46977</c:v>
                </c:pt>
                <c:pt idx="42">
                  <c:v>75833</c:v>
                </c:pt>
                <c:pt idx="43">
                  <c:v>12553</c:v>
                </c:pt>
                <c:pt idx="44">
                  <c:v>36209</c:v>
                </c:pt>
                <c:pt idx="45">
                  <c:v>77684</c:v>
                </c:pt>
                <c:pt idx="46">
                  <c:v>76354</c:v>
                </c:pt>
                <c:pt idx="47">
                  <c:v>174620</c:v>
                </c:pt>
                <c:pt idx="48">
                  <c:v>90941</c:v>
                </c:pt>
                <c:pt idx="49">
                  <c:v>46810</c:v>
                </c:pt>
                <c:pt idx="50">
                  <c:v>89128</c:v>
                </c:pt>
                <c:pt idx="51">
                  <c:v>129651</c:v>
                </c:pt>
              </c:numCache>
            </c:numRef>
          </c:val>
        </c:ser>
        <c:ser>
          <c:idx val="1"/>
          <c:order val="2"/>
          <c:tx>
            <c:strRef>
              <c:f>'Summary -Total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maize'!$M$18:$M$70</c:f>
              <c:numCache>
                <c:ptCount val="53"/>
                <c:pt idx="0">
                  <c:v>804193</c:v>
                </c:pt>
                <c:pt idx="1">
                  <c:v>168068</c:v>
                </c:pt>
                <c:pt idx="2">
                  <c:v>341357</c:v>
                </c:pt>
                <c:pt idx="3">
                  <c:v>317183</c:v>
                </c:pt>
                <c:pt idx="4">
                  <c:v>1582136</c:v>
                </c:pt>
                <c:pt idx="5">
                  <c:v>873543</c:v>
                </c:pt>
                <c:pt idx="6">
                  <c:v>1028568</c:v>
                </c:pt>
                <c:pt idx="7">
                  <c:v>1097136</c:v>
                </c:pt>
                <c:pt idx="8">
                  <c:v>1361854</c:v>
                </c:pt>
                <c:pt idx="9">
                  <c:v>1642684</c:v>
                </c:pt>
                <c:pt idx="10">
                  <c:v>1110309</c:v>
                </c:pt>
                <c:pt idx="11">
                  <c:v>1089664</c:v>
                </c:pt>
                <c:pt idx="12">
                  <c:v>967142</c:v>
                </c:pt>
                <c:pt idx="13">
                  <c:v>1290852</c:v>
                </c:pt>
                <c:pt idx="14">
                  <c:v>424468</c:v>
                </c:pt>
                <c:pt idx="15">
                  <c:v>373057</c:v>
                </c:pt>
                <c:pt idx="16">
                  <c:v>267093</c:v>
                </c:pt>
                <c:pt idx="17">
                  <c:v>533268</c:v>
                </c:pt>
                <c:pt idx="18">
                  <c:v>48381</c:v>
                </c:pt>
                <c:pt idx="19">
                  <c:v>44994</c:v>
                </c:pt>
                <c:pt idx="20">
                  <c:v>51137</c:v>
                </c:pt>
                <c:pt idx="21">
                  <c:v>38075</c:v>
                </c:pt>
                <c:pt idx="22">
                  <c:v>117181</c:v>
                </c:pt>
                <c:pt idx="23">
                  <c:v>27298</c:v>
                </c:pt>
                <c:pt idx="24">
                  <c:v>31469</c:v>
                </c:pt>
                <c:pt idx="25">
                  <c:v>29200</c:v>
                </c:pt>
                <c:pt idx="26">
                  <c:v>107556</c:v>
                </c:pt>
                <c:pt idx="27">
                  <c:v>10783</c:v>
                </c:pt>
                <c:pt idx="28">
                  <c:v>17414</c:v>
                </c:pt>
                <c:pt idx="29">
                  <c:v>17344</c:v>
                </c:pt>
                <c:pt idx="30">
                  <c:v>107052</c:v>
                </c:pt>
                <c:pt idx="31">
                  <c:v>10642</c:v>
                </c:pt>
                <c:pt idx="32">
                  <c:v>9794</c:v>
                </c:pt>
                <c:pt idx="33">
                  <c:v>0</c:v>
                </c:pt>
                <c:pt idx="34">
                  <c:v>0</c:v>
                </c:pt>
                <c:pt idx="35">
                  <c:v>61167</c:v>
                </c:pt>
                <c:pt idx="36">
                  <c:v>6295</c:v>
                </c:pt>
                <c:pt idx="37">
                  <c:v>10667</c:v>
                </c:pt>
                <c:pt idx="38">
                  <c:v>9207</c:v>
                </c:pt>
                <c:pt idx="39">
                  <c:v>67277</c:v>
                </c:pt>
                <c:pt idx="40">
                  <c:v>2672</c:v>
                </c:pt>
                <c:pt idx="41">
                  <c:v>11706</c:v>
                </c:pt>
                <c:pt idx="42">
                  <c:v>9435</c:v>
                </c:pt>
                <c:pt idx="43">
                  <c:v>57754</c:v>
                </c:pt>
                <c:pt idx="44">
                  <c:v>4241</c:v>
                </c:pt>
                <c:pt idx="45">
                  <c:v>13287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gapWidth val="12"/>
        <c:axId val="7333736"/>
        <c:axId val="66003625"/>
      </c:barChart>
      <c:catAx>
        <c:axId val="7333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333736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"/>
          <c:y val="0.09075"/>
          <c:w val="0.2795"/>
          <c:h val="0.071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4725"/>
          <c:w val="0.9485"/>
          <c:h val="0.90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88229</c:v>
                </c:pt>
                <c:pt idx="1">
                  <c:v>253843</c:v>
                </c:pt>
                <c:pt idx="2">
                  <c:v>414322</c:v>
                </c:pt>
                <c:pt idx="3">
                  <c:v>1184939</c:v>
                </c:pt>
                <c:pt idx="4">
                  <c:v>1643178</c:v>
                </c:pt>
                <c:pt idx="5">
                  <c:v>2170717</c:v>
                </c:pt>
                <c:pt idx="6">
                  <c:v>2780938</c:v>
                </c:pt>
                <c:pt idx="7">
                  <c:v>3596313</c:v>
                </c:pt>
                <c:pt idx="8">
                  <c:v>4624895</c:v>
                </c:pt>
                <c:pt idx="9">
                  <c:v>5330977</c:v>
                </c:pt>
                <c:pt idx="10">
                  <c:v>6055373</c:v>
                </c:pt>
                <c:pt idx="11">
                  <c:v>6684418</c:v>
                </c:pt>
                <c:pt idx="12">
                  <c:v>7548227</c:v>
                </c:pt>
                <c:pt idx="13">
                  <c:v>7819925</c:v>
                </c:pt>
                <c:pt idx="14">
                  <c:v>8075267</c:v>
                </c:pt>
                <c:pt idx="15">
                  <c:v>8260419</c:v>
                </c:pt>
                <c:pt idx="16">
                  <c:v>8632017</c:v>
                </c:pt>
                <c:pt idx="17">
                  <c:v>8661812</c:v>
                </c:pt>
                <c:pt idx="18">
                  <c:v>8688149</c:v>
                </c:pt>
                <c:pt idx="19">
                  <c:v>8718919</c:v>
                </c:pt>
                <c:pt idx="20">
                  <c:v>8741848</c:v>
                </c:pt>
                <c:pt idx="21">
                  <c:v>8809113</c:v>
                </c:pt>
                <c:pt idx="22">
                  <c:v>8824929</c:v>
                </c:pt>
                <c:pt idx="23">
                  <c:v>8846105</c:v>
                </c:pt>
                <c:pt idx="24">
                  <c:v>8865023</c:v>
                </c:pt>
                <c:pt idx="25">
                  <c:v>8925466</c:v>
                </c:pt>
                <c:pt idx="26">
                  <c:v>8932298</c:v>
                </c:pt>
                <c:pt idx="27">
                  <c:v>8944073</c:v>
                </c:pt>
                <c:pt idx="28">
                  <c:v>8957296</c:v>
                </c:pt>
                <c:pt idx="29">
                  <c:v>9012200</c:v>
                </c:pt>
                <c:pt idx="30">
                  <c:v>9018968</c:v>
                </c:pt>
                <c:pt idx="31">
                  <c:v>9024423</c:v>
                </c:pt>
                <c:pt idx="32">
                  <c:v>9024423</c:v>
                </c:pt>
                <c:pt idx="33">
                  <c:v>9024423</c:v>
                </c:pt>
                <c:pt idx="34">
                  <c:v>9050756</c:v>
                </c:pt>
                <c:pt idx="35">
                  <c:v>9055309</c:v>
                </c:pt>
                <c:pt idx="36">
                  <c:v>9063720</c:v>
                </c:pt>
                <c:pt idx="37">
                  <c:v>9070404</c:v>
                </c:pt>
                <c:pt idx="38">
                  <c:v>9111027</c:v>
                </c:pt>
                <c:pt idx="39">
                  <c:v>9112281</c:v>
                </c:pt>
                <c:pt idx="40">
                  <c:v>9117949</c:v>
                </c:pt>
                <c:pt idx="41">
                  <c:v>9121097</c:v>
                </c:pt>
                <c:pt idx="42">
                  <c:v>9138777</c:v>
                </c:pt>
                <c:pt idx="43">
                  <c:v>9141366</c:v>
                </c:pt>
                <c:pt idx="44">
                  <c:v>9146665</c:v>
                </c:pt>
                <c:pt idx="45">
                  <c:v>9146665</c:v>
                </c:pt>
                <c:pt idx="46">
                  <c:v>9146665</c:v>
                </c:pt>
                <c:pt idx="47">
                  <c:v>9146665</c:v>
                </c:pt>
                <c:pt idx="48">
                  <c:v>9146665</c:v>
                </c:pt>
                <c:pt idx="49">
                  <c:v>9146665</c:v>
                </c:pt>
                <c:pt idx="50">
                  <c:v>9146665</c:v>
                </c:pt>
                <c:pt idx="51">
                  <c:v>9146665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79839</c:v>
                </c:pt>
                <c:pt idx="1">
                  <c:v>255582</c:v>
                </c:pt>
                <c:pt idx="2">
                  <c:v>412286</c:v>
                </c:pt>
                <c:pt idx="3">
                  <c:v>1223805</c:v>
                </c:pt>
                <c:pt idx="4">
                  <c:v>1639109</c:v>
                </c:pt>
                <c:pt idx="5">
                  <c:v>2140138</c:v>
                </c:pt>
                <c:pt idx="6">
                  <c:v>2627053</c:v>
                </c:pt>
                <c:pt idx="7">
                  <c:v>3173532</c:v>
                </c:pt>
                <c:pt idx="8">
                  <c:v>3787634</c:v>
                </c:pt>
                <c:pt idx="9">
                  <c:v>4191861</c:v>
                </c:pt>
                <c:pt idx="10">
                  <c:v>4557129</c:v>
                </c:pt>
                <c:pt idx="11">
                  <c:v>4895226</c:v>
                </c:pt>
                <c:pt idx="12">
                  <c:v>5322269</c:v>
                </c:pt>
                <c:pt idx="13">
                  <c:v>5475039</c:v>
                </c:pt>
                <c:pt idx="14">
                  <c:v>5592754</c:v>
                </c:pt>
                <c:pt idx="15">
                  <c:v>5674695</c:v>
                </c:pt>
                <c:pt idx="16">
                  <c:v>5836365</c:v>
                </c:pt>
                <c:pt idx="17">
                  <c:v>5854951</c:v>
                </c:pt>
                <c:pt idx="18">
                  <c:v>5873608</c:v>
                </c:pt>
                <c:pt idx="19">
                  <c:v>5893975</c:v>
                </c:pt>
                <c:pt idx="20">
                  <c:v>5909121</c:v>
                </c:pt>
                <c:pt idx="21">
                  <c:v>5959037</c:v>
                </c:pt>
                <c:pt idx="22">
                  <c:v>5970519</c:v>
                </c:pt>
                <c:pt idx="23">
                  <c:v>5980812</c:v>
                </c:pt>
                <c:pt idx="24">
                  <c:v>5991094</c:v>
                </c:pt>
                <c:pt idx="25">
                  <c:v>6038207</c:v>
                </c:pt>
                <c:pt idx="26">
                  <c:v>6042158</c:v>
                </c:pt>
                <c:pt idx="27">
                  <c:v>6047797</c:v>
                </c:pt>
                <c:pt idx="28">
                  <c:v>6051918</c:v>
                </c:pt>
                <c:pt idx="29">
                  <c:v>6104066</c:v>
                </c:pt>
                <c:pt idx="30">
                  <c:v>6107940</c:v>
                </c:pt>
                <c:pt idx="31">
                  <c:v>6112279</c:v>
                </c:pt>
                <c:pt idx="32">
                  <c:v>6112279</c:v>
                </c:pt>
                <c:pt idx="33">
                  <c:v>6112279</c:v>
                </c:pt>
                <c:pt idx="34">
                  <c:v>6147113</c:v>
                </c:pt>
                <c:pt idx="35">
                  <c:v>6148855</c:v>
                </c:pt>
                <c:pt idx="36">
                  <c:v>6151111</c:v>
                </c:pt>
                <c:pt idx="37">
                  <c:v>6153634</c:v>
                </c:pt>
                <c:pt idx="38">
                  <c:v>6180288</c:v>
                </c:pt>
                <c:pt idx="39">
                  <c:v>6181706</c:v>
                </c:pt>
                <c:pt idx="40">
                  <c:v>6187744</c:v>
                </c:pt>
                <c:pt idx="41">
                  <c:v>6194031</c:v>
                </c:pt>
                <c:pt idx="42">
                  <c:v>6234105</c:v>
                </c:pt>
                <c:pt idx="43">
                  <c:v>6235757</c:v>
                </c:pt>
                <c:pt idx="44">
                  <c:v>6243745</c:v>
                </c:pt>
                <c:pt idx="45">
                  <c:v>6243745</c:v>
                </c:pt>
                <c:pt idx="46">
                  <c:v>6243745</c:v>
                </c:pt>
                <c:pt idx="47">
                  <c:v>6243745</c:v>
                </c:pt>
                <c:pt idx="48">
                  <c:v>6243745</c:v>
                </c:pt>
                <c:pt idx="49">
                  <c:v>6243745</c:v>
                </c:pt>
                <c:pt idx="50">
                  <c:v>6243745</c:v>
                </c:pt>
                <c:pt idx="51">
                  <c:v>6243745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168068</c:v>
                </c:pt>
                <c:pt idx="1">
                  <c:v>509425</c:v>
                </c:pt>
                <c:pt idx="2">
                  <c:v>826608</c:v>
                </c:pt>
                <c:pt idx="3">
                  <c:v>2408744</c:v>
                </c:pt>
                <c:pt idx="4">
                  <c:v>3282287</c:v>
                </c:pt>
                <c:pt idx="5">
                  <c:v>4310855</c:v>
                </c:pt>
                <c:pt idx="6">
                  <c:v>5407991</c:v>
                </c:pt>
                <c:pt idx="7">
                  <c:v>6769845</c:v>
                </c:pt>
                <c:pt idx="8">
                  <c:v>8412529</c:v>
                </c:pt>
                <c:pt idx="9">
                  <c:v>9522838</c:v>
                </c:pt>
                <c:pt idx="10">
                  <c:v>10612502</c:v>
                </c:pt>
                <c:pt idx="11">
                  <c:v>11579644</c:v>
                </c:pt>
                <c:pt idx="12">
                  <c:v>12870496</c:v>
                </c:pt>
                <c:pt idx="13">
                  <c:v>13294964</c:v>
                </c:pt>
                <c:pt idx="14">
                  <c:v>13668021</c:v>
                </c:pt>
                <c:pt idx="15">
                  <c:v>13935114</c:v>
                </c:pt>
                <c:pt idx="16">
                  <c:v>14468382</c:v>
                </c:pt>
                <c:pt idx="17">
                  <c:v>14516763</c:v>
                </c:pt>
                <c:pt idx="18">
                  <c:v>14561757</c:v>
                </c:pt>
                <c:pt idx="19">
                  <c:v>14612894</c:v>
                </c:pt>
                <c:pt idx="20">
                  <c:v>14650969</c:v>
                </c:pt>
                <c:pt idx="21">
                  <c:v>14768150</c:v>
                </c:pt>
                <c:pt idx="22">
                  <c:v>14795448</c:v>
                </c:pt>
                <c:pt idx="23">
                  <c:v>14826917</c:v>
                </c:pt>
                <c:pt idx="24">
                  <c:v>14856117</c:v>
                </c:pt>
                <c:pt idx="25">
                  <c:v>14963673</c:v>
                </c:pt>
                <c:pt idx="26">
                  <c:v>14974456</c:v>
                </c:pt>
                <c:pt idx="27">
                  <c:v>14991870</c:v>
                </c:pt>
                <c:pt idx="28">
                  <c:v>15009214</c:v>
                </c:pt>
                <c:pt idx="29">
                  <c:v>15116266</c:v>
                </c:pt>
                <c:pt idx="30">
                  <c:v>15126908</c:v>
                </c:pt>
                <c:pt idx="31">
                  <c:v>15136702</c:v>
                </c:pt>
                <c:pt idx="32">
                  <c:v>15136702</c:v>
                </c:pt>
                <c:pt idx="33">
                  <c:v>15136702</c:v>
                </c:pt>
                <c:pt idx="34">
                  <c:v>15197869</c:v>
                </c:pt>
                <c:pt idx="35">
                  <c:v>15204164</c:v>
                </c:pt>
                <c:pt idx="36">
                  <c:v>15214831</c:v>
                </c:pt>
                <c:pt idx="37">
                  <c:v>15224038</c:v>
                </c:pt>
                <c:pt idx="38">
                  <c:v>15291315</c:v>
                </c:pt>
                <c:pt idx="39">
                  <c:v>15293987</c:v>
                </c:pt>
                <c:pt idx="40">
                  <c:v>15305693</c:v>
                </c:pt>
                <c:pt idx="41">
                  <c:v>15315128</c:v>
                </c:pt>
                <c:pt idx="42">
                  <c:v>15372882</c:v>
                </c:pt>
                <c:pt idx="43">
                  <c:v>15377123</c:v>
                </c:pt>
                <c:pt idx="44">
                  <c:v>15390410</c:v>
                </c:pt>
                <c:pt idx="45">
                  <c:v>15390410</c:v>
                </c:pt>
                <c:pt idx="46">
                  <c:v>15390410</c:v>
                </c:pt>
                <c:pt idx="47">
                  <c:v>15390410</c:v>
                </c:pt>
                <c:pt idx="48">
                  <c:v>15390410</c:v>
                </c:pt>
                <c:pt idx="49">
                  <c:v>15390410</c:v>
                </c:pt>
                <c:pt idx="50">
                  <c:v>15390410</c:v>
                </c:pt>
                <c:pt idx="51">
                  <c:v>15390410</c:v>
                </c:pt>
              </c:numCache>
            </c:numRef>
          </c:val>
        </c:ser>
        <c:gapWidth val="12"/>
        <c:axId val="57161714"/>
        <c:axId val="44693379"/>
      </c:barChart>
      <c:catAx>
        <c:axId val="5716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161714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5"/>
          <c:y val="0.07125"/>
          <c:w val="0.5155"/>
          <c:h val="0.027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Totale mielielewerings tot datum in vergelyking met vorige bemarkingsjare</a:t>
            </a:r>
          </a:p>
        </c:rich>
      </c:tx>
      <c:layout>
        <c:manualLayout>
          <c:xMode val="factor"/>
          <c:yMode val="factor"/>
          <c:x val="-0.126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95"/>
          <c:w val="0.966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maize'!$B$76:$C$76</c:f>
              <c:strCache>
                <c:ptCount val="1"/>
                <c:pt idx="0">
                  <c:v>Vroeë lewering (Mar &amp; Apr)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maize'!$E$76:$M$76</c:f>
              <c:numCache>
                <c:ptCount val="9"/>
                <c:pt idx="0">
                  <c:v>351719</c:v>
                </c:pt>
                <c:pt idx="1">
                  <c:v>322124</c:v>
                </c:pt>
                <c:pt idx="2">
                  <c:v>171102</c:v>
                </c:pt>
                <c:pt idx="3">
                  <c:v>614110</c:v>
                </c:pt>
                <c:pt idx="4">
                  <c:v>841786</c:v>
                </c:pt>
                <c:pt idx="5">
                  <c:v>478760</c:v>
                </c:pt>
                <c:pt idx="6">
                  <c:v>541956</c:v>
                </c:pt>
                <c:pt idx="7">
                  <c:v>821008</c:v>
                </c:pt>
                <c:pt idx="8">
                  <c:v>804193</c:v>
                </c:pt>
              </c:numCache>
            </c:numRef>
          </c:val>
        </c:ser>
        <c:ser>
          <c:idx val="1"/>
          <c:order val="1"/>
          <c:tx>
            <c:strRef>
              <c:f>'Summary -Total maize'!$B$77:$C$77</c:f>
              <c:strCache>
                <c:ptCount val="1"/>
                <c:pt idx="0">
                  <c:v>Lewerings vanaf Mei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maize'!$E$77:$M$77</c:f>
              <c:numCache>
                <c:ptCount val="9"/>
                <c:pt idx="0">
                  <c:v>11336000</c:v>
                </c:pt>
                <c:pt idx="1">
                  <c:v>11869000</c:v>
                </c:pt>
                <c:pt idx="2">
                  <c:v>9758000</c:v>
                </c:pt>
                <c:pt idx="3">
                  <c:v>11069788</c:v>
                </c:pt>
                <c:pt idx="4">
                  <c:v>10512621</c:v>
                </c:pt>
                <c:pt idx="5">
                  <c:v>13304332</c:v>
                </c:pt>
                <c:pt idx="6">
                  <c:v>9087828</c:v>
                </c:pt>
                <c:pt idx="7">
                  <c:v>6712190</c:v>
                </c:pt>
                <c:pt idx="8">
                  <c:v>15390410</c:v>
                </c:pt>
              </c:numCache>
            </c:numRef>
          </c:val>
        </c:ser>
        <c:ser>
          <c:idx val="2"/>
          <c:order val="2"/>
          <c:tx>
            <c:strRef>
              <c:f>'Summary -Total maize'!$B$78:$C$78</c:f>
              <c:strCache>
                <c:ptCount val="1"/>
                <c:pt idx="0">
                  <c:v>Totale lewerings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maize'!$E$75:$M$75</c:f>
              <c:strCache>
                <c:ptCount val="9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</c:strCache>
            </c:strRef>
          </c:cat>
          <c:val>
            <c:numRef>
              <c:f>'Summary -Total maize'!$E$78:$M$78</c:f>
              <c:numCache>
                <c:ptCount val="9"/>
                <c:pt idx="0">
                  <c:v>11687719</c:v>
                </c:pt>
                <c:pt idx="1">
                  <c:v>12191124</c:v>
                </c:pt>
                <c:pt idx="2">
                  <c:v>9929102</c:v>
                </c:pt>
                <c:pt idx="3">
                  <c:v>11683898</c:v>
                </c:pt>
                <c:pt idx="4">
                  <c:v>11354407</c:v>
                </c:pt>
                <c:pt idx="5">
                  <c:v>13783092</c:v>
                </c:pt>
                <c:pt idx="6">
                  <c:v>9629784</c:v>
                </c:pt>
                <c:pt idx="7">
                  <c:v>7533198</c:v>
                </c:pt>
                <c:pt idx="8">
                  <c:v>16194603</c:v>
                </c:pt>
              </c:numCache>
            </c:numRef>
          </c:val>
        </c:ser>
        <c:overlap val="-25"/>
        <c:gapWidth val="75"/>
        <c:axId val="66696092"/>
        <c:axId val="63393917"/>
      </c:barChart>
      <c:lineChart>
        <c:grouping val="standard"/>
        <c:varyColors val="0"/>
        <c:ser>
          <c:idx val="3"/>
          <c:order val="3"/>
          <c:tx>
            <c:strRef>
              <c:f>'Summary -Total maize'!$B$79:$C$79</c:f>
              <c:strCache>
                <c:ptCount val="1"/>
                <c:pt idx="0">
                  <c:v>% Gelewer van die finale 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maize'!$D$75:$M$75</c:f>
              <c:strCache>
                <c:ptCount val="9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</c:strCache>
            </c:strRef>
          </c:cat>
          <c:val>
            <c:numRef>
              <c:f>'Summary -Total maize'!$E$79:$M$79</c:f>
              <c:numCache>
                <c:ptCount val="9"/>
                <c:pt idx="0">
                  <c:v>1.005356784652698</c:v>
                </c:pt>
                <c:pt idx="1">
                  <c:v>0.9921116088572831</c:v>
                </c:pt>
                <c:pt idx="2">
                  <c:v>1.0043676241087833</c:v>
                </c:pt>
                <c:pt idx="3">
                  <c:v>0.9997236275670122</c:v>
                </c:pt>
                <c:pt idx="4">
                  <c:v>1.0001425200450744</c:v>
                </c:pt>
                <c:pt idx="5">
                  <c:v>1.0038413444552647</c:v>
                </c:pt>
                <c:pt idx="6">
                  <c:v>1.0155354037502886</c:v>
                </c:pt>
                <c:pt idx="7">
                  <c:v>1.0110611178635698</c:v>
                </c:pt>
                <c:pt idx="8">
                  <c:v>1.0062509630918355</c:v>
                </c:pt>
              </c:numCache>
            </c:numRef>
          </c:val>
          <c:smooth val="0"/>
        </c:ser>
        <c:axId val="33674342"/>
        <c:axId val="34633623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96092"/>
        <c:crossesAt val="1"/>
        <c:crossBetween val="between"/>
        <c:dispUnits/>
        <c:majorUnit val="500000"/>
      </c:valAx>
      <c:catAx>
        <c:axId val="33674342"/>
        <c:scaling>
          <c:orientation val="minMax"/>
        </c:scaling>
        <c:axPos val="b"/>
        <c:delete val="1"/>
        <c:majorTickMark val="out"/>
        <c:minorTickMark val="none"/>
        <c:tickLblPos val="nextTo"/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434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575"/>
          <c:y val="0.96025"/>
          <c:w val="0.96825"/>
          <c:h val="0.0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Chart 1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110" zoomScaleNormal="110" zoomScalePageLayoutView="0" workbookViewId="0" topLeftCell="A3">
      <selection activeCell="E18" sqref="E18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8" max="8" width="8.85156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446" t="s">
        <v>68</v>
      </c>
      <c r="C2" s="447"/>
      <c r="D2" s="447"/>
      <c r="E2" s="447"/>
      <c r="F2" s="448"/>
      <c r="G2" s="428"/>
    </row>
    <row r="3" spans="1:7" ht="20.25" thickBot="1">
      <c r="A3" s="22"/>
      <c r="B3" s="449" t="s">
        <v>116</v>
      </c>
      <c r="C3" s="450"/>
      <c r="D3" s="450"/>
      <c r="E3" s="450"/>
      <c r="F3" s="451"/>
      <c r="G3" s="22"/>
    </row>
    <row r="4" spans="1:7" ht="14.25">
      <c r="A4" s="22"/>
      <c r="B4" s="40"/>
      <c r="C4" s="53" t="s">
        <v>11</v>
      </c>
      <c r="D4" s="54" t="s">
        <v>12</v>
      </c>
      <c r="E4" s="53" t="s">
        <v>13</v>
      </c>
      <c r="F4" s="41"/>
      <c r="G4" s="22"/>
    </row>
    <row r="5" spans="1:7" ht="12.75">
      <c r="A5" s="22"/>
      <c r="B5" s="57" t="s">
        <v>117</v>
      </c>
      <c r="C5" s="48">
        <f>SUM('Mielies-Maize'!F16:F17)</f>
        <v>503551</v>
      </c>
      <c r="D5" s="37">
        <f>SUM('Mielies-Maize'!J15:J17)</f>
        <v>300642</v>
      </c>
      <c r="E5" s="48">
        <f>C5+D5</f>
        <v>804193</v>
      </c>
      <c r="F5" s="58" t="s">
        <v>118</v>
      </c>
      <c r="G5" s="22"/>
    </row>
    <row r="6" spans="1:7" ht="12.75">
      <c r="A6" s="22"/>
      <c r="B6" s="59" t="s">
        <v>70</v>
      </c>
      <c r="C6" s="48">
        <f>'Mielies-Maize'!G70</f>
        <v>9146665</v>
      </c>
      <c r="D6" s="48">
        <f>'Mielies-Maize'!K70</f>
        <v>6243745</v>
      </c>
      <c r="E6" s="48">
        <f>'Mielies-Maize'!O70</f>
        <v>15390410</v>
      </c>
      <c r="F6" s="60" t="s">
        <v>71</v>
      </c>
      <c r="G6" s="22"/>
    </row>
    <row r="7" spans="1:7" ht="15" thickBot="1">
      <c r="A7" s="22"/>
      <c r="B7" s="55" t="s">
        <v>36</v>
      </c>
      <c r="C7" s="369">
        <f>C5+C6</f>
        <v>9650216</v>
      </c>
      <c r="D7" s="369">
        <f>D5+D6</f>
        <v>6544387</v>
      </c>
      <c r="E7" s="369">
        <f>E5+E6</f>
        <v>16194603</v>
      </c>
      <c r="F7" s="56" t="s">
        <v>37</v>
      </c>
      <c r="G7" s="22"/>
    </row>
    <row r="8" spans="1:8" ht="15" thickTop="1">
      <c r="A8" s="22"/>
      <c r="B8" s="47" t="s">
        <v>150</v>
      </c>
      <c r="C8" s="253">
        <v>9892750</v>
      </c>
      <c r="D8" s="253">
        <v>6851250</v>
      </c>
      <c r="E8" s="253">
        <f>C8+D8</f>
        <v>16744000</v>
      </c>
      <c r="F8" s="52" t="s">
        <v>151</v>
      </c>
      <c r="G8" s="427"/>
      <c r="H8" s="427"/>
    </row>
    <row r="9" spans="1:8" ht="12.75" customHeight="1">
      <c r="A9" s="22"/>
      <c r="B9" s="180" t="s">
        <v>38</v>
      </c>
      <c r="C9" s="253">
        <v>155000</v>
      </c>
      <c r="D9" s="253">
        <v>372000</v>
      </c>
      <c r="E9" s="253">
        <f>C9+D9</f>
        <v>527000</v>
      </c>
      <c r="F9" s="188" t="s">
        <v>39</v>
      </c>
      <c r="G9" s="22"/>
      <c r="H9" s="22"/>
    </row>
    <row r="10" spans="1:7" ht="14.25">
      <c r="A10" s="22"/>
      <c r="B10" s="43" t="s">
        <v>88</v>
      </c>
      <c r="C10" s="254">
        <v>95000</v>
      </c>
      <c r="D10" s="254">
        <v>28000</v>
      </c>
      <c r="E10" s="254">
        <f>C10+D10</f>
        <v>123000</v>
      </c>
      <c r="F10" s="44" t="s">
        <v>89</v>
      </c>
      <c r="G10" s="38"/>
    </row>
    <row r="11" spans="1:7" ht="25.5" customHeight="1">
      <c r="A11" s="22"/>
      <c r="B11" s="255" t="s">
        <v>90</v>
      </c>
      <c r="C11" s="256">
        <f>C8-C9-C10</f>
        <v>9642750</v>
      </c>
      <c r="D11" s="256">
        <f>D8-D9-D10</f>
        <v>6451250</v>
      </c>
      <c r="E11" s="256">
        <f>E8-E9-E10</f>
        <v>16094000</v>
      </c>
      <c r="F11" s="190" t="s">
        <v>91</v>
      </c>
      <c r="G11" s="38"/>
    </row>
    <row r="12" spans="1:7" ht="15" customHeight="1">
      <c r="A12" s="22"/>
      <c r="B12" s="362" t="s">
        <v>97</v>
      </c>
      <c r="C12" s="363">
        <f>C7/C11</f>
        <v>1.0007742604547458</v>
      </c>
      <c r="D12" s="364">
        <f>D7/D11</f>
        <v>1.0144370470838984</v>
      </c>
      <c r="E12" s="363">
        <f>E7/E11</f>
        <v>1.0062509630918355</v>
      </c>
      <c r="F12" s="365" t="s">
        <v>98</v>
      </c>
      <c r="G12" s="22"/>
    </row>
    <row r="13" spans="1:7" ht="12.75">
      <c r="A13" s="22"/>
      <c r="B13" s="42" t="s">
        <v>16</v>
      </c>
      <c r="C13" s="48">
        <f>C11-C7</f>
        <v>-7466</v>
      </c>
      <c r="D13" s="48">
        <f>D11-D7</f>
        <v>-93137</v>
      </c>
      <c r="E13" s="48">
        <f>E11-E7</f>
        <v>-100603</v>
      </c>
      <c r="F13" s="41" t="s">
        <v>17</v>
      </c>
      <c r="G13" s="22"/>
    </row>
    <row r="14" spans="1:7" ht="12.75">
      <c r="A14" s="22"/>
      <c r="B14" s="42" t="s">
        <v>40</v>
      </c>
      <c r="C14" s="50">
        <f>63-'Mielies-Maize'!$P63</f>
        <v>9</v>
      </c>
      <c r="D14" s="50">
        <f>63-'Mielies-Maize'!$P63</f>
        <v>9</v>
      </c>
      <c r="E14" s="50">
        <f>63-'Mielies-Maize'!$P63</f>
        <v>9</v>
      </c>
      <c r="F14" s="41" t="s">
        <v>41</v>
      </c>
      <c r="G14" s="22"/>
    </row>
    <row r="15" spans="1:7" ht="12.75" hidden="1">
      <c r="A15" s="22"/>
      <c r="B15" s="45" t="s">
        <v>23</v>
      </c>
      <c r="C15" s="51"/>
      <c r="D15" s="21">
        <f>'Mielies-Maize'!B65-'Mielies-Maize'!B65</f>
        <v>0</v>
      </c>
      <c r="E15" s="50">
        <f>'Mielies-Maize'!B65-'Mielies-Maize'!B65</f>
        <v>0</v>
      </c>
      <c r="F15" s="46"/>
      <c r="G15" s="22"/>
    </row>
    <row r="16" spans="1:7" ht="12.75" hidden="1">
      <c r="A16" s="22"/>
      <c r="B16" s="45" t="s">
        <v>24</v>
      </c>
      <c r="C16" s="51"/>
      <c r="D16" s="21">
        <f>'Mielies-Maize'!B66-'Mielies-Maize'!B66</f>
        <v>0</v>
      </c>
      <c r="E16" s="50">
        <f>'Mielies-Maize'!B66-'Mielies-Maize'!B66</f>
        <v>0</v>
      </c>
      <c r="F16" s="46"/>
      <c r="G16" s="22"/>
    </row>
    <row r="17" spans="1:7" ht="12.75" hidden="1">
      <c r="A17" s="22"/>
      <c r="B17" s="45" t="s">
        <v>25</v>
      </c>
      <c r="C17" s="51"/>
      <c r="D17" s="21">
        <f>'Mielies-Maize'!B67-'Mielies-Maize'!B67</f>
        <v>0</v>
      </c>
      <c r="E17" s="50">
        <f>'Mielies-Maize'!B67-'Mielies-Maize'!B67</f>
        <v>0</v>
      </c>
      <c r="F17" s="46"/>
      <c r="G17" s="22"/>
    </row>
    <row r="18" spans="1:7" ht="14.25">
      <c r="A18" s="22"/>
      <c r="B18" s="366" t="s">
        <v>26</v>
      </c>
      <c r="C18" s="367">
        <f>C13/C14</f>
        <v>-829.5555555555555</v>
      </c>
      <c r="D18" s="367">
        <f>D13/D14</f>
        <v>-10348.555555555555</v>
      </c>
      <c r="E18" s="367">
        <f>E13/E14</f>
        <v>-11178.111111111111</v>
      </c>
      <c r="F18" s="368" t="s">
        <v>27</v>
      </c>
      <c r="G18" s="22"/>
    </row>
    <row r="19" spans="1:7" ht="14.25">
      <c r="A19" s="22"/>
      <c r="B19" s="443" t="s">
        <v>23</v>
      </c>
      <c r="C19" s="444"/>
      <c r="D19" s="444"/>
      <c r="E19" s="444"/>
      <c r="F19" s="445"/>
      <c r="G19" s="22"/>
    </row>
    <row r="20" spans="1:7" ht="14.25">
      <c r="A20" s="22"/>
      <c r="B20" s="452" t="s">
        <v>119</v>
      </c>
      <c r="C20" s="453"/>
      <c r="D20" s="453"/>
      <c r="E20" s="453"/>
      <c r="F20" s="454"/>
      <c r="G20" s="22"/>
    </row>
    <row r="21" spans="1:7" ht="14.25">
      <c r="A21" s="22"/>
      <c r="B21" s="452" t="s">
        <v>44</v>
      </c>
      <c r="C21" s="453"/>
      <c r="D21" s="453"/>
      <c r="E21" s="453"/>
      <c r="F21" s="454"/>
      <c r="G21" s="22"/>
    </row>
    <row r="22" spans="1:7" ht="14.25">
      <c r="A22" s="22"/>
      <c r="B22" s="452" t="s">
        <v>43</v>
      </c>
      <c r="C22" s="453"/>
      <c r="D22" s="453"/>
      <c r="E22" s="453"/>
      <c r="F22" s="454"/>
      <c r="G22" s="22"/>
    </row>
    <row r="23" spans="1:7" ht="14.25">
      <c r="A23" s="22"/>
      <c r="B23" s="455" t="s">
        <v>46</v>
      </c>
      <c r="C23" s="456"/>
      <c r="D23" s="456"/>
      <c r="E23" s="456"/>
      <c r="F23" s="457"/>
      <c r="G23" s="22"/>
    </row>
    <row r="24" spans="1:7" ht="15" thickBot="1">
      <c r="A24" s="22"/>
      <c r="B24" s="440" t="s">
        <v>42</v>
      </c>
      <c r="C24" s="441"/>
      <c r="D24" s="441"/>
      <c r="E24" s="441"/>
      <c r="F24" s="442"/>
      <c r="G24" s="22"/>
    </row>
    <row r="25" spans="1:7" ht="12.75">
      <c r="A25" s="22"/>
      <c r="B25" s="39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57"/>
      <c r="D28" s="257"/>
      <c r="E28" s="360"/>
      <c r="F28" s="361"/>
    </row>
    <row r="29" spans="3:6" ht="12.75">
      <c r="C29" s="257"/>
      <c r="D29" s="257"/>
      <c r="E29" s="360"/>
      <c r="F29" s="361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15" sqref="M15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16.8515625" style="4" bestFit="1" customWidth="1"/>
    <col min="4" max="4" width="13.28125" style="231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227" customWidth="1"/>
    <col min="9" max="9" width="12.00390625" style="231" customWidth="1"/>
    <col min="10" max="10" width="12.7109375" style="9" customWidth="1"/>
    <col min="11" max="11" width="12.28125" style="7" customWidth="1"/>
    <col min="12" max="12" width="13.28125" style="231" customWidth="1"/>
    <col min="13" max="13" width="11.8515625" style="231" customWidth="1"/>
    <col min="14" max="14" width="12.140625" style="9" customWidth="1"/>
    <col min="15" max="15" width="14.00390625" style="7" customWidth="1"/>
    <col min="16" max="16" width="6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3.5">
      <c r="A1" s="74"/>
      <c r="B1" s="74"/>
      <c r="C1" s="75"/>
      <c r="D1" s="228"/>
      <c r="E1" s="74"/>
      <c r="F1" s="76"/>
      <c r="G1" s="77"/>
      <c r="H1" s="222"/>
      <c r="I1" s="228"/>
      <c r="J1" s="76"/>
      <c r="K1" s="77"/>
      <c r="L1" s="228"/>
      <c r="M1" s="228"/>
      <c r="N1" s="76"/>
      <c r="O1" s="77"/>
    </row>
    <row r="2" spans="1:15" ht="24" customHeight="1" thickBot="1">
      <c r="A2" s="74"/>
      <c r="B2" s="459" t="s">
        <v>69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s="3" customFormat="1" ht="18" thickBot="1" thickTop="1">
      <c r="A3" s="78"/>
      <c r="B3" s="79"/>
      <c r="C3" s="80"/>
      <c r="D3" s="458" t="s">
        <v>7</v>
      </c>
      <c r="E3" s="458"/>
      <c r="F3" s="458"/>
      <c r="G3" s="458"/>
      <c r="H3" s="458" t="s">
        <v>8</v>
      </c>
      <c r="I3" s="458"/>
      <c r="J3" s="458"/>
      <c r="K3" s="458"/>
      <c r="L3" s="458" t="s">
        <v>9</v>
      </c>
      <c r="M3" s="458"/>
      <c r="N3" s="458"/>
      <c r="O3" s="458"/>
    </row>
    <row r="4" spans="1:15" s="1" customFormat="1" ht="29.25" thickBot="1">
      <c r="A4" s="78"/>
      <c r="B4" s="81" t="s">
        <v>19</v>
      </c>
      <c r="C4" s="82" t="s">
        <v>0</v>
      </c>
      <c r="D4" s="229" t="s">
        <v>2</v>
      </c>
      <c r="E4" s="81" t="s">
        <v>1</v>
      </c>
      <c r="F4" s="81" t="s">
        <v>14</v>
      </c>
      <c r="G4" s="81" t="s">
        <v>3</v>
      </c>
      <c r="H4" s="223" t="s">
        <v>2</v>
      </c>
      <c r="I4" s="229" t="s">
        <v>1</v>
      </c>
      <c r="J4" s="81" t="s">
        <v>14</v>
      </c>
      <c r="K4" s="81" t="s">
        <v>3</v>
      </c>
      <c r="L4" s="229" t="s">
        <v>2</v>
      </c>
      <c r="M4" s="229" t="s">
        <v>1</v>
      </c>
      <c r="N4" s="81" t="s">
        <v>14</v>
      </c>
      <c r="O4" s="81" t="s">
        <v>3</v>
      </c>
    </row>
    <row r="5" spans="1:15" s="1" customFormat="1" ht="29.25" thickBot="1">
      <c r="A5" s="78"/>
      <c r="B5" s="81" t="s">
        <v>18</v>
      </c>
      <c r="C5" s="82" t="s">
        <v>4</v>
      </c>
      <c r="D5" s="229" t="s">
        <v>5</v>
      </c>
      <c r="E5" s="81" t="s">
        <v>6</v>
      </c>
      <c r="F5" s="81" t="s">
        <v>15</v>
      </c>
      <c r="G5" s="81" t="s">
        <v>10</v>
      </c>
      <c r="H5" s="223" t="s">
        <v>5</v>
      </c>
      <c r="I5" s="229" t="s">
        <v>6</v>
      </c>
      <c r="J5" s="81" t="s">
        <v>15</v>
      </c>
      <c r="K5" s="81" t="s">
        <v>10</v>
      </c>
      <c r="L5" s="229" t="s">
        <v>5</v>
      </c>
      <c r="M5" s="229" t="s">
        <v>6</v>
      </c>
      <c r="N5" s="81" t="s">
        <v>15</v>
      </c>
      <c r="O5" s="81" t="s">
        <v>10</v>
      </c>
    </row>
    <row r="6" spans="1:16" s="1" customFormat="1" ht="14.25">
      <c r="A6" s="78"/>
      <c r="B6" s="242">
        <v>44</v>
      </c>
      <c r="C6" s="261">
        <v>42797</v>
      </c>
      <c r="D6" s="262">
        <v>7698</v>
      </c>
      <c r="E6" s="277">
        <v>0</v>
      </c>
      <c r="F6" s="258">
        <f>D6+E6</f>
        <v>7698</v>
      </c>
      <c r="G6" s="95">
        <f>F6</f>
        <v>7698</v>
      </c>
      <c r="H6" s="357">
        <v>4855</v>
      </c>
      <c r="I6" s="277">
        <v>0</v>
      </c>
      <c r="J6" s="258">
        <f>H6+I6</f>
        <v>4855</v>
      </c>
      <c r="K6" s="95">
        <f>J6</f>
        <v>4855</v>
      </c>
      <c r="L6" s="260">
        <f>D6+H6</f>
        <v>12553</v>
      </c>
      <c r="M6" s="259">
        <f>E6+I6</f>
        <v>0</v>
      </c>
      <c r="N6" s="258">
        <f>L6+M6</f>
        <v>12553</v>
      </c>
      <c r="O6" s="95">
        <f>N6</f>
        <v>12553</v>
      </c>
      <c r="P6" s="2">
        <v>1</v>
      </c>
    </row>
    <row r="7" spans="1:16" s="1" customFormat="1" ht="14.25">
      <c r="A7" s="78"/>
      <c r="B7" s="83">
        <f aca="true" t="shared" si="0" ref="B7:B14">B6+1</f>
        <v>45</v>
      </c>
      <c r="C7" s="261">
        <v>42804</v>
      </c>
      <c r="D7" s="262">
        <v>25785</v>
      </c>
      <c r="E7" s="277">
        <v>0</v>
      </c>
      <c r="F7" s="258">
        <f aca="true" t="shared" si="1" ref="F7:F14">D7+E7</f>
        <v>25785</v>
      </c>
      <c r="G7" s="95">
        <f>G6+F7</f>
        <v>33483</v>
      </c>
      <c r="H7" s="357">
        <v>10424</v>
      </c>
      <c r="I7" s="277">
        <v>0</v>
      </c>
      <c r="J7" s="258">
        <f aca="true" t="shared" si="2" ref="J7:J14">H7+I7</f>
        <v>10424</v>
      </c>
      <c r="K7" s="95">
        <f>K6+J7</f>
        <v>15279</v>
      </c>
      <c r="L7" s="358">
        <f aca="true" t="shared" si="3" ref="L7:L14">D7+H7</f>
        <v>36209</v>
      </c>
      <c r="M7" s="277">
        <f aca="true" t="shared" si="4" ref="M7:M14">E7+I7</f>
        <v>0</v>
      </c>
      <c r="N7" s="258">
        <f aca="true" t="shared" si="5" ref="N7:N14">L7+M7</f>
        <v>36209</v>
      </c>
      <c r="O7" s="95">
        <f>O6+N7</f>
        <v>48762</v>
      </c>
      <c r="P7" s="2">
        <v>2</v>
      </c>
    </row>
    <row r="8" spans="1:16" s="1" customFormat="1" ht="14.25">
      <c r="A8" s="78"/>
      <c r="B8" s="83">
        <f t="shared" si="0"/>
        <v>46</v>
      </c>
      <c r="C8" s="261">
        <v>42811</v>
      </c>
      <c r="D8" s="262">
        <v>60019</v>
      </c>
      <c r="E8" s="277">
        <v>199</v>
      </c>
      <c r="F8" s="258">
        <f t="shared" si="1"/>
        <v>60218</v>
      </c>
      <c r="G8" s="95">
        <f aca="true" t="shared" si="6" ref="G8:G14">G7+F8</f>
        <v>93701</v>
      </c>
      <c r="H8" s="357">
        <v>17466</v>
      </c>
      <c r="I8" s="277">
        <v>0</v>
      </c>
      <c r="J8" s="258">
        <f t="shared" si="2"/>
        <v>17466</v>
      </c>
      <c r="K8" s="95">
        <f aca="true" t="shared" si="7" ref="K8:K14">K7+J8</f>
        <v>32745</v>
      </c>
      <c r="L8" s="358">
        <f t="shared" si="3"/>
        <v>77485</v>
      </c>
      <c r="M8" s="277">
        <f t="shared" si="4"/>
        <v>199</v>
      </c>
      <c r="N8" s="258">
        <f t="shared" si="5"/>
        <v>77684</v>
      </c>
      <c r="O8" s="95">
        <f aca="true" t="shared" si="8" ref="O8:O13">O7+N8</f>
        <v>126446</v>
      </c>
      <c r="P8" s="2">
        <v>3</v>
      </c>
    </row>
    <row r="9" spans="1:16" s="1" customFormat="1" ht="14.25">
      <c r="A9" s="78"/>
      <c r="B9" s="243">
        <f t="shared" si="0"/>
        <v>47</v>
      </c>
      <c r="C9" s="261">
        <v>42818</v>
      </c>
      <c r="D9" s="262">
        <v>60372</v>
      </c>
      <c r="E9" s="277">
        <v>0</v>
      </c>
      <c r="F9" s="258">
        <f t="shared" si="1"/>
        <v>60372</v>
      </c>
      <c r="G9" s="95">
        <f t="shared" si="6"/>
        <v>154073</v>
      </c>
      <c r="H9" s="357">
        <v>15982</v>
      </c>
      <c r="I9" s="277">
        <v>0</v>
      </c>
      <c r="J9" s="258">
        <f t="shared" si="2"/>
        <v>15982</v>
      </c>
      <c r="K9" s="95">
        <f t="shared" si="7"/>
        <v>48727</v>
      </c>
      <c r="L9" s="358">
        <f t="shared" si="3"/>
        <v>76354</v>
      </c>
      <c r="M9" s="277">
        <f t="shared" si="4"/>
        <v>0</v>
      </c>
      <c r="N9" s="258">
        <f t="shared" si="5"/>
        <v>76354</v>
      </c>
      <c r="O9" s="95">
        <f t="shared" si="8"/>
        <v>202800</v>
      </c>
      <c r="P9" s="2">
        <v>4</v>
      </c>
    </row>
    <row r="10" spans="1:16" ht="14.25">
      <c r="A10" s="74"/>
      <c r="B10" s="243">
        <f t="shared" si="0"/>
        <v>48</v>
      </c>
      <c r="C10" s="261">
        <v>42825</v>
      </c>
      <c r="D10" s="262">
        <v>58224</v>
      </c>
      <c r="E10" s="277">
        <v>68344</v>
      </c>
      <c r="F10" s="258">
        <f t="shared" si="1"/>
        <v>126568</v>
      </c>
      <c r="G10" s="95">
        <f t="shared" si="6"/>
        <v>280641</v>
      </c>
      <c r="H10" s="357">
        <v>25316</v>
      </c>
      <c r="I10" s="277">
        <v>29879</v>
      </c>
      <c r="J10" s="258">
        <f t="shared" si="2"/>
        <v>55195</v>
      </c>
      <c r="K10" s="95">
        <f t="shared" si="7"/>
        <v>103922</v>
      </c>
      <c r="L10" s="358">
        <f t="shared" si="3"/>
        <v>83540</v>
      </c>
      <c r="M10" s="277">
        <f t="shared" si="4"/>
        <v>98223</v>
      </c>
      <c r="N10" s="258">
        <f t="shared" si="5"/>
        <v>181763</v>
      </c>
      <c r="O10" s="95">
        <f t="shared" si="8"/>
        <v>384563</v>
      </c>
      <c r="P10" s="2">
        <v>5</v>
      </c>
    </row>
    <row r="11" spans="1:16" ht="14.25">
      <c r="A11" s="74"/>
      <c r="B11" s="83">
        <f t="shared" si="0"/>
        <v>49</v>
      </c>
      <c r="C11" s="261">
        <v>42832</v>
      </c>
      <c r="D11" s="262">
        <v>51375</v>
      </c>
      <c r="E11" s="277">
        <v>387</v>
      </c>
      <c r="F11" s="258">
        <f t="shared" si="1"/>
        <v>51762</v>
      </c>
      <c r="G11" s="95">
        <f t="shared" si="6"/>
        <v>332403</v>
      </c>
      <c r="H11" s="357">
        <v>39179</v>
      </c>
      <c r="I11" s="277">
        <v>0</v>
      </c>
      <c r="J11" s="258">
        <f t="shared" si="2"/>
        <v>39179</v>
      </c>
      <c r="K11" s="95">
        <f t="shared" si="7"/>
        <v>143101</v>
      </c>
      <c r="L11" s="358">
        <f t="shared" si="3"/>
        <v>90554</v>
      </c>
      <c r="M11" s="277">
        <f t="shared" si="4"/>
        <v>387</v>
      </c>
      <c r="N11" s="258">
        <f t="shared" si="5"/>
        <v>90941</v>
      </c>
      <c r="O11" s="95">
        <f t="shared" si="8"/>
        <v>475504</v>
      </c>
      <c r="P11" s="2">
        <v>6</v>
      </c>
    </row>
    <row r="12" spans="1:16" ht="14.25">
      <c r="A12" s="74"/>
      <c r="B12" s="83">
        <f t="shared" si="0"/>
        <v>50</v>
      </c>
      <c r="C12" s="261">
        <v>42839</v>
      </c>
      <c r="D12" s="262">
        <v>22382</v>
      </c>
      <c r="E12" s="277">
        <v>0</v>
      </c>
      <c r="F12" s="258">
        <f t="shared" si="1"/>
        <v>22382</v>
      </c>
      <c r="G12" s="95">
        <f t="shared" si="6"/>
        <v>354785</v>
      </c>
      <c r="H12" s="357">
        <v>24428</v>
      </c>
      <c r="I12" s="277">
        <v>213</v>
      </c>
      <c r="J12" s="258">
        <f t="shared" si="2"/>
        <v>24641</v>
      </c>
      <c r="K12" s="95">
        <f t="shared" si="7"/>
        <v>167742</v>
      </c>
      <c r="L12" s="358">
        <f t="shared" si="3"/>
        <v>46810</v>
      </c>
      <c r="M12" s="277">
        <f t="shared" si="4"/>
        <v>213</v>
      </c>
      <c r="N12" s="258">
        <f t="shared" si="5"/>
        <v>47023</v>
      </c>
      <c r="O12" s="95">
        <f t="shared" si="8"/>
        <v>522527</v>
      </c>
      <c r="P12" s="2">
        <v>7</v>
      </c>
    </row>
    <row r="13" spans="1:16" ht="14.25">
      <c r="A13" s="74"/>
      <c r="B13" s="83">
        <f t="shared" si="0"/>
        <v>51</v>
      </c>
      <c r="C13" s="261">
        <v>42846</v>
      </c>
      <c r="D13" s="262">
        <v>52352</v>
      </c>
      <c r="E13" s="277">
        <v>109</v>
      </c>
      <c r="F13" s="258">
        <f t="shared" si="1"/>
        <v>52461</v>
      </c>
      <c r="G13" s="95">
        <f t="shared" si="6"/>
        <v>407246</v>
      </c>
      <c r="H13" s="357">
        <v>36667</v>
      </c>
      <c r="I13" s="277">
        <v>0</v>
      </c>
      <c r="J13" s="258">
        <f t="shared" si="2"/>
        <v>36667</v>
      </c>
      <c r="K13" s="95">
        <f t="shared" si="7"/>
        <v>204409</v>
      </c>
      <c r="L13" s="358">
        <f t="shared" si="3"/>
        <v>89019</v>
      </c>
      <c r="M13" s="277">
        <f t="shared" si="4"/>
        <v>109</v>
      </c>
      <c r="N13" s="258">
        <f t="shared" si="5"/>
        <v>89128</v>
      </c>
      <c r="O13" s="95">
        <f t="shared" si="8"/>
        <v>611655</v>
      </c>
      <c r="P13" s="2">
        <v>8</v>
      </c>
    </row>
    <row r="14" spans="1:16" ht="14.25">
      <c r="A14" s="74"/>
      <c r="B14" s="83">
        <f t="shared" si="0"/>
        <v>52</v>
      </c>
      <c r="C14" s="261">
        <v>42853</v>
      </c>
      <c r="D14" s="262">
        <v>67746</v>
      </c>
      <c r="E14" s="277">
        <v>28256</v>
      </c>
      <c r="F14" s="258">
        <f t="shared" si="1"/>
        <v>96002</v>
      </c>
      <c r="G14" s="95">
        <f t="shared" si="6"/>
        <v>503248</v>
      </c>
      <c r="H14" s="357">
        <v>61905</v>
      </c>
      <c r="I14" s="277">
        <v>26259</v>
      </c>
      <c r="J14" s="258">
        <f t="shared" si="2"/>
        <v>88164</v>
      </c>
      <c r="K14" s="95">
        <f t="shared" si="7"/>
        <v>292573</v>
      </c>
      <c r="L14" s="358">
        <f t="shared" si="3"/>
        <v>129651</v>
      </c>
      <c r="M14" s="277">
        <f t="shared" si="4"/>
        <v>54515</v>
      </c>
      <c r="N14" s="258">
        <f t="shared" si="5"/>
        <v>184166</v>
      </c>
      <c r="O14" s="95">
        <f>O13+N14</f>
        <v>795821</v>
      </c>
      <c r="P14" s="2">
        <v>9</v>
      </c>
    </row>
    <row r="15" spans="1:15" ht="14.25">
      <c r="A15" s="74"/>
      <c r="B15" s="112"/>
      <c r="C15" s="91"/>
      <c r="D15" s="230"/>
      <c r="E15" s="203"/>
      <c r="F15" s="219"/>
      <c r="G15" s="86"/>
      <c r="H15" s="246"/>
      <c r="I15" s="245"/>
      <c r="J15" s="244"/>
      <c r="K15" s="88"/>
      <c r="L15" s="233"/>
      <c r="M15" s="245"/>
      <c r="N15" s="89"/>
      <c r="O15" s="86"/>
    </row>
    <row r="16" spans="1:15" ht="14.25">
      <c r="A16" s="74"/>
      <c r="B16" s="112">
        <v>42795</v>
      </c>
      <c r="C16" s="84"/>
      <c r="D16" s="230"/>
      <c r="E16" s="87"/>
      <c r="F16" s="359">
        <v>280641</v>
      </c>
      <c r="G16" s="113"/>
      <c r="H16" s="246"/>
      <c r="I16" s="245"/>
      <c r="J16" s="359">
        <v>104061</v>
      </c>
      <c r="K16" s="113"/>
      <c r="L16" s="232"/>
      <c r="M16" s="245"/>
      <c r="N16" s="85"/>
      <c r="O16" s="86">
        <f>F16+J16</f>
        <v>384702</v>
      </c>
    </row>
    <row r="17" spans="1:15" ht="14.25">
      <c r="A17" s="74"/>
      <c r="B17" s="112">
        <v>42826</v>
      </c>
      <c r="C17" s="84"/>
      <c r="D17" s="230"/>
      <c r="E17" s="87"/>
      <c r="F17" s="219">
        <v>222910</v>
      </c>
      <c r="G17" s="114"/>
      <c r="H17" s="246"/>
      <c r="I17" s="245"/>
      <c r="J17" s="219">
        <v>196581</v>
      </c>
      <c r="K17" s="114"/>
      <c r="L17" s="234"/>
      <c r="M17" s="245"/>
      <c r="N17" s="85"/>
      <c r="O17" s="86">
        <f>F17+J17</f>
        <v>419491</v>
      </c>
    </row>
    <row r="18" spans="1:15" ht="20.25" customHeight="1" thickBot="1">
      <c r="A18" s="74"/>
      <c r="B18" s="460" t="s">
        <v>120</v>
      </c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2"/>
    </row>
    <row r="19" spans="1:16" ht="14.25">
      <c r="A19" s="74"/>
      <c r="B19" s="90">
        <v>1</v>
      </c>
      <c r="C19" s="91">
        <v>42860</v>
      </c>
      <c r="D19" s="357">
        <v>90490</v>
      </c>
      <c r="E19" s="262">
        <v>-2261</v>
      </c>
      <c r="F19" s="85">
        <f aca="true" t="shared" si="9" ref="F19:F42">D19+E19</f>
        <v>88229</v>
      </c>
      <c r="G19" s="92">
        <f>F19</f>
        <v>88229</v>
      </c>
      <c r="H19" s="262">
        <v>82418</v>
      </c>
      <c r="I19" s="262">
        <v>-2579</v>
      </c>
      <c r="J19" s="85">
        <f aca="true" t="shared" si="10" ref="J19:J28">H19+I19</f>
        <v>79839</v>
      </c>
      <c r="K19" s="92">
        <f>J19</f>
        <v>79839</v>
      </c>
      <c r="L19" s="230">
        <f aca="true" t="shared" si="11" ref="L19:L70">D19+H19</f>
        <v>172908</v>
      </c>
      <c r="M19" s="230">
        <f aca="true" t="shared" si="12" ref="M19:M24">E19+I19</f>
        <v>-4840</v>
      </c>
      <c r="N19" s="85">
        <f aca="true" t="shared" si="13" ref="N19:N30">L19+M19</f>
        <v>168068</v>
      </c>
      <c r="O19" s="93">
        <f>N19</f>
        <v>168068</v>
      </c>
      <c r="P19" s="2">
        <v>10</v>
      </c>
    </row>
    <row r="20" spans="1:16" ht="14.25">
      <c r="A20" s="74"/>
      <c r="B20" s="94">
        <v>2</v>
      </c>
      <c r="C20" s="91">
        <v>42867</v>
      </c>
      <c r="D20" s="357">
        <v>164880</v>
      </c>
      <c r="E20" s="262">
        <v>734</v>
      </c>
      <c r="F20" s="85">
        <f t="shared" si="9"/>
        <v>165614</v>
      </c>
      <c r="G20" s="95">
        <f>(G19+F20)</f>
        <v>253843</v>
      </c>
      <c r="H20" s="262">
        <v>175743</v>
      </c>
      <c r="I20" s="262">
        <v>0</v>
      </c>
      <c r="J20" s="85">
        <f t="shared" si="10"/>
        <v>175743</v>
      </c>
      <c r="K20" s="95">
        <f>(K19+J20)</f>
        <v>255582</v>
      </c>
      <c r="L20" s="230">
        <f t="shared" si="11"/>
        <v>340623</v>
      </c>
      <c r="M20" s="262">
        <f t="shared" si="12"/>
        <v>734</v>
      </c>
      <c r="N20" s="85">
        <f t="shared" si="13"/>
        <v>341357</v>
      </c>
      <c r="O20" s="96">
        <f aca="true" t="shared" si="14" ref="O20:O57">O19+N20</f>
        <v>509425</v>
      </c>
      <c r="P20" s="2">
        <v>11</v>
      </c>
    </row>
    <row r="21" spans="1:16" ht="14.25">
      <c r="A21" s="74"/>
      <c r="B21" s="83">
        <v>3</v>
      </c>
      <c r="C21" s="91">
        <v>42874</v>
      </c>
      <c r="D21" s="357">
        <v>160479</v>
      </c>
      <c r="E21" s="262">
        <v>0</v>
      </c>
      <c r="F21" s="85">
        <f t="shared" si="9"/>
        <v>160479</v>
      </c>
      <c r="G21" s="95">
        <f aca="true" t="shared" si="15" ref="G21:G55">(G20+F21)</f>
        <v>414322</v>
      </c>
      <c r="H21" s="262">
        <v>155655</v>
      </c>
      <c r="I21" s="262">
        <v>1049</v>
      </c>
      <c r="J21" s="85">
        <f t="shared" si="10"/>
        <v>156704</v>
      </c>
      <c r="K21" s="95">
        <f aca="true" t="shared" si="16" ref="K21:K28">K20+J21</f>
        <v>412286</v>
      </c>
      <c r="L21" s="230">
        <f t="shared" si="11"/>
        <v>316134</v>
      </c>
      <c r="M21" s="262">
        <f t="shared" si="12"/>
        <v>1049</v>
      </c>
      <c r="N21" s="85">
        <f t="shared" si="13"/>
        <v>317183</v>
      </c>
      <c r="O21" s="96">
        <f t="shared" si="14"/>
        <v>826608</v>
      </c>
      <c r="P21" s="2">
        <v>12</v>
      </c>
    </row>
    <row r="22" spans="1:16" ht="14.25">
      <c r="A22" s="74"/>
      <c r="B22" s="90">
        <v>4</v>
      </c>
      <c r="C22" s="91">
        <v>42881</v>
      </c>
      <c r="D22" s="357">
        <v>345862</v>
      </c>
      <c r="E22" s="262">
        <v>424755</v>
      </c>
      <c r="F22" s="85">
        <f t="shared" si="9"/>
        <v>770617</v>
      </c>
      <c r="G22" s="95">
        <f t="shared" si="15"/>
        <v>1184939</v>
      </c>
      <c r="H22" s="262">
        <v>258789</v>
      </c>
      <c r="I22" s="262">
        <v>552730</v>
      </c>
      <c r="J22" s="85">
        <f t="shared" si="10"/>
        <v>811519</v>
      </c>
      <c r="K22" s="95">
        <f t="shared" si="16"/>
        <v>1223805</v>
      </c>
      <c r="L22" s="230">
        <f t="shared" si="11"/>
        <v>604651</v>
      </c>
      <c r="M22" s="262">
        <v>977485</v>
      </c>
      <c r="N22" s="85">
        <f t="shared" si="13"/>
        <v>1582136</v>
      </c>
      <c r="O22" s="96">
        <f t="shared" si="14"/>
        <v>2408744</v>
      </c>
      <c r="P22" s="2">
        <v>13</v>
      </c>
    </row>
    <row r="23" spans="1:16" ht="14.25">
      <c r="A23" s="74"/>
      <c r="B23" s="83">
        <v>5</v>
      </c>
      <c r="C23" s="91">
        <v>42888</v>
      </c>
      <c r="D23" s="357">
        <v>456504</v>
      </c>
      <c r="E23" s="262">
        <v>1735</v>
      </c>
      <c r="F23" s="85">
        <f t="shared" si="9"/>
        <v>458239</v>
      </c>
      <c r="G23" s="95">
        <f t="shared" si="15"/>
        <v>1643178</v>
      </c>
      <c r="H23" s="262">
        <v>415929</v>
      </c>
      <c r="I23" s="262">
        <v>-625</v>
      </c>
      <c r="J23" s="85">
        <f t="shared" si="10"/>
        <v>415304</v>
      </c>
      <c r="K23" s="95">
        <f t="shared" si="16"/>
        <v>1639109</v>
      </c>
      <c r="L23" s="230">
        <f t="shared" si="11"/>
        <v>872433</v>
      </c>
      <c r="M23" s="262">
        <f t="shared" si="12"/>
        <v>1110</v>
      </c>
      <c r="N23" s="85">
        <f t="shared" si="13"/>
        <v>873543</v>
      </c>
      <c r="O23" s="96">
        <f t="shared" si="14"/>
        <v>3282287</v>
      </c>
      <c r="P23" s="2">
        <v>14</v>
      </c>
    </row>
    <row r="24" spans="1:16" ht="14.25">
      <c r="A24" s="74"/>
      <c r="B24" s="83">
        <v>6</v>
      </c>
      <c r="C24" s="91">
        <v>42895</v>
      </c>
      <c r="D24" s="357">
        <v>527539</v>
      </c>
      <c r="E24" s="262">
        <v>0</v>
      </c>
      <c r="F24" s="85">
        <f t="shared" si="9"/>
        <v>527539</v>
      </c>
      <c r="G24" s="95">
        <f t="shared" si="15"/>
        <v>2170717</v>
      </c>
      <c r="H24" s="224">
        <v>502644</v>
      </c>
      <c r="I24" s="230">
        <v>-1615</v>
      </c>
      <c r="J24" s="85">
        <f t="shared" si="10"/>
        <v>501029</v>
      </c>
      <c r="K24" s="95">
        <f t="shared" si="16"/>
        <v>2140138</v>
      </c>
      <c r="L24" s="230">
        <f t="shared" si="11"/>
        <v>1030183</v>
      </c>
      <c r="M24" s="230">
        <f t="shared" si="12"/>
        <v>-1615</v>
      </c>
      <c r="N24" s="85">
        <f t="shared" si="13"/>
        <v>1028568</v>
      </c>
      <c r="O24" s="96">
        <f t="shared" si="14"/>
        <v>4310855</v>
      </c>
      <c r="P24" s="2">
        <v>15</v>
      </c>
    </row>
    <row r="25" spans="1:16" ht="14.25">
      <c r="A25" s="74"/>
      <c r="B25" s="83">
        <v>7</v>
      </c>
      <c r="C25" s="91">
        <v>42902</v>
      </c>
      <c r="D25" s="230">
        <v>610221</v>
      </c>
      <c r="E25" s="191">
        <v>0</v>
      </c>
      <c r="F25" s="85">
        <f t="shared" si="9"/>
        <v>610221</v>
      </c>
      <c r="G25" s="95">
        <f t="shared" si="15"/>
        <v>2780938</v>
      </c>
      <c r="H25" s="224">
        <v>486128</v>
      </c>
      <c r="I25" s="230">
        <v>787</v>
      </c>
      <c r="J25" s="85">
        <f t="shared" si="10"/>
        <v>486915</v>
      </c>
      <c r="K25" s="95">
        <f t="shared" si="16"/>
        <v>2627053</v>
      </c>
      <c r="L25" s="230">
        <f t="shared" si="11"/>
        <v>1096349</v>
      </c>
      <c r="M25" s="230">
        <v>787</v>
      </c>
      <c r="N25" s="85">
        <f t="shared" si="13"/>
        <v>1097136</v>
      </c>
      <c r="O25" s="96">
        <f t="shared" si="14"/>
        <v>5407991</v>
      </c>
      <c r="P25" s="2">
        <v>16</v>
      </c>
    </row>
    <row r="26" spans="1:16" ht="14.25">
      <c r="A26" s="74"/>
      <c r="B26" s="83">
        <v>8</v>
      </c>
      <c r="C26" s="91">
        <v>42909</v>
      </c>
      <c r="D26" s="230">
        <v>815333</v>
      </c>
      <c r="E26" s="191">
        <v>42</v>
      </c>
      <c r="F26" s="85">
        <f t="shared" si="9"/>
        <v>815375</v>
      </c>
      <c r="G26" s="95">
        <f t="shared" si="15"/>
        <v>3596313</v>
      </c>
      <c r="H26" s="224">
        <v>545575</v>
      </c>
      <c r="I26" s="262">
        <v>904</v>
      </c>
      <c r="J26" s="85">
        <f t="shared" si="10"/>
        <v>546479</v>
      </c>
      <c r="K26" s="95">
        <f t="shared" si="16"/>
        <v>3173532</v>
      </c>
      <c r="L26" s="230">
        <f t="shared" si="11"/>
        <v>1360908</v>
      </c>
      <c r="M26" s="230">
        <v>946</v>
      </c>
      <c r="N26" s="85">
        <f t="shared" si="13"/>
        <v>1361854</v>
      </c>
      <c r="O26" s="96">
        <f t="shared" si="14"/>
        <v>6769845</v>
      </c>
      <c r="P26" s="2">
        <v>17</v>
      </c>
    </row>
    <row r="27" spans="1:16" ht="13.5" customHeight="1">
      <c r="A27" s="74"/>
      <c r="B27" s="83">
        <v>9</v>
      </c>
      <c r="C27" s="91">
        <v>42916</v>
      </c>
      <c r="D27" s="230">
        <v>799792</v>
      </c>
      <c r="E27" s="191">
        <v>228790</v>
      </c>
      <c r="F27" s="85">
        <f t="shared" si="9"/>
        <v>1028582</v>
      </c>
      <c r="G27" s="95">
        <f t="shared" si="15"/>
        <v>4624895</v>
      </c>
      <c r="H27" s="224">
        <v>489962</v>
      </c>
      <c r="I27" s="262">
        <v>124140</v>
      </c>
      <c r="J27" s="85">
        <f t="shared" si="10"/>
        <v>614102</v>
      </c>
      <c r="K27" s="95">
        <f t="shared" si="16"/>
        <v>3787634</v>
      </c>
      <c r="L27" s="230">
        <f t="shared" si="11"/>
        <v>1289754</v>
      </c>
      <c r="M27" s="262">
        <v>352930</v>
      </c>
      <c r="N27" s="85">
        <f t="shared" si="13"/>
        <v>1642684</v>
      </c>
      <c r="O27" s="96">
        <f t="shared" si="14"/>
        <v>8412529</v>
      </c>
      <c r="P27" s="2">
        <v>18</v>
      </c>
    </row>
    <row r="28" spans="1:16" ht="14.25">
      <c r="A28" s="74"/>
      <c r="B28" s="83">
        <v>10</v>
      </c>
      <c r="C28" s="91">
        <v>42923</v>
      </c>
      <c r="D28" s="230">
        <v>706082</v>
      </c>
      <c r="E28" s="191">
        <v>0</v>
      </c>
      <c r="F28" s="85">
        <f t="shared" si="9"/>
        <v>706082</v>
      </c>
      <c r="G28" s="95">
        <f t="shared" si="15"/>
        <v>5330977</v>
      </c>
      <c r="H28" s="224">
        <v>404228</v>
      </c>
      <c r="I28" s="262">
        <v>-1</v>
      </c>
      <c r="J28" s="85">
        <f t="shared" si="10"/>
        <v>404227</v>
      </c>
      <c r="K28" s="95">
        <f t="shared" si="16"/>
        <v>4191861</v>
      </c>
      <c r="L28" s="230">
        <f t="shared" si="11"/>
        <v>1110310</v>
      </c>
      <c r="M28" s="262">
        <v>-1</v>
      </c>
      <c r="N28" s="85">
        <f t="shared" si="13"/>
        <v>1110309</v>
      </c>
      <c r="O28" s="96">
        <f t="shared" si="14"/>
        <v>9522838</v>
      </c>
      <c r="P28" s="2">
        <f>P27+1</f>
        <v>19</v>
      </c>
    </row>
    <row r="29" spans="1:16" ht="14.25">
      <c r="A29" s="74"/>
      <c r="B29" s="83">
        <v>11</v>
      </c>
      <c r="C29" s="91">
        <v>42930</v>
      </c>
      <c r="D29" s="230">
        <v>724396</v>
      </c>
      <c r="E29" s="191">
        <v>0</v>
      </c>
      <c r="F29" s="85">
        <f t="shared" si="9"/>
        <v>724396</v>
      </c>
      <c r="G29" s="95">
        <f t="shared" si="15"/>
        <v>6055373</v>
      </c>
      <c r="H29" s="224">
        <v>365842</v>
      </c>
      <c r="I29" s="262">
        <v>-574</v>
      </c>
      <c r="J29" s="85">
        <f aca="true" t="shared" si="17" ref="J29:J36">H29+I29</f>
        <v>365268</v>
      </c>
      <c r="K29" s="95">
        <f aca="true" t="shared" si="18" ref="K29:K36">K28+J29</f>
        <v>4557129</v>
      </c>
      <c r="L29" s="230">
        <f t="shared" si="11"/>
        <v>1090238</v>
      </c>
      <c r="M29" s="262">
        <v>-574</v>
      </c>
      <c r="N29" s="85">
        <f t="shared" si="13"/>
        <v>1089664</v>
      </c>
      <c r="O29" s="96">
        <f t="shared" si="14"/>
        <v>10612502</v>
      </c>
      <c r="P29" s="2">
        <f aca="true" t="shared" si="19" ref="P29:P63">P28+1</f>
        <v>20</v>
      </c>
    </row>
    <row r="30" spans="1:16" ht="14.25">
      <c r="A30" s="74"/>
      <c r="B30" s="83">
        <v>12</v>
      </c>
      <c r="C30" s="91">
        <v>42937</v>
      </c>
      <c r="D30" s="230">
        <v>628985</v>
      </c>
      <c r="E30" s="191">
        <v>60</v>
      </c>
      <c r="F30" s="85">
        <f t="shared" si="9"/>
        <v>629045</v>
      </c>
      <c r="G30" s="95">
        <f t="shared" si="15"/>
        <v>6684418</v>
      </c>
      <c r="H30" s="224">
        <v>337300</v>
      </c>
      <c r="I30" s="262">
        <v>797</v>
      </c>
      <c r="J30" s="85">
        <f t="shared" si="17"/>
        <v>338097</v>
      </c>
      <c r="K30" s="95">
        <f t="shared" si="18"/>
        <v>4895226</v>
      </c>
      <c r="L30" s="230">
        <f t="shared" si="11"/>
        <v>966285</v>
      </c>
      <c r="M30" s="262">
        <v>857</v>
      </c>
      <c r="N30" s="85">
        <f t="shared" si="13"/>
        <v>967142</v>
      </c>
      <c r="O30" s="96">
        <f t="shared" si="14"/>
        <v>11579644</v>
      </c>
      <c r="P30" s="2">
        <f t="shared" si="19"/>
        <v>21</v>
      </c>
    </row>
    <row r="31" spans="1:16" ht="14.25">
      <c r="A31" s="74"/>
      <c r="B31" s="83">
        <v>13</v>
      </c>
      <c r="C31" s="91">
        <v>42944</v>
      </c>
      <c r="D31" s="230">
        <v>516527</v>
      </c>
      <c r="E31" s="191">
        <v>347282</v>
      </c>
      <c r="F31" s="85">
        <f t="shared" si="9"/>
        <v>863809</v>
      </c>
      <c r="G31" s="95">
        <f t="shared" si="15"/>
        <v>7548227</v>
      </c>
      <c r="H31" s="224">
        <v>289719</v>
      </c>
      <c r="I31" s="262">
        <v>137324</v>
      </c>
      <c r="J31" s="85">
        <f t="shared" si="17"/>
        <v>427043</v>
      </c>
      <c r="K31" s="95">
        <f t="shared" si="18"/>
        <v>5322269</v>
      </c>
      <c r="L31" s="230">
        <f t="shared" si="11"/>
        <v>806246</v>
      </c>
      <c r="M31" s="262">
        <v>484606</v>
      </c>
      <c r="N31" s="85">
        <f aca="true" t="shared" si="20" ref="N31:N36">L31+M31</f>
        <v>1290852</v>
      </c>
      <c r="O31" s="96">
        <f t="shared" si="14"/>
        <v>12870496</v>
      </c>
      <c r="P31" s="2">
        <f t="shared" si="19"/>
        <v>22</v>
      </c>
    </row>
    <row r="32" spans="1:16" ht="14.25">
      <c r="A32" s="74"/>
      <c r="B32" s="83">
        <v>14</v>
      </c>
      <c r="C32" s="91">
        <v>42951</v>
      </c>
      <c r="D32" s="230">
        <v>300359</v>
      </c>
      <c r="E32" s="191">
        <v>-28661</v>
      </c>
      <c r="F32" s="85">
        <f t="shared" si="9"/>
        <v>271698</v>
      </c>
      <c r="G32" s="95">
        <f t="shared" si="15"/>
        <v>7819925</v>
      </c>
      <c r="H32" s="224">
        <v>167685</v>
      </c>
      <c r="I32" s="262">
        <v>-14915</v>
      </c>
      <c r="J32" s="85">
        <f t="shared" si="17"/>
        <v>152770</v>
      </c>
      <c r="K32" s="95">
        <f t="shared" si="18"/>
        <v>5475039</v>
      </c>
      <c r="L32" s="230">
        <f t="shared" si="11"/>
        <v>468044</v>
      </c>
      <c r="M32" s="262">
        <v>-43576</v>
      </c>
      <c r="N32" s="85">
        <f t="shared" si="20"/>
        <v>424468</v>
      </c>
      <c r="O32" s="96">
        <f t="shared" si="14"/>
        <v>13294964</v>
      </c>
      <c r="P32" s="2">
        <f t="shared" si="19"/>
        <v>23</v>
      </c>
    </row>
    <row r="33" spans="1:16" ht="14.25">
      <c r="A33" s="74"/>
      <c r="B33" s="83">
        <v>15</v>
      </c>
      <c r="C33" s="91">
        <v>42958</v>
      </c>
      <c r="D33" s="230">
        <v>279359</v>
      </c>
      <c r="E33" s="191">
        <v>-24017</v>
      </c>
      <c r="F33" s="85">
        <f t="shared" si="9"/>
        <v>255342</v>
      </c>
      <c r="G33" s="95">
        <f t="shared" si="15"/>
        <v>8075267</v>
      </c>
      <c r="H33" s="224">
        <v>114007</v>
      </c>
      <c r="I33" s="262">
        <v>3708</v>
      </c>
      <c r="J33" s="85">
        <f t="shared" si="17"/>
        <v>117715</v>
      </c>
      <c r="K33" s="95">
        <f t="shared" si="18"/>
        <v>5592754</v>
      </c>
      <c r="L33" s="230">
        <f t="shared" si="11"/>
        <v>393366</v>
      </c>
      <c r="M33" s="262">
        <v>-20309</v>
      </c>
      <c r="N33" s="85">
        <f t="shared" si="20"/>
        <v>373057</v>
      </c>
      <c r="O33" s="96">
        <f t="shared" si="14"/>
        <v>13668021</v>
      </c>
      <c r="P33" s="2">
        <f t="shared" si="19"/>
        <v>24</v>
      </c>
    </row>
    <row r="34" spans="1:16" ht="14.25">
      <c r="A34" s="74"/>
      <c r="B34" s="83">
        <v>16</v>
      </c>
      <c r="C34" s="91">
        <v>42965</v>
      </c>
      <c r="D34" s="230">
        <v>185058</v>
      </c>
      <c r="E34" s="191">
        <v>94</v>
      </c>
      <c r="F34" s="85">
        <f t="shared" si="9"/>
        <v>185152</v>
      </c>
      <c r="G34" s="95">
        <f t="shared" si="15"/>
        <v>8260419</v>
      </c>
      <c r="H34" s="224">
        <v>81936</v>
      </c>
      <c r="I34" s="262">
        <v>5</v>
      </c>
      <c r="J34" s="85">
        <f t="shared" si="17"/>
        <v>81941</v>
      </c>
      <c r="K34" s="95">
        <f t="shared" si="18"/>
        <v>5674695</v>
      </c>
      <c r="L34" s="230">
        <f t="shared" si="11"/>
        <v>266994</v>
      </c>
      <c r="M34" s="262">
        <v>99</v>
      </c>
      <c r="N34" s="85">
        <f t="shared" si="20"/>
        <v>267093</v>
      </c>
      <c r="O34" s="96">
        <f t="shared" si="14"/>
        <v>13935114</v>
      </c>
      <c r="P34" s="2">
        <f t="shared" si="19"/>
        <v>25</v>
      </c>
    </row>
    <row r="35" spans="1:16" ht="14.25">
      <c r="A35" s="74"/>
      <c r="B35" s="90">
        <v>17</v>
      </c>
      <c r="C35" s="91">
        <v>42972</v>
      </c>
      <c r="D35" s="230">
        <v>121014</v>
      </c>
      <c r="E35" s="191">
        <v>250584</v>
      </c>
      <c r="F35" s="85">
        <f t="shared" si="9"/>
        <v>371598</v>
      </c>
      <c r="G35" s="95">
        <f t="shared" si="15"/>
        <v>8632017</v>
      </c>
      <c r="H35" s="224">
        <v>43590</v>
      </c>
      <c r="I35" s="262">
        <v>118080</v>
      </c>
      <c r="J35" s="85">
        <f t="shared" si="17"/>
        <v>161670</v>
      </c>
      <c r="K35" s="95">
        <f t="shared" si="18"/>
        <v>5836365</v>
      </c>
      <c r="L35" s="230">
        <f t="shared" si="11"/>
        <v>164604</v>
      </c>
      <c r="M35" s="262">
        <v>368664</v>
      </c>
      <c r="N35" s="85">
        <f>L35+M35</f>
        <v>533268</v>
      </c>
      <c r="O35" s="96">
        <f t="shared" si="14"/>
        <v>14468382</v>
      </c>
      <c r="P35" s="2">
        <f>P34+1</f>
        <v>26</v>
      </c>
    </row>
    <row r="36" spans="1:16" ht="15" customHeight="1">
      <c r="A36" s="74"/>
      <c r="B36" s="83">
        <v>18</v>
      </c>
      <c r="C36" s="91">
        <v>42979</v>
      </c>
      <c r="D36" s="230">
        <v>46551</v>
      </c>
      <c r="E36" s="191">
        <v>-16756</v>
      </c>
      <c r="F36" s="85">
        <f t="shared" si="9"/>
        <v>29795</v>
      </c>
      <c r="G36" s="95">
        <f t="shared" si="15"/>
        <v>8661812</v>
      </c>
      <c r="H36" s="224">
        <v>20302</v>
      </c>
      <c r="I36" s="262">
        <v>-1716</v>
      </c>
      <c r="J36" s="85">
        <f t="shared" si="17"/>
        <v>18586</v>
      </c>
      <c r="K36" s="95">
        <f t="shared" si="18"/>
        <v>5854951</v>
      </c>
      <c r="L36" s="230">
        <f t="shared" si="11"/>
        <v>66853</v>
      </c>
      <c r="M36" s="262">
        <v>-18472</v>
      </c>
      <c r="N36" s="85">
        <f t="shared" si="20"/>
        <v>48381</v>
      </c>
      <c r="O36" s="96">
        <f t="shared" si="14"/>
        <v>14516763</v>
      </c>
      <c r="P36" s="2">
        <f t="shared" si="19"/>
        <v>27</v>
      </c>
    </row>
    <row r="37" spans="1:16" ht="15" customHeight="1">
      <c r="A37" s="74"/>
      <c r="B37" s="83">
        <v>19</v>
      </c>
      <c r="C37" s="91">
        <v>42986</v>
      </c>
      <c r="D37" s="230">
        <v>26337</v>
      </c>
      <c r="E37" s="191">
        <v>0</v>
      </c>
      <c r="F37" s="85">
        <f t="shared" si="9"/>
        <v>26337</v>
      </c>
      <c r="G37" s="95">
        <f t="shared" si="15"/>
        <v>8688149</v>
      </c>
      <c r="H37" s="224">
        <v>18657</v>
      </c>
      <c r="I37" s="262">
        <v>0</v>
      </c>
      <c r="J37" s="85">
        <f aca="true" t="shared" si="21" ref="J37:J46">H37+I37</f>
        <v>18657</v>
      </c>
      <c r="K37" s="95">
        <f aca="true" t="shared" si="22" ref="K37:K46">K36+J37</f>
        <v>5873608</v>
      </c>
      <c r="L37" s="230">
        <f t="shared" si="11"/>
        <v>44994</v>
      </c>
      <c r="M37" s="262">
        <v>0</v>
      </c>
      <c r="N37" s="85">
        <f aca="true" t="shared" si="23" ref="N37:N46">L37+M37</f>
        <v>44994</v>
      </c>
      <c r="O37" s="96">
        <f t="shared" si="14"/>
        <v>14561757</v>
      </c>
      <c r="P37" s="2">
        <f t="shared" si="19"/>
        <v>28</v>
      </c>
    </row>
    <row r="38" spans="1:16" ht="15" customHeight="1">
      <c r="A38" s="74"/>
      <c r="B38" s="83">
        <v>20</v>
      </c>
      <c r="C38" s="91">
        <v>42993</v>
      </c>
      <c r="D38" s="230">
        <v>30761</v>
      </c>
      <c r="E38" s="191">
        <v>9</v>
      </c>
      <c r="F38" s="85">
        <f t="shared" si="9"/>
        <v>30770</v>
      </c>
      <c r="G38" s="95">
        <f t="shared" si="15"/>
        <v>8718919</v>
      </c>
      <c r="H38" s="224">
        <v>20131</v>
      </c>
      <c r="I38" s="262">
        <v>236</v>
      </c>
      <c r="J38" s="85">
        <f t="shared" si="21"/>
        <v>20367</v>
      </c>
      <c r="K38" s="95">
        <f t="shared" si="22"/>
        <v>5893975</v>
      </c>
      <c r="L38" s="230">
        <f t="shared" si="11"/>
        <v>50892</v>
      </c>
      <c r="M38" s="262">
        <v>245</v>
      </c>
      <c r="N38" s="85">
        <f t="shared" si="23"/>
        <v>51137</v>
      </c>
      <c r="O38" s="96">
        <f t="shared" si="14"/>
        <v>14612894</v>
      </c>
      <c r="P38" s="2">
        <f t="shared" si="19"/>
        <v>29</v>
      </c>
    </row>
    <row r="39" spans="1:16" ht="15" customHeight="1">
      <c r="A39" s="74"/>
      <c r="B39" s="83">
        <v>21</v>
      </c>
      <c r="C39" s="91">
        <v>43000</v>
      </c>
      <c r="D39" s="230">
        <v>22929</v>
      </c>
      <c r="E39" s="191">
        <v>0</v>
      </c>
      <c r="F39" s="85">
        <f t="shared" si="9"/>
        <v>22929</v>
      </c>
      <c r="G39" s="95">
        <f t="shared" si="15"/>
        <v>8741848</v>
      </c>
      <c r="H39" s="224">
        <v>15146</v>
      </c>
      <c r="I39" s="262">
        <v>0</v>
      </c>
      <c r="J39" s="85">
        <f t="shared" si="21"/>
        <v>15146</v>
      </c>
      <c r="K39" s="95">
        <f t="shared" si="22"/>
        <v>5909121</v>
      </c>
      <c r="L39" s="230">
        <f t="shared" si="11"/>
        <v>38075</v>
      </c>
      <c r="M39" s="262">
        <v>0</v>
      </c>
      <c r="N39" s="85">
        <f t="shared" si="23"/>
        <v>38075</v>
      </c>
      <c r="O39" s="96">
        <f t="shared" si="14"/>
        <v>14650969</v>
      </c>
      <c r="P39" s="2">
        <f t="shared" si="19"/>
        <v>30</v>
      </c>
    </row>
    <row r="40" spans="1:17" ht="15" customHeight="1">
      <c r="A40" s="74"/>
      <c r="B40" s="83">
        <v>22</v>
      </c>
      <c r="C40" s="91">
        <v>43007</v>
      </c>
      <c r="D40" s="230">
        <v>17289</v>
      </c>
      <c r="E40" s="191">
        <v>49976</v>
      </c>
      <c r="F40" s="85">
        <f t="shared" si="9"/>
        <v>67265</v>
      </c>
      <c r="G40" s="95">
        <f t="shared" si="15"/>
        <v>8809113</v>
      </c>
      <c r="H40" s="224">
        <v>12464</v>
      </c>
      <c r="I40" s="262">
        <v>37452</v>
      </c>
      <c r="J40" s="85">
        <f t="shared" si="21"/>
        <v>49916</v>
      </c>
      <c r="K40" s="95">
        <f t="shared" si="22"/>
        <v>5959037</v>
      </c>
      <c r="L40" s="230">
        <f t="shared" si="11"/>
        <v>29753</v>
      </c>
      <c r="M40" s="262">
        <v>87428</v>
      </c>
      <c r="N40" s="85">
        <f t="shared" si="23"/>
        <v>117181</v>
      </c>
      <c r="O40" s="96">
        <f t="shared" si="14"/>
        <v>14768150</v>
      </c>
      <c r="P40" s="2">
        <f t="shared" si="19"/>
        <v>31</v>
      </c>
      <c r="Q40" s="231"/>
    </row>
    <row r="41" spans="1:16" ht="15" customHeight="1">
      <c r="A41" s="74"/>
      <c r="B41" s="83">
        <v>23</v>
      </c>
      <c r="C41" s="91">
        <v>43014</v>
      </c>
      <c r="D41" s="230">
        <v>20522</v>
      </c>
      <c r="E41" s="191">
        <v>-4706</v>
      </c>
      <c r="F41" s="85">
        <f t="shared" si="9"/>
        <v>15816</v>
      </c>
      <c r="G41" s="95">
        <f t="shared" si="15"/>
        <v>8824929</v>
      </c>
      <c r="H41" s="224">
        <v>11706</v>
      </c>
      <c r="I41" s="262">
        <v>-224</v>
      </c>
      <c r="J41" s="85">
        <f t="shared" si="21"/>
        <v>11482</v>
      </c>
      <c r="K41" s="95">
        <f t="shared" si="22"/>
        <v>5970519</v>
      </c>
      <c r="L41" s="230">
        <f t="shared" si="11"/>
        <v>32228</v>
      </c>
      <c r="M41" s="262">
        <v>-4930</v>
      </c>
      <c r="N41" s="85">
        <f t="shared" si="23"/>
        <v>27298</v>
      </c>
      <c r="O41" s="96">
        <f t="shared" si="14"/>
        <v>14795448</v>
      </c>
      <c r="P41" s="2">
        <f t="shared" si="19"/>
        <v>32</v>
      </c>
    </row>
    <row r="42" spans="1:16" ht="15" customHeight="1">
      <c r="A42" s="74"/>
      <c r="B42" s="83">
        <v>24</v>
      </c>
      <c r="C42" s="91">
        <v>43021</v>
      </c>
      <c r="D42" s="230">
        <v>21176</v>
      </c>
      <c r="E42" s="191">
        <v>0</v>
      </c>
      <c r="F42" s="85">
        <f t="shared" si="9"/>
        <v>21176</v>
      </c>
      <c r="G42" s="95">
        <f t="shared" si="15"/>
        <v>8846105</v>
      </c>
      <c r="H42" s="224">
        <v>10165</v>
      </c>
      <c r="I42" s="262">
        <v>128</v>
      </c>
      <c r="J42" s="85">
        <f t="shared" si="21"/>
        <v>10293</v>
      </c>
      <c r="K42" s="95">
        <f t="shared" si="22"/>
        <v>5980812</v>
      </c>
      <c r="L42" s="230">
        <f t="shared" si="11"/>
        <v>31341</v>
      </c>
      <c r="M42" s="262">
        <v>128</v>
      </c>
      <c r="N42" s="85">
        <f t="shared" si="23"/>
        <v>31469</v>
      </c>
      <c r="O42" s="96">
        <f t="shared" si="14"/>
        <v>14826917</v>
      </c>
      <c r="P42" s="2">
        <f t="shared" si="19"/>
        <v>33</v>
      </c>
    </row>
    <row r="43" spans="1:16" ht="15" customHeight="1">
      <c r="A43" s="74"/>
      <c r="B43" s="83">
        <v>25</v>
      </c>
      <c r="C43" s="91">
        <v>43028</v>
      </c>
      <c r="D43" s="230">
        <v>18918</v>
      </c>
      <c r="E43" s="191">
        <v>0</v>
      </c>
      <c r="F43" s="85">
        <f>D43+E43</f>
        <v>18918</v>
      </c>
      <c r="G43" s="95">
        <f t="shared" si="15"/>
        <v>8865023</v>
      </c>
      <c r="H43" s="224">
        <v>10135</v>
      </c>
      <c r="I43" s="262">
        <v>147</v>
      </c>
      <c r="J43" s="85">
        <f t="shared" si="21"/>
        <v>10282</v>
      </c>
      <c r="K43" s="95">
        <f t="shared" si="22"/>
        <v>5991094</v>
      </c>
      <c r="L43" s="230">
        <f t="shared" si="11"/>
        <v>29053</v>
      </c>
      <c r="M43" s="262">
        <v>147</v>
      </c>
      <c r="N43" s="85">
        <f t="shared" si="23"/>
        <v>29200</v>
      </c>
      <c r="O43" s="96">
        <f t="shared" si="14"/>
        <v>14856117</v>
      </c>
      <c r="P43" s="2">
        <f t="shared" si="19"/>
        <v>34</v>
      </c>
    </row>
    <row r="44" spans="1:16" ht="15" customHeight="1">
      <c r="A44" s="74"/>
      <c r="B44" s="83">
        <v>26</v>
      </c>
      <c r="C44" s="91">
        <v>43035</v>
      </c>
      <c r="D44" s="230">
        <v>13324</v>
      </c>
      <c r="E44" s="191">
        <v>47119</v>
      </c>
      <c r="F44" s="85">
        <f>D44+E44</f>
        <v>60443</v>
      </c>
      <c r="G44" s="95">
        <f t="shared" si="15"/>
        <v>8925466</v>
      </c>
      <c r="H44" s="224">
        <v>10545</v>
      </c>
      <c r="I44" s="262">
        <v>36568</v>
      </c>
      <c r="J44" s="85">
        <f t="shared" si="21"/>
        <v>47113</v>
      </c>
      <c r="K44" s="95">
        <f t="shared" si="22"/>
        <v>6038207</v>
      </c>
      <c r="L44" s="230">
        <f t="shared" si="11"/>
        <v>23869</v>
      </c>
      <c r="M44" s="262">
        <v>83687</v>
      </c>
      <c r="N44" s="85">
        <f t="shared" si="23"/>
        <v>107556</v>
      </c>
      <c r="O44" s="96">
        <f t="shared" si="14"/>
        <v>14963673</v>
      </c>
      <c r="P44" s="2">
        <f t="shared" si="19"/>
        <v>35</v>
      </c>
    </row>
    <row r="45" spans="1:16" ht="15" customHeight="1">
      <c r="A45" s="74"/>
      <c r="B45" s="83">
        <v>27</v>
      </c>
      <c r="C45" s="91">
        <v>43042</v>
      </c>
      <c r="D45" s="230">
        <v>9708</v>
      </c>
      <c r="E45" s="191">
        <v>-2876</v>
      </c>
      <c r="F45" s="85">
        <f>D45+E45</f>
        <v>6832</v>
      </c>
      <c r="G45" s="95">
        <f t="shared" si="15"/>
        <v>8932298</v>
      </c>
      <c r="H45" s="224">
        <v>5229</v>
      </c>
      <c r="I45" s="262">
        <v>-1278</v>
      </c>
      <c r="J45" s="85">
        <f t="shared" si="21"/>
        <v>3951</v>
      </c>
      <c r="K45" s="95">
        <f t="shared" si="22"/>
        <v>6042158</v>
      </c>
      <c r="L45" s="230">
        <f t="shared" si="11"/>
        <v>14937</v>
      </c>
      <c r="M45" s="262">
        <v>-4154</v>
      </c>
      <c r="N45" s="85">
        <f t="shared" si="23"/>
        <v>10783</v>
      </c>
      <c r="O45" s="96">
        <f t="shared" si="14"/>
        <v>14974456</v>
      </c>
      <c r="P45" s="2">
        <f t="shared" si="19"/>
        <v>36</v>
      </c>
    </row>
    <row r="46" spans="1:16" ht="15" customHeight="1">
      <c r="A46" s="74"/>
      <c r="B46" s="83">
        <v>28</v>
      </c>
      <c r="C46" s="91">
        <v>43049</v>
      </c>
      <c r="D46" s="230">
        <v>11775</v>
      </c>
      <c r="E46" s="191">
        <v>0</v>
      </c>
      <c r="F46" s="85">
        <f>D46+E46</f>
        <v>11775</v>
      </c>
      <c r="G46" s="95">
        <f t="shared" si="15"/>
        <v>8944073</v>
      </c>
      <c r="H46" s="224">
        <v>5609</v>
      </c>
      <c r="I46" s="262">
        <v>30</v>
      </c>
      <c r="J46" s="85">
        <f t="shared" si="21"/>
        <v>5639</v>
      </c>
      <c r="K46" s="95">
        <f t="shared" si="22"/>
        <v>6047797</v>
      </c>
      <c r="L46" s="230">
        <f t="shared" si="11"/>
        <v>17384</v>
      </c>
      <c r="M46" s="262">
        <v>30</v>
      </c>
      <c r="N46" s="85">
        <f t="shared" si="23"/>
        <v>17414</v>
      </c>
      <c r="O46" s="96">
        <f t="shared" si="14"/>
        <v>14991870</v>
      </c>
      <c r="P46" s="2">
        <f t="shared" si="19"/>
        <v>37</v>
      </c>
    </row>
    <row r="47" spans="1:16" ht="16.5" customHeight="1">
      <c r="A47" s="74"/>
      <c r="B47" s="83">
        <v>29</v>
      </c>
      <c r="C47" s="91">
        <v>43056</v>
      </c>
      <c r="D47" s="230">
        <v>13220</v>
      </c>
      <c r="E47" s="191">
        <v>3</v>
      </c>
      <c r="F47" s="85">
        <f>D47+E47</f>
        <v>13223</v>
      </c>
      <c r="G47" s="95">
        <f t="shared" si="15"/>
        <v>8957296</v>
      </c>
      <c r="H47" s="224">
        <v>4120</v>
      </c>
      <c r="I47" s="262">
        <v>1</v>
      </c>
      <c r="J47" s="85">
        <f aca="true" t="shared" si="24" ref="J47:J55">H47+I47</f>
        <v>4121</v>
      </c>
      <c r="K47" s="95">
        <f aca="true" t="shared" si="25" ref="K47:K55">K46+J47</f>
        <v>6051918</v>
      </c>
      <c r="L47" s="230">
        <f t="shared" si="11"/>
        <v>17340</v>
      </c>
      <c r="M47" s="262">
        <v>4</v>
      </c>
      <c r="N47" s="85">
        <f aca="true" t="shared" si="26" ref="N47:N54">L47+M47</f>
        <v>17344</v>
      </c>
      <c r="O47" s="96">
        <f t="shared" si="14"/>
        <v>15009214</v>
      </c>
      <c r="P47" s="2">
        <f t="shared" si="19"/>
        <v>38</v>
      </c>
    </row>
    <row r="48" spans="1:16" ht="17.25" customHeight="1">
      <c r="A48" s="74"/>
      <c r="B48" s="83">
        <v>30</v>
      </c>
      <c r="C48" s="91">
        <v>43063</v>
      </c>
      <c r="D48" s="230">
        <v>12434</v>
      </c>
      <c r="E48" s="191">
        <v>42470</v>
      </c>
      <c r="F48" s="85">
        <f aca="true" t="shared" si="27" ref="F48:F55">D48+E48</f>
        <v>54904</v>
      </c>
      <c r="G48" s="95">
        <f t="shared" si="15"/>
        <v>9012200</v>
      </c>
      <c r="H48" s="224">
        <v>6932</v>
      </c>
      <c r="I48" s="262">
        <v>45216</v>
      </c>
      <c r="J48" s="85">
        <f t="shared" si="24"/>
        <v>52148</v>
      </c>
      <c r="K48" s="95">
        <f t="shared" si="25"/>
        <v>6104066</v>
      </c>
      <c r="L48" s="230">
        <f t="shared" si="11"/>
        <v>19366</v>
      </c>
      <c r="M48" s="262">
        <v>87686</v>
      </c>
      <c r="N48" s="85">
        <f t="shared" si="26"/>
        <v>107052</v>
      </c>
      <c r="O48" s="96">
        <f t="shared" si="14"/>
        <v>15116266</v>
      </c>
      <c r="P48" s="2">
        <f t="shared" si="19"/>
        <v>39</v>
      </c>
    </row>
    <row r="49" spans="1:16" ht="15" customHeight="1">
      <c r="A49" s="74"/>
      <c r="B49" s="83">
        <v>31</v>
      </c>
      <c r="C49" s="91">
        <v>43070</v>
      </c>
      <c r="D49" s="230">
        <v>8457</v>
      </c>
      <c r="E49" s="191">
        <v>-1689</v>
      </c>
      <c r="F49" s="85">
        <f t="shared" si="27"/>
        <v>6768</v>
      </c>
      <c r="G49" s="95">
        <f t="shared" si="15"/>
        <v>9018968</v>
      </c>
      <c r="H49" s="224">
        <v>5287</v>
      </c>
      <c r="I49" s="262">
        <v>-1413</v>
      </c>
      <c r="J49" s="85">
        <f t="shared" si="24"/>
        <v>3874</v>
      </c>
      <c r="K49" s="95">
        <f t="shared" si="25"/>
        <v>6107940</v>
      </c>
      <c r="L49" s="230">
        <f t="shared" si="11"/>
        <v>13744</v>
      </c>
      <c r="M49" s="277">
        <v>-3102</v>
      </c>
      <c r="N49" s="85">
        <f t="shared" si="26"/>
        <v>10642</v>
      </c>
      <c r="O49" s="96">
        <f t="shared" si="14"/>
        <v>15126908</v>
      </c>
      <c r="P49" s="2">
        <f t="shared" si="19"/>
        <v>40</v>
      </c>
    </row>
    <row r="50" spans="1:16" ht="15" customHeight="1">
      <c r="A50" s="74"/>
      <c r="B50" s="83">
        <v>32</v>
      </c>
      <c r="C50" s="91">
        <v>43077</v>
      </c>
      <c r="D50" s="203">
        <v>6442</v>
      </c>
      <c r="E50" s="203">
        <v>-987</v>
      </c>
      <c r="F50" s="85">
        <f t="shared" si="27"/>
        <v>5455</v>
      </c>
      <c r="G50" s="95">
        <f t="shared" si="15"/>
        <v>9024423</v>
      </c>
      <c r="H50" s="203">
        <v>4339</v>
      </c>
      <c r="I50" s="203">
        <v>0</v>
      </c>
      <c r="J50" s="85">
        <f t="shared" si="24"/>
        <v>4339</v>
      </c>
      <c r="K50" s="95">
        <f t="shared" si="25"/>
        <v>6112279</v>
      </c>
      <c r="L50" s="230">
        <f t="shared" si="11"/>
        <v>10781</v>
      </c>
      <c r="M50" s="203">
        <v>-987</v>
      </c>
      <c r="N50" s="85">
        <f t="shared" si="26"/>
        <v>9794</v>
      </c>
      <c r="O50" s="96">
        <f t="shared" si="14"/>
        <v>15136702</v>
      </c>
      <c r="P50" s="2">
        <f t="shared" si="19"/>
        <v>41</v>
      </c>
    </row>
    <row r="51" spans="1:16" ht="15" customHeight="1">
      <c r="A51" s="74"/>
      <c r="B51" s="83">
        <v>33</v>
      </c>
      <c r="C51" s="91">
        <v>43084</v>
      </c>
      <c r="D51" s="203">
        <v>0</v>
      </c>
      <c r="E51" s="203">
        <v>0</v>
      </c>
      <c r="F51" s="85">
        <f t="shared" si="27"/>
        <v>0</v>
      </c>
      <c r="G51" s="95">
        <f t="shared" si="15"/>
        <v>9024423</v>
      </c>
      <c r="H51" s="203">
        <v>0</v>
      </c>
      <c r="I51" s="203">
        <v>0</v>
      </c>
      <c r="J51" s="85">
        <f t="shared" si="24"/>
        <v>0</v>
      </c>
      <c r="K51" s="95">
        <f t="shared" si="25"/>
        <v>6112279</v>
      </c>
      <c r="L51" s="230">
        <f t="shared" si="11"/>
        <v>0</v>
      </c>
      <c r="M51" s="203">
        <v>0</v>
      </c>
      <c r="N51" s="85">
        <f t="shared" si="26"/>
        <v>0</v>
      </c>
      <c r="O51" s="96">
        <f t="shared" si="14"/>
        <v>15136702</v>
      </c>
      <c r="P51" s="2">
        <f t="shared" si="19"/>
        <v>42</v>
      </c>
    </row>
    <row r="52" spans="1:16" ht="15" customHeight="1">
      <c r="A52" s="74"/>
      <c r="B52" s="83">
        <v>34</v>
      </c>
      <c r="C52" s="91">
        <v>43091</v>
      </c>
      <c r="D52" s="203">
        <v>0</v>
      </c>
      <c r="E52" s="203">
        <v>0</v>
      </c>
      <c r="F52" s="85">
        <f t="shared" si="27"/>
        <v>0</v>
      </c>
      <c r="G52" s="95">
        <f t="shared" si="15"/>
        <v>9024423</v>
      </c>
      <c r="H52" s="203">
        <v>0</v>
      </c>
      <c r="I52" s="203">
        <v>0</v>
      </c>
      <c r="J52" s="85">
        <f t="shared" si="24"/>
        <v>0</v>
      </c>
      <c r="K52" s="95">
        <f t="shared" si="25"/>
        <v>6112279</v>
      </c>
      <c r="L52" s="230">
        <f t="shared" si="11"/>
        <v>0</v>
      </c>
      <c r="M52" s="203">
        <v>0</v>
      </c>
      <c r="N52" s="85">
        <f t="shared" si="26"/>
        <v>0</v>
      </c>
      <c r="O52" s="96">
        <f t="shared" si="14"/>
        <v>15136702</v>
      </c>
      <c r="P52" s="2">
        <f t="shared" si="19"/>
        <v>43</v>
      </c>
    </row>
    <row r="53" spans="1:16" ht="15" customHeight="1">
      <c r="A53" s="74"/>
      <c r="B53" s="83">
        <f>B52+1</f>
        <v>35</v>
      </c>
      <c r="C53" s="91">
        <v>43098</v>
      </c>
      <c r="D53" s="230">
        <v>10378</v>
      </c>
      <c r="E53" s="87">
        <v>15955</v>
      </c>
      <c r="F53" s="85">
        <f t="shared" si="27"/>
        <v>26333</v>
      </c>
      <c r="G53" s="95">
        <f t="shared" si="15"/>
        <v>9050756</v>
      </c>
      <c r="H53" s="224">
        <v>13384</v>
      </c>
      <c r="I53" s="203">
        <v>21450</v>
      </c>
      <c r="J53" s="85">
        <f t="shared" si="24"/>
        <v>34834</v>
      </c>
      <c r="K53" s="95">
        <f t="shared" si="25"/>
        <v>6147113</v>
      </c>
      <c r="L53" s="230">
        <f t="shared" si="11"/>
        <v>23762</v>
      </c>
      <c r="M53" s="203">
        <v>37405</v>
      </c>
      <c r="N53" s="85">
        <f t="shared" si="26"/>
        <v>61167</v>
      </c>
      <c r="O53" s="96">
        <f t="shared" si="14"/>
        <v>15197869</v>
      </c>
      <c r="P53" s="2">
        <f t="shared" si="19"/>
        <v>44</v>
      </c>
    </row>
    <row r="54" spans="1:16" ht="15" customHeight="1">
      <c r="A54" s="74"/>
      <c r="B54" s="83">
        <f aca="true" t="shared" si="28" ref="B54:B70">B53+1</f>
        <v>36</v>
      </c>
      <c r="C54" s="91">
        <v>43105</v>
      </c>
      <c r="D54" s="230">
        <v>4553</v>
      </c>
      <c r="E54" s="87">
        <v>0</v>
      </c>
      <c r="F54" s="85">
        <f t="shared" si="27"/>
        <v>4553</v>
      </c>
      <c r="G54" s="95">
        <f t="shared" si="15"/>
        <v>9055309</v>
      </c>
      <c r="H54" s="224">
        <v>1742</v>
      </c>
      <c r="I54" s="203">
        <v>0</v>
      </c>
      <c r="J54" s="85">
        <f t="shared" si="24"/>
        <v>1742</v>
      </c>
      <c r="K54" s="95">
        <f t="shared" si="25"/>
        <v>6148855</v>
      </c>
      <c r="L54" s="235">
        <f t="shared" si="11"/>
        <v>6295</v>
      </c>
      <c r="M54" s="203">
        <v>0</v>
      </c>
      <c r="N54" s="85">
        <f t="shared" si="26"/>
        <v>6295</v>
      </c>
      <c r="O54" s="96">
        <f t="shared" si="14"/>
        <v>15204164</v>
      </c>
      <c r="P54" s="2">
        <f t="shared" si="19"/>
        <v>45</v>
      </c>
    </row>
    <row r="55" spans="1:16" ht="15" customHeight="1">
      <c r="A55" s="74"/>
      <c r="B55" s="83">
        <f t="shared" si="28"/>
        <v>37</v>
      </c>
      <c r="C55" s="91">
        <v>43112</v>
      </c>
      <c r="D55" s="230">
        <v>7897</v>
      </c>
      <c r="E55" s="277">
        <v>514</v>
      </c>
      <c r="F55" s="85">
        <f t="shared" si="27"/>
        <v>8411</v>
      </c>
      <c r="G55" s="95">
        <f t="shared" si="15"/>
        <v>9063720</v>
      </c>
      <c r="H55" s="224">
        <v>2256</v>
      </c>
      <c r="I55" s="277">
        <v>0</v>
      </c>
      <c r="J55" s="85">
        <f t="shared" si="24"/>
        <v>2256</v>
      </c>
      <c r="K55" s="95">
        <f t="shared" si="25"/>
        <v>6151111</v>
      </c>
      <c r="L55" s="235">
        <f t="shared" si="11"/>
        <v>10153</v>
      </c>
      <c r="M55" s="277">
        <v>514</v>
      </c>
      <c r="N55" s="85">
        <f aca="true" t="shared" si="29" ref="N55:N60">L55+M55</f>
        <v>10667</v>
      </c>
      <c r="O55" s="96">
        <f t="shared" si="14"/>
        <v>15214831</v>
      </c>
      <c r="P55" s="2">
        <f t="shared" si="19"/>
        <v>46</v>
      </c>
    </row>
    <row r="56" spans="1:16" ht="15" customHeight="1">
      <c r="A56" s="74"/>
      <c r="B56" s="83">
        <f t="shared" si="28"/>
        <v>38</v>
      </c>
      <c r="C56" s="91">
        <v>43119</v>
      </c>
      <c r="D56" s="230">
        <v>6684</v>
      </c>
      <c r="E56" s="277">
        <v>0</v>
      </c>
      <c r="F56" s="85">
        <f aca="true" t="shared" si="30" ref="F56:F61">D56+E56</f>
        <v>6684</v>
      </c>
      <c r="G56" s="95">
        <f aca="true" t="shared" si="31" ref="G56:G64">G55+F56</f>
        <v>9070404</v>
      </c>
      <c r="H56" s="224">
        <v>2735</v>
      </c>
      <c r="I56" s="277">
        <v>-212</v>
      </c>
      <c r="J56" s="85">
        <f aca="true" t="shared" si="32" ref="J56:J61">H56+I56</f>
        <v>2523</v>
      </c>
      <c r="K56" s="95">
        <f aca="true" t="shared" si="33" ref="K56:K64">K55+J56</f>
        <v>6153634</v>
      </c>
      <c r="L56" s="235">
        <f t="shared" si="11"/>
        <v>9419</v>
      </c>
      <c r="M56" s="277">
        <v>-212</v>
      </c>
      <c r="N56" s="85">
        <f t="shared" si="29"/>
        <v>9207</v>
      </c>
      <c r="O56" s="96">
        <f t="shared" si="14"/>
        <v>15224038</v>
      </c>
      <c r="P56" s="2">
        <f t="shared" si="19"/>
        <v>47</v>
      </c>
    </row>
    <row r="57" spans="1:16" ht="15" customHeight="1">
      <c r="A57" s="74"/>
      <c r="B57" s="83">
        <f t="shared" si="28"/>
        <v>39</v>
      </c>
      <c r="C57" s="91">
        <v>43126</v>
      </c>
      <c r="D57" s="230">
        <v>9269</v>
      </c>
      <c r="E57" s="277">
        <v>31354</v>
      </c>
      <c r="F57" s="85">
        <f t="shared" si="30"/>
        <v>40623</v>
      </c>
      <c r="G57" s="95">
        <f t="shared" si="31"/>
        <v>9111027</v>
      </c>
      <c r="H57" s="224">
        <v>4181</v>
      </c>
      <c r="I57" s="277">
        <v>22473</v>
      </c>
      <c r="J57" s="85">
        <f t="shared" si="32"/>
        <v>26654</v>
      </c>
      <c r="K57" s="95">
        <f t="shared" si="33"/>
        <v>6180288</v>
      </c>
      <c r="L57" s="236">
        <f t="shared" si="11"/>
        <v>13450</v>
      </c>
      <c r="M57" s="277">
        <v>53827</v>
      </c>
      <c r="N57" s="85">
        <f t="shared" si="29"/>
        <v>67277</v>
      </c>
      <c r="O57" s="96">
        <f t="shared" si="14"/>
        <v>15291315</v>
      </c>
      <c r="P57" s="2">
        <f t="shared" si="19"/>
        <v>48</v>
      </c>
    </row>
    <row r="58" spans="1:16" ht="15" customHeight="1">
      <c r="A58" s="74"/>
      <c r="B58" s="83">
        <f t="shared" si="28"/>
        <v>40</v>
      </c>
      <c r="C58" s="91">
        <v>43133</v>
      </c>
      <c r="D58" s="230">
        <v>3372</v>
      </c>
      <c r="E58" s="277">
        <v>-2118</v>
      </c>
      <c r="F58" s="85">
        <f t="shared" si="30"/>
        <v>1254</v>
      </c>
      <c r="G58" s="95">
        <f t="shared" si="31"/>
        <v>9112281</v>
      </c>
      <c r="H58" s="224">
        <v>2552</v>
      </c>
      <c r="I58" s="277">
        <v>-1134</v>
      </c>
      <c r="J58" s="85">
        <f t="shared" si="32"/>
        <v>1418</v>
      </c>
      <c r="K58" s="95">
        <f t="shared" si="33"/>
        <v>6181706</v>
      </c>
      <c r="L58" s="236">
        <f t="shared" si="11"/>
        <v>5924</v>
      </c>
      <c r="M58" s="277">
        <v>-3252</v>
      </c>
      <c r="N58" s="85">
        <f t="shared" si="29"/>
        <v>2672</v>
      </c>
      <c r="O58" s="96">
        <f>O57+N58</f>
        <v>15293987</v>
      </c>
      <c r="P58" s="2">
        <f t="shared" si="19"/>
        <v>49</v>
      </c>
    </row>
    <row r="59" spans="1:16" ht="15" customHeight="1">
      <c r="A59" s="74"/>
      <c r="B59" s="83">
        <f t="shared" si="28"/>
        <v>41</v>
      </c>
      <c r="C59" s="91">
        <v>43140</v>
      </c>
      <c r="D59" s="230">
        <v>4980</v>
      </c>
      <c r="E59" s="277">
        <v>688</v>
      </c>
      <c r="F59" s="85">
        <f t="shared" si="30"/>
        <v>5668</v>
      </c>
      <c r="G59" s="95">
        <f t="shared" si="31"/>
        <v>9117949</v>
      </c>
      <c r="H59" s="224">
        <v>7181</v>
      </c>
      <c r="I59" s="277">
        <v>-1143</v>
      </c>
      <c r="J59" s="85">
        <f t="shared" si="32"/>
        <v>6038</v>
      </c>
      <c r="K59" s="95">
        <f t="shared" si="33"/>
        <v>6187744</v>
      </c>
      <c r="L59" s="236">
        <f t="shared" si="11"/>
        <v>12161</v>
      </c>
      <c r="M59" s="277">
        <v>-455</v>
      </c>
      <c r="N59" s="85">
        <f t="shared" si="29"/>
        <v>11706</v>
      </c>
      <c r="O59" s="96">
        <f>O58+N59</f>
        <v>15305693</v>
      </c>
      <c r="P59" s="2">
        <f t="shared" si="19"/>
        <v>50</v>
      </c>
    </row>
    <row r="60" spans="1:16" ht="15" customHeight="1">
      <c r="A60" s="74"/>
      <c r="B60" s="83">
        <f t="shared" si="28"/>
        <v>42</v>
      </c>
      <c r="C60" s="91">
        <v>43147</v>
      </c>
      <c r="D60" s="230">
        <v>3139</v>
      </c>
      <c r="E60" s="277">
        <v>9</v>
      </c>
      <c r="F60" s="85">
        <f t="shared" si="30"/>
        <v>3148</v>
      </c>
      <c r="G60" s="95">
        <f t="shared" si="31"/>
        <v>9121097</v>
      </c>
      <c r="H60" s="224">
        <v>6287</v>
      </c>
      <c r="I60" s="277">
        <v>0</v>
      </c>
      <c r="J60" s="85">
        <f t="shared" si="32"/>
        <v>6287</v>
      </c>
      <c r="K60" s="95">
        <f t="shared" si="33"/>
        <v>6194031</v>
      </c>
      <c r="L60" s="236">
        <f t="shared" si="11"/>
        <v>9426</v>
      </c>
      <c r="M60" s="277">
        <v>9</v>
      </c>
      <c r="N60" s="85">
        <f t="shared" si="29"/>
        <v>9435</v>
      </c>
      <c r="O60" s="96">
        <f>O59+N60</f>
        <v>15315128</v>
      </c>
      <c r="P60" s="2">
        <f t="shared" si="19"/>
        <v>51</v>
      </c>
    </row>
    <row r="61" spans="1:16" ht="15" customHeight="1">
      <c r="A61" s="74"/>
      <c r="B61" s="83">
        <f t="shared" si="28"/>
        <v>43</v>
      </c>
      <c r="C61" s="91">
        <v>43154</v>
      </c>
      <c r="D61" s="230">
        <v>4768</v>
      </c>
      <c r="E61" s="277">
        <v>12912</v>
      </c>
      <c r="F61" s="85">
        <f t="shared" si="30"/>
        <v>17680</v>
      </c>
      <c r="G61" s="95">
        <f t="shared" si="31"/>
        <v>9138777</v>
      </c>
      <c r="H61" s="224">
        <v>8595</v>
      </c>
      <c r="I61" s="277">
        <v>31479</v>
      </c>
      <c r="J61" s="85">
        <f t="shared" si="32"/>
        <v>40074</v>
      </c>
      <c r="K61" s="95">
        <f t="shared" si="33"/>
        <v>6234105</v>
      </c>
      <c r="L61" s="236">
        <f t="shared" si="11"/>
        <v>13363</v>
      </c>
      <c r="M61" s="277">
        <v>44391</v>
      </c>
      <c r="N61" s="85">
        <f aca="true" t="shared" si="34" ref="N61:N66">L61+M61</f>
        <v>57754</v>
      </c>
      <c r="O61" s="96">
        <f aca="true" t="shared" si="35" ref="O61:O66">O60+N61</f>
        <v>15372882</v>
      </c>
      <c r="P61" s="2">
        <f t="shared" si="19"/>
        <v>52</v>
      </c>
    </row>
    <row r="62" spans="1:16" ht="15" customHeight="1">
      <c r="A62" s="74"/>
      <c r="B62" s="242">
        <f t="shared" si="28"/>
        <v>44</v>
      </c>
      <c r="C62" s="91">
        <v>43161</v>
      </c>
      <c r="D62" s="230">
        <v>2589</v>
      </c>
      <c r="E62" s="277">
        <v>0</v>
      </c>
      <c r="F62" s="85">
        <f aca="true" t="shared" si="36" ref="F62:F68">D62+E62</f>
        <v>2589</v>
      </c>
      <c r="G62" s="95">
        <f t="shared" si="31"/>
        <v>9141366</v>
      </c>
      <c r="H62" s="224">
        <v>1652</v>
      </c>
      <c r="I62" s="277">
        <v>0</v>
      </c>
      <c r="J62" s="85">
        <f aca="true" t="shared" si="37" ref="J62:J67">H62+I62</f>
        <v>1652</v>
      </c>
      <c r="K62" s="95">
        <f t="shared" si="33"/>
        <v>6235757</v>
      </c>
      <c r="L62" s="237">
        <f t="shared" si="11"/>
        <v>4241</v>
      </c>
      <c r="M62" s="277">
        <v>0</v>
      </c>
      <c r="N62" s="85">
        <f t="shared" si="34"/>
        <v>4241</v>
      </c>
      <c r="O62" s="96">
        <f t="shared" si="35"/>
        <v>15377123</v>
      </c>
      <c r="P62" s="2">
        <f t="shared" si="19"/>
        <v>53</v>
      </c>
    </row>
    <row r="63" spans="1:16" ht="15" customHeight="1">
      <c r="A63" s="74"/>
      <c r="B63" s="83">
        <f t="shared" si="28"/>
        <v>45</v>
      </c>
      <c r="C63" s="91">
        <v>43168</v>
      </c>
      <c r="D63" s="230">
        <v>5299</v>
      </c>
      <c r="E63" s="277">
        <v>0</v>
      </c>
      <c r="F63" s="85">
        <f t="shared" si="36"/>
        <v>5299</v>
      </c>
      <c r="G63" s="95">
        <f t="shared" si="31"/>
        <v>9146665</v>
      </c>
      <c r="H63" s="224">
        <v>7988</v>
      </c>
      <c r="I63" s="277">
        <v>0</v>
      </c>
      <c r="J63" s="85">
        <f t="shared" si="37"/>
        <v>7988</v>
      </c>
      <c r="K63" s="95">
        <f t="shared" si="33"/>
        <v>6243745</v>
      </c>
      <c r="L63" s="237">
        <f t="shared" si="11"/>
        <v>13287</v>
      </c>
      <c r="M63" s="277">
        <v>0</v>
      </c>
      <c r="N63" s="85">
        <f t="shared" si="34"/>
        <v>13287</v>
      </c>
      <c r="O63" s="96">
        <f t="shared" si="35"/>
        <v>15390410</v>
      </c>
      <c r="P63" s="2">
        <f t="shared" si="19"/>
        <v>54</v>
      </c>
    </row>
    <row r="64" spans="1:16" ht="15" customHeight="1">
      <c r="A64" s="74"/>
      <c r="B64" s="83">
        <f t="shared" si="28"/>
        <v>46</v>
      </c>
      <c r="C64" s="91"/>
      <c r="D64" s="230"/>
      <c r="E64" s="203"/>
      <c r="F64" s="85">
        <f t="shared" si="36"/>
        <v>0</v>
      </c>
      <c r="G64" s="95">
        <f t="shared" si="31"/>
        <v>9146665</v>
      </c>
      <c r="H64" s="224"/>
      <c r="I64" s="203"/>
      <c r="J64" s="85">
        <f t="shared" si="37"/>
        <v>0</v>
      </c>
      <c r="K64" s="95">
        <f t="shared" si="33"/>
        <v>6243745</v>
      </c>
      <c r="L64" s="238">
        <f t="shared" si="11"/>
        <v>0</v>
      </c>
      <c r="M64" s="203"/>
      <c r="N64" s="85">
        <f t="shared" si="34"/>
        <v>0</v>
      </c>
      <c r="O64" s="96">
        <f t="shared" si="35"/>
        <v>15390410</v>
      </c>
      <c r="P64" s="2">
        <f aca="true" t="shared" si="38" ref="P64:P70">P63+1</f>
        <v>55</v>
      </c>
    </row>
    <row r="65" spans="1:16" ht="15" customHeight="1">
      <c r="A65" s="74"/>
      <c r="B65" s="243">
        <f t="shared" si="28"/>
        <v>47</v>
      </c>
      <c r="C65" s="91"/>
      <c r="D65" s="230"/>
      <c r="E65" s="203"/>
      <c r="F65" s="85">
        <f t="shared" si="36"/>
        <v>0</v>
      </c>
      <c r="G65" s="95">
        <f>G64+F65</f>
        <v>9146665</v>
      </c>
      <c r="H65" s="224"/>
      <c r="I65" s="203"/>
      <c r="J65" s="85">
        <f t="shared" si="37"/>
        <v>0</v>
      </c>
      <c r="K65" s="95">
        <f aca="true" t="shared" si="39" ref="K65:K70">K64+J65</f>
        <v>6243745</v>
      </c>
      <c r="L65" s="238">
        <f t="shared" si="11"/>
        <v>0</v>
      </c>
      <c r="M65" s="203"/>
      <c r="N65" s="85">
        <f t="shared" si="34"/>
        <v>0</v>
      </c>
      <c r="O65" s="96">
        <f t="shared" si="35"/>
        <v>15390410</v>
      </c>
      <c r="P65" s="2">
        <f t="shared" si="38"/>
        <v>56</v>
      </c>
    </row>
    <row r="66" spans="1:16" ht="15" customHeight="1">
      <c r="A66" s="74"/>
      <c r="B66" s="243">
        <f t="shared" si="28"/>
        <v>48</v>
      </c>
      <c r="C66" s="91"/>
      <c r="D66" s="230"/>
      <c r="E66" s="203"/>
      <c r="F66" s="85">
        <f t="shared" si="36"/>
        <v>0</v>
      </c>
      <c r="G66" s="95">
        <f>G65+F66</f>
        <v>9146665</v>
      </c>
      <c r="H66" s="224"/>
      <c r="I66" s="203"/>
      <c r="J66" s="85">
        <f t="shared" si="37"/>
        <v>0</v>
      </c>
      <c r="K66" s="95">
        <f t="shared" si="39"/>
        <v>6243745</v>
      </c>
      <c r="L66" s="238">
        <f t="shared" si="11"/>
        <v>0</v>
      </c>
      <c r="M66" s="203"/>
      <c r="N66" s="85">
        <f t="shared" si="34"/>
        <v>0</v>
      </c>
      <c r="O66" s="96">
        <f t="shared" si="35"/>
        <v>15390410</v>
      </c>
      <c r="P66" s="2">
        <f t="shared" si="38"/>
        <v>57</v>
      </c>
    </row>
    <row r="67" spans="1:16" s="1" customFormat="1" ht="15" customHeight="1">
      <c r="A67" s="78"/>
      <c r="B67" s="83">
        <f t="shared" si="28"/>
        <v>49</v>
      </c>
      <c r="C67" s="91"/>
      <c r="D67" s="230"/>
      <c r="E67" s="203"/>
      <c r="F67" s="85">
        <f t="shared" si="36"/>
        <v>0</v>
      </c>
      <c r="G67" s="95">
        <f>G66+F67</f>
        <v>9146665</v>
      </c>
      <c r="H67" s="224"/>
      <c r="I67" s="203"/>
      <c r="J67" s="85">
        <f t="shared" si="37"/>
        <v>0</v>
      </c>
      <c r="K67" s="95">
        <f t="shared" si="39"/>
        <v>6243745</v>
      </c>
      <c r="L67" s="238">
        <f t="shared" si="11"/>
        <v>0</v>
      </c>
      <c r="M67" s="203"/>
      <c r="N67" s="85">
        <f>L67+M67</f>
        <v>0</v>
      </c>
      <c r="O67" s="96">
        <f>O66+N67</f>
        <v>15390410</v>
      </c>
      <c r="P67" s="2">
        <f t="shared" si="38"/>
        <v>58</v>
      </c>
    </row>
    <row r="68" spans="1:16" ht="15" customHeight="1">
      <c r="A68" s="74"/>
      <c r="B68" s="83">
        <f t="shared" si="28"/>
        <v>50</v>
      </c>
      <c r="C68" s="91"/>
      <c r="D68" s="230"/>
      <c r="E68" s="203"/>
      <c r="F68" s="85">
        <f t="shared" si="36"/>
        <v>0</v>
      </c>
      <c r="G68" s="95">
        <f>G67+F68</f>
        <v>9146665</v>
      </c>
      <c r="H68" s="224"/>
      <c r="I68" s="203"/>
      <c r="J68" s="85">
        <f>H68+I68</f>
        <v>0</v>
      </c>
      <c r="K68" s="95">
        <f t="shared" si="39"/>
        <v>6243745</v>
      </c>
      <c r="L68" s="238">
        <f t="shared" si="11"/>
        <v>0</v>
      </c>
      <c r="M68" s="203"/>
      <c r="N68" s="85">
        <f>L68+M68</f>
        <v>0</v>
      </c>
      <c r="O68" s="96">
        <f>O67+N68</f>
        <v>15390410</v>
      </c>
      <c r="P68" s="2">
        <f t="shared" si="38"/>
        <v>59</v>
      </c>
    </row>
    <row r="69" spans="1:16" ht="15" customHeight="1">
      <c r="A69" s="74"/>
      <c r="B69" s="83">
        <f t="shared" si="28"/>
        <v>51</v>
      </c>
      <c r="C69" s="91"/>
      <c r="D69" s="230"/>
      <c r="E69" s="203"/>
      <c r="F69" s="85">
        <f>D69+E69</f>
        <v>0</v>
      </c>
      <c r="G69" s="95">
        <f>G68+F69</f>
        <v>9146665</v>
      </c>
      <c r="H69" s="224"/>
      <c r="I69" s="203"/>
      <c r="J69" s="85">
        <f>H69+I69</f>
        <v>0</v>
      </c>
      <c r="K69" s="95">
        <f t="shared" si="39"/>
        <v>6243745</v>
      </c>
      <c r="L69" s="238">
        <f t="shared" si="11"/>
        <v>0</v>
      </c>
      <c r="M69" s="203"/>
      <c r="N69" s="85">
        <f>L69+M69</f>
        <v>0</v>
      </c>
      <c r="O69" s="96">
        <f>O68+N69</f>
        <v>15390410</v>
      </c>
      <c r="P69" s="2">
        <f t="shared" si="38"/>
        <v>60</v>
      </c>
    </row>
    <row r="70" spans="1:16" ht="15" customHeight="1">
      <c r="A70" s="74"/>
      <c r="B70" s="83">
        <f t="shared" si="28"/>
        <v>52</v>
      </c>
      <c r="C70" s="91"/>
      <c r="D70" s="230"/>
      <c r="E70" s="203"/>
      <c r="F70" s="85">
        <f>D70+E70</f>
        <v>0</v>
      </c>
      <c r="G70" s="95">
        <f>G69+F70</f>
        <v>9146665</v>
      </c>
      <c r="H70" s="224"/>
      <c r="I70" s="203"/>
      <c r="J70" s="85">
        <f>H70+I70</f>
        <v>0</v>
      </c>
      <c r="K70" s="95">
        <f t="shared" si="39"/>
        <v>6243745</v>
      </c>
      <c r="L70" s="239">
        <f t="shared" si="11"/>
        <v>0</v>
      </c>
      <c r="M70" s="203"/>
      <c r="N70" s="85">
        <f>L70+M70</f>
        <v>0</v>
      </c>
      <c r="O70" s="96">
        <f>O69+N70</f>
        <v>15390410</v>
      </c>
      <c r="P70" s="2">
        <f t="shared" si="38"/>
        <v>61</v>
      </c>
    </row>
    <row r="71" spans="1:15" ht="13.5">
      <c r="A71" s="74"/>
      <c r="B71" s="74"/>
      <c r="C71" s="75"/>
      <c r="D71" s="240"/>
      <c r="E71" s="97"/>
      <c r="F71" s="98"/>
      <c r="G71" s="99"/>
      <c r="H71" s="225"/>
      <c r="I71" s="240"/>
      <c r="J71" s="98"/>
      <c r="K71" s="99"/>
      <c r="L71" s="240"/>
      <c r="M71" s="228"/>
      <c r="N71" s="100"/>
      <c r="O71" s="77"/>
    </row>
    <row r="72" spans="1:15" ht="13.5">
      <c r="A72" s="74"/>
      <c r="B72" s="74"/>
      <c r="C72" s="75"/>
      <c r="D72" s="240"/>
      <c r="E72" s="97"/>
      <c r="F72" s="98"/>
      <c r="G72" s="99"/>
      <c r="H72" s="225"/>
      <c r="I72" s="240"/>
      <c r="J72" s="98"/>
      <c r="K72" s="99"/>
      <c r="L72" s="240"/>
      <c r="M72" s="228"/>
      <c r="N72" s="76"/>
      <c r="O72" s="77"/>
    </row>
    <row r="73" spans="1:15" ht="13.5">
      <c r="A73" s="74"/>
      <c r="B73" s="74"/>
      <c r="C73" s="75"/>
      <c r="D73" s="240"/>
      <c r="E73" s="97"/>
      <c r="F73" s="98"/>
      <c r="G73" s="99"/>
      <c r="H73" s="225"/>
      <c r="I73" s="240"/>
      <c r="J73" s="98"/>
      <c r="K73" s="99"/>
      <c r="L73" s="240"/>
      <c r="M73" s="228"/>
      <c r="N73" s="100"/>
      <c r="O73" s="77"/>
    </row>
    <row r="74" spans="1:15" ht="13.5">
      <c r="A74" s="74"/>
      <c r="B74" s="74"/>
      <c r="C74" s="75"/>
      <c r="D74" s="240"/>
      <c r="E74" s="97"/>
      <c r="F74" s="98"/>
      <c r="G74" s="99"/>
      <c r="H74" s="225"/>
      <c r="I74" s="240"/>
      <c r="J74" s="98"/>
      <c r="K74" s="99"/>
      <c r="L74" s="240"/>
      <c r="M74" s="228"/>
      <c r="N74" s="76"/>
      <c r="O74" s="77"/>
    </row>
    <row r="75" spans="1:15" ht="13.5">
      <c r="A75" s="74"/>
      <c r="B75" s="74"/>
      <c r="C75" s="75"/>
      <c r="D75" s="240"/>
      <c r="E75" s="97"/>
      <c r="F75" s="98"/>
      <c r="G75" s="99"/>
      <c r="H75" s="225"/>
      <c r="I75" s="240"/>
      <c r="J75" s="98"/>
      <c r="K75" s="99"/>
      <c r="L75" s="240"/>
      <c r="M75" s="228"/>
      <c r="N75" s="76"/>
      <c r="O75" s="77"/>
    </row>
    <row r="76" spans="1:15" ht="13.5">
      <c r="A76" s="74"/>
      <c r="B76" s="74"/>
      <c r="C76" s="75"/>
      <c r="D76" s="240"/>
      <c r="E76" s="97"/>
      <c r="F76" s="98"/>
      <c r="G76" s="99"/>
      <c r="H76" s="225"/>
      <c r="I76" s="240"/>
      <c r="J76" s="98"/>
      <c r="K76" s="99"/>
      <c r="L76" s="240"/>
      <c r="M76" s="228"/>
      <c r="N76" s="76"/>
      <c r="O76" s="77"/>
    </row>
    <row r="77" spans="1:15" ht="13.5">
      <c r="A77" s="74"/>
      <c r="B77" s="74"/>
      <c r="C77" s="75"/>
      <c r="D77" s="240"/>
      <c r="E77" s="97"/>
      <c r="F77" s="98"/>
      <c r="G77" s="99"/>
      <c r="H77" s="225"/>
      <c r="I77" s="240"/>
      <c r="J77" s="98"/>
      <c r="K77" s="99"/>
      <c r="L77" s="240"/>
      <c r="M77" s="228"/>
      <c r="N77" s="76"/>
      <c r="O77" s="77"/>
    </row>
    <row r="78" spans="1:15" ht="13.5">
      <c r="A78" s="74"/>
      <c r="B78" s="74"/>
      <c r="C78" s="75"/>
      <c r="D78" s="240"/>
      <c r="E78" s="97"/>
      <c r="F78" s="98"/>
      <c r="G78" s="99"/>
      <c r="H78" s="225"/>
      <c r="I78" s="240"/>
      <c r="J78" s="98"/>
      <c r="K78" s="99"/>
      <c r="L78" s="240"/>
      <c r="M78" s="228"/>
      <c r="N78" s="76"/>
      <c r="O78" s="77"/>
    </row>
    <row r="79" spans="4:12" ht="11.25">
      <c r="D79" s="241"/>
      <c r="E79" s="5"/>
      <c r="F79" s="8"/>
      <c r="G79" s="6"/>
      <c r="H79" s="226"/>
      <c r="I79" s="241"/>
      <c r="J79" s="8"/>
      <c r="K79" s="6"/>
      <c r="L79" s="241"/>
    </row>
    <row r="80" spans="4:12" ht="11.25">
      <c r="D80" s="241"/>
      <c r="E80" s="5"/>
      <c r="F80" s="8"/>
      <c r="G80" s="6"/>
      <c r="H80" s="226"/>
      <c r="I80" s="241"/>
      <c r="J80" s="8"/>
      <c r="K80" s="6"/>
      <c r="L80" s="241"/>
    </row>
    <row r="81" spans="4:12" ht="11.25">
      <c r="D81" s="241"/>
      <c r="E81" s="5"/>
      <c r="F81" s="8"/>
      <c r="G81" s="6"/>
      <c r="H81" s="226"/>
      <c r="I81" s="241"/>
      <c r="J81" s="8"/>
      <c r="K81" s="6"/>
      <c r="L81" s="241"/>
    </row>
    <row r="82" spans="4:12" ht="11.25">
      <c r="D82" s="241"/>
      <c r="E82" s="5"/>
      <c r="F82" s="8"/>
      <c r="G82" s="6"/>
      <c r="H82" s="226"/>
      <c r="I82" s="241"/>
      <c r="J82" s="8"/>
      <c r="K82" s="6"/>
      <c r="L82" s="241"/>
    </row>
    <row r="83" spans="4:12" ht="11.25">
      <c r="D83" s="241"/>
      <c r="E83" s="5"/>
      <c r="F83" s="8"/>
      <c r="G83" s="6"/>
      <c r="H83" s="226"/>
      <c r="I83" s="241"/>
      <c r="J83" s="8"/>
      <c r="K83" s="6"/>
      <c r="L83" s="241"/>
    </row>
    <row r="84" spans="4:12" ht="11.25">
      <c r="D84" s="241"/>
      <c r="E84" s="5"/>
      <c r="F84" s="8"/>
      <c r="G84" s="6"/>
      <c r="H84" s="226"/>
      <c r="I84" s="241"/>
      <c r="J84" s="8"/>
      <c r="K84" s="6"/>
      <c r="L84" s="241"/>
    </row>
    <row r="85" spans="4:12" ht="11.25">
      <c r="D85" s="241"/>
      <c r="E85" s="5"/>
      <c r="F85" s="8"/>
      <c r="G85" s="6"/>
      <c r="H85" s="226"/>
      <c r="I85" s="241"/>
      <c r="J85" s="8"/>
      <c r="K85" s="6"/>
      <c r="L85" s="241"/>
    </row>
    <row r="86" spans="4:12" ht="11.25">
      <c r="D86" s="241"/>
      <c r="E86" s="5"/>
      <c r="F86" s="8"/>
      <c r="G86" s="6"/>
      <c r="H86" s="226"/>
      <c r="I86" s="241"/>
      <c r="J86" s="8"/>
      <c r="K86" s="6"/>
      <c r="L86" s="241"/>
    </row>
    <row r="87" spans="4:12" ht="11.25">
      <c r="D87" s="241"/>
      <c r="E87" s="5"/>
      <c r="F87" s="8"/>
      <c r="G87" s="6"/>
      <c r="H87" s="226"/>
      <c r="I87" s="241"/>
      <c r="J87" s="8"/>
      <c r="K87" s="6"/>
      <c r="L87" s="241"/>
    </row>
    <row r="88" spans="4:12" ht="11.25">
      <c r="D88" s="241"/>
      <c r="E88" s="5"/>
      <c r="F88" s="8"/>
      <c r="G88" s="6"/>
      <c r="H88" s="226"/>
      <c r="I88" s="241"/>
      <c r="J88" s="8"/>
      <c r="K88" s="6"/>
      <c r="L88" s="241"/>
    </row>
    <row r="89" spans="4:12" ht="11.25">
      <c r="D89" s="241"/>
      <c r="E89" s="5"/>
      <c r="F89" s="8"/>
      <c r="G89" s="6"/>
      <c r="H89" s="226"/>
      <c r="I89" s="241"/>
      <c r="J89" s="8"/>
      <c r="K89" s="6"/>
      <c r="L89" s="241"/>
    </row>
    <row r="90" spans="4:12" ht="11.25">
      <c r="D90" s="241"/>
      <c r="E90" s="5"/>
      <c r="F90" s="8"/>
      <c r="G90" s="6"/>
      <c r="H90" s="226"/>
      <c r="I90" s="241"/>
      <c r="J90" s="8"/>
      <c r="K90" s="6"/>
      <c r="L90" s="241"/>
    </row>
    <row r="91" spans="4:12" ht="11.25">
      <c r="D91" s="241"/>
      <c r="E91" s="5"/>
      <c r="F91" s="8"/>
      <c r="G91" s="6"/>
      <c r="H91" s="226"/>
      <c r="I91" s="241"/>
      <c r="J91" s="8"/>
      <c r="K91" s="6"/>
      <c r="L91" s="241"/>
    </row>
    <row r="92" spans="4:12" ht="11.25">
      <c r="D92" s="241"/>
      <c r="E92" s="5"/>
      <c r="F92" s="8"/>
      <c r="G92" s="6"/>
      <c r="H92" s="226"/>
      <c r="I92" s="241"/>
      <c r="J92" s="8"/>
      <c r="K92" s="6"/>
      <c r="L92" s="241"/>
    </row>
    <row r="93" spans="4:12" ht="11.25">
      <c r="D93" s="241"/>
      <c r="E93" s="5"/>
      <c r="F93" s="8"/>
      <c r="G93" s="6"/>
      <c r="H93" s="226"/>
      <c r="I93" s="241"/>
      <c r="J93" s="8"/>
      <c r="K93" s="6"/>
      <c r="L93" s="241"/>
    </row>
    <row r="94" spans="4:12" ht="11.25">
      <c r="D94" s="241"/>
      <c r="E94" s="5"/>
      <c r="F94" s="8"/>
      <c r="G94" s="6"/>
      <c r="H94" s="226"/>
      <c r="I94" s="241"/>
      <c r="J94" s="8"/>
      <c r="K94" s="6"/>
      <c r="L94" s="241"/>
    </row>
    <row r="95" spans="4:12" ht="11.25">
      <c r="D95" s="241"/>
      <c r="E95" s="5"/>
      <c r="F95" s="8"/>
      <c r="G95" s="6"/>
      <c r="H95" s="226"/>
      <c r="I95" s="241"/>
      <c r="J95" s="8"/>
      <c r="K95" s="6"/>
      <c r="L95" s="241"/>
    </row>
    <row r="96" spans="4:12" ht="11.25">
      <c r="D96" s="241"/>
      <c r="E96" s="5"/>
      <c r="F96" s="8"/>
      <c r="G96" s="6"/>
      <c r="H96" s="226"/>
      <c r="I96" s="241"/>
      <c r="J96" s="8"/>
      <c r="K96" s="6"/>
      <c r="L96" s="241"/>
    </row>
    <row r="97" spans="4:12" ht="11.25">
      <c r="D97" s="241"/>
      <c r="E97" s="5"/>
      <c r="F97" s="8"/>
      <c r="G97" s="6"/>
      <c r="H97" s="226"/>
      <c r="I97" s="241"/>
      <c r="J97" s="8"/>
      <c r="K97" s="6"/>
      <c r="L97" s="241"/>
    </row>
    <row r="98" spans="4:12" ht="11.25">
      <c r="D98" s="241"/>
      <c r="E98" s="5"/>
      <c r="F98" s="8"/>
      <c r="G98" s="6"/>
      <c r="H98" s="226"/>
      <c r="I98" s="241"/>
      <c r="J98" s="8"/>
      <c r="K98" s="6"/>
      <c r="L98" s="241"/>
    </row>
    <row r="99" spans="4:12" ht="11.25">
      <c r="D99" s="241"/>
      <c r="E99" s="5"/>
      <c r="F99" s="8"/>
      <c r="G99" s="6"/>
      <c r="H99" s="226"/>
      <c r="I99" s="241"/>
      <c r="J99" s="8"/>
      <c r="K99" s="6"/>
      <c r="L99" s="241"/>
    </row>
    <row r="100" spans="4:12" ht="11.25">
      <c r="D100" s="241"/>
      <c r="E100" s="5"/>
      <c r="F100" s="8"/>
      <c r="G100" s="6"/>
      <c r="H100" s="226"/>
      <c r="I100" s="241"/>
      <c r="J100" s="8"/>
      <c r="K100" s="6"/>
      <c r="L100" s="241"/>
    </row>
    <row r="101" spans="4:12" ht="11.25">
      <c r="D101" s="241"/>
      <c r="E101" s="5"/>
      <c r="F101" s="8"/>
      <c r="G101" s="6"/>
      <c r="H101" s="226"/>
      <c r="I101" s="241"/>
      <c r="J101" s="8"/>
      <c r="K101" s="6"/>
      <c r="L101" s="241"/>
    </row>
    <row r="102" spans="4:12" ht="11.25">
      <c r="D102" s="241"/>
      <c r="E102" s="5"/>
      <c r="F102" s="8"/>
      <c r="G102" s="6"/>
      <c r="H102" s="226"/>
      <c r="I102" s="241"/>
      <c r="J102" s="8"/>
      <c r="K102" s="6"/>
      <c r="L102" s="241"/>
    </row>
    <row r="103" spans="4:12" ht="11.25">
      <c r="D103" s="241"/>
      <c r="E103" s="5"/>
      <c r="F103" s="8"/>
      <c r="G103" s="6"/>
      <c r="H103" s="226"/>
      <c r="I103" s="241"/>
      <c r="J103" s="8"/>
      <c r="K103" s="6"/>
      <c r="L103" s="241"/>
    </row>
    <row r="104" spans="4:12" ht="11.25">
      <c r="D104" s="241"/>
      <c r="E104" s="5"/>
      <c r="F104" s="8"/>
      <c r="G104" s="6"/>
      <c r="H104" s="226"/>
      <c r="I104" s="241"/>
      <c r="J104" s="8"/>
      <c r="K104" s="6"/>
      <c r="L104" s="241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zoomScale="71" zoomScaleNormal="71" workbookViewId="0" topLeftCell="A1">
      <pane xSplit="3" ySplit="3" topLeftCell="E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77" sqref="J77:M77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customWidth="1"/>
    <col min="5" max="5" width="14.57421875" style="4" customWidth="1"/>
    <col min="6" max="6" width="14.421875" style="4" customWidth="1"/>
    <col min="7" max="7" width="15.140625" style="2" customWidth="1"/>
    <col min="8" max="8" width="14.57421875" style="2" customWidth="1"/>
    <col min="9" max="9" width="14.8515625" style="168" customWidth="1"/>
    <col min="10" max="10" width="14.28125" style="2" customWidth="1"/>
    <col min="11" max="11" width="15.28125" style="2" customWidth="1"/>
    <col min="12" max="12" width="15.57421875" style="2" customWidth="1"/>
    <col min="13" max="13" width="17.140625" style="2" customWidth="1"/>
    <col min="14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J1" s="21"/>
      <c r="K1" s="21"/>
    </row>
    <row r="2" spans="1:13" ht="22.5">
      <c r="A2" s="21"/>
      <c r="B2" s="446" t="s">
        <v>77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13" s="1" customFormat="1" ht="17.25">
      <c r="A3" s="31"/>
      <c r="B3" s="287" t="s">
        <v>19</v>
      </c>
      <c r="C3" s="288" t="s">
        <v>0</v>
      </c>
      <c r="D3" s="289" t="s">
        <v>29</v>
      </c>
      <c r="E3" s="289" t="s">
        <v>30</v>
      </c>
      <c r="F3" s="289" t="s">
        <v>31</v>
      </c>
      <c r="G3" s="289" t="s">
        <v>28</v>
      </c>
      <c r="H3" s="269" t="s">
        <v>34</v>
      </c>
      <c r="I3" s="266" t="s">
        <v>62</v>
      </c>
      <c r="J3" s="266" t="s">
        <v>83</v>
      </c>
      <c r="K3" s="310" t="s">
        <v>84</v>
      </c>
      <c r="L3" s="310" t="s">
        <v>94</v>
      </c>
      <c r="M3" s="370" t="s">
        <v>111</v>
      </c>
    </row>
    <row r="4" spans="1:13" ht="14.25">
      <c r="A4" s="21"/>
      <c r="B4" s="68">
        <v>44</v>
      </c>
      <c r="C4" s="276" t="s">
        <v>101</v>
      </c>
      <c r="D4" s="274">
        <v>8000</v>
      </c>
      <c r="E4" s="274">
        <v>9000</v>
      </c>
      <c r="F4" s="274">
        <v>6000</v>
      </c>
      <c r="G4" s="274">
        <v>5000</v>
      </c>
      <c r="H4" s="278">
        <v>21681</v>
      </c>
      <c r="I4" s="303">
        <v>31442</v>
      </c>
      <c r="J4" s="309">
        <v>44208</v>
      </c>
      <c r="K4" s="309">
        <v>49314</v>
      </c>
      <c r="L4" s="309">
        <v>7698</v>
      </c>
      <c r="M4" s="247">
        <f>'Mielies-Maize'!F6</f>
        <v>7698</v>
      </c>
    </row>
    <row r="5" spans="1:13" s="1" customFormat="1" ht="14.25">
      <c r="A5" s="31"/>
      <c r="B5" s="71">
        <v>45</v>
      </c>
      <c r="C5" s="276" t="s">
        <v>102</v>
      </c>
      <c r="D5" s="274">
        <v>14000</v>
      </c>
      <c r="E5" s="274">
        <v>9000</v>
      </c>
      <c r="F5" s="274">
        <v>5000</v>
      </c>
      <c r="G5" s="274">
        <v>7000</v>
      </c>
      <c r="H5" s="278">
        <v>16341</v>
      </c>
      <c r="I5" s="303">
        <v>7574</v>
      </c>
      <c r="J5" s="309">
        <v>7431</v>
      </c>
      <c r="K5" s="309">
        <v>17298</v>
      </c>
      <c r="L5" s="309">
        <v>25785</v>
      </c>
      <c r="M5" s="247">
        <f>'Mielies-Maize'!F7</f>
        <v>25785</v>
      </c>
    </row>
    <row r="6" spans="1:13" s="1" customFormat="1" ht="14.25">
      <c r="A6" s="31"/>
      <c r="B6" s="71">
        <v>46</v>
      </c>
      <c r="C6" s="276" t="s">
        <v>103</v>
      </c>
      <c r="D6" s="274">
        <v>81000</v>
      </c>
      <c r="E6" s="274">
        <v>3000</v>
      </c>
      <c r="F6" s="274">
        <v>8000</v>
      </c>
      <c r="G6" s="274">
        <v>9000</v>
      </c>
      <c r="H6" s="278">
        <v>22682</v>
      </c>
      <c r="I6" s="303">
        <v>5053</v>
      </c>
      <c r="J6" s="309">
        <v>6752</v>
      </c>
      <c r="K6" s="309">
        <v>23142</v>
      </c>
      <c r="L6" s="309">
        <v>60218</v>
      </c>
      <c r="M6" s="247">
        <f>'Mielies-Maize'!F8</f>
        <v>60218</v>
      </c>
    </row>
    <row r="7" spans="1:13" s="1" customFormat="1" ht="14.25">
      <c r="A7" s="31"/>
      <c r="B7" s="71">
        <v>47</v>
      </c>
      <c r="C7" s="276" t="s">
        <v>104</v>
      </c>
      <c r="D7" s="274">
        <v>10000</v>
      </c>
      <c r="E7" s="274">
        <v>6000</v>
      </c>
      <c r="F7" s="274">
        <v>4000</v>
      </c>
      <c r="G7" s="274">
        <v>17000</v>
      </c>
      <c r="H7" s="278">
        <v>35404</v>
      </c>
      <c r="I7" s="303">
        <v>7583</v>
      </c>
      <c r="J7" s="309">
        <v>6629</v>
      </c>
      <c r="K7" s="309">
        <v>20536</v>
      </c>
      <c r="L7" s="309">
        <v>60372</v>
      </c>
      <c r="M7" s="247">
        <f>'Mielies-Maize'!F9</f>
        <v>60372</v>
      </c>
    </row>
    <row r="8" spans="1:13" s="1" customFormat="1" ht="14.25">
      <c r="A8" s="31"/>
      <c r="B8" s="71">
        <v>48</v>
      </c>
      <c r="C8" s="276" t="s">
        <v>105</v>
      </c>
      <c r="D8" s="274">
        <v>6000</v>
      </c>
      <c r="E8" s="274">
        <v>2000</v>
      </c>
      <c r="F8" s="274">
        <v>4000</v>
      </c>
      <c r="G8" s="274">
        <v>19000</v>
      </c>
      <c r="H8" s="278">
        <v>13827</v>
      </c>
      <c r="I8" s="303">
        <v>37526</v>
      </c>
      <c r="J8" s="309">
        <v>50583</v>
      </c>
      <c r="K8" s="309">
        <v>65674</v>
      </c>
      <c r="L8" s="309">
        <v>119943</v>
      </c>
      <c r="M8" s="247">
        <f>'Mielies-Maize'!F10</f>
        <v>126568</v>
      </c>
    </row>
    <row r="9" spans="1:13" s="1" customFormat="1" ht="14.25">
      <c r="A9" s="31"/>
      <c r="B9" s="71">
        <v>49</v>
      </c>
      <c r="C9" s="276" t="s">
        <v>106</v>
      </c>
      <c r="D9" s="274">
        <v>7000</v>
      </c>
      <c r="E9" s="274">
        <v>3000</v>
      </c>
      <c r="F9" s="274">
        <v>7000</v>
      </c>
      <c r="G9" s="274">
        <v>14000</v>
      </c>
      <c r="H9" s="278">
        <v>14194</v>
      </c>
      <c r="I9" s="303">
        <v>10146</v>
      </c>
      <c r="J9" s="309">
        <v>8147</v>
      </c>
      <c r="K9" s="309">
        <v>9793</v>
      </c>
      <c r="L9" s="309">
        <v>51762</v>
      </c>
      <c r="M9" s="247">
        <f>'Mielies-Maize'!F11</f>
        <v>51762</v>
      </c>
    </row>
    <row r="10" spans="1:13" ht="14.25">
      <c r="A10" s="21"/>
      <c r="B10" s="71">
        <v>50</v>
      </c>
      <c r="C10" s="276" t="s">
        <v>107</v>
      </c>
      <c r="D10" s="274">
        <v>10000</v>
      </c>
      <c r="E10" s="274">
        <v>38000</v>
      </c>
      <c r="F10" s="274">
        <v>9000</v>
      </c>
      <c r="G10" s="274">
        <v>31000</v>
      </c>
      <c r="H10" s="278">
        <v>36786</v>
      </c>
      <c r="I10" s="303">
        <v>15483</v>
      </c>
      <c r="J10" s="309">
        <v>7895</v>
      </c>
      <c r="K10" s="309">
        <v>22825</v>
      </c>
      <c r="L10" s="309">
        <v>22382</v>
      </c>
      <c r="M10" s="247">
        <f>'Mielies-Maize'!F12</f>
        <v>22382</v>
      </c>
    </row>
    <row r="11" spans="1:13" ht="14.25">
      <c r="A11" s="21"/>
      <c r="B11" s="71">
        <v>51</v>
      </c>
      <c r="C11" s="276" t="s">
        <v>108</v>
      </c>
      <c r="D11" s="274">
        <v>0</v>
      </c>
      <c r="E11" s="274">
        <v>33000</v>
      </c>
      <c r="F11" s="274">
        <v>0</v>
      </c>
      <c r="G11" s="274">
        <v>70000</v>
      </c>
      <c r="H11" s="278">
        <v>60090</v>
      </c>
      <c r="I11" s="303">
        <v>14779</v>
      </c>
      <c r="J11" s="309">
        <v>21239</v>
      </c>
      <c r="K11" s="309">
        <v>30161</v>
      </c>
      <c r="L11" s="309">
        <v>52461</v>
      </c>
      <c r="M11" s="247">
        <f>'Mielies-Maize'!F13</f>
        <v>52461</v>
      </c>
    </row>
    <row r="12" spans="1:13" ht="14.25">
      <c r="A12" s="21"/>
      <c r="B12" s="72">
        <v>52</v>
      </c>
      <c r="C12" s="276" t="s">
        <v>109</v>
      </c>
      <c r="D12" s="275">
        <v>14000</v>
      </c>
      <c r="E12" s="275">
        <v>49000</v>
      </c>
      <c r="F12" s="275">
        <v>33000</v>
      </c>
      <c r="G12" s="275">
        <v>50000</v>
      </c>
      <c r="H12" s="279">
        <v>144835</v>
      </c>
      <c r="I12" s="338">
        <v>77847</v>
      </c>
      <c r="J12" s="338">
        <v>19472</v>
      </c>
      <c r="K12" s="338">
        <v>32278</v>
      </c>
      <c r="L12" s="338">
        <v>67746</v>
      </c>
      <c r="M12" s="247">
        <f>'Mielies-Maize'!F14</f>
        <v>96002</v>
      </c>
    </row>
    <row r="13" spans="1:13" ht="13.5">
      <c r="A13" s="21"/>
      <c r="B13" s="371" t="s">
        <v>110</v>
      </c>
      <c r="C13" s="220"/>
      <c r="D13" s="351"/>
      <c r="E13" s="349"/>
      <c r="F13" s="351"/>
      <c r="G13" s="349"/>
      <c r="H13" s="351"/>
      <c r="I13" s="30"/>
      <c r="J13" s="49"/>
      <c r="K13" s="350"/>
      <c r="L13" s="400">
        <v>54259</v>
      </c>
      <c r="M13" s="372">
        <f>'Mielies-Maize'!G15</f>
        <v>0</v>
      </c>
    </row>
    <row r="14" spans="1:13" ht="12">
      <c r="A14" s="21"/>
      <c r="B14" s="371" t="s">
        <v>114</v>
      </c>
      <c r="C14" s="32"/>
      <c r="D14" s="328">
        <v>80337</v>
      </c>
      <c r="E14" s="297">
        <v>49813</v>
      </c>
      <c r="F14" s="328">
        <v>56278</v>
      </c>
      <c r="G14" s="297">
        <v>39780</v>
      </c>
      <c r="H14" s="328">
        <v>66306</v>
      </c>
      <c r="I14" s="163">
        <v>98642</v>
      </c>
      <c r="J14" s="328">
        <v>57936</v>
      </c>
      <c r="K14" s="205">
        <v>65004</v>
      </c>
      <c r="L14" s="400">
        <v>128632</v>
      </c>
      <c r="M14" s="372">
        <f>'Mielies-Maize'!F16</f>
        <v>280641</v>
      </c>
    </row>
    <row r="15" spans="1:13" ht="12">
      <c r="A15" s="21"/>
      <c r="B15" s="371" t="s">
        <v>115</v>
      </c>
      <c r="C15" s="32"/>
      <c r="D15" s="328">
        <v>248004</v>
      </c>
      <c r="E15" s="297">
        <v>65890</v>
      </c>
      <c r="F15" s="328">
        <v>117293</v>
      </c>
      <c r="G15" s="297">
        <v>33235</v>
      </c>
      <c r="H15" s="328">
        <v>165057</v>
      </c>
      <c r="I15" s="163">
        <v>215975</v>
      </c>
      <c r="J15" s="328">
        <v>118061</v>
      </c>
      <c r="K15" s="205">
        <v>109832</v>
      </c>
      <c r="L15" s="400">
        <v>159424</v>
      </c>
      <c r="M15" s="372">
        <f>'Mielies-Maize'!F17</f>
        <v>222910</v>
      </c>
    </row>
    <row r="16" spans="1:13" ht="14.25">
      <c r="A16" s="21"/>
      <c r="B16" s="373" t="s">
        <v>45</v>
      </c>
      <c r="C16" s="271"/>
      <c r="D16" s="330">
        <f aca="true" t="shared" si="0" ref="D16:J16">SUM(D14:D15)</f>
        <v>328341</v>
      </c>
      <c r="E16" s="298">
        <f t="shared" si="0"/>
        <v>115703</v>
      </c>
      <c r="F16" s="355">
        <f t="shared" si="0"/>
        <v>173571</v>
      </c>
      <c r="G16" s="298">
        <f t="shared" si="0"/>
        <v>73015</v>
      </c>
      <c r="H16" s="355">
        <f t="shared" si="0"/>
        <v>231363</v>
      </c>
      <c r="I16" s="298">
        <f t="shared" si="0"/>
        <v>314617</v>
      </c>
      <c r="J16" s="355">
        <f t="shared" si="0"/>
        <v>175997</v>
      </c>
      <c r="K16" s="335">
        <v>174836</v>
      </c>
      <c r="L16" s="330">
        <f>L13+L14+L15</f>
        <v>342315</v>
      </c>
      <c r="M16" s="374">
        <f>M13+M14+M15</f>
        <v>503551</v>
      </c>
    </row>
    <row r="17" spans="1:13" ht="17.25">
      <c r="A17" s="21"/>
      <c r="B17" s="285" t="s">
        <v>19</v>
      </c>
      <c r="C17" s="267" t="s">
        <v>0</v>
      </c>
      <c r="D17" s="269" t="s">
        <v>29</v>
      </c>
      <c r="E17" s="266" t="s">
        <v>30</v>
      </c>
      <c r="F17" s="270" t="s">
        <v>31</v>
      </c>
      <c r="G17" s="266" t="str">
        <f>G3</f>
        <v>2011/12</v>
      </c>
      <c r="H17" s="269" t="str">
        <f>H3</f>
        <v>2012/13</v>
      </c>
      <c r="I17" s="266" t="str">
        <f>I3</f>
        <v>2013/14</v>
      </c>
      <c r="J17" s="310" t="s">
        <v>83</v>
      </c>
      <c r="K17" s="310" t="s">
        <v>84</v>
      </c>
      <c r="L17" s="310" t="s">
        <v>94</v>
      </c>
      <c r="M17" s="375" t="s">
        <v>111</v>
      </c>
    </row>
    <row r="18" spans="1:13" ht="14.25">
      <c r="A18" s="21"/>
      <c r="B18" s="161" t="s">
        <v>80</v>
      </c>
      <c r="C18" s="117" t="s">
        <v>80</v>
      </c>
      <c r="D18" s="35">
        <f aca="true" t="shared" si="1" ref="D18:J18">D16</f>
        <v>328341</v>
      </c>
      <c r="E18" s="69">
        <f t="shared" si="1"/>
        <v>115703</v>
      </c>
      <c r="F18" s="35">
        <f t="shared" si="1"/>
        <v>173571</v>
      </c>
      <c r="G18" s="69">
        <f t="shared" si="1"/>
        <v>73015</v>
      </c>
      <c r="H18" s="35">
        <f t="shared" si="1"/>
        <v>231363</v>
      </c>
      <c r="I18" s="304">
        <f>I16</f>
        <v>314617</v>
      </c>
      <c r="J18" s="299">
        <f t="shared" si="1"/>
        <v>175997</v>
      </c>
      <c r="K18" s="333">
        <v>174836</v>
      </c>
      <c r="L18" s="402">
        <v>342315</v>
      </c>
      <c r="M18" s="302">
        <f>M16</f>
        <v>503551</v>
      </c>
    </row>
    <row r="19" spans="1:13" ht="14.25">
      <c r="A19" s="21"/>
      <c r="B19" s="61">
        <v>1</v>
      </c>
      <c r="C19" s="276" t="s">
        <v>112</v>
      </c>
      <c r="D19" s="65">
        <v>117000</v>
      </c>
      <c r="E19" s="65">
        <v>53000</v>
      </c>
      <c r="F19" s="65">
        <v>40000</v>
      </c>
      <c r="G19" s="65">
        <v>9000</v>
      </c>
      <c r="H19" s="102">
        <v>77940</v>
      </c>
      <c r="I19" s="303">
        <v>104731</v>
      </c>
      <c r="J19" s="309">
        <v>25893</v>
      </c>
      <c r="K19" s="309">
        <v>3143</v>
      </c>
      <c r="L19" s="401">
        <v>53109</v>
      </c>
      <c r="M19" s="306">
        <f>'Mielies-Maize'!F19</f>
        <v>88229</v>
      </c>
    </row>
    <row r="20" spans="1:13" ht="14.25">
      <c r="A20" s="21"/>
      <c r="B20" s="61">
        <v>2</v>
      </c>
      <c r="C20" s="276" t="s">
        <v>122</v>
      </c>
      <c r="D20" s="65">
        <v>204000</v>
      </c>
      <c r="E20" s="65">
        <v>67000</v>
      </c>
      <c r="F20" s="65">
        <v>117000</v>
      </c>
      <c r="G20" s="65">
        <v>13000</v>
      </c>
      <c r="H20" s="102">
        <v>170038</v>
      </c>
      <c r="I20" s="303">
        <v>199364</v>
      </c>
      <c r="J20" s="309">
        <v>61929</v>
      </c>
      <c r="K20" s="309">
        <v>75521</v>
      </c>
      <c r="L20" s="401">
        <v>87445</v>
      </c>
      <c r="M20" s="306">
        <f>'Mielies-Maize'!F20</f>
        <v>165614</v>
      </c>
    </row>
    <row r="21" spans="1:13" ht="14.25" customHeight="1">
      <c r="A21" s="21"/>
      <c r="B21" s="61">
        <v>3</v>
      </c>
      <c r="C21" s="276" t="s">
        <v>123</v>
      </c>
      <c r="D21" s="65">
        <v>352000</v>
      </c>
      <c r="E21" s="65">
        <v>160000</v>
      </c>
      <c r="F21" s="65">
        <v>103000</v>
      </c>
      <c r="G21" s="65">
        <v>17000</v>
      </c>
      <c r="H21" s="102">
        <v>265437</v>
      </c>
      <c r="I21" s="303">
        <v>175707</v>
      </c>
      <c r="J21" s="309">
        <v>123137</v>
      </c>
      <c r="K21" s="309">
        <v>130489</v>
      </c>
      <c r="L21" s="401">
        <v>62955</v>
      </c>
      <c r="M21" s="306">
        <f>'Mielies-Maize'!F21</f>
        <v>160479</v>
      </c>
    </row>
    <row r="22" spans="1:13" ht="14.25">
      <c r="A22" s="21"/>
      <c r="B22" s="61">
        <v>4</v>
      </c>
      <c r="C22" s="276" t="s">
        <v>124</v>
      </c>
      <c r="D22" s="65">
        <v>190000</v>
      </c>
      <c r="E22" s="65">
        <v>243000</v>
      </c>
      <c r="F22" s="65">
        <v>246000</v>
      </c>
      <c r="G22" s="65">
        <v>69000</v>
      </c>
      <c r="H22" s="102">
        <v>392010</v>
      </c>
      <c r="I22" s="303">
        <v>295335</v>
      </c>
      <c r="J22" s="309">
        <v>208280</v>
      </c>
      <c r="K22" s="309">
        <v>251803</v>
      </c>
      <c r="L22" s="401">
        <v>180288</v>
      </c>
      <c r="M22" s="306">
        <f>'Mielies-Maize'!F22</f>
        <v>770617</v>
      </c>
    </row>
    <row r="23" spans="1:13" ht="14.25">
      <c r="A23" s="21"/>
      <c r="B23" s="61">
        <v>5</v>
      </c>
      <c r="C23" s="276" t="s">
        <v>125</v>
      </c>
      <c r="D23" s="65">
        <v>254000</v>
      </c>
      <c r="E23" s="65">
        <v>392000</v>
      </c>
      <c r="F23" s="65">
        <v>376000</v>
      </c>
      <c r="G23" s="65">
        <v>141000</v>
      </c>
      <c r="H23" s="102">
        <v>474684</v>
      </c>
      <c r="I23" s="303">
        <v>451217</v>
      </c>
      <c r="J23" s="309">
        <v>388821</v>
      </c>
      <c r="K23" s="309">
        <v>396254</v>
      </c>
      <c r="L23" s="401">
        <v>112331</v>
      </c>
      <c r="M23" s="306">
        <f>'Mielies-Maize'!F23</f>
        <v>458239</v>
      </c>
    </row>
    <row r="24" spans="1:13" ht="14.25">
      <c r="A24" s="21"/>
      <c r="B24" s="61">
        <v>6</v>
      </c>
      <c r="C24" s="276" t="s">
        <v>126</v>
      </c>
      <c r="D24" s="65">
        <v>340000</v>
      </c>
      <c r="E24" s="65">
        <v>113000</v>
      </c>
      <c r="F24" s="65">
        <v>521000</v>
      </c>
      <c r="G24" s="65">
        <v>151000</v>
      </c>
      <c r="H24" s="102">
        <v>506309</v>
      </c>
      <c r="I24" s="303">
        <v>426907</v>
      </c>
      <c r="J24" s="309">
        <v>415621</v>
      </c>
      <c r="K24" s="309">
        <v>332283</v>
      </c>
      <c r="L24" s="401">
        <v>169479</v>
      </c>
      <c r="M24" s="306">
        <f>'Mielies-Maize'!F24</f>
        <v>527539</v>
      </c>
    </row>
    <row r="25" spans="1:13" ht="15" customHeight="1">
      <c r="A25" s="21"/>
      <c r="B25" s="61">
        <v>7</v>
      </c>
      <c r="C25" s="276" t="s">
        <v>127</v>
      </c>
      <c r="D25" s="65">
        <v>504000</v>
      </c>
      <c r="E25" s="65">
        <v>389000</v>
      </c>
      <c r="F25" s="65">
        <v>604000</v>
      </c>
      <c r="G25" s="65">
        <v>214000</v>
      </c>
      <c r="H25" s="102">
        <v>553694</v>
      </c>
      <c r="I25" s="303">
        <v>498823</v>
      </c>
      <c r="J25" s="309">
        <v>597506</v>
      </c>
      <c r="K25" s="309">
        <v>381792</v>
      </c>
      <c r="L25" s="401">
        <v>92168</v>
      </c>
      <c r="M25" s="306">
        <f>'Mielies-Maize'!F25</f>
        <v>610221</v>
      </c>
    </row>
    <row r="26" spans="1:13" ht="15" customHeight="1">
      <c r="A26" s="21"/>
      <c r="B26" s="61">
        <v>8</v>
      </c>
      <c r="C26" s="276" t="s">
        <v>128</v>
      </c>
      <c r="D26" s="65">
        <v>562000</v>
      </c>
      <c r="E26" s="65">
        <v>505000</v>
      </c>
      <c r="F26" s="65">
        <v>678000</v>
      </c>
      <c r="G26" s="65">
        <v>380000</v>
      </c>
      <c r="H26" s="102">
        <v>519080</v>
      </c>
      <c r="I26" s="303">
        <v>401988</v>
      </c>
      <c r="J26" s="309">
        <v>595551</v>
      </c>
      <c r="K26" s="309">
        <v>298253</v>
      </c>
      <c r="L26" s="401">
        <v>361320</v>
      </c>
      <c r="M26" s="306">
        <f>'Mielies-Maize'!F26</f>
        <v>815375</v>
      </c>
    </row>
    <row r="27" spans="1:13" ht="15" customHeight="1">
      <c r="A27" s="21"/>
      <c r="B27" s="61">
        <v>9</v>
      </c>
      <c r="C27" s="276" t="s">
        <v>129</v>
      </c>
      <c r="D27" s="65">
        <v>1463000</v>
      </c>
      <c r="E27" s="65">
        <v>610000</v>
      </c>
      <c r="F27" s="65">
        <v>607000</v>
      </c>
      <c r="G27" s="65">
        <v>468000</v>
      </c>
      <c r="H27" s="102">
        <v>349357</v>
      </c>
      <c r="I27" s="303">
        <v>628239</v>
      </c>
      <c r="J27" s="309">
        <v>1013436</v>
      </c>
      <c r="K27" s="309">
        <v>756519</v>
      </c>
      <c r="L27" s="401">
        <v>161921</v>
      </c>
      <c r="M27" s="306">
        <f>'Mielies-Maize'!F27</f>
        <v>1028582</v>
      </c>
    </row>
    <row r="28" spans="1:13" ht="15" customHeight="1">
      <c r="A28" s="21"/>
      <c r="B28" s="61">
        <v>10</v>
      </c>
      <c r="C28" s="276" t="s">
        <v>130</v>
      </c>
      <c r="D28" s="65">
        <v>635000</v>
      </c>
      <c r="E28" s="65">
        <v>640000</v>
      </c>
      <c r="F28" s="65">
        <v>678000</v>
      </c>
      <c r="G28" s="65">
        <v>453000</v>
      </c>
      <c r="H28" s="102">
        <v>470403</v>
      </c>
      <c r="I28" s="303">
        <v>343777</v>
      </c>
      <c r="J28" s="309">
        <v>664521</v>
      </c>
      <c r="K28" s="309">
        <v>213508</v>
      </c>
      <c r="L28" s="401">
        <v>153007</v>
      </c>
      <c r="M28" s="306">
        <f>'Mielies-Maize'!F28</f>
        <v>706082</v>
      </c>
    </row>
    <row r="29" spans="1:13" ht="15" customHeight="1">
      <c r="A29" s="21"/>
      <c r="B29" s="61">
        <v>11</v>
      </c>
      <c r="C29" s="276" t="s">
        <v>131</v>
      </c>
      <c r="D29" s="65">
        <v>726000</v>
      </c>
      <c r="E29" s="65">
        <v>769000</v>
      </c>
      <c r="F29" s="65">
        <v>763000</v>
      </c>
      <c r="G29" s="65">
        <v>589000</v>
      </c>
      <c r="H29" s="102">
        <v>483160</v>
      </c>
      <c r="I29" s="303">
        <v>303602</v>
      </c>
      <c r="J29" s="309">
        <v>655152</v>
      </c>
      <c r="K29" s="309">
        <v>218637</v>
      </c>
      <c r="L29" s="401">
        <v>174214</v>
      </c>
      <c r="M29" s="306">
        <f>'Mielies-Maize'!F29</f>
        <v>724396</v>
      </c>
    </row>
    <row r="30" spans="1:13" ht="15" customHeight="1">
      <c r="A30" s="21"/>
      <c r="B30" s="61">
        <v>12</v>
      </c>
      <c r="C30" s="276" t="s">
        <v>132</v>
      </c>
      <c r="D30" s="65">
        <v>172000</v>
      </c>
      <c r="E30" s="65">
        <v>594000</v>
      </c>
      <c r="F30" s="65">
        <v>540000</v>
      </c>
      <c r="G30" s="65">
        <v>685000</v>
      </c>
      <c r="H30" s="102">
        <v>538311</v>
      </c>
      <c r="I30" s="303">
        <v>244572</v>
      </c>
      <c r="J30" s="309">
        <v>614909</v>
      </c>
      <c r="K30" s="309">
        <v>266257</v>
      </c>
      <c r="L30" s="401">
        <v>227006</v>
      </c>
      <c r="M30" s="306">
        <f>'Mielies-Maize'!F30</f>
        <v>629045</v>
      </c>
    </row>
    <row r="31" spans="1:13" ht="15" customHeight="1">
      <c r="A31" s="21"/>
      <c r="B31" s="61">
        <v>13</v>
      </c>
      <c r="C31" s="276" t="s">
        <v>133</v>
      </c>
      <c r="D31" s="65">
        <v>258000</v>
      </c>
      <c r="E31" s="65">
        <v>481000</v>
      </c>
      <c r="F31" s="65">
        <v>449000</v>
      </c>
      <c r="G31" s="65">
        <v>473000</v>
      </c>
      <c r="H31" s="102">
        <v>309716</v>
      </c>
      <c r="I31" s="303">
        <v>442321</v>
      </c>
      <c r="J31" s="309">
        <v>856066</v>
      </c>
      <c r="K31" s="309">
        <v>176203</v>
      </c>
      <c r="L31" s="401">
        <v>143554</v>
      </c>
      <c r="M31" s="306">
        <f>'Mielies-Maize'!F31</f>
        <v>863809</v>
      </c>
    </row>
    <row r="32" spans="1:13" ht="15" customHeight="1">
      <c r="A32" s="21"/>
      <c r="B32" s="61">
        <v>14</v>
      </c>
      <c r="C32" s="276" t="s">
        <v>134</v>
      </c>
      <c r="D32" s="65">
        <v>313000</v>
      </c>
      <c r="E32" s="65">
        <v>274000</v>
      </c>
      <c r="F32" s="65">
        <v>369000</v>
      </c>
      <c r="G32" s="65">
        <v>432000</v>
      </c>
      <c r="H32" s="102">
        <v>257648</v>
      </c>
      <c r="I32" s="303">
        <v>131077</v>
      </c>
      <c r="J32" s="309">
        <v>329686</v>
      </c>
      <c r="K32" s="309">
        <v>320525</v>
      </c>
      <c r="L32" s="401">
        <v>121967</v>
      </c>
      <c r="M32" s="306">
        <f>'Mielies-Maize'!F32</f>
        <v>271698</v>
      </c>
    </row>
    <row r="33" spans="1:13" ht="15" customHeight="1">
      <c r="A33" s="21"/>
      <c r="B33" s="61">
        <v>15</v>
      </c>
      <c r="C33" s="276" t="s">
        <v>135</v>
      </c>
      <c r="D33" s="65">
        <v>219000</v>
      </c>
      <c r="E33" s="65">
        <v>244000</v>
      </c>
      <c r="F33" s="65">
        <v>190000</v>
      </c>
      <c r="G33" s="65">
        <v>38800</v>
      </c>
      <c r="H33" s="102">
        <v>169098</v>
      </c>
      <c r="I33" s="303">
        <v>111432</v>
      </c>
      <c r="J33" s="309">
        <v>205671</v>
      </c>
      <c r="K33" s="309">
        <v>88434</v>
      </c>
      <c r="L33" s="401">
        <v>153227</v>
      </c>
      <c r="M33" s="306">
        <f>'Mielies-Maize'!F33</f>
        <v>255342</v>
      </c>
    </row>
    <row r="34" spans="1:13" ht="15" customHeight="1">
      <c r="A34" s="21"/>
      <c r="B34" s="61">
        <v>16</v>
      </c>
      <c r="C34" s="276" t="s">
        <v>136</v>
      </c>
      <c r="D34" s="65">
        <v>166000</v>
      </c>
      <c r="E34" s="65">
        <v>427000</v>
      </c>
      <c r="F34" s="65">
        <v>405000</v>
      </c>
      <c r="G34" s="65">
        <v>403000</v>
      </c>
      <c r="H34" s="102">
        <v>101455</v>
      </c>
      <c r="I34" s="303">
        <v>65993</v>
      </c>
      <c r="J34" s="309">
        <v>160137</v>
      </c>
      <c r="K34" s="309">
        <v>49519</v>
      </c>
      <c r="L34" s="401">
        <v>145574</v>
      </c>
      <c r="M34" s="306">
        <f>'Mielies-Maize'!F34</f>
        <v>185152</v>
      </c>
    </row>
    <row r="35" spans="1:13" ht="15" customHeight="1">
      <c r="A35" s="21"/>
      <c r="B35" s="61">
        <v>17</v>
      </c>
      <c r="C35" s="276" t="s">
        <v>149</v>
      </c>
      <c r="D35" s="65">
        <v>92000</v>
      </c>
      <c r="E35" s="65">
        <v>113000</v>
      </c>
      <c r="F35" s="65">
        <v>77000</v>
      </c>
      <c r="G35" s="65">
        <v>208000</v>
      </c>
      <c r="H35" s="102">
        <v>267549</v>
      </c>
      <c r="I35" s="303">
        <v>43654</v>
      </c>
      <c r="J35" s="309">
        <v>102785</v>
      </c>
      <c r="K35" s="309">
        <v>39946</v>
      </c>
      <c r="L35" s="401">
        <v>249835</v>
      </c>
      <c r="M35" s="306">
        <f>'Mielies-Maize'!F35</f>
        <v>371598</v>
      </c>
    </row>
    <row r="36" spans="1:13" ht="15" customHeight="1">
      <c r="A36" s="21"/>
      <c r="B36" s="61">
        <v>18</v>
      </c>
      <c r="C36" s="276" t="s">
        <v>153</v>
      </c>
      <c r="D36" s="65">
        <v>42000</v>
      </c>
      <c r="E36" s="65">
        <v>51000</v>
      </c>
      <c r="F36" s="65">
        <v>64000</v>
      </c>
      <c r="G36" s="65">
        <v>140000</v>
      </c>
      <c r="H36" s="102">
        <v>50752</v>
      </c>
      <c r="I36" s="303">
        <v>-62185</v>
      </c>
      <c r="J36" s="309">
        <v>-116872</v>
      </c>
      <c r="K36" s="309">
        <v>56488</v>
      </c>
      <c r="L36" s="401">
        <v>38609</v>
      </c>
      <c r="M36" s="306">
        <f>'Mielies-Maize'!F36</f>
        <v>29795</v>
      </c>
    </row>
    <row r="37" spans="1:13" ht="15" customHeight="1">
      <c r="A37" s="21"/>
      <c r="B37" s="61">
        <v>19</v>
      </c>
      <c r="C37" s="276" t="s">
        <v>154</v>
      </c>
      <c r="D37" s="65">
        <v>27000</v>
      </c>
      <c r="E37" s="65">
        <v>32000</v>
      </c>
      <c r="F37" s="65">
        <v>107000</v>
      </c>
      <c r="G37" s="65">
        <v>80000</v>
      </c>
      <c r="H37" s="102">
        <v>34151</v>
      </c>
      <c r="I37" s="303">
        <v>24332</v>
      </c>
      <c r="J37" s="309">
        <v>36351</v>
      </c>
      <c r="K37" s="309">
        <v>16737</v>
      </c>
      <c r="L37" s="401">
        <v>48187</v>
      </c>
      <c r="M37" s="306">
        <f>'Mielies-Maize'!F37</f>
        <v>26337</v>
      </c>
    </row>
    <row r="38" spans="1:13" ht="15" customHeight="1">
      <c r="A38" s="21"/>
      <c r="B38" s="61">
        <v>20</v>
      </c>
      <c r="C38" s="276" t="s">
        <v>155</v>
      </c>
      <c r="D38" s="65">
        <v>20000</v>
      </c>
      <c r="E38" s="65">
        <v>95000</v>
      </c>
      <c r="F38" s="65">
        <v>177000</v>
      </c>
      <c r="G38" s="65">
        <v>72000</v>
      </c>
      <c r="H38" s="102">
        <v>27103</v>
      </c>
      <c r="I38" s="303">
        <v>24971</v>
      </c>
      <c r="J38" s="309">
        <v>27436</v>
      </c>
      <c r="K38" s="309">
        <v>29411</v>
      </c>
      <c r="L38" s="401">
        <v>35172</v>
      </c>
      <c r="M38" s="306">
        <f>'Mielies-Maize'!F38</f>
        <v>30770</v>
      </c>
    </row>
    <row r="39" spans="1:13" ht="15" customHeight="1">
      <c r="A39" s="21"/>
      <c r="B39" s="61">
        <v>21</v>
      </c>
      <c r="C39" s="276" t="s">
        <v>156</v>
      </c>
      <c r="D39" s="65">
        <v>12000</v>
      </c>
      <c r="E39" s="65">
        <v>15000</v>
      </c>
      <c r="F39" s="65">
        <v>28000</v>
      </c>
      <c r="G39" s="65">
        <v>286000</v>
      </c>
      <c r="H39" s="102">
        <v>129747</v>
      </c>
      <c r="I39" s="303">
        <v>20337</v>
      </c>
      <c r="J39" s="309">
        <v>23382</v>
      </c>
      <c r="K39" s="309">
        <v>20684</v>
      </c>
      <c r="L39" s="401">
        <v>27469</v>
      </c>
      <c r="M39" s="306">
        <f>'Mielies-Maize'!F39</f>
        <v>22929</v>
      </c>
    </row>
    <row r="40" spans="1:13" ht="15" customHeight="1">
      <c r="A40" s="21"/>
      <c r="B40" s="61">
        <v>22</v>
      </c>
      <c r="C40" s="276" t="s">
        <v>157</v>
      </c>
      <c r="D40" s="65">
        <v>10000</v>
      </c>
      <c r="E40" s="65">
        <v>12000</v>
      </c>
      <c r="F40" s="65">
        <v>22000</v>
      </c>
      <c r="G40" s="65">
        <v>13000</v>
      </c>
      <c r="H40" s="102">
        <v>15879</v>
      </c>
      <c r="I40" s="303">
        <v>23693</v>
      </c>
      <c r="J40" s="309">
        <v>59741</v>
      </c>
      <c r="K40" s="309">
        <v>28159</v>
      </c>
      <c r="L40" s="401">
        <v>19306</v>
      </c>
      <c r="M40" s="306">
        <f>'Mielies-Maize'!F40</f>
        <v>67265</v>
      </c>
    </row>
    <row r="41" spans="1:13" ht="15" customHeight="1">
      <c r="A41" s="21"/>
      <c r="B41" s="61">
        <v>23</v>
      </c>
      <c r="C41" s="276" t="s">
        <v>158</v>
      </c>
      <c r="D41" s="65">
        <v>13000</v>
      </c>
      <c r="E41" s="65">
        <v>13000</v>
      </c>
      <c r="F41" s="65">
        <v>19000</v>
      </c>
      <c r="G41" s="65">
        <v>8000</v>
      </c>
      <c r="H41" s="102">
        <v>13996</v>
      </c>
      <c r="I41" s="303">
        <v>12994</v>
      </c>
      <c r="J41" s="309">
        <v>5272</v>
      </c>
      <c r="K41" s="309">
        <v>13207</v>
      </c>
      <c r="L41" s="401">
        <v>8387</v>
      </c>
      <c r="M41" s="306">
        <f>'Mielies-Maize'!F41</f>
        <v>15816</v>
      </c>
    </row>
    <row r="42" spans="1:13" ht="15" customHeight="1">
      <c r="A42" s="21"/>
      <c r="B42" s="61">
        <v>24</v>
      </c>
      <c r="C42" s="276" t="s">
        <v>159</v>
      </c>
      <c r="D42" s="65">
        <v>17000</v>
      </c>
      <c r="E42" s="65">
        <v>97000</v>
      </c>
      <c r="F42" s="65">
        <v>78000</v>
      </c>
      <c r="G42" s="65">
        <v>7000</v>
      </c>
      <c r="H42" s="102">
        <v>16968</v>
      </c>
      <c r="I42" s="303">
        <v>16408</v>
      </c>
      <c r="J42" s="309">
        <v>18279</v>
      </c>
      <c r="K42" s="309">
        <v>17289</v>
      </c>
      <c r="L42" s="401">
        <v>7392</v>
      </c>
      <c r="M42" s="306">
        <f>'Mielies-Maize'!F42</f>
        <v>21176</v>
      </c>
    </row>
    <row r="43" spans="1:13" ht="15" customHeight="1">
      <c r="A43" s="21"/>
      <c r="B43" s="61">
        <v>25</v>
      </c>
      <c r="C43" s="276" t="s">
        <v>160</v>
      </c>
      <c r="D43" s="65">
        <v>161000</v>
      </c>
      <c r="E43" s="65">
        <v>21000</v>
      </c>
      <c r="F43" s="65">
        <v>25000</v>
      </c>
      <c r="G43" s="65">
        <v>6000</v>
      </c>
      <c r="H43" s="102">
        <v>35830</v>
      </c>
      <c r="I43" s="303">
        <v>16896</v>
      </c>
      <c r="J43" s="309">
        <v>10559</v>
      </c>
      <c r="K43" s="309">
        <v>18578</v>
      </c>
      <c r="L43" s="401">
        <v>5667</v>
      </c>
      <c r="M43" s="306">
        <f>'Mielies-Maize'!F43</f>
        <v>18918</v>
      </c>
    </row>
    <row r="44" spans="1:13" ht="15" customHeight="1">
      <c r="A44" s="21"/>
      <c r="B44" s="61">
        <v>26</v>
      </c>
      <c r="C44" s="276" t="s">
        <v>161</v>
      </c>
      <c r="D44" s="65">
        <v>13000</v>
      </c>
      <c r="E44" s="65">
        <v>15000</v>
      </c>
      <c r="F44" s="65">
        <v>35000</v>
      </c>
      <c r="G44" s="65">
        <v>18000</v>
      </c>
      <c r="H44" s="102">
        <v>12755</v>
      </c>
      <c r="I44" s="303">
        <v>32456</v>
      </c>
      <c r="J44" s="309">
        <v>8046</v>
      </c>
      <c r="K44" s="309">
        <v>15692</v>
      </c>
      <c r="L44" s="401">
        <v>14547</v>
      </c>
      <c r="M44" s="306">
        <f>'Mielies-Maize'!F44</f>
        <v>60443</v>
      </c>
    </row>
    <row r="45" spans="1:13" ht="15" customHeight="1">
      <c r="A45" s="21"/>
      <c r="B45" s="61">
        <v>27</v>
      </c>
      <c r="C45" s="276" t="s">
        <v>162</v>
      </c>
      <c r="D45" s="65">
        <v>15000</v>
      </c>
      <c r="E45" s="65">
        <v>10000</v>
      </c>
      <c r="F45" s="65">
        <v>13000</v>
      </c>
      <c r="G45" s="65">
        <v>14000</v>
      </c>
      <c r="H45" s="102">
        <v>9430</v>
      </c>
      <c r="I45" s="303">
        <v>14826</v>
      </c>
      <c r="J45" s="309">
        <v>52110</v>
      </c>
      <c r="K45" s="309">
        <v>19863</v>
      </c>
      <c r="L45" s="401">
        <v>2133</v>
      </c>
      <c r="M45" s="306">
        <f>'Mielies-Maize'!F45</f>
        <v>6832</v>
      </c>
    </row>
    <row r="46" spans="1:13" ht="15" customHeight="1">
      <c r="A46" s="21"/>
      <c r="B46" s="61">
        <v>28</v>
      </c>
      <c r="C46" s="276" t="s">
        <v>163</v>
      </c>
      <c r="D46" s="65">
        <v>8000</v>
      </c>
      <c r="E46" s="65">
        <v>11000</v>
      </c>
      <c r="F46" s="65">
        <v>24000</v>
      </c>
      <c r="G46" s="65">
        <v>17000</v>
      </c>
      <c r="H46" s="102">
        <v>11846</v>
      </c>
      <c r="I46" s="303">
        <v>7946</v>
      </c>
      <c r="J46" s="309">
        <v>11001</v>
      </c>
      <c r="K46" s="309">
        <v>10450</v>
      </c>
      <c r="L46" s="401">
        <v>2913</v>
      </c>
      <c r="M46" s="306">
        <f>'Mielies-Maize'!F46</f>
        <v>11775</v>
      </c>
    </row>
    <row r="47" spans="1:13" ht="15" customHeight="1">
      <c r="A47" s="21"/>
      <c r="B47" s="61">
        <v>29</v>
      </c>
      <c r="C47" s="276" t="s">
        <v>164</v>
      </c>
      <c r="D47" s="65">
        <v>11000</v>
      </c>
      <c r="E47" s="65">
        <v>11000</v>
      </c>
      <c r="F47" s="65">
        <v>14000</v>
      </c>
      <c r="G47" s="65">
        <v>-2000</v>
      </c>
      <c r="H47" s="102">
        <v>9838</v>
      </c>
      <c r="I47" s="303">
        <v>-10379</v>
      </c>
      <c r="J47" s="309">
        <v>10792</v>
      </c>
      <c r="K47" s="309">
        <v>11471</v>
      </c>
      <c r="L47" s="401">
        <v>4181</v>
      </c>
      <c r="M47" s="306">
        <f>'Mielies-Maize'!F47</f>
        <v>13223</v>
      </c>
    </row>
    <row r="48" spans="1:13" ht="15" customHeight="1">
      <c r="A48" s="21"/>
      <c r="B48" s="61">
        <v>30</v>
      </c>
      <c r="C48" s="276" t="s">
        <v>165</v>
      </c>
      <c r="D48" s="65">
        <v>8000</v>
      </c>
      <c r="E48" s="65">
        <v>11000</v>
      </c>
      <c r="F48" s="65">
        <v>13000</v>
      </c>
      <c r="G48" s="65">
        <v>16000</v>
      </c>
      <c r="H48" s="102">
        <v>48006</v>
      </c>
      <c r="I48" s="303">
        <v>6255</v>
      </c>
      <c r="J48" s="309">
        <v>9964</v>
      </c>
      <c r="K48" s="309">
        <v>5247</v>
      </c>
      <c r="L48" s="401">
        <v>27749</v>
      </c>
      <c r="M48" s="306">
        <f>'Mielies-Maize'!F48</f>
        <v>54904</v>
      </c>
    </row>
    <row r="49" spans="1:13" ht="15" customHeight="1">
      <c r="A49" s="21"/>
      <c r="B49" s="61">
        <v>31</v>
      </c>
      <c r="C49" s="276" t="s">
        <v>166</v>
      </c>
      <c r="D49" s="65">
        <v>11000</v>
      </c>
      <c r="E49" s="65">
        <v>5000</v>
      </c>
      <c r="F49" s="65">
        <v>16000</v>
      </c>
      <c r="G49" s="65">
        <v>35000</v>
      </c>
      <c r="H49" s="102">
        <v>15090</v>
      </c>
      <c r="I49" s="303">
        <v>26684</v>
      </c>
      <c r="J49" s="309">
        <v>33122</v>
      </c>
      <c r="K49" s="309">
        <v>23763</v>
      </c>
      <c r="L49" s="401">
        <v>1166</v>
      </c>
      <c r="M49" s="306">
        <f>'Mielies-Maize'!F49</f>
        <v>6768</v>
      </c>
    </row>
    <row r="50" spans="1:13" ht="15" customHeight="1">
      <c r="A50" s="21"/>
      <c r="B50" s="61">
        <v>32</v>
      </c>
      <c r="C50" s="276" t="s">
        <v>167</v>
      </c>
      <c r="D50" s="65">
        <v>23000</v>
      </c>
      <c r="E50" s="65">
        <v>11000</v>
      </c>
      <c r="F50" s="65">
        <v>10000</v>
      </c>
      <c r="G50" s="65">
        <v>10000</v>
      </c>
      <c r="H50" s="102">
        <v>16395</v>
      </c>
      <c r="I50" s="303">
        <v>5279</v>
      </c>
      <c r="J50" s="309">
        <v>9848</v>
      </c>
      <c r="K50" s="309">
        <v>5814</v>
      </c>
      <c r="L50" s="401">
        <v>0</v>
      </c>
      <c r="M50" s="306">
        <f>'Mielies-Maize'!F50</f>
        <v>5455</v>
      </c>
    </row>
    <row r="51" spans="1:13" ht="15" customHeight="1">
      <c r="A51" s="21"/>
      <c r="B51" s="61">
        <v>33</v>
      </c>
      <c r="C51" s="276" t="s">
        <v>168</v>
      </c>
      <c r="D51" s="65">
        <v>0</v>
      </c>
      <c r="E51" s="65">
        <v>33000</v>
      </c>
      <c r="F51" s="65">
        <v>0</v>
      </c>
      <c r="G51" s="65">
        <v>0</v>
      </c>
      <c r="H51" s="102">
        <v>0</v>
      </c>
      <c r="I51" s="303">
        <v>0</v>
      </c>
      <c r="J51" s="309">
        <v>0</v>
      </c>
      <c r="K51" s="309">
        <v>0</v>
      </c>
      <c r="L51" s="401">
        <v>0</v>
      </c>
      <c r="M51" s="306">
        <f>'Mielies-Maize'!F51</f>
        <v>0</v>
      </c>
    </row>
    <row r="52" spans="1:13" ht="15" customHeight="1">
      <c r="A52" s="21"/>
      <c r="B52" s="61">
        <v>34</v>
      </c>
      <c r="C52" s="276" t="s">
        <v>169</v>
      </c>
      <c r="D52" s="65">
        <v>0</v>
      </c>
      <c r="E52" s="65">
        <v>0</v>
      </c>
      <c r="F52" s="65">
        <v>0</v>
      </c>
      <c r="G52" s="65">
        <v>0</v>
      </c>
      <c r="H52" s="102">
        <v>0</v>
      </c>
      <c r="I52" s="303">
        <v>0</v>
      </c>
      <c r="J52" s="309">
        <v>0</v>
      </c>
      <c r="K52" s="309">
        <v>0</v>
      </c>
      <c r="L52" s="401">
        <v>0</v>
      </c>
      <c r="M52" s="306">
        <f>'Mielies-Maize'!F52</f>
        <v>0</v>
      </c>
    </row>
    <row r="53" spans="1:13" ht="15" customHeight="1">
      <c r="A53" s="21"/>
      <c r="B53" s="61">
        <v>35</v>
      </c>
      <c r="C53" s="276" t="s">
        <v>170</v>
      </c>
      <c r="D53" s="65">
        <v>5000</v>
      </c>
      <c r="E53" s="65">
        <v>0</v>
      </c>
      <c r="F53" s="65">
        <v>-13000</v>
      </c>
      <c r="G53" s="65">
        <v>7000</v>
      </c>
      <c r="H53" s="102">
        <v>43203</v>
      </c>
      <c r="I53" s="303">
        <v>24662</v>
      </c>
      <c r="J53" s="309">
        <v>39107</v>
      </c>
      <c r="K53" s="309">
        <v>32325</v>
      </c>
      <c r="L53" s="401">
        <v>18087</v>
      </c>
      <c r="M53" s="306">
        <f>'Mielies-Maize'!F53</f>
        <v>26333</v>
      </c>
    </row>
    <row r="54" spans="1:13" ht="15" customHeight="1">
      <c r="A54" s="21"/>
      <c r="B54" s="61">
        <v>36</v>
      </c>
      <c r="C54" s="276" t="s">
        <v>171</v>
      </c>
      <c r="D54" s="65">
        <v>26000</v>
      </c>
      <c r="E54" s="65">
        <v>5000</v>
      </c>
      <c r="F54" s="65">
        <v>4000</v>
      </c>
      <c r="G54" s="65">
        <v>3000</v>
      </c>
      <c r="H54" s="102">
        <v>2751</v>
      </c>
      <c r="I54" s="303">
        <v>2656</v>
      </c>
      <c r="J54" s="309">
        <v>3844</v>
      </c>
      <c r="K54" s="309">
        <v>2421</v>
      </c>
      <c r="L54" s="401">
        <v>1025</v>
      </c>
      <c r="M54" s="306">
        <f>'Mielies-Maize'!F54</f>
        <v>4553</v>
      </c>
    </row>
    <row r="55" spans="1:13" ht="15" customHeight="1">
      <c r="A55" s="21"/>
      <c r="B55" s="61">
        <v>37</v>
      </c>
      <c r="C55" s="276" t="s">
        <v>172</v>
      </c>
      <c r="D55" s="65">
        <v>3000</v>
      </c>
      <c r="E55" s="65">
        <v>8000</v>
      </c>
      <c r="F55" s="65">
        <v>4000</v>
      </c>
      <c r="G55" s="65">
        <v>8000</v>
      </c>
      <c r="H55" s="102">
        <v>7169</v>
      </c>
      <c r="I55" s="303">
        <v>7865</v>
      </c>
      <c r="J55" s="309">
        <v>5259</v>
      </c>
      <c r="K55" s="309">
        <v>3785</v>
      </c>
      <c r="L55" s="401">
        <v>4021</v>
      </c>
      <c r="M55" s="306">
        <f>'Mielies-Maize'!F55</f>
        <v>8411</v>
      </c>
    </row>
    <row r="56" spans="1:13" ht="14.25" customHeight="1">
      <c r="A56" s="21"/>
      <c r="B56" s="61">
        <v>38</v>
      </c>
      <c r="C56" s="276" t="s">
        <v>173</v>
      </c>
      <c r="D56" s="65">
        <v>8000</v>
      </c>
      <c r="E56" s="65">
        <v>5000</v>
      </c>
      <c r="F56" s="65">
        <v>12000</v>
      </c>
      <c r="G56" s="65">
        <v>6000</v>
      </c>
      <c r="H56" s="102">
        <v>5730</v>
      </c>
      <c r="I56" s="303">
        <v>5609</v>
      </c>
      <c r="J56" s="309">
        <v>8635</v>
      </c>
      <c r="K56" s="309">
        <v>10516</v>
      </c>
      <c r="L56" s="401">
        <v>5688</v>
      </c>
      <c r="M56" s="306">
        <f>'Mielies-Maize'!F56</f>
        <v>6684</v>
      </c>
    </row>
    <row r="57" spans="1:13" ht="14.25" customHeight="1">
      <c r="A57" s="21"/>
      <c r="B57" s="61">
        <v>39</v>
      </c>
      <c r="C57" s="276" t="s">
        <v>174</v>
      </c>
      <c r="D57" s="65">
        <v>6000</v>
      </c>
      <c r="E57" s="65">
        <v>9000</v>
      </c>
      <c r="F57" s="65">
        <v>0</v>
      </c>
      <c r="G57" s="65">
        <v>6000</v>
      </c>
      <c r="H57" s="102">
        <v>27988</v>
      </c>
      <c r="I57" s="303">
        <v>11806</v>
      </c>
      <c r="J57" s="309">
        <v>10210</v>
      </c>
      <c r="K57" s="309">
        <v>15770</v>
      </c>
      <c r="L57" s="401">
        <v>23798</v>
      </c>
      <c r="M57" s="306">
        <f>'Mielies-Maize'!F57</f>
        <v>40623</v>
      </c>
    </row>
    <row r="58" spans="1:13" ht="14.25" customHeight="1">
      <c r="A58" s="21"/>
      <c r="B58" s="61">
        <v>40</v>
      </c>
      <c r="C58" s="276" t="s">
        <v>175</v>
      </c>
      <c r="D58" s="65">
        <v>10000</v>
      </c>
      <c r="E58" s="65">
        <v>5000</v>
      </c>
      <c r="F58" s="65">
        <v>10000</v>
      </c>
      <c r="G58" s="65">
        <v>4000</v>
      </c>
      <c r="H58" s="102">
        <v>8040</v>
      </c>
      <c r="I58" s="303">
        <v>22598</v>
      </c>
      <c r="J58" s="309">
        <v>52367</v>
      </c>
      <c r="K58" s="309">
        <v>38263</v>
      </c>
      <c r="L58" s="401">
        <v>3865</v>
      </c>
      <c r="M58" s="306">
        <f>'Mielies-Maize'!F58</f>
        <v>1254</v>
      </c>
    </row>
    <row r="59" spans="1:13" ht="14.25" customHeight="1">
      <c r="A59" s="21"/>
      <c r="B59" s="61">
        <v>41</v>
      </c>
      <c r="C59" s="276" t="s">
        <v>176</v>
      </c>
      <c r="D59" s="65">
        <v>9000</v>
      </c>
      <c r="E59" s="65">
        <v>9000</v>
      </c>
      <c r="F59" s="65">
        <v>8000</v>
      </c>
      <c r="G59" s="65">
        <v>3000</v>
      </c>
      <c r="H59" s="102">
        <v>7724</v>
      </c>
      <c r="I59" s="303">
        <v>10369</v>
      </c>
      <c r="J59" s="309">
        <v>11404</v>
      </c>
      <c r="K59" s="309">
        <v>19388</v>
      </c>
      <c r="L59" s="401">
        <v>18520</v>
      </c>
      <c r="M59" s="306">
        <f>'Mielies-Maize'!F59</f>
        <v>5668</v>
      </c>
    </row>
    <row r="60" spans="1:13" ht="14.25" customHeight="1">
      <c r="A60" s="21"/>
      <c r="B60" s="61">
        <v>42</v>
      </c>
      <c r="C60" s="276" t="s">
        <v>177</v>
      </c>
      <c r="D60" s="65">
        <v>9000</v>
      </c>
      <c r="E60" s="65">
        <v>21000</v>
      </c>
      <c r="F60" s="65">
        <v>1000</v>
      </c>
      <c r="G60" s="65">
        <v>6000</v>
      </c>
      <c r="H60" s="102">
        <v>10865</v>
      </c>
      <c r="I60" s="303">
        <v>12879</v>
      </c>
      <c r="J60" s="309">
        <v>8871</v>
      </c>
      <c r="K60" s="309">
        <v>33366</v>
      </c>
      <c r="L60" s="401">
        <v>36119</v>
      </c>
      <c r="M60" s="306">
        <f>'Mielies-Maize'!F60</f>
        <v>3148</v>
      </c>
    </row>
    <row r="61" spans="1:13" ht="14.25" customHeight="1">
      <c r="A61" s="21"/>
      <c r="B61" s="296">
        <v>43</v>
      </c>
      <c r="C61" s="276" t="s">
        <v>178</v>
      </c>
      <c r="D61" s="65">
        <v>6000</v>
      </c>
      <c r="E61" s="65">
        <v>6000</v>
      </c>
      <c r="F61" s="65">
        <v>8000</v>
      </c>
      <c r="G61" s="65">
        <v>10000</v>
      </c>
      <c r="H61" s="102">
        <v>47152</v>
      </c>
      <c r="I61" s="303">
        <v>14168</v>
      </c>
      <c r="J61" s="309">
        <v>12326</v>
      </c>
      <c r="K61" s="309">
        <v>22164</v>
      </c>
      <c r="L61" s="401">
        <v>42638</v>
      </c>
      <c r="M61" s="306">
        <f>'Mielies-Maize'!F61</f>
        <v>17680</v>
      </c>
    </row>
    <row r="62" spans="1:13" ht="14.25" customHeight="1">
      <c r="A62" s="21"/>
      <c r="B62" s="162">
        <v>44</v>
      </c>
      <c r="C62" s="276" t="s">
        <v>180</v>
      </c>
      <c r="D62" s="65">
        <v>8000</v>
      </c>
      <c r="E62" s="65">
        <v>9000</v>
      </c>
      <c r="F62" s="65">
        <v>6000</v>
      </c>
      <c r="G62" s="65">
        <v>5000</v>
      </c>
      <c r="H62" s="102">
        <v>21681</v>
      </c>
      <c r="I62" s="303">
        <v>31442</v>
      </c>
      <c r="J62" s="309">
        <v>44208</v>
      </c>
      <c r="K62" s="309">
        <v>49314</v>
      </c>
      <c r="L62" s="401">
        <v>7698</v>
      </c>
      <c r="M62" s="306">
        <f>'Mielies-Maize'!F62</f>
        <v>2589</v>
      </c>
    </row>
    <row r="63" spans="1:13" ht="14.25" customHeight="1">
      <c r="A63" s="21"/>
      <c r="B63" s="61">
        <v>45</v>
      </c>
      <c r="C63" s="276" t="s">
        <v>181</v>
      </c>
      <c r="D63" s="65">
        <v>14000</v>
      </c>
      <c r="E63" s="65">
        <v>9000</v>
      </c>
      <c r="F63" s="65">
        <v>5000</v>
      </c>
      <c r="G63" s="65">
        <v>7000</v>
      </c>
      <c r="H63" s="102">
        <v>16341</v>
      </c>
      <c r="I63" s="303">
        <v>7574</v>
      </c>
      <c r="J63" s="309">
        <v>7431</v>
      </c>
      <c r="K63" s="309">
        <v>17298</v>
      </c>
      <c r="L63" s="401">
        <v>25785</v>
      </c>
      <c r="M63" s="306">
        <f>'Mielies-Maize'!F63</f>
        <v>5299</v>
      </c>
    </row>
    <row r="64" spans="1:13" ht="14.25" customHeight="1">
      <c r="A64" s="21"/>
      <c r="B64" s="61">
        <v>46</v>
      </c>
      <c r="C64" s="276"/>
      <c r="D64" s="65">
        <v>81000</v>
      </c>
      <c r="E64" s="65">
        <v>3000</v>
      </c>
      <c r="F64" s="65">
        <v>8000</v>
      </c>
      <c r="G64" s="65">
        <v>9000</v>
      </c>
      <c r="H64" s="102">
        <v>22682</v>
      </c>
      <c r="I64" s="303">
        <v>5053</v>
      </c>
      <c r="J64" s="309">
        <v>6752</v>
      </c>
      <c r="K64" s="309">
        <v>23142</v>
      </c>
      <c r="L64" s="401">
        <v>60218</v>
      </c>
      <c r="M64" s="306">
        <f>'Mielies-Maize'!F64</f>
        <v>0</v>
      </c>
    </row>
    <row r="65" spans="1:13" ht="14.25" customHeight="1">
      <c r="A65" s="21"/>
      <c r="B65" s="61">
        <v>47</v>
      </c>
      <c r="C65" s="276"/>
      <c r="D65" s="65">
        <v>10000</v>
      </c>
      <c r="E65" s="65">
        <v>6000</v>
      </c>
      <c r="F65" s="65">
        <v>4000</v>
      </c>
      <c r="G65" s="65">
        <v>17000</v>
      </c>
      <c r="H65" s="102">
        <v>35404</v>
      </c>
      <c r="I65" s="303">
        <v>7583</v>
      </c>
      <c r="J65" s="309">
        <v>6629</v>
      </c>
      <c r="K65" s="309">
        <v>20536</v>
      </c>
      <c r="L65" s="401">
        <v>60372</v>
      </c>
      <c r="M65" s="306">
        <f>'Mielies-Maize'!F65</f>
        <v>0</v>
      </c>
    </row>
    <row r="66" spans="1:13" ht="14.25" customHeight="1">
      <c r="A66" s="21"/>
      <c r="B66" s="61">
        <v>48</v>
      </c>
      <c r="C66" s="276"/>
      <c r="D66" s="65">
        <v>6000</v>
      </c>
      <c r="E66" s="65">
        <v>2000</v>
      </c>
      <c r="F66" s="65">
        <v>4000</v>
      </c>
      <c r="G66" s="65">
        <v>19000</v>
      </c>
      <c r="H66" s="102">
        <v>13827</v>
      </c>
      <c r="I66" s="303">
        <v>37526</v>
      </c>
      <c r="J66" s="309">
        <v>50583</v>
      </c>
      <c r="K66" s="309">
        <v>65674</v>
      </c>
      <c r="L66" s="401">
        <v>119943</v>
      </c>
      <c r="M66" s="306">
        <f>'Mielies-Maize'!F66</f>
        <v>0</v>
      </c>
    </row>
    <row r="67" spans="1:13" ht="14.25" customHeight="1">
      <c r="A67" s="21"/>
      <c r="B67" s="61">
        <v>49</v>
      </c>
      <c r="C67" s="276"/>
      <c r="D67" s="65">
        <v>7000</v>
      </c>
      <c r="E67" s="65">
        <v>3000</v>
      </c>
      <c r="F67" s="65">
        <v>7000</v>
      </c>
      <c r="G67" s="65">
        <v>14000</v>
      </c>
      <c r="H67" s="102">
        <v>14194</v>
      </c>
      <c r="I67" s="303">
        <v>10146</v>
      </c>
      <c r="J67" s="309">
        <v>8147</v>
      </c>
      <c r="K67" s="309">
        <v>9793</v>
      </c>
      <c r="L67" s="401">
        <v>51762</v>
      </c>
      <c r="M67" s="306">
        <f>'Mielies-Maize'!F67</f>
        <v>0</v>
      </c>
    </row>
    <row r="68" spans="1:13" ht="14.25" customHeight="1">
      <c r="A68" s="21"/>
      <c r="B68" s="61">
        <v>50</v>
      </c>
      <c r="C68" s="276"/>
      <c r="D68" s="65">
        <v>10000</v>
      </c>
      <c r="E68" s="65">
        <v>38000</v>
      </c>
      <c r="F68" s="65">
        <v>9000</v>
      </c>
      <c r="G68" s="65">
        <v>31000</v>
      </c>
      <c r="H68" s="102">
        <v>36786</v>
      </c>
      <c r="I68" s="303">
        <v>15483</v>
      </c>
      <c r="J68" s="309">
        <v>7895</v>
      </c>
      <c r="K68" s="309">
        <v>22825</v>
      </c>
      <c r="L68" s="401">
        <v>22382</v>
      </c>
      <c r="M68" s="306">
        <f>'Mielies-Maize'!F68</f>
        <v>0</v>
      </c>
    </row>
    <row r="69" spans="1:13" ht="14.25" customHeight="1">
      <c r="A69" s="21"/>
      <c r="B69" s="61">
        <v>51</v>
      </c>
      <c r="C69" s="276"/>
      <c r="D69" s="65">
        <v>0</v>
      </c>
      <c r="E69" s="65">
        <v>33000</v>
      </c>
      <c r="F69" s="65">
        <v>0</v>
      </c>
      <c r="G69" s="65">
        <v>70000</v>
      </c>
      <c r="H69" s="102">
        <v>60090</v>
      </c>
      <c r="I69" s="303">
        <v>14779</v>
      </c>
      <c r="J69" s="309">
        <v>21239</v>
      </c>
      <c r="K69" s="309">
        <v>30161</v>
      </c>
      <c r="L69" s="401">
        <v>52461</v>
      </c>
      <c r="M69" s="306">
        <f>'Mielies-Maize'!F69</f>
        <v>0</v>
      </c>
    </row>
    <row r="70" spans="1:13" ht="14.25" customHeight="1">
      <c r="A70" s="21"/>
      <c r="B70" s="61">
        <v>52</v>
      </c>
      <c r="C70" s="276"/>
      <c r="D70" s="73">
        <v>14000</v>
      </c>
      <c r="E70" s="73">
        <v>49000</v>
      </c>
      <c r="F70" s="73">
        <v>33000</v>
      </c>
      <c r="G70" s="73">
        <v>50000</v>
      </c>
      <c r="H70" s="103">
        <v>144835</v>
      </c>
      <c r="I70" s="338">
        <v>77847</v>
      </c>
      <c r="J70" s="338">
        <v>19472</v>
      </c>
      <c r="K70" s="338">
        <v>32278</v>
      </c>
      <c r="L70" s="403">
        <v>67746</v>
      </c>
      <c r="M70" s="306">
        <f>'Mielies-Maize'!F70</f>
        <v>0</v>
      </c>
    </row>
    <row r="71" spans="1:13" ht="14.25" customHeight="1">
      <c r="A71" s="21"/>
      <c r="B71" s="290" t="s">
        <v>35</v>
      </c>
      <c r="C71" s="324"/>
      <c r="D71" s="252">
        <v>7480000</v>
      </c>
      <c r="E71" s="251">
        <v>6775000</v>
      </c>
      <c r="F71" s="250">
        <v>7830000</v>
      </c>
      <c r="G71" s="250">
        <v>6052000</v>
      </c>
      <c r="H71" s="169">
        <v>6903656</v>
      </c>
      <c r="I71" s="169">
        <v>5606800</v>
      </c>
      <c r="J71" s="249">
        <v>7710000</v>
      </c>
      <c r="K71" s="199">
        <v>4735000</v>
      </c>
      <c r="L71" s="248">
        <v>3408500</v>
      </c>
      <c r="M71" s="176">
        <f>'Table-SAGIS deliver vs CEC est'!C8</f>
        <v>9892750</v>
      </c>
    </row>
    <row r="72" spans="1:13" ht="14.25" customHeight="1">
      <c r="A72" s="21"/>
      <c r="B72" s="376" t="s">
        <v>87</v>
      </c>
      <c r="C72" s="317"/>
      <c r="D72" s="183">
        <v>119893</v>
      </c>
      <c r="E72" s="185">
        <v>114890</v>
      </c>
      <c r="F72" s="185">
        <v>118730</v>
      </c>
      <c r="G72" s="185">
        <v>100312</v>
      </c>
      <c r="H72" s="185">
        <v>114097</v>
      </c>
      <c r="I72" s="185">
        <v>110942</v>
      </c>
      <c r="J72" s="185">
        <v>137247</v>
      </c>
      <c r="K72" s="215">
        <v>110110</v>
      </c>
      <c r="L72" s="322">
        <v>41052</v>
      </c>
      <c r="M72" s="377">
        <f>'Table-SAGIS deliver vs CEC est'!C9+'Table-SAGIS deliver vs CEC est'!C10</f>
        <v>250000</v>
      </c>
    </row>
    <row r="73" spans="1:13" ht="14.25" customHeight="1">
      <c r="A73" s="21"/>
      <c r="B73" s="378" t="s">
        <v>85</v>
      </c>
      <c r="C73" s="321"/>
      <c r="D73" s="186">
        <f>D71-D72</f>
        <v>7360107</v>
      </c>
      <c r="E73" s="186">
        <f aca="true" t="shared" si="2" ref="E73:J73">E71-E72</f>
        <v>6660110</v>
      </c>
      <c r="F73" s="186">
        <f t="shared" si="2"/>
        <v>7711270</v>
      </c>
      <c r="G73" s="186">
        <f t="shared" si="2"/>
        <v>5951688</v>
      </c>
      <c r="H73" s="186">
        <f t="shared" si="2"/>
        <v>6789559</v>
      </c>
      <c r="I73" s="186">
        <f t="shared" si="2"/>
        <v>5495858</v>
      </c>
      <c r="J73" s="186">
        <f t="shared" si="2"/>
        <v>7572753</v>
      </c>
      <c r="K73" s="216">
        <v>4624890</v>
      </c>
      <c r="L73" s="323">
        <v>3367448</v>
      </c>
      <c r="M73" s="379">
        <f>M71-M72</f>
        <v>9642750</v>
      </c>
    </row>
    <row r="74" spans="1:13" ht="12">
      <c r="A74" s="21"/>
      <c r="B74" s="40"/>
      <c r="C74" s="29"/>
      <c r="D74" s="184"/>
      <c r="E74" s="177"/>
      <c r="F74" s="177"/>
      <c r="G74" s="177"/>
      <c r="H74" s="178"/>
      <c r="I74" s="179"/>
      <c r="J74" s="178"/>
      <c r="K74" s="336"/>
      <c r="L74" s="336"/>
      <c r="M74" s="380"/>
    </row>
    <row r="75" spans="1:13" ht="18" thickBot="1">
      <c r="A75" s="21"/>
      <c r="B75" s="280" t="s">
        <v>73</v>
      </c>
      <c r="C75" s="281"/>
      <c r="D75" s="282" t="s">
        <v>29</v>
      </c>
      <c r="E75" s="282" t="s">
        <v>30</v>
      </c>
      <c r="F75" s="282" t="s">
        <v>31</v>
      </c>
      <c r="G75" s="282" t="s">
        <v>28</v>
      </c>
      <c r="H75" s="300" t="s">
        <v>34</v>
      </c>
      <c r="I75" s="305" t="s">
        <v>62</v>
      </c>
      <c r="J75" s="305" t="s">
        <v>83</v>
      </c>
      <c r="K75" s="305" t="s">
        <v>84</v>
      </c>
      <c r="L75" s="305" t="s">
        <v>94</v>
      </c>
      <c r="M75" s="305" t="s">
        <v>113</v>
      </c>
    </row>
    <row r="76" spans="1:13" ht="11.25">
      <c r="A76" s="21"/>
      <c r="B76" s="104" t="s">
        <v>72</v>
      </c>
      <c r="C76" s="105"/>
      <c r="D76" s="67">
        <f aca="true" t="shared" si="3" ref="D76:J76">D16</f>
        <v>328341</v>
      </c>
      <c r="E76" s="165">
        <f t="shared" si="3"/>
        <v>115703</v>
      </c>
      <c r="F76" s="106">
        <f t="shared" si="3"/>
        <v>173571</v>
      </c>
      <c r="G76" s="106">
        <f t="shared" si="3"/>
        <v>73015</v>
      </c>
      <c r="H76" s="167">
        <f t="shared" si="3"/>
        <v>231363</v>
      </c>
      <c r="I76" s="167">
        <f t="shared" si="3"/>
        <v>314617</v>
      </c>
      <c r="J76" s="107">
        <f t="shared" si="3"/>
        <v>175997</v>
      </c>
      <c r="K76" s="334">
        <v>174836</v>
      </c>
      <c r="L76" s="334">
        <v>342315</v>
      </c>
      <c r="M76" s="107">
        <f>M18</f>
        <v>503551</v>
      </c>
    </row>
    <row r="77" spans="1:13" ht="12" thickBot="1">
      <c r="A77" s="21"/>
      <c r="B77" s="108" t="s">
        <v>66</v>
      </c>
      <c r="C77" s="109"/>
      <c r="D77" s="381">
        <f>SUM(D19:D61)</f>
        <v>7040000</v>
      </c>
      <c r="E77" s="381">
        <f>SUM(E19:E63)</f>
        <v>6603000</v>
      </c>
      <c r="F77" s="381">
        <f aca="true" t="shared" si="4" ref="F77:M77">SUM(F19:F63)</f>
        <v>7453000</v>
      </c>
      <c r="G77" s="381">
        <f t="shared" si="4"/>
        <v>5528800</v>
      </c>
      <c r="H77" s="381">
        <f t="shared" si="4"/>
        <v>6552319</v>
      </c>
      <c r="I77" s="381">
        <f t="shared" si="4"/>
        <v>5180880</v>
      </c>
      <c r="J77" s="381">
        <f t="shared" si="4"/>
        <v>7421794</v>
      </c>
      <c r="K77" s="381">
        <f t="shared" si="4"/>
        <v>4536549</v>
      </c>
      <c r="L77" s="381">
        <f t="shared" si="4"/>
        <v>3079522</v>
      </c>
      <c r="M77" s="381">
        <f t="shared" si="4"/>
        <v>9146665</v>
      </c>
    </row>
    <row r="78" spans="1:13" ht="15" thickBot="1">
      <c r="A78" s="21"/>
      <c r="B78" s="283" t="s">
        <v>32</v>
      </c>
      <c r="C78" s="284"/>
      <c r="D78" s="347">
        <f aca="true" t="shared" si="5" ref="D78:J78">SUM(D76:D77)</f>
        <v>7368341</v>
      </c>
      <c r="E78" s="313">
        <f t="shared" si="5"/>
        <v>6718703</v>
      </c>
      <c r="F78" s="313">
        <f t="shared" si="5"/>
        <v>7626571</v>
      </c>
      <c r="G78" s="313">
        <f t="shared" si="5"/>
        <v>5601815</v>
      </c>
      <c r="H78" s="313">
        <f t="shared" si="5"/>
        <v>6783682</v>
      </c>
      <c r="I78" s="313">
        <f t="shared" si="5"/>
        <v>5495497</v>
      </c>
      <c r="J78" s="313">
        <f t="shared" si="5"/>
        <v>7597791</v>
      </c>
      <c r="K78" s="313">
        <f>SUM(K76:K77)</f>
        <v>4711385</v>
      </c>
      <c r="L78" s="420">
        <f>SUM(L76:L77)</f>
        <v>3421837</v>
      </c>
      <c r="M78" s="313">
        <f>SUM(M76:M77)</f>
        <v>9650216</v>
      </c>
    </row>
    <row r="79" spans="1:13" ht="15" thickBot="1" thickTop="1">
      <c r="A79" s="21"/>
      <c r="B79" s="290" t="s">
        <v>33</v>
      </c>
      <c r="C79" s="324"/>
      <c r="D79" s="348">
        <f aca="true" t="shared" si="6" ref="D79:J79">D78/D73</f>
        <v>1.0011187337358003</v>
      </c>
      <c r="E79" s="344">
        <f t="shared" si="6"/>
        <v>1.0087976024420018</v>
      </c>
      <c r="F79" s="293">
        <f t="shared" si="6"/>
        <v>0.9890162061502191</v>
      </c>
      <c r="G79" s="293">
        <f t="shared" si="6"/>
        <v>0.9412144924263504</v>
      </c>
      <c r="H79" s="293">
        <f t="shared" si="6"/>
        <v>0.9991344062257946</v>
      </c>
      <c r="I79" s="293">
        <f t="shared" si="6"/>
        <v>0.9999343141689614</v>
      </c>
      <c r="J79" s="293">
        <f t="shared" si="6"/>
        <v>1.0033063273026335</v>
      </c>
      <c r="K79" s="293">
        <f>K78/K73</f>
        <v>1.018702066427526</v>
      </c>
      <c r="L79" s="418">
        <f>L78/L73</f>
        <v>1.016151400110707</v>
      </c>
      <c r="M79" s="293">
        <f>M78/M73</f>
        <v>1.0007742604547458</v>
      </c>
    </row>
    <row r="80" spans="1:13" ht="14.25">
      <c r="A80" s="21"/>
      <c r="B80" s="463" t="s">
        <v>47</v>
      </c>
      <c r="C80" s="464"/>
      <c r="D80" s="453"/>
      <c r="E80" s="464"/>
      <c r="F80" s="464"/>
      <c r="G80" s="464"/>
      <c r="H80" s="464"/>
      <c r="I80" s="464"/>
      <c r="J80" s="464"/>
      <c r="K80" s="217"/>
      <c r="L80" s="217"/>
      <c r="M80" s="209"/>
    </row>
    <row r="81" spans="1:13" ht="15" customHeight="1">
      <c r="A81" s="21"/>
      <c r="B81" s="465" t="s">
        <v>48</v>
      </c>
      <c r="C81" s="466"/>
      <c r="D81" s="466"/>
      <c r="E81" s="466"/>
      <c r="F81" s="466"/>
      <c r="G81" s="466"/>
      <c r="H81" s="466"/>
      <c r="I81" s="466"/>
      <c r="J81" s="466"/>
      <c r="K81" s="21"/>
      <c r="L81" s="21"/>
      <c r="M81" s="41"/>
    </row>
    <row r="82" spans="1:13" ht="15.75" customHeight="1" thickBot="1">
      <c r="A82" s="21"/>
      <c r="B82" s="467" t="s">
        <v>49</v>
      </c>
      <c r="C82" s="468"/>
      <c r="D82" s="468"/>
      <c r="E82" s="468"/>
      <c r="F82" s="468"/>
      <c r="G82" s="468"/>
      <c r="H82" s="468"/>
      <c r="I82" s="468"/>
      <c r="J82" s="468"/>
      <c r="K82" s="218"/>
      <c r="L82" s="218"/>
      <c r="M82" s="210"/>
    </row>
    <row r="83" ht="11.25" hidden="1"/>
    <row r="84" spans="2:11" ht="12.75" hidden="1">
      <c r="B84" s="2" t="s">
        <v>92</v>
      </c>
      <c r="D84" s="192">
        <f aca="true" t="shared" si="7" ref="D84:J84">SUM(D48:D62)/D73</f>
        <v>0.01793452187583686</v>
      </c>
      <c r="E84" s="192">
        <f t="shared" si="7"/>
        <v>0.02057023082201345</v>
      </c>
      <c r="F84" s="192">
        <f t="shared" si="7"/>
        <v>0.010244745677430566</v>
      </c>
      <c r="G84" s="192">
        <f t="shared" si="7"/>
        <v>0.019994327659648824</v>
      </c>
      <c r="H84" s="192">
        <f t="shared" si="7"/>
        <v>0.03855832168186476</v>
      </c>
      <c r="I84" s="192">
        <f t="shared" si="7"/>
        <v>0.033165340152529414</v>
      </c>
      <c r="J84" s="192">
        <f t="shared" si="7"/>
        <v>0.032902829393748875</v>
      </c>
      <c r="K84" s="189">
        <f>1-K79</f>
        <v>-0.01870206642752592</v>
      </c>
    </row>
    <row r="85" ht="11.25" hidden="1">
      <c r="I85" s="2"/>
    </row>
    <row r="86" spans="9:10" ht="11.25" hidden="1">
      <c r="I86" s="2" t="s">
        <v>93</v>
      </c>
      <c r="J86" s="193">
        <f>SUM(AVERAGE(D84:J84))</f>
        <v>0.02476718818043897</v>
      </c>
    </row>
    <row r="87" spans="4:13" ht="11.25">
      <c r="D87" s="429">
        <f aca="true" t="shared" si="8" ref="D87:L87">1-D79</f>
        <v>-0.0011187337358002925</v>
      </c>
      <c r="E87" s="429">
        <f t="shared" si="8"/>
        <v>-0.008797602442001784</v>
      </c>
      <c r="F87" s="429">
        <f t="shared" si="8"/>
        <v>0.010983793849780876</v>
      </c>
      <c r="G87" s="429">
        <f t="shared" si="8"/>
        <v>0.05878550757364964</v>
      </c>
      <c r="H87" s="429">
        <f t="shared" si="8"/>
        <v>0.0008655937742053643</v>
      </c>
      <c r="I87" s="429">
        <f t="shared" si="8"/>
        <v>6.568583103860881E-05</v>
      </c>
      <c r="J87" s="429">
        <f t="shared" si="8"/>
        <v>-0.0033063273026334716</v>
      </c>
      <c r="K87" s="429">
        <f t="shared" si="8"/>
        <v>-0.01870206642752592</v>
      </c>
      <c r="L87" s="429">
        <f t="shared" si="8"/>
        <v>-0.016151400110707037</v>
      </c>
      <c r="M87" s="429">
        <f>1-M79</f>
        <v>-0.0007742604547458232</v>
      </c>
    </row>
  </sheetData>
  <sheetProtection/>
  <mergeCells count="4">
    <mergeCell ref="B80:J80"/>
    <mergeCell ref="B81:J81"/>
    <mergeCell ref="B82:J82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showGridLines="0" zoomScale="74" zoomScaleNormal="74" workbookViewId="0" topLeftCell="A1">
      <pane xSplit="3" ySplit="3" topLeftCell="G6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2" sqref="C62:C63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3" width="13.140625" style="2" bestFit="1" customWidth="1"/>
    <col min="14" max="14" width="36.00390625" style="2" customWidth="1"/>
    <col min="15" max="16384" width="9.140625" style="2" customWidth="1"/>
  </cols>
  <sheetData>
    <row r="1" spans="1:12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3" ht="22.5">
      <c r="A2" s="21"/>
      <c r="B2" s="446" t="s">
        <v>78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13" s="1" customFormat="1" ht="17.25">
      <c r="A3" s="31"/>
      <c r="B3" s="287" t="s">
        <v>19</v>
      </c>
      <c r="C3" s="288" t="s">
        <v>0</v>
      </c>
      <c r="D3" s="289" t="s">
        <v>29</v>
      </c>
      <c r="E3" s="289" t="s">
        <v>30</v>
      </c>
      <c r="F3" s="289" t="s">
        <v>31</v>
      </c>
      <c r="G3" s="289" t="s">
        <v>28</v>
      </c>
      <c r="H3" s="289" t="s">
        <v>34</v>
      </c>
      <c r="I3" s="404" t="s">
        <v>62</v>
      </c>
      <c r="J3" s="404" t="s">
        <v>83</v>
      </c>
      <c r="K3" s="404" t="s">
        <v>84</v>
      </c>
      <c r="L3" s="404" t="s">
        <v>94</v>
      </c>
      <c r="M3" s="307" t="s">
        <v>111</v>
      </c>
    </row>
    <row r="4" spans="1:13" ht="13.5">
      <c r="A4" s="21"/>
      <c r="B4" s="68">
        <v>44</v>
      </c>
      <c r="C4" s="91">
        <v>42433</v>
      </c>
      <c r="D4" s="64"/>
      <c r="E4" s="64">
        <v>68000</v>
      </c>
      <c r="F4" s="64">
        <v>8000</v>
      </c>
      <c r="G4" s="64"/>
      <c r="H4" s="101">
        <v>19000</v>
      </c>
      <c r="I4" s="147">
        <v>36840</v>
      </c>
      <c r="J4" s="173"/>
      <c r="K4" s="206"/>
      <c r="L4" s="211">
        <f>'Mielies-Maize'!J6</f>
        <v>4855</v>
      </c>
      <c r="M4" s="211">
        <f>'Mielies-Maize'!J6</f>
        <v>4855</v>
      </c>
    </row>
    <row r="5" spans="1:13" s="1" customFormat="1" ht="13.5">
      <c r="A5" s="31"/>
      <c r="B5" s="71">
        <v>45</v>
      </c>
      <c r="C5" s="91">
        <v>42440</v>
      </c>
      <c r="D5" s="65">
        <v>32000</v>
      </c>
      <c r="E5" s="65">
        <v>12000</v>
      </c>
      <c r="F5" s="65">
        <v>14000</v>
      </c>
      <c r="G5" s="65">
        <v>34000</v>
      </c>
      <c r="H5" s="102">
        <v>25000</v>
      </c>
      <c r="I5" s="49">
        <v>35391</v>
      </c>
      <c r="J5" s="175">
        <v>9892</v>
      </c>
      <c r="K5" s="309">
        <v>20915</v>
      </c>
      <c r="L5" s="309">
        <f>'Mielies-Maize'!J7</f>
        <v>10424</v>
      </c>
      <c r="M5" s="406">
        <f>'Mielies-Maize'!J7</f>
        <v>10424</v>
      </c>
    </row>
    <row r="6" spans="1:13" s="1" customFormat="1" ht="13.5">
      <c r="A6" s="31"/>
      <c r="B6" s="71">
        <v>46</v>
      </c>
      <c r="C6" s="91">
        <v>42447</v>
      </c>
      <c r="D6" s="65">
        <v>15000</v>
      </c>
      <c r="E6" s="65">
        <v>29000</v>
      </c>
      <c r="F6" s="65">
        <v>10000</v>
      </c>
      <c r="G6" s="65">
        <v>9000</v>
      </c>
      <c r="H6" s="102">
        <v>32000</v>
      </c>
      <c r="I6" s="49">
        <v>56654</v>
      </c>
      <c r="J6" s="175">
        <v>11779</v>
      </c>
      <c r="K6" s="309">
        <v>29975</v>
      </c>
      <c r="L6" s="309">
        <f>'Mielies-Maize'!J8</f>
        <v>17466</v>
      </c>
      <c r="M6" s="406">
        <f>'Mielies-Maize'!J8</f>
        <v>17466</v>
      </c>
    </row>
    <row r="7" spans="1:13" s="1" customFormat="1" ht="13.5">
      <c r="A7" s="31"/>
      <c r="B7" s="71">
        <v>47</v>
      </c>
      <c r="C7" s="91">
        <v>42454</v>
      </c>
      <c r="D7" s="65">
        <v>45000</v>
      </c>
      <c r="E7" s="65">
        <v>22000</v>
      </c>
      <c r="F7" s="65">
        <v>6000</v>
      </c>
      <c r="G7" s="65">
        <v>8000</v>
      </c>
      <c r="H7" s="102">
        <v>28000</v>
      </c>
      <c r="I7" s="49">
        <v>30445</v>
      </c>
      <c r="J7" s="175">
        <v>23253</v>
      </c>
      <c r="K7" s="309">
        <v>28018</v>
      </c>
      <c r="L7" s="309">
        <f>'Mielies-Maize'!J9</f>
        <v>15982</v>
      </c>
      <c r="M7" s="406">
        <f>'Mielies-Maize'!J9</f>
        <v>15982</v>
      </c>
    </row>
    <row r="8" spans="1:13" s="1" customFormat="1" ht="13.5">
      <c r="A8" s="31"/>
      <c r="B8" s="71">
        <v>48</v>
      </c>
      <c r="C8" s="91">
        <v>42461</v>
      </c>
      <c r="D8" s="65">
        <v>32000</v>
      </c>
      <c r="E8" s="65">
        <v>21000</v>
      </c>
      <c r="F8" s="65">
        <v>35000</v>
      </c>
      <c r="G8" s="65">
        <v>11000</v>
      </c>
      <c r="H8" s="102">
        <v>25000</v>
      </c>
      <c r="I8" s="49">
        <v>26404</v>
      </c>
      <c r="J8" s="175">
        <v>55713</v>
      </c>
      <c r="K8" s="309">
        <v>51265</v>
      </c>
      <c r="L8" s="309">
        <f>'Mielies-Maize'!J10</f>
        <v>55195</v>
      </c>
      <c r="M8" s="406">
        <f>'Mielies-Maize'!J10</f>
        <v>55195</v>
      </c>
    </row>
    <row r="9" spans="1:13" s="1" customFormat="1" ht="13.5">
      <c r="A9" s="31"/>
      <c r="B9" s="71">
        <v>49</v>
      </c>
      <c r="C9" s="91">
        <v>42468</v>
      </c>
      <c r="D9" s="65">
        <v>43000</v>
      </c>
      <c r="E9" s="65">
        <v>-4000</v>
      </c>
      <c r="F9" s="65">
        <v>18000</v>
      </c>
      <c r="G9" s="65">
        <v>7000</v>
      </c>
      <c r="H9" s="102">
        <v>45000</v>
      </c>
      <c r="I9" s="49">
        <v>57311</v>
      </c>
      <c r="J9" s="175">
        <v>25691</v>
      </c>
      <c r="K9" s="309">
        <v>19255</v>
      </c>
      <c r="L9" s="309">
        <f>'Mielies-Maize'!J11</f>
        <v>39179</v>
      </c>
      <c r="M9" s="406">
        <f>'Mielies-Maize'!J11</f>
        <v>39179</v>
      </c>
    </row>
    <row r="10" spans="1:13" ht="13.5">
      <c r="A10" s="21"/>
      <c r="B10" s="71">
        <v>50</v>
      </c>
      <c r="C10" s="91">
        <v>42475</v>
      </c>
      <c r="D10" s="65">
        <v>52000</v>
      </c>
      <c r="E10" s="65">
        <v>33000</v>
      </c>
      <c r="F10" s="65">
        <v>22000</v>
      </c>
      <c r="G10" s="65">
        <v>22500</v>
      </c>
      <c r="H10" s="102">
        <v>88000</v>
      </c>
      <c r="I10" s="49">
        <v>121210</v>
      </c>
      <c r="J10" s="175">
        <v>37456</v>
      </c>
      <c r="K10" s="309">
        <v>25982</v>
      </c>
      <c r="L10" s="309">
        <f>'Mielies-Maize'!J12</f>
        <v>24641</v>
      </c>
      <c r="M10" s="406">
        <f>'Mielies-Maize'!J12</f>
        <v>24641</v>
      </c>
    </row>
    <row r="11" spans="1:13" ht="13.5">
      <c r="A11" s="21"/>
      <c r="B11" s="71">
        <v>51</v>
      </c>
      <c r="C11" s="91">
        <v>42482</v>
      </c>
      <c r="D11" s="65">
        <v>95000</v>
      </c>
      <c r="E11" s="65">
        <v>44000</v>
      </c>
      <c r="F11" s="65">
        <v>16000</v>
      </c>
      <c r="G11" s="65">
        <v>18000</v>
      </c>
      <c r="H11" s="102">
        <v>98000</v>
      </c>
      <c r="I11" s="49">
        <v>204292</v>
      </c>
      <c r="J11" s="175">
        <v>33311</v>
      </c>
      <c r="K11" s="309">
        <v>51132</v>
      </c>
      <c r="L11" s="309">
        <f>'Mielies-Maize'!J13</f>
        <v>36667</v>
      </c>
      <c r="M11" s="406">
        <f>'Mielies-Maize'!J13</f>
        <v>36667</v>
      </c>
    </row>
    <row r="12" spans="1:13" ht="13.5">
      <c r="A12" s="21"/>
      <c r="B12" s="72">
        <v>52</v>
      </c>
      <c r="C12" s="91">
        <v>42489</v>
      </c>
      <c r="D12" s="73"/>
      <c r="E12" s="73"/>
      <c r="F12" s="73"/>
      <c r="G12" s="73">
        <v>6500</v>
      </c>
      <c r="H12" s="103"/>
      <c r="I12" s="148">
        <v>0</v>
      </c>
      <c r="J12" s="174">
        <v>54931</v>
      </c>
      <c r="K12" s="338">
        <v>93958</v>
      </c>
      <c r="L12" s="338">
        <f>'Mielies-Maize'!J14</f>
        <v>88164</v>
      </c>
      <c r="M12" s="409">
        <f>'Mielies-Maize'!J14</f>
        <v>88164</v>
      </c>
    </row>
    <row r="13" spans="1:13" ht="13.5">
      <c r="A13" s="21"/>
      <c r="B13" s="371" t="s">
        <v>99</v>
      </c>
      <c r="C13" s="220"/>
      <c r="D13" s="34"/>
      <c r="E13" s="34"/>
      <c r="F13" s="34"/>
      <c r="G13" s="34"/>
      <c r="H13" s="34"/>
      <c r="I13" s="30"/>
      <c r="J13" s="34"/>
      <c r="K13" s="34"/>
      <c r="L13" s="164">
        <v>28738</v>
      </c>
      <c r="M13" s="384">
        <f>'Mielies-Maize'!K15</f>
        <v>0</v>
      </c>
    </row>
    <row r="14" spans="1:13" ht="12">
      <c r="A14" s="21"/>
      <c r="B14" s="115" t="s">
        <v>95</v>
      </c>
      <c r="C14" s="32"/>
      <c r="D14" s="164">
        <v>103095</v>
      </c>
      <c r="E14" s="164">
        <v>75732</v>
      </c>
      <c r="F14" s="164">
        <v>57550</v>
      </c>
      <c r="G14" s="164">
        <v>57460</v>
      </c>
      <c r="H14" s="164">
        <v>121055</v>
      </c>
      <c r="I14" s="163">
        <v>182689</v>
      </c>
      <c r="J14" s="164">
        <v>98568</v>
      </c>
      <c r="K14" s="164">
        <v>132693</v>
      </c>
      <c r="L14" s="164">
        <v>121129</v>
      </c>
      <c r="M14" s="384">
        <f>'Mielies-Maize'!J16</f>
        <v>104061</v>
      </c>
    </row>
    <row r="15" spans="1:13" ht="12">
      <c r="A15" s="21"/>
      <c r="B15" s="115" t="s">
        <v>96</v>
      </c>
      <c r="C15" s="32"/>
      <c r="D15" s="164">
        <v>237597</v>
      </c>
      <c r="E15" s="164">
        <v>160284</v>
      </c>
      <c r="F15" s="164">
        <v>91003</v>
      </c>
      <c r="G15" s="164">
        <v>48627</v>
      </c>
      <c r="H15" s="164">
        <v>261692</v>
      </c>
      <c r="I15" s="163">
        <v>344280</v>
      </c>
      <c r="J15" s="164">
        <v>222793</v>
      </c>
      <c r="K15" s="164">
        <v>234427</v>
      </c>
      <c r="L15" s="164">
        <v>328826</v>
      </c>
      <c r="M15" s="384">
        <f>'Mielies-Maize'!J17</f>
        <v>196581</v>
      </c>
    </row>
    <row r="16" spans="1:13" ht="14.25">
      <c r="A16" s="21"/>
      <c r="B16" s="268" t="s">
        <v>45</v>
      </c>
      <c r="C16" s="271"/>
      <c r="D16" s="298">
        <f aca="true" t="shared" si="0" ref="D16:J16">SUM(D14:D15)</f>
        <v>340692</v>
      </c>
      <c r="E16" s="298">
        <f t="shared" si="0"/>
        <v>236016</v>
      </c>
      <c r="F16" s="298">
        <f t="shared" si="0"/>
        <v>148553</v>
      </c>
      <c r="G16" s="298">
        <f t="shared" si="0"/>
        <v>106087</v>
      </c>
      <c r="H16" s="298">
        <f t="shared" si="0"/>
        <v>382747</v>
      </c>
      <c r="I16" s="298">
        <f t="shared" si="0"/>
        <v>526969</v>
      </c>
      <c r="J16" s="298">
        <f t="shared" si="0"/>
        <v>321361</v>
      </c>
      <c r="K16" s="405">
        <v>367120</v>
      </c>
      <c r="L16" s="405">
        <f>L13+L14+L15</f>
        <v>478693</v>
      </c>
      <c r="M16" s="374">
        <f>M13+M14+M15</f>
        <v>300642</v>
      </c>
    </row>
    <row r="17" spans="1:13" ht="17.25">
      <c r="A17" s="21"/>
      <c r="B17" s="285" t="s">
        <v>19</v>
      </c>
      <c r="C17" s="267" t="s">
        <v>0</v>
      </c>
      <c r="D17" s="269" t="s">
        <v>29</v>
      </c>
      <c r="E17" s="266" t="s">
        <v>30</v>
      </c>
      <c r="F17" s="270" t="s">
        <v>31</v>
      </c>
      <c r="G17" s="266" t="str">
        <f>G3</f>
        <v>2011/12</v>
      </c>
      <c r="H17" s="270" t="str">
        <f>H3</f>
        <v>2012/13</v>
      </c>
      <c r="I17" s="266" t="str">
        <f>I3</f>
        <v>2013/14</v>
      </c>
      <c r="J17" s="310" t="s">
        <v>83</v>
      </c>
      <c r="K17" s="310" t="s">
        <v>84</v>
      </c>
      <c r="L17" s="407" t="s">
        <v>94</v>
      </c>
      <c r="M17" s="307" t="s">
        <v>111</v>
      </c>
    </row>
    <row r="18" spans="1:13" ht="14.25">
      <c r="A18" s="21"/>
      <c r="B18" s="161" t="s">
        <v>80</v>
      </c>
      <c r="C18" s="117" t="s">
        <v>80</v>
      </c>
      <c r="D18" s="35">
        <f aca="true" t="shared" si="1" ref="D18:I18">D16</f>
        <v>340692</v>
      </c>
      <c r="E18" s="69">
        <f t="shared" si="1"/>
        <v>236016</v>
      </c>
      <c r="F18" s="35">
        <f t="shared" si="1"/>
        <v>148553</v>
      </c>
      <c r="G18" s="69">
        <f t="shared" si="1"/>
        <v>106087</v>
      </c>
      <c r="H18" s="171">
        <f t="shared" si="1"/>
        <v>382747</v>
      </c>
      <c r="I18" s="35">
        <f t="shared" si="1"/>
        <v>526969</v>
      </c>
      <c r="J18" s="299">
        <f>J76</f>
        <v>321361</v>
      </c>
      <c r="K18" s="333">
        <v>367120</v>
      </c>
      <c r="L18" s="408">
        <v>478693</v>
      </c>
      <c r="M18" s="302">
        <f>M16</f>
        <v>300642</v>
      </c>
    </row>
    <row r="19" spans="1:13" ht="14.25">
      <c r="A19" s="21"/>
      <c r="B19" s="61">
        <v>1</v>
      </c>
      <c r="C19" s="276" t="s">
        <v>112</v>
      </c>
      <c r="D19" s="65">
        <v>66000</v>
      </c>
      <c r="E19" s="65">
        <v>61000</v>
      </c>
      <c r="F19" s="65">
        <v>23000</v>
      </c>
      <c r="G19" s="65">
        <v>17000</v>
      </c>
      <c r="H19" s="102">
        <v>100148</v>
      </c>
      <c r="I19" s="303">
        <v>135443</v>
      </c>
      <c r="J19" s="309">
        <v>59679</v>
      </c>
      <c r="K19" s="309">
        <v>19931</v>
      </c>
      <c r="L19" s="406">
        <v>103657</v>
      </c>
      <c r="M19" s="306">
        <f>'Mielies-Maize'!J19</f>
        <v>79839</v>
      </c>
    </row>
    <row r="20" spans="1:13" ht="14.25">
      <c r="A20" s="21"/>
      <c r="B20" s="61">
        <v>2</v>
      </c>
      <c r="C20" s="276" t="s">
        <v>122</v>
      </c>
      <c r="D20" s="65">
        <v>168000</v>
      </c>
      <c r="E20" s="65">
        <v>106000</v>
      </c>
      <c r="F20" s="65">
        <v>67000</v>
      </c>
      <c r="G20" s="65">
        <v>31000</v>
      </c>
      <c r="H20" s="102">
        <v>238767</v>
      </c>
      <c r="I20" s="303">
        <v>274371</v>
      </c>
      <c r="J20" s="309">
        <v>105949</v>
      </c>
      <c r="K20" s="309">
        <v>139146</v>
      </c>
      <c r="L20" s="406">
        <v>146679</v>
      </c>
      <c r="M20" s="306">
        <f>'Mielies-Maize'!J20</f>
        <v>175743</v>
      </c>
    </row>
    <row r="21" spans="1:13" ht="14.25">
      <c r="A21" s="21"/>
      <c r="B21" s="61">
        <v>3</v>
      </c>
      <c r="C21" s="276" t="s">
        <v>123</v>
      </c>
      <c r="D21" s="65">
        <v>238000</v>
      </c>
      <c r="E21" s="65">
        <v>183000</v>
      </c>
      <c r="F21" s="65">
        <v>111000</v>
      </c>
      <c r="G21" s="65">
        <v>45000</v>
      </c>
      <c r="H21" s="102">
        <v>299202</v>
      </c>
      <c r="I21" s="303">
        <v>245122</v>
      </c>
      <c r="J21" s="309">
        <v>233401</v>
      </c>
      <c r="K21" s="309">
        <v>221680</v>
      </c>
      <c r="L21" s="406">
        <v>122389</v>
      </c>
      <c r="M21" s="306">
        <f>'Mielies-Maize'!J21</f>
        <v>156704</v>
      </c>
    </row>
    <row r="22" spans="1:13" ht="14.25">
      <c r="A22" s="21"/>
      <c r="B22" s="61">
        <v>4</v>
      </c>
      <c r="C22" s="276" t="s">
        <v>124</v>
      </c>
      <c r="D22" s="65">
        <v>172000</v>
      </c>
      <c r="E22" s="65">
        <v>261000</v>
      </c>
      <c r="F22" s="65">
        <v>229000</v>
      </c>
      <c r="G22" s="65">
        <v>136000</v>
      </c>
      <c r="H22" s="102">
        <v>370170</v>
      </c>
      <c r="I22" s="303">
        <v>397425</v>
      </c>
      <c r="J22" s="309">
        <v>277137</v>
      </c>
      <c r="K22" s="309">
        <v>372647</v>
      </c>
      <c r="L22" s="406">
        <v>349672</v>
      </c>
      <c r="M22" s="306">
        <f>'Mielies-Maize'!J22</f>
        <v>811519</v>
      </c>
    </row>
    <row r="23" spans="1:13" ht="14.25">
      <c r="A23" s="21"/>
      <c r="B23" s="61">
        <v>5</v>
      </c>
      <c r="C23" s="276" t="s">
        <v>125</v>
      </c>
      <c r="D23" s="65">
        <v>209000</v>
      </c>
      <c r="E23" s="65">
        <v>337000</v>
      </c>
      <c r="F23" s="65">
        <v>293000</v>
      </c>
      <c r="G23" s="65">
        <v>221000</v>
      </c>
      <c r="H23" s="102">
        <v>413276</v>
      </c>
      <c r="I23" s="303">
        <v>624015</v>
      </c>
      <c r="J23" s="309">
        <v>470900</v>
      </c>
      <c r="K23" s="309">
        <v>532195</v>
      </c>
      <c r="L23" s="406">
        <v>241653</v>
      </c>
      <c r="M23" s="306">
        <f>'Mielies-Maize'!J23</f>
        <v>415304</v>
      </c>
    </row>
    <row r="24" spans="1:13" ht="14.25">
      <c r="A24" s="21"/>
      <c r="B24" s="61">
        <v>6</v>
      </c>
      <c r="C24" s="276" t="s">
        <v>126</v>
      </c>
      <c r="D24" s="65">
        <v>391000</v>
      </c>
      <c r="E24" s="65">
        <v>254000</v>
      </c>
      <c r="F24" s="65">
        <v>467000</v>
      </c>
      <c r="G24" s="65">
        <v>193000</v>
      </c>
      <c r="H24" s="102">
        <v>396260</v>
      </c>
      <c r="I24" s="303">
        <v>534434</v>
      </c>
      <c r="J24" s="309">
        <v>419988</v>
      </c>
      <c r="K24" s="309">
        <v>407603</v>
      </c>
      <c r="L24" s="406">
        <v>355275</v>
      </c>
      <c r="M24" s="306">
        <f>'Mielies-Maize'!J24</f>
        <v>501029</v>
      </c>
    </row>
    <row r="25" spans="1:13" ht="14.25">
      <c r="A25" s="21"/>
      <c r="B25" s="61">
        <v>7</v>
      </c>
      <c r="C25" s="276" t="s">
        <v>127</v>
      </c>
      <c r="D25" s="65">
        <v>400000</v>
      </c>
      <c r="E25" s="65">
        <v>238000</v>
      </c>
      <c r="F25" s="65">
        <v>365000</v>
      </c>
      <c r="G25" s="65">
        <v>241000</v>
      </c>
      <c r="H25" s="102">
        <v>385661</v>
      </c>
      <c r="I25" s="303">
        <v>544077</v>
      </c>
      <c r="J25" s="309">
        <v>556092</v>
      </c>
      <c r="K25" s="309">
        <v>435684</v>
      </c>
      <c r="L25" s="406">
        <v>187830</v>
      </c>
      <c r="M25" s="306">
        <f>'Mielies-Maize'!J25</f>
        <v>486915</v>
      </c>
    </row>
    <row r="26" spans="1:13" ht="14.25" customHeight="1">
      <c r="A26" s="21"/>
      <c r="B26" s="61">
        <v>8</v>
      </c>
      <c r="C26" s="276" t="s">
        <v>128</v>
      </c>
      <c r="D26" s="65">
        <v>393000</v>
      </c>
      <c r="E26" s="65">
        <v>328000</v>
      </c>
      <c r="F26" s="65">
        <v>419000</v>
      </c>
      <c r="G26" s="65">
        <v>337000</v>
      </c>
      <c r="H26" s="102">
        <v>371690</v>
      </c>
      <c r="I26" s="303">
        <v>459158</v>
      </c>
      <c r="J26" s="309">
        <v>556499</v>
      </c>
      <c r="K26" s="309">
        <v>342664</v>
      </c>
      <c r="L26" s="406">
        <v>542348</v>
      </c>
      <c r="M26" s="306">
        <f>'Mielies-Maize'!J26</f>
        <v>546479</v>
      </c>
    </row>
    <row r="27" spans="1:13" ht="15" customHeight="1">
      <c r="A27" s="21"/>
      <c r="B27" s="61">
        <v>9</v>
      </c>
      <c r="C27" s="276" t="s">
        <v>129</v>
      </c>
      <c r="D27" s="65">
        <v>351000</v>
      </c>
      <c r="E27" s="65">
        <v>467000</v>
      </c>
      <c r="F27" s="65">
        <v>422000</v>
      </c>
      <c r="G27" s="65">
        <v>363000</v>
      </c>
      <c r="H27" s="102">
        <v>120273</v>
      </c>
      <c r="I27" s="303">
        <v>516035</v>
      </c>
      <c r="J27" s="309">
        <v>802737</v>
      </c>
      <c r="K27" s="309">
        <v>584925</v>
      </c>
      <c r="L27" s="406">
        <v>209742</v>
      </c>
      <c r="M27" s="306">
        <f>'Mielies-Maize'!J27</f>
        <v>614102</v>
      </c>
    </row>
    <row r="28" spans="1:13" ht="15" customHeight="1">
      <c r="A28" s="21"/>
      <c r="B28" s="61">
        <v>10</v>
      </c>
      <c r="C28" s="276" t="s">
        <v>130</v>
      </c>
      <c r="D28" s="65">
        <v>404000</v>
      </c>
      <c r="E28" s="65">
        <v>551000</v>
      </c>
      <c r="F28" s="65">
        <v>493000</v>
      </c>
      <c r="G28" s="65">
        <v>315000</v>
      </c>
      <c r="H28" s="102">
        <v>287818</v>
      </c>
      <c r="I28" s="303">
        <v>279489</v>
      </c>
      <c r="J28" s="309">
        <v>475453</v>
      </c>
      <c r="K28" s="309">
        <v>200197</v>
      </c>
      <c r="L28" s="406">
        <v>203239</v>
      </c>
      <c r="M28" s="306">
        <f>'Mielies-Maize'!J28</f>
        <v>404227</v>
      </c>
    </row>
    <row r="29" spans="1:13" ht="15" customHeight="1">
      <c r="A29" s="21"/>
      <c r="B29" s="61">
        <v>11</v>
      </c>
      <c r="C29" s="276" t="s">
        <v>131</v>
      </c>
      <c r="D29" s="65">
        <v>334000</v>
      </c>
      <c r="E29" s="65">
        <v>447000</v>
      </c>
      <c r="F29" s="65">
        <v>309000</v>
      </c>
      <c r="G29" s="65">
        <v>430000</v>
      </c>
      <c r="H29" s="102">
        <v>255047</v>
      </c>
      <c r="I29" s="303">
        <v>230017</v>
      </c>
      <c r="J29" s="309">
        <v>395147</v>
      </c>
      <c r="K29" s="309">
        <v>243948</v>
      </c>
      <c r="L29" s="406">
        <v>224775</v>
      </c>
      <c r="M29" s="306">
        <f>'Mielies-Maize'!J29</f>
        <v>365268</v>
      </c>
    </row>
    <row r="30" spans="1:13" ht="15" customHeight="1">
      <c r="A30" s="21"/>
      <c r="B30" s="61">
        <v>12</v>
      </c>
      <c r="C30" s="276" t="s">
        <v>132</v>
      </c>
      <c r="D30" s="65">
        <v>278000</v>
      </c>
      <c r="E30" s="65">
        <v>365000</v>
      </c>
      <c r="F30" s="65">
        <v>249000</v>
      </c>
      <c r="G30" s="65">
        <v>290000</v>
      </c>
      <c r="H30" s="102">
        <v>288620</v>
      </c>
      <c r="I30" s="303">
        <v>185575</v>
      </c>
      <c r="J30" s="309">
        <v>338970</v>
      </c>
      <c r="K30" s="309">
        <v>202698</v>
      </c>
      <c r="L30" s="406">
        <v>205799</v>
      </c>
      <c r="M30" s="306">
        <f>'Mielies-Maize'!J30</f>
        <v>338097</v>
      </c>
    </row>
    <row r="31" spans="1:13" ht="15" customHeight="1">
      <c r="A31" s="21"/>
      <c r="B31" s="61">
        <v>13</v>
      </c>
      <c r="C31" s="276" t="s">
        <v>133</v>
      </c>
      <c r="D31" s="65">
        <v>212000</v>
      </c>
      <c r="E31" s="65">
        <v>259000</v>
      </c>
      <c r="F31" s="65">
        <v>185000</v>
      </c>
      <c r="G31" s="65">
        <v>206000</v>
      </c>
      <c r="H31" s="102">
        <v>177755</v>
      </c>
      <c r="I31" s="303">
        <v>313368</v>
      </c>
      <c r="J31" s="309">
        <v>438859</v>
      </c>
      <c r="K31" s="309">
        <v>135688</v>
      </c>
      <c r="L31" s="406">
        <v>67692</v>
      </c>
      <c r="M31" s="306">
        <f>'Mielies-Maize'!J31</f>
        <v>427043</v>
      </c>
    </row>
    <row r="32" spans="1:13" ht="15" customHeight="1">
      <c r="A32" s="21"/>
      <c r="B32" s="61">
        <v>14</v>
      </c>
      <c r="C32" s="276" t="s">
        <v>134</v>
      </c>
      <c r="D32" s="65">
        <v>163000</v>
      </c>
      <c r="E32" s="65">
        <v>148000</v>
      </c>
      <c r="F32" s="65">
        <v>118000</v>
      </c>
      <c r="G32" s="65">
        <v>155000</v>
      </c>
      <c r="H32" s="102">
        <v>110778</v>
      </c>
      <c r="I32" s="303">
        <v>88561</v>
      </c>
      <c r="J32" s="309">
        <v>175077</v>
      </c>
      <c r="K32" s="309">
        <v>119400</v>
      </c>
      <c r="L32" s="406">
        <v>80668</v>
      </c>
      <c r="M32" s="306">
        <f>'Mielies-Maize'!J32</f>
        <v>152770</v>
      </c>
    </row>
    <row r="33" spans="1:13" ht="15" customHeight="1">
      <c r="A33" s="21"/>
      <c r="B33" s="61">
        <v>15</v>
      </c>
      <c r="C33" s="276" t="s">
        <v>135</v>
      </c>
      <c r="D33" s="65">
        <v>256000</v>
      </c>
      <c r="E33" s="65">
        <v>182000</v>
      </c>
      <c r="F33" s="65">
        <v>179000</v>
      </c>
      <c r="G33" s="65">
        <v>228000</v>
      </c>
      <c r="H33" s="102">
        <v>65737</v>
      </c>
      <c r="I33" s="303">
        <v>68302</v>
      </c>
      <c r="J33" s="309">
        <v>156922</v>
      </c>
      <c r="K33" s="309">
        <v>80491</v>
      </c>
      <c r="L33" s="406">
        <v>87590</v>
      </c>
      <c r="M33" s="306">
        <f>'Mielies-Maize'!J33</f>
        <v>117715</v>
      </c>
    </row>
    <row r="34" spans="1:13" ht="15" customHeight="1">
      <c r="A34" s="21"/>
      <c r="B34" s="61">
        <v>16</v>
      </c>
      <c r="C34" s="276" t="s">
        <v>136</v>
      </c>
      <c r="D34" s="65">
        <v>72000</v>
      </c>
      <c r="E34" s="65">
        <v>96000</v>
      </c>
      <c r="F34" s="65">
        <v>53000</v>
      </c>
      <c r="G34" s="65">
        <v>95000</v>
      </c>
      <c r="H34" s="102">
        <v>66312</v>
      </c>
      <c r="I34" s="303">
        <v>48240</v>
      </c>
      <c r="J34" s="309">
        <v>95727</v>
      </c>
      <c r="K34" s="309">
        <v>48534</v>
      </c>
      <c r="L34" s="406">
        <v>64519</v>
      </c>
      <c r="M34" s="306">
        <f>'Mielies-Maize'!J34</f>
        <v>81941</v>
      </c>
    </row>
    <row r="35" spans="1:13" ht="15" customHeight="1">
      <c r="A35" s="21"/>
      <c r="B35" s="61">
        <v>17</v>
      </c>
      <c r="C35" s="276" t="s">
        <v>149</v>
      </c>
      <c r="D35" s="65">
        <v>50000</v>
      </c>
      <c r="E35" s="65">
        <v>58000</v>
      </c>
      <c r="F35" s="65">
        <v>39000</v>
      </c>
      <c r="G35" s="65">
        <v>77000</v>
      </c>
      <c r="H35" s="102">
        <v>183567</v>
      </c>
      <c r="I35" s="303">
        <v>38510</v>
      </c>
      <c r="J35" s="309">
        <v>55152</v>
      </c>
      <c r="K35" s="309">
        <v>42537</v>
      </c>
      <c r="L35" s="406">
        <v>92021</v>
      </c>
      <c r="M35" s="306">
        <f>'Mielies-Maize'!J35</f>
        <v>161670</v>
      </c>
    </row>
    <row r="36" spans="1:13" ht="15" customHeight="1">
      <c r="A36" s="21"/>
      <c r="B36" s="61">
        <f>'Mielies-Maize'!B36</f>
        <v>18</v>
      </c>
      <c r="C36" s="276" t="s">
        <v>153</v>
      </c>
      <c r="D36" s="65">
        <v>28000</v>
      </c>
      <c r="E36" s="65">
        <v>39000</v>
      </c>
      <c r="F36" s="65">
        <v>32000</v>
      </c>
      <c r="G36" s="65">
        <v>55000</v>
      </c>
      <c r="H36" s="102">
        <v>39120</v>
      </c>
      <c r="I36" s="303">
        <v>-9008</v>
      </c>
      <c r="J36" s="309">
        <v>-115374</v>
      </c>
      <c r="K36" s="309">
        <v>65779</v>
      </c>
      <c r="L36" s="406">
        <v>26358</v>
      </c>
      <c r="M36" s="306">
        <f>'Mielies-Maize'!J36</f>
        <v>18586</v>
      </c>
    </row>
    <row r="37" spans="1:13" ht="15" customHeight="1">
      <c r="A37" s="21"/>
      <c r="B37" s="61">
        <f>'Mielies-Maize'!B37</f>
        <v>19</v>
      </c>
      <c r="C37" s="276" t="s">
        <v>154</v>
      </c>
      <c r="D37" s="65">
        <v>21000</v>
      </c>
      <c r="E37" s="65">
        <v>119000</v>
      </c>
      <c r="F37" s="65">
        <v>94000</v>
      </c>
      <c r="G37" s="65">
        <v>29000</v>
      </c>
      <c r="H37" s="102">
        <v>24980</v>
      </c>
      <c r="I37" s="303">
        <v>15128</v>
      </c>
      <c r="J37" s="309">
        <v>21586</v>
      </c>
      <c r="K37" s="309">
        <v>17440</v>
      </c>
      <c r="L37" s="406">
        <v>21200</v>
      </c>
      <c r="M37" s="306">
        <f>'Mielies-Maize'!J37</f>
        <v>18657</v>
      </c>
    </row>
    <row r="38" spans="1:13" ht="15" customHeight="1">
      <c r="A38" s="21"/>
      <c r="B38" s="61">
        <f>'Mielies-Maize'!B38</f>
        <v>20</v>
      </c>
      <c r="C38" s="276" t="s">
        <v>155</v>
      </c>
      <c r="D38" s="65">
        <v>39000</v>
      </c>
      <c r="E38" s="65">
        <v>17000</v>
      </c>
      <c r="F38" s="65">
        <v>13000</v>
      </c>
      <c r="G38" s="65">
        <v>143000</v>
      </c>
      <c r="H38" s="102">
        <v>12715</v>
      </c>
      <c r="I38" s="303">
        <v>12566</v>
      </c>
      <c r="J38" s="309">
        <v>13962</v>
      </c>
      <c r="K38" s="309">
        <v>18274</v>
      </c>
      <c r="L38" s="406">
        <v>15307</v>
      </c>
      <c r="M38" s="306">
        <f>'Mielies-Maize'!J38</f>
        <v>20367</v>
      </c>
    </row>
    <row r="39" spans="1:13" ht="15" customHeight="1">
      <c r="A39" s="21"/>
      <c r="B39" s="61">
        <f>'Mielies-Maize'!B39</f>
        <v>21</v>
      </c>
      <c r="C39" s="276" t="s">
        <v>156</v>
      </c>
      <c r="D39" s="65">
        <v>11000</v>
      </c>
      <c r="E39" s="65">
        <v>13000</v>
      </c>
      <c r="F39" s="65">
        <v>11000</v>
      </c>
      <c r="G39" s="65">
        <v>12000</v>
      </c>
      <c r="H39" s="102">
        <v>27155</v>
      </c>
      <c r="I39" s="303">
        <v>9756</v>
      </c>
      <c r="J39" s="309">
        <v>12807</v>
      </c>
      <c r="K39" s="309">
        <v>10500</v>
      </c>
      <c r="L39" s="406">
        <v>11709</v>
      </c>
      <c r="M39" s="306">
        <f>'Mielies-Maize'!J39</f>
        <v>15146</v>
      </c>
    </row>
    <row r="40" spans="1:13" ht="15" customHeight="1">
      <c r="A40" s="21"/>
      <c r="B40" s="61">
        <f>'Mielies-Maize'!B40</f>
        <v>22</v>
      </c>
      <c r="C40" s="276" t="s">
        <v>157</v>
      </c>
      <c r="D40" s="65">
        <v>8000</v>
      </c>
      <c r="E40" s="65">
        <v>11000</v>
      </c>
      <c r="F40" s="65">
        <v>16000</v>
      </c>
      <c r="G40" s="65">
        <v>22000</v>
      </c>
      <c r="H40" s="102">
        <v>14916</v>
      </c>
      <c r="I40" s="303">
        <v>41667</v>
      </c>
      <c r="J40" s="309">
        <v>29932</v>
      </c>
      <c r="K40" s="309">
        <v>35491</v>
      </c>
      <c r="L40" s="406">
        <v>27381</v>
      </c>
      <c r="M40" s="306">
        <f>'Mielies-Maize'!J40</f>
        <v>49916</v>
      </c>
    </row>
    <row r="41" spans="1:13" ht="15" customHeight="1">
      <c r="A41" s="21"/>
      <c r="B41" s="61">
        <f>'Mielies-Maize'!B41</f>
        <v>23</v>
      </c>
      <c r="C41" s="276" t="s">
        <v>158</v>
      </c>
      <c r="D41" s="65">
        <v>7000</v>
      </c>
      <c r="E41" s="65">
        <v>29000</v>
      </c>
      <c r="F41" s="65">
        <v>42000</v>
      </c>
      <c r="G41" s="65">
        <v>10000</v>
      </c>
      <c r="H41" s="102">
        <v>12616</v>
      </c>
      <c r="I41" s="303">
        <v>10571</v>
      </c>
      <c r="J41" s="309">
        <v>3273</v>
      </c>
      <c r="K41" s="309">
        <v>10255</v>
      </c>
      <c r="L41" s="406">
        <v>9868</v>
      </c>
      <c r="M41" s="306">
        <f>'Mielies-Maize'!J41</f>
        <v>11482</v>
      </c>
    </row>
    <row r="42" spans="1:13" ht="15" customHeight="1">
      <c r="A42" s="21"/>
      <c r="B42" s="61">
        <f>'Mielies-Maize'!B42</f>
        <v>24</v>
      </c>
      <c r="C42" s="276" t="s">
        <v>159</v>
      </c>
      <c r="D42" s="65">
        <v>28000</v>
      </c>
      <c r="E42" s="65">
        <v>8000</v>
      </c>
      <c r="F42" s="65">
        <v>13000</v>
      </c>
      <c r="G42" s="65">
        <v>36000</v>
      </c>
      <c r="H42" s="102">
        <v>9063</v>
      </c>
      <c r="I42" s="303">
        <v>12305</v>
      </c>
      <c r="J42" s="309">
        <v>9728</v>
      </c>
      <c r="K42" s="309">
        <v>9030</v>
      </c>
      <c r="L42" s="406">
        <v>11193</v>
      </c>
      <c r="M42" s="306">
        <f>'Mielies-Maize'!J42</f>
        <v>10293</v>
      </c>
    </row>
    <row r="43" spans="1:13" ht="15" customHeight="1">
      <c r="A43" s="21"/>
      <c r="B43" s="61">
        <f>'Mielies-Maize'!B43</f>
        <v>25</v>
      </c>
      <c r="C43" s="276" t="s">
        <v>160</v>
      </c>
      <c r="D43" s="65">
        <v>6000</v>
      </c>
      <c r="E43" s="65">
        <v>6000</v>
      </c>
      <c r="F43" s="65">
        <v>14000</v>
      </c>
      <c r="G43" s="65">
        <v>11000</v>
      </c>
      <c r="H43" s="102">
        <v>18247</v>
      </c>
      <c r="I43" s="303">
        <v>11116</v>
      </c>
      <c r="J43" s="309">
        <v>8531</v>
      </c>
      <c r="K43" s="309">
        <v>10692</v>
      </c>
      <c r="L43" s="406">
        <v>5943</v>
      </c>
      <c r="M43" s="306">
        <f>'Mielies-Maize'!J43</f>
        <v>10282</v>
      </c>
    </row>
    <row r="44" spans="1:13" ht="15" customHeight="1">
      <c r="A44" s="21"/>
      <c r="B44" s="61">
        <f>'Mielies-Maize'!B44</f>
        <v>26</v>
      </c>
      <c r="C44" s="276" t="s">
        <v>161</v>
      </c>
      <c r="D44" s="65">
        <v>4000</v>
      </c>
      <c r="E44" s="65">
        <v>11000</v>
      </c>
      <c r="F44" s="65">
        <v>11000</v>
      </c>
      <c r="G44" s="65">
        <v>10000</v>
      </c>
      <c r="H44" s="102">
        <v>10868</v>
      </c>
      <c r="I44" s="303">
        <v>31192</v>
      </c>
      <c r="J44" s="309">
        <v>10588</v>
      </c>
      <c r="K44" s="309">
        <v>11544</v>
      </c>
      <c r="L44" s="406">
        <v>19559</v>
      </c>
      <c r="M44" s="306">
        <f>'Mielies-Maize'!J44</f>
        <v>47113</v>
      </c>
    </row>
    <row r="45" spans="1:13" ht="15" customHeight="1">
      <c r="A45" s="21"/>
      <c r="B45" s="61">
        <f>'Mielies-Maize'!B45</f>
        <v>27</v>
      </c>
      <c r="C45" s="276" t="s">
        <v>162</v>
      </c>
      <c r="D45" s="65">
        <v>4000</v>
      </c>
      <c r="E45" s="65">
        <v>10000</v>
      </c>
      <c r="F45" s="65">
        <v>12000</v>
      </c>
      <c r="G45" s="65">
        <v>7000</v>
      </c>
      <c r="H45" s="102">
        <v>7436</v>
      </c>
      <c r="I45" s="303">
        <v>7897</v>
      </c>
      <c r="J45" s="309">
        <v>25795</v>
      </c>
      <c r="K45" s="309">
        <v>19670</v>
      </c>
      <c r="L45" s="406">
        <v>5045</v>
      </c>
      <c r="M45" s="306">
        <f>'Mielies-Maize'!J45</f>
        <v>3951</v>
      </c>
    </row>
    <row r="46" spans="1:13" ht="15" customHeight="1">
      <c r="A46" s="21"/>
      <c r="B46" s="61">
        <f>'Mielies-Maize'!B46</f>
        <v>28</v>
      </c>
      <c r="C46" s="276" t="s">
        <v>163</v>
      </c>
      <c r="D46" s="65">
        <v>9000</v>
      </c>
      <c r="E46" s="65">
        <v>38000</v>
      </c>
      <c r="F46" s="65">
        <v>18000</v>
      </c>
      <c r="G46" s="65">
        <v>17000</v>
      </c>
      <c r="H46" s="102">
        <v>9920</v>
      </c>
      <c r="I46" s="303">
        <v>7349</v>
      </c>
      <c r="J46" s="309">
        <v>5900</v>
      </c>
      <c r="K46" s="309">
        <v>8805</v>
      </c>
      <c r="L46" s="406">
        <v>3932</v>
      </c>
      <c r="M46" s="306">
        <f>'Mielies-Maize'!J46</f>
        <v>5639</v>
      </c>
    </row>
    <row r="47" spans="1:13" ht="14.25" customHeight="1">
      <c r="A47" s="21"/>
      <c r="B47" s="61">
        <f>'Mielies-Maize'!B47</f>
        <v>29</v>
      </c>
      <c r="C47" s="276" t="s">
        <v>164</v>
      </c>
      <c r="D47" s="65">
        <v>28000</v>
      </c>
      <c r="E47" s="65">
        <v>10000</v>
      </c>
      <c r="F47" s="65">
        <v>9000</v>
      </c>
      <c r="G47" s="65">
        <v>10000</v>
      </c>
      <c r="H47" s="102">
        <v>9205</v>
      </c>
      <c r="I47" s="303">
        <v>6182</v>
      </c>
      <c r="J47" s="309">
        <v>5353</v>
      </c>
      <c r="K47" s="309">
        <v>9037</v>
      </c>
      <c r="L47" s="406">
        <v>5677</v>
      </c>
      <c r="M47" s="306">
        <f>'Mielies-Maize'!J47</f>
        <v>4121</v>
      </c>
    </row>
    <row r="48" spans="1:13" ht="15" customHeight="1">
      <c r="A48" s="21"/>
      <c r="B48" s="61">
        <f>'Mielies-Maize'!B48</f>
        <v>30</v>
      </c>
      <c r="C48" s="276" t="s">
        <v>165</v>
      </c>
      <c r="D48" s="65">
        <v>24000</v>
      </c>
      <c r="E48" s="65">
        <v>14000</v>
      </c>
      <c r="F48" s="65">
        <v>11000</v>
      </c>
      <c r="G48" s="65">
        <v>6000</v>
      </c>
      <c r="H48" s="102">
        <v>9870</v>
      </c>
      <c r="I48" s="303">
        <v>8877</v>
      </c>
      <c r="J48" s="309">
        <v>6223</v>
      </c>
      <c r="K48" s="309">
        <v>5830</v>
      </c>
      <c r="L48" s="406">
        <v>31000</v>
      </c>
      <c r="M48" s="306">
        <f>'Mielies-Maize'!J48</f>
        <v>52148</v>
      </c>
    </row>
    <row r="49" spans="1:13" ht="15" customHeight="1">
      <c r="A49" s="21"/>
      <c r="B49" s="61">
        <f>'Mielies-Maize'!B49</f>
        <v>31</v>
      </c>
      <c r="C49" s="276" t="s">
        <v>166</v>
      </c>
      <c r="D49" s="65">
        <v>-14000</v>
      </c>
      <c r="E49" s="65">
        <v>10000</v>
      </c>
      <c r="F49" s="65">
        <v>3000</v>
      </c>
      <c r="G49" s="65">
        <v>5000</v>
      </c>
      <c r="H49" s="102">
        <v>8679</v>
      </c>
      <c r="I49" s="303">
        <v>16965</v>
      </c>
      <c r="J49" s="309">
        <v>20496</v>
      </c>
      <c r="K49" s="309">
        <v>19312</v>
      </c>
      <c r="L49" s="406">
        <v>5688</v>
      </c>
      <c r="M49" s="306">
        <f>'Mielies-Maize'!J49</f>
        <v>3874</v>
      </c>
    </row>
    <row r="50" spans="1:13" ht="15" customHeight="1">
      <c r="A50" s="21"/>
      <c r="B50" s="61">
        <f>'Mielies-Maize'!B50</f>
        <v>32</v>
      </c>
      <c r="C50" s="276" t="s">
        <v>167</v>
      </c>
      <c r="D50" s="65">
        <v>3000</v>
      </c>
      <c r="E50" s="65">
        <v>-4000</v>
      </c>
      <c r="F50" s="65">
        <v>1000</v>
      </c>
      <c r="G50" s="65">
        <v>21000</v>
      </c>
      <c r="H50" s="102">
        <v>4596</v>
      </c>
      <c r="I50" s="303">
        <v>8626</v>
      </c>
      <c r="J50" s="309">
        <v>6887</v>
      </c>
      <c r="K50" s="309">
        <v>6538</v>
      </c>
      <c r="L50" s="406">
        <v>0</v>
      </c>
      <c r="M50" s="306">
        <f>'Mielies-Maize'!J50</f>
        <v>4339</v>
      </c>
    </row>
    <row r="51" spans="1:13" ht="15" customHeight="1">
      <c r="A51" s="21"/>
      <c r="B51" s="61">
        <v>33</v>
      </c>
      <c r="C51" s="276" t="s">
        <v>168</v>
      </c>
      <c r="D51" s="118">
        <v>0</v>
      </c>
      <c r="E51" s="65">
        <v>0</v>
      </c>
      <c r="F51" s="65">
        <v>1667</v>
      </c>
      <c r="G51" s="65">
        <v>0</v>
      </c>
      <c r="H51" s="102">
        <v>0</v>
      </c>
      <c r="I51" s="303">
        <v>0</v>
      </c>
      <c r="J51" s="309">
        <v>0</v>
      </c>
      <c r="K51" s="309">
        <v>0</v>
      </c>
      <c r="L51" s="406">
        <v>0</v>
      </c>
      <c r="M51" s="306">
        <f>'Mielies-Maize'!J51</f>
        <v>0</v>
      </c>
    </row>
    <row r="52" spans="1:13" ht="15" customHeight="1">
      <c r="A52" s="21"/>
      <c r="B52" s="61">
        <v>34</v>
      </c>
      <c r="C52" s="276" t="s">
        <v>169</v>
      </c>
      <c r="D52" s="118">
        <v>8000</v>
      </c>
      <c r="E52" s="65">
        <v>0</v>
      </c>
      <c r="F52" s="65">
        <v>1667</v>
      </c>
      <c r="G52" s="65">
        <v>0</v>
      </c>
      <c r="H52" s="102">
        <v>0</v>
      </c>
      <c r="I52" s="303">
        <v>0</v>
      </c>
      <c r="J52" s="309">
        <v>0</v>
      </c>
      <c r="K52" s="309">
        <v>0</v>
      </c>
      <c r="L52" s="406">
        <v>0</v>
      </c>
      <c r="M52" s="306">
        <f>'Mielies-Maize'!J52</f>
        <v>0</v>
      </c>
    </row>
    <row r="53" spans="1:13" ht="15" customHeight="1">
      <c r="A53" s="21"/>
      <c r="B53" s="61">
        <f>'Mielies-Maize'!B53</f>
        <v>35</v>
      </c>
      <c r="C53" s="276" t="s">
        <v>170</v>
      </c>
      <c r="D53" s="118">
        <v>29000</v>
      </c>
      <c r="E53" s="65">
        <v>20000</v>
      </c>
      <c r="F53" s="65">
        <v>1666</v>
      </c>
      <c r="G53" s="65">
        <v>6000</v>
      </c>
      <c r="H53" s="102">
        <v>32560</v>
      </c>
      <c r="I53" s="303">
        <v>22245</v>
      </c>
      <c r="J53" s="309">
        <v>29426</v>
      </c>
      <c r="K53" s="309">
        <v>25182</v>
      </c>
      <c r="L53" s="406">
        <v>22399</v>
      </c>
      <c r="M53" s="306">
        <f>'Mielies-Maize'!J53</f>
        <v>34834</v>
      </c>
    </row>
    <row r="54" spans="1:13" ht="15" customHeight="1">
      <c r="A54" s="21"/>
      <c r="B54" s="61">
        <f>'Mielies-Maize'!B54</f>
        <v>36</v>
      </c>
      <c r="C54" s="276" t="s">
        <v>171</v>
      </c>
      <c r="D54" s="118">
        <v>7000</v>
      </c>
      <c r="E54" s="65">
        <v>7000</v>
      </c>
      <c r="F54" s="65">
        <v>2000</v>
      </c>
      <c r="G54" s="65">
        <v>7000</v>
      </c>
      <c r="H54" s="102">
        <v>1668</v>
      </c>
      <c r="I54" s="303">
        <v>4517</v>
      </c>
      <c r="J54" s="309">
        <v>1550</v>
      </c>
      <c r="K54" s="309">
        <v>1352</v>
      </c>
      <c r="L54" s="406">
        <v>1653</v>
      </c>
      <c r="M54" s="306">
        <f>'Mielies-Maize'!J54</f>
        <v>1742</v>
      </c>
    </row>
    <row r="55" spans="1:13" ht="15" customHeight="1">
      <c r="A55" s="21"/>
      <c r="B55" s="61">
        <f>'Mielies-Maize'!B55</f>
        <v>37</v>
      </c>
      <c r="C55" s="276" t="s">
        <v>172</v>
      </c>
      <c r="D55" s="118">
        <v>9000</v>
      </c>
      <c r="E55" s="65">
        <v>-3000</v>
      </c>
      <c r="F55" s="65">
        <v>2000</v>
      </c>
      <c r="G55" s="65">
        <v>6000</v>
      </c>
      <c r="H55" s="102">
        <v>4009</v>
      </c>
      <c r="I55" s="303">
        <v>3887</v>
      </c>
      <c r="J55" s="309">
        <v>4829</v>
      </c>
      <c r="K55" s="309">
        <v>3195</v>
      </c>
      <c r="L55" s="406">
        <v>6497</v>
      </c>
      <c r="M55" s="306">
        <f>'Mielies-Maize'!J55</f>
        <v>2256</v>
      </c>
    </row>
    <row r="56" spans="1:13" ht="15" customHeight="1">
      <c r="A56" s="21"/>
      <c r="B56" s="61">
        <f>'Mielies-Maize'!B56</f>
        <v>38</v>
      </c>
      <c r="C56" s="276" t="s">
        <v>173</v>
      </c>
      <c r="D56" s="65">
        <v>4000</v>
      </c>
      <c r="E56" s="65">
        <v>6000</v>
      </c>
      <c r="F56" s="65">
        <v>-3000</v>
      </c>
      <c r="G56" s="65">
        <v>10000</v>
      </c>
      <c r="H56" s="102">
        <v>3727</v>
      </c>
      <c r="I56" s="303">
        <v>6891</v>
      </c>
      <c r="J56" s="309">
        <v>7986</v>
      </c>
      <c r="K56" s="309">
        <v>3619</v>
      </c>
      <c r="L56" s="406">
        <v>11270</v>
      </c>
      <c r="M56" s="306">
        <f>'Mielies-Maize'!J56</f>
        <v>2523</v>
      </c>
    </row>
    <row r="57" spans="1:13" ht="15" customHeight="1">
      <c r="A57" s="21"/>
      <c r="B57" s="61">
        <f>'Mielies-Maize'!B57</f>
        <v>39</v>
      </c>
      <c r="C57" s="276" t="s">
        <v>174</v>
      </c>
      <c r="D57" s="65">
        <v>9000</v>
      </c>
      <c r="E57" s="65">
        <v>7000</v>
      </c>
      <c r="F57" s="65">
        <v>4000</v>
      </c>
      <c r="G57" s="65">
        <v>6000</v>
      </c>
      <c r="H57" s="102">
        <v>3341</v>
      </c>
      <c r="I57" s="303">
        <v>17148</v>
      </c>
      <c r="J57" s="309">
        <v>8787</v>
      </c>
      <c r="K57" s="309">
        <v>6187</v>
      </c>
      <c r="L57" s="406">
        <v>32119</v>
      </c>
      <c r="M57" s="306">
        <f>'Mielies-Maize'!J57</f>
        <v>26654</v>
      </c>
    </row>
    <row r="58" spans="1:13" ht="15" customHeight="1">
      <c r="A58" s="21"/>
      <c r="B58" s="61">
        <f>'Mielies-Maize'!B58</f>
        <v>40</v>
      </c>
      <c r="C58" s="276" t="s">
        <v>175</v>
      </c>
      <c r="D58" s="65">
        <v>9000</v>
      </c>
      <c r="E58" s="65">
        <v>10000</v>
      </c>
      <c r="F58" s="65">
        <v>4000</v>
      </c>
      <c r="G58" s="65">
        <v>4000</v>
      </c>
      <c r="H58" s="102">
        <v>6501</v>
      </c>
      <c r="I58" s="303">
        <v>21579</v>
      </c>
      <c r="J58" s="309">
        <v>21557</v>
      </c>
      <c r="K58" s="309">
        <v>32619</v>
      </c>
      <c r="L58" s="406">
        <v>4929</v>
      </c>
      <c r="M58" s="306">
        <f>'Mielies-Maize'!J58</f>
        <v>1418</v>
      </c>
    </row>
    <row r="59" spans="1:13" ht="15" customHeight="1">
      <c r="A59" s="21"/>
      <c r="B59" s="61">
        <f>'Mielies-Maize'!B59</f>
        <v>41</v>
      </c>
      <c r="C59" s="276" t="s">
        <v>176</v>
      </c>
      <c r="D59" s="65">
        <v>7000</v>
      </c>
      <c r="E59" s="65">
        <v>-4000</v>
      </c>
      <c r="F59" s="65">
        <v>19000</v>
      </c>
      <c r="G59" s="65">
        <v>3000</v>
      </c>
      <c r="H59" s="102">
        <v>10359</v>
      </c>
      <c r="I59" s="303">
        <v>14254</v>
      </c>
      <c r="J59" s="309">
        <v>13574</v>
      </c>
      <c r="K59" s="309">
        <v>13978</v>
      </c>
      <c r="L59" s="406">
        <v>9061</v>
      </c>
      <c r="M59" s="306">
        <f>'Mielies-Maize'!J59</f>
        <v>6038</v>
      </c>
    </row>
    <row r="60" spans="1:13" ht="15" customHeight="1">
      <c r="A60" s="21"/>
      <c r="B60" s="61">
        <f>'Mielies-Maize'!B60</f>
        <v>42</v>
      </c>
      <c r="C60" s="276" t="s">
        <v>177</v>
      </c>
      <c r="D60" s="65">
        <v>9000</v>
      </c>
      <c r="E60" s="65">
        <v>6000</v>
      </c>
      <c r="F60" s="65">
        <v>8000</v>
      </c>
      <c r="G60" s="65">
        <v>21000</v>
      </c>
      <c r="H60" s="102">
        <v>13742</v>
      </c>
      <c r="I60" s="303">
        <v>16670</v>
      </c>
      <c r="J60" s="309">
        <v>23605</v>
      </c>
      <c r="K60" s="309">
        <v>12098</v>
      </c>
      <c r="L60" s="406">
        <v>10858</v>
      </c>
      <c r="M60" s="306">
        <f>'Mielies-Maize'!J60</f>
        <v>6287</v>
      </c>
    </row>
    <row r="61" spans="1:13" ht="15" customHeight="1">
      <c r="A61" s="21"/>
      <c r="B61" s="61">
        <f>'Mielies-Maize'!B61</f>
        <v>43</v>
      </c>
      <c r="C61" s="276" t="s">
        <v>178</v>
      </c>
      <c r="D61" s="65">
        <v>13000</v>
      </c>
      <c r="E61" s="65">
        <v>6000</v>
      </c>
      <c r="F61" s="65">
        <v>7000</v>
      </c>
      <c r="G61" s="65">
        <v>14000</v>
      </c>
      <c r="H61" s="102">
        <v>27459</v>
      </c>
      <c r="I61" s="303">
        <v>23609</v>
      </c>
      <c r="J61" s="309">
        <v>23487</v>
      </c>
      <c r="K61" s="309">
        <v>12069</v>
      </c>
      <c r="L61" s="406">
        <v>33195</v>
      </c>
      <c r="M61" s="306">
        <f>'Mielies-Maize'!J61</f>
        <v>40074</v>
      </c>
    </row>
    <row r="62" spans="1:13" ht="15" customHeight="1">
      <c r="A62" s="21"/>
      <c r="B62" s="263">
        <f>'Mielies-Maize'!B62</f>
        <v>44</v>
      </c>
      <c r="C62" s="276" t="s">
        <v>180</v>
      </c>
      <c r="D62" s="65">
        <v>68000</v>
      </c>
      <c r="E62" s="65">
        <v>4000</v>
      </c>
      <c r="F62" s="65">
        <v>8000</v>
      </c>
      <c r="G62" s="65">
        <v>9000</v>
      </c>
      <c r="H62" s="102">
        <v>26796</v>
      </c>
      <c r="I62" s="303">
        <v>24811</v>
      </c>
      <c r="J62" s="309">
        <v>47446</v>
      </c>
      <c r="K62" s="309">
        <v>40215</v>
      </c>
      <c r="L62" s="406">
        <v>4855</v>
      </c>
      <c r="M62" s="306">
        <f>'Mielies-Maize'!J62</f>
        <v>1652</v>
      </c>
    </row>
    <row r="63" spans="1:13" ht="15" customHeight="1">
      <c r="A63" s="21"/>
      <c r="B63" s="61">
        <f>'Mielies-Maize'!B63</f>
        <v>45</v>
      </c>
      <c r="C63" s="276" t="s">
        <v>181</v>
      </c>
      <c r="D63" s="65">
        <v>12000</v>
      </c>
      <c r="E63" s="65">
        <v>8000</v>
      </c>
      <c r="F63" s="65">
        <v>34000</v>
      </c>
      <c r="G63" s="65">
        <v>19000</v>
      </c>
      <c r="H63" s="102">
        <v>36840</v>
      </c>
      <c r="I63" s="303">
        <v>9892</v>
      </c>
      <c r="J63" s="309">
        <v>20915</v>
      </c>
      <c r="K63" s="309">
        <v>12600</v>
      </c>
      <c r="L63" s="406">
        <v>10424</v>
      </c>
      <c r="M63" s="306">
        <f>'Mielies-Maize'!J63</f>
        <v>7988</v>
      </c>
    </row>
    <row r="64" spans="1:13" ht="15" customHeight="1">
      <c r="A64" s="21"/>
      <c r="B64" s="61">
        <f>'Mielies-Maize'!B64</f>
        <v>46</v>
      </c>
      <c r="C64" s="276"/>
      <c r="D64" s="65">
        <v>29000</v>
      </c>
      <c r="E64" s="65">
        <v>14000</v>
      </c>
      <c r="F64" s="65">
        <v>9000</v>
      </c>
      <c r="G64" s="65">
        <v>33000</v>
      </c>
      <c r="H64" s="102">
        <v>35391</v>
      </c>
      <c r="I64" s="303">
        <v>11779</v>
      </c>
      <c r="J64" s="309">
        <v>29975</v>
      </c>
      <c r="K64" s="309">
        <v>21498</v>
      </c>
      <c r="L64" s="406">
        <v>17466</v>
      </c>
      <c r="M64" s="306">
        <f>'Mielies-Maize'!J64</f>
        <v>0</v>
      </c>
    </row>
    <row r="65" spans="1:13" ht="15" customHeight="1">
      <c r="A65" s="21"/>
      <c r="B65" s="61">
        <f>'Mielies-Maize'!B65</f>
        <v>47</v>
      </c>
      <c r="C65" s="276"/>
      <c r="D65" s="65">
        <v>22000</v>
      </c>
      <c r="E65" s="65">
        <v>10000</v>
      </c>
      <c r="F65" s="65">
        <v>8000</v>
      </c>
      <c r="G65" s="65">
        <v>24000</v>
      </c>
      <c r="H65" s="102">
        <v>56654</v>
      </c>
      <c r="I65" s="303">
        <v>23253</v>
      </c>
      <c r="J65" s="309">
        <v>28053</v>
      </c>
      <c r="K65" s="309">
        <v>18258</v>
      </c>
      <c r="L65" s="406">
        <v>15982</v>
      </c>
      <c r="M65" s="306">
        <f>'Mielies-Maize'!J65</f>
        <v>0</v>
      </c>
    </row>
    <row r="66" spans="1:13" ht="15" customHeight="1">
      <c r="A66" s="21"/>
      <c r="B66" s="61">
        <f>'Mielies-Maize'!B66</f>
        <v>48</v>
      </c>
      <c r="C66" s="276"/>
      <c r="D66" s="65">
        <v>21000</v>
      </c>
      <c r="E66" s="65">
        <v>6000</v>
      </c>
      <c r="F66" s="65">
        <v>11000</v>
      </c>
      <c r="G66" s="65">
        <v>32000</v>
      </c>
      <c r="H66" s="102">
        <v>30445</v>
      </c>
      <c r="I66" s="303">
        <v>50319</v>
      </c>
      <c r="J66" s="309">
        <v>49480</v>
      </c>
      <c r="K66" s="309">
        <v>68852</v>
      </c>
      <c r="L66" s="406">
        <v>54677</v>
      </c>
      <c r="M66" s="306">
        <f>'Mielies-Maize'!J66</f>
        <v>0</v>
      </c>
    </row>
    <row r="67" spans="1:13" ht="15" customHeight="1">
      <c r="A67" s="21"/>
      <c r="B67" s="61">
        <f>'Mielies-Maize'!B67</f>
        <v>49</v>
      </c>
      <c r="C67" s="276"/>
      <c r="D67" s="65">
        <v>-4000</v>
      </c>
      <c r="E67" s="65">
        <v>35000</v>
      </c>
      <c r="F67" s="65">
        <v>7000</v>
      </c>
      <c r="G67" s="65">
        <v>21000</v>
      </c>
      <c r="H67" s="102">
        <v>26404</v>
      </c>
      <c r="I67" s="303">
        <v>24511</v>
      </c>
      <c r="J67" s="309">
        <v>19256</v>
      </c>
      <c r="K67" s="309">
        <v>13097</v>
      </c>
      <c r="L67" s="406">
        <v>39179</v>
      </c>
      <c r="M67" s="306">
        <f>'Mielies-Maize'!J67</f>
        <v>0</v>
      </c>
    </row>
    <row r="68" spans="1:13" ht="15" customHeight="1">
      <c r="A68" s="21"/>
      <c r="B68" s="61">
        <f>'Mielies-Maize'!B68</f>
        <v>50</v>
      </c>
      <c r="C68" s="276"/>
      <c r="D68" s="65">
        <v>33000</v>
      </c>
      <c r="E68" s="65">
        <v>18000</v>
      </c>
      <c r="F68" s="65">
        <v>22500</v>
      </c>
      <c r="G68" s="65">
        <v>53000</v>
      </c>
      <c r="H68" s="102">
        <v>57311</v>
      </c>
      <c r="I68" s="303">
        <v>36503</v>
      </c>
      <c r="J68" s="309">
        <v>25982</v>
      </c>
      <c r="K68" s="309">
        <v>47363</v>
      </c>
      <c r="L68" s="406">
        <v>24428</v>
      </c>
      <c r="M68" s="306">
        <f>'Mielies-Maize'!J68</f>
        <v>0</v>
      </c>
    </row>
    <row r="69" spans="1:13" ht="15" customHeight="1">
      <c r="A69" s="21"/>
      <c r="B69" s="61">
        <f>'Mielies-Maize'!B69</f>
        <v>51</v>
      </c>
      <c r="C69" s="276"/>
      <c r="D69" s="65">
        <v>44000</v>
      </c>
      <c r="E69" s="65">
        <v>22000</v>
      </c>
      <c r="F69" s="65">
        <v>18000</v>
      </c>
      <c r="G69" s="65">
        <v>83000</v>
      </c>
      <c r="H69" s="102">
        <v>121210</v>
      </c>
      <c r="I69" s="303">
        <v>32842</v>
      </c>
      <c r="J69" s="309">
        <v>51132</v>
      </c>
      <c r="K69" s="309">
        <v>65527</v>
      </c>
      <c r="L69" s="406">
        <v>36667</v>
      </c>
      <c r="M69" s="306">
        <f>'Mielies-Maize'!J69</f>
        <v>0</v>
      </c>
    </row>
    <row r="70" spans="1:13" ht="15" customHeight="1">
      <c r="A70" s="21"/>
      <c r="B70" s="61">
        <f>'Mielies-Maize'!B70</f>
        <v>52</v>
      </c>
      <c r="C70" s="276"/>
      <c r="D70" s="65"/>
      <c r="E70" s="65">
        <v>16000</v>
      </c>
      <c r="F70" s="65">
        <v>6500</v>
      </c>
      <c r="G70" s="65">
        <v>60000</v>
      </c>
      <c r="H70" s="102">
        <v>74145</v>
      </c>
      <c r="I70" s="309">
        <v>131750</v>
      </c>
      <c r="J70" s="309">
        <v>57159</v>
      </c>
      <c r="K70" s="309">
        <v>66227</v>
      </c>
      <c r="L70" s="406">
        <v>61905</v>
      </c>
      <c r="M70" s="306">
        <f>'Mielies-Maize'!J70</f>
        <v>0</v>
      </c>
    </row>
    <row r="71" spans="1:13" ht="14.25">
      <c r="A71" s="21"/>
      <c r="B71" s="290" t="s">
        <v>35</v>
      </c>
      <c r="C71" s="291"/>
      <c r="D71" s="145" t="s">
        <v>79</v>
      </c>
      <c r="E71" s="145">
        <v>5275000</v>
      </c>
      <c r="F71" s="145">
        <v>4985000</v>
      </c>
      <c r="G71" s="145">
        <v>4308000</v>
      </c>
      <c r="H71" s="146">
        <v>5217000</v>
      </c>
      <c r="I71" s="318">
        <v>6203800</v>
      </c>
      <c r="J71" s="318">
        <v>6540000</v>
      </c>
      <c r="K71" s="214">
        <v>5220000</v>
      </c>
      <c r="L71" s="416">
        <v>4370000</v>
      </c>
      <c r="M71" s="214">
        <f>'Table-SAGIS deliver vs CEC est'!D8</f>
        <v>6851250</v>
      </c>
    </row>
    <row r="72" spans="1:13" ht="14.25" customHeight="1">
      <c r="A72" s="21"/>
      <c r="B72" s="376" t="s">
        <v>87</v>
      </c>
      <c r="C72" s="317"/>
      <c r="D72" s="183">
        <v>433883</v>
      </c>
      <c r="E72" s="185">
        <v>309666</v>
      </c>
      <c r="F72" s="185">
        <v>408213</v>
      </c>
      <c r="G72" s="185">
        <v>373764</v>
      </c>
      <c r="H72" s="185">
        <v>319431</v>
      </c>
      <c r="I72" s="185">
        <v>346869</v>
      </c>
      <c r="J72" s="185">
        <v>382404</v>
      </c>
      <c r="K72" s="215">
        <v>362420</v>
      </c>
      <c r="L72" s="415">
        <v>286664</v>
      </c>
      <c r="M72" s="215">
        <f>'Table-SAGIS deliver vs CEC est'!D9+'Table-SAGIS deliver vs CEC est'!D10</f>
        <v>400000</v>
      </c>
    </row>
    <row r="73" spans="1:13" ht="14.25" customHeight="1">
      <c r="A73" s="21"/>
      <c r="B73" s="378" t="s">
        <v>85</v>
      </c>
      <c r="C73" s="321"/>
      <c r="D73" s="186">
        <f aca="true" t="shared" si="2" ref="D73:J73">D71-D72</f>
        <v>4786117</v>
      </c>
      <c r="E73" s="186">
        <f t="shared" si="2"/>
        <v>4965334</v>
      </c>
      <c r="F73" s="186">
        <f t="shared" si="2"/>
        <v>4576787</v>
      </c>
      <c r="G73" s="186">
        <f t="shared" si="2"/>
        <v>3934236</v>
      </c>
      <c r="H73" s="186">
        <f t="shared" si="2"/>
        <v>4897569</v>
      </c>
      <c r="I73" s="186">
        <f t="shared" si="2"/>
        <v>5856931</v>
      </c>
      <c r="J73" s="186">
        <f t="shared" si="2"/>
        <v>6157596</v>
      </c>
      <c r="K73" s="216">
        <f>K71-K72</f>
        <v>4857580</v>
      </c>
      <c r="L73" s="216">
        <f>L71-L72</f>
        <v>4083336</v>
      </c>
      <c r="M73" s="216">
        <f>M71-M72</f>
        <v>6451250</v>
      </c>
    </row>
    <row r="74" spans="1:13" ht="12" thickBot="1">
      <c r="A74" s="21"/>
      <c r="B74" s="181"/>
      <c r="C74" s="182"/>
      <c r="D74" s="170"/>
      <c r="E74" s="170"/>
      <c r="F74" s="170"/>
      <c r="G74" s="170"/>
      <c r="H74" s="170"/>
      <c r="I74" s="170"/>
      <c r="J74" s="170"/>
      <c r="K74" s="337"/>
      <c r="L74" s="337"/>
      <c r="M74" s="337"/>
    </row>
    <row r="75" spans="1:13" ht="18" thickBot="1">
      <c r="A75" s="21"/>
      <c r="B75" s="390" t="s">
        <v>73</v>
      </c>
      <c r="C75" s="391"/>
      <c r="D75" s="308" t="s">
        <v>29</v>
      </c>
      <c r="E75" s="308" t="s">
        <v>30</v>
      </c>
      <c r="F75" s="308" t="s">
        <v>31</v>
      </c>
      <c r="G75" s="308" t="s">
        <v>28</v>
      </c>
      <c r="H75" s="308" t="s">
        <v>34</v>
      </c>
      <c r="I75" s="308" t="s">
        <v>62</v>
      </c>
      <c r="J75" s="392" t="s">
        <v>83</v>
      </c>
      <c r="K75" s="392" t="s">
        <v>84</v>
      </c>
      <c r="L75" s="392" t="s">
        <v>94</v>
      </c>
      <c r="M75" s="392" t="s">
        <v>121</v>
      </c>
    </row>
    <row r="76" spans="1:13" ht="11.25">
      <c r="A76" s="21"/>
      <c r="B76" s="104" t="s">
        <v>72</v>
      </c>
      <c r="C76" s="105"/>
      <c r="D76" s="165">
        <f>D16</f>
        <v>340692</v>
      </c>
      <c r="E76" s="165">
        <f>E16</f>
        <v>236016</v>
      </c>
      <c r="F76" s="106">
        <f>F16</f>
        <v>148553</v>
      </c>
      <c r="G76" s="106">
        <f>G16</f>
        <v>106087</v>
      </c>
      <c r="H76" s="106">
        <f>H16</f>
        <v>382747</v>
      </c>
      <c r="I76" s="314">
        <v>526969</v>
      </c>
      <c r="J76" s="106">
        <f>J16</f>
        <v>321361</v>
      </c>
      <c r="K76" s="106">
        <f>K16</f>
        <v>367120</v>
      </c>
      <c r="L76" s="106">
        <f>L18</f>
        <v>478693</v>
      </c>
      <c r="M76" s="387">
        <f>M18</f>
        <v>300642</v>
      </c>
    </row>
    <row r="77" spans="1:13" ht="12" thickBot="1">
      <c r="A77" s="21"/>
      <c r="B77" s="108" t="s">
        <v>66</v>
      </c>
      <c r="C77" s="109"/>
      <c r="D77" s="187">
        <f>SUM(D19:D63)</f>
        <v>4547000</v>
      </c>
      <c r="E77" s="187">
        <f aca="true" t="shared" si="3" ref="E77:M77">SUM(E19:E63)</f>
        <v>4739000</v>
      </c>
      <c r="F77" s="187">
        <f t="shared" si="3"/>
        <v>4411000</v>
      </c>
      <c r="G77" s="187">
        <f t="shared" si="3"/>
        <v>3879000</v>
      </c>
      <c r="H77" s="187">
        <f t="shared" si="3"/>
        <v>4517469</v>
      </c>
      <c r="I77" s="187">
        <f t="shared" si="3"/>
        <v>5338834</v>
      </c>
      <c r="J77" s="187">
        <f t="shared" si="3"/>
        <v>5882538</v>
      </c>
      <c r="K77" s="187">
        <f t="shared" si="3"/>
        <v>4551279</v>
      </c>
      <c r="L77" s="187">
        <f>SUM(L19:L63)</f>
        <v>3632668</v>
      </c>
      <c r="M77" s="187">
        <f t="shared" si="3"/>
        <v>6243745</v>
      </c>
    </row>
    <row r="78" spans="1:13" ht="15" thickBot="1">
      <c r="A78" s="21"/>
      <c r="B78" s="283" t="s">
        <v>32</v>
      </c>
      <c r="C78" s="284"/>
      <c r="D78" s="313">
        <f aca="true" t="shared" si="4" ref="D78:K78">SUM(D76:D77)</f>
        <v>4887692</v>
      </c>
      <c r="E78" s="313">
        <f t="shared" si="4"/>
        <v>4975016</v>
      </c>
      <c r="F78" s="313">
        <f t="shared" si="4"/>
        <v>4559553</v>
      </c>
      <c r="G78" s="313">
        <f t="shared" si="4"/>
        <v>3985087</v>
      </c>
      <c r="H78" s="313">
        <f t="shared" si="4"/>
        <v>4900216</v>
      </c>
      <c r="I78" s="313">
        <f t="shared" si="4"/>
        <v>5865803</v>
      </c>
      <c r="J78" s="313">
        <f t="shared" si="4"/>
        <v>6203899</v>
      </c>
      <c r="K78" s="313">
        <f t="shared" si="4"/>
        <v>4918399</v>
      </c>
      <c r="L78" s="313">
        <f>SUM(L76:L77)</f>
        <v>4111361</v>
      </c>
      <c r="M78" s="313">
        <f>SUM(M76:M77)</f>
        <v>6544387</v>
      </c>
    </row>
    <row r="79" spans="1:13" ht="15" thickBot="1" thickTop="1">
      <c r="A79" s="21"/>
      <c r="B79" s="393" t="s">
        <v>33</v>
      </c>
      <c r="C79" s="394"/>
      <c r="D79" s="395">
        <f aca="true" t="shared" si="5" ref="D79:K79">D78/D73</f>
        <v>1.0212228409794413</v>
      </c>
      <c r="E79" s="395">
        <f t="shared" si="5"/>
        <v>1.0019499191796564</v>
      </c>
      <c r="F79" s="395">
        <f t="shared" si="5"/>
        <v>0.9962344762821604</v>
      </c>
      <c r="G79" s="395">
        <f t="shared" si="5"/>
        <v>1.0129252541027025</v>
      </c>
      <c r="H79" s="395">
        <f t="shared" si="5"/>
        <v>1.000540472222035</v>
      </c>
      <c r="I79" s="395">
        <f t="shared" si="5"/>
        <v>1.001514786498253</v>
      </c>
      <c r="J79" s="395">
        <f t="shared" si="5"/>
        <v>1.0075196553979833</v>
      </c>
      <c r="K79" s="395">
        <f t="shared" si="5"/>
        <v>1.0125204319846508</v>
      </c>
      <c r="L79" s="395">
        <f>L78/L73</f>
        <v>1.006863260823993</v>
      </c>
      <c r="M79" s="395">
        <f>M78/M73</f>
        <v>1.0144370470838984</v>
      </c>
    </row>
    <row r="80" spans="1:13" ht="14.25">
      <c r="A80" s="21"/>
      <c r="B80" s="452" t="s">
        <v>47</v>
      </c>
      <c r="C80" s="453"/>
      <c r="D80" s="453"/>
      <c r="E80" s="453"/>
      <c r="F80" s="453"/>
      <c r="G80" s="453"/>
      <c r="H80" s="453"/>
      <c r="I80" s="453"/>
      <c r="J80" s="453"/>
      <c r="K80" s="453"/>
      <c r="L80" s="453"/>
      <c r="M80" s="454"/>
    </row>
    <row r="81" spans="1:13" ht="15" customHeight="1">
      <c r="A81" s="21"/>
      <c r="B81" s="465" t="s">
        <v>48</v>
      </c>
      <c r="C81" s="466"/>
      <c r="D81" s="466"/>
      <c r="E81" s="466"/>
      <c r="F81" s="466"/>
      <c r="G81" s="466"/>
      <c r="H81" s="466"/>
      <c r="I81" s="466"/>
      <c r="J81" s="466"/>
      <c r="K81" s="466"/>
      <c r="L81" s="466"/>
      <c r="M81" s="469"/>
    </row>
    <row r="82" spans="1:13" ht="15.75" customHeight="1" thickBot="1">
      <c r="A82" s="21"/>
      <c r="B82" s="467" t="s">
        <v>49</v>
      </c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70"/>
    </row>
    <row r="83" ht="11.25" hidden="1"/>
    <row r="84" spans="2:11" ht="12.75" hidden="1">
      <c r="B84" s="2" t="s">
        <v>92</v>
      </c>
      <c r="D84" s="192">
        <f aca="true" t="shared" si="6" ref="D84:J84">SUM(D48:D62)/D73</f>
        <v>0.0386534637577811</v>
      </c>
      <c r="E84" s="192">
        <f t="shared" si="6"/>
        <v>0.015910309356832793</v>
      </c>
      <c r="F84" s="192">
        <f t="shared" si="6"/>
        <v>0.015513066262423835</v>
      </c>
      <c r="G84" s="192">
        <f t="shared" si="6"/>
        <v>0.029993116833865584</v>
      </c>
      <c r="H84" s="192">
        <f t="shared" si="6"/>
        <v>0.03130267281583986</v>
      </c>
      <c r="I84" s="192">
        <f t="shared" si="6"/>
        <v>0.03245368606869366</v>
      </c>
      <c r="J84" s="192">
        <f t="shared" si="6"/>
        <v>0.03505475188693769</v>
      </c>
      <c r="K84" s="189">
        <f>1-K79</f>
        <v>-0.012520431984650804</v>
      </c>
    </row>
    <row r="85" ht="11.25" hidden="1"/>
    <row r="86" spans="9:10" ht="11.25" hidden="1">
      <c r="I86" s="2" t="s">
        <v>93</v>
      </c>
      <c r="J86" s="193">
        <f>SUM(AVERAGE(D84:J84))</f>
        <v>0.02841158099748207</v>
      </c>
    </row>
    <row r="87" ht="11.25">
      <c r="M87" s="429">
        <f>1-M79</f>
        <v>-0.014437047083898369</v>
      </c>
    </row>
  </sheetData>
  <sheetProtection/>
  <mergeCells count="4">
    <mergeCell ref="B2:M2"/>
    <mergeCell ref="B80:M80"/>
    <mergeCell ref="B81:M81"/>
    <mergeCell ref="B82:M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zoomScale="76" zoomScaleNormal="76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7" sqref="D77:M77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customWidth="1"/>
    <col min="5" max="5" width="15.140625" style="4" customWidth="1"/>
    <col min="6" max="6" width="15.421875" style="4" customWidth="1"/>
    <col min="7" max="7" width="15.8515625" style="2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3" width="15.00390625" style="2" customWidth="1"/>
    <col min="14" max="16384" width="9.140625" style="2" customWidth="1"/>
  </cols>
  <sheetData>
    <row r="1" spans="1:11" ht="12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3" ht="22.5">
      <c r="A2" s="21"/>
      <c r="B2" s="446" t="s">
        <v>67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/>
    </row>
    <row r="3" spans="1:13" s="1" customFormat="1" ht="18" thickBot="1">
      <c r="A3" s="31"/>
      <c r="B3" s="331" t="s">
        <v>19</v>
      </c>
      <c r="C3" s="288" t="s">
        <v>0</v>
      </c>
      <c r="D3" s="289" t="s">
        <v>29</v>
      </c>
      <c r="E3" s="329" t="s">
        <v>30</v>
      </c>
      <c r="F3" s="289" t="s">
        <v>31</v>
      </c>
      <c r="G3" s="329" t="s">
        <v>28</v>
      </c>
      <c r="H3" s="352" t="s">
        <v>34</v>
      </c>
      <c r="I3" s="353" t="s">
        <v>62</v>
      </c>
      <c r="J3" s="352" t="s">
        <v>83</v>
      </c>
      <c r="K3" s="354" t="s">
        <v>84</v>
      </c>
      <c r="L3" s="292" t="s">
        <v>94</v>
      </c>
      <c r="M3" s="305" t="s">
        <v>111</v>
      </c>
    </row>
    <row r="4" spans="1:13" ht="13.5">
      <c r="A4" s="21"/>
      <c r="B4" s="200">
        <v>44</v>
      </c>
      <c r="C4" s="91">
        <v>42433</v>
      </c>
      <c r="D4" s="341">
        <v>152000</v>
      </c>
      <c r="E4" s="196">
        <v>22000</v>
      </c>
      <c r="F4" s="66">
        <v>11000</v>
      </c>
      <c r="G4" s="197">
        <v>44000</v>
      </c>
      <c r="H4" s="65">
        <v>27000</v>
      </c>
      <c r="I4" s="34"/>
      <c r="J4" s="202"/>
      <c r="K4" s="198"/>
      <c r="L4" s="333">
        <f>'Mielies-Maize'!N6</f>
        <v>12553</v>
      </c>
      <c r="M4" s="396">
        <f>'Mielies-Maize'!O6</f>
        <v>12553</v>
      </c>
    </row>
    <row r="5" spans="1:13" s="1" customFormat="1" ht="13.5">
      <c r="A5" s="31"/>
      <c r="B5" s="61">
        <v>45</v>
      </c>
      <c r="C5" s="91">
        <v>42440</v>
      </c>
      <c r="D5" s="342">
        <v>22000</v>
      </c>
      <c r="E5" s="33">
        <v>39000</v>
      </c>
      <c r="F5" s="66">
        <v>25000</v>
      </c>
      <c r="G5" s="34">
        <v>12000</v>
      </c>
      <c r="H5" s="65">
        <v>42000</v>
      </c>
      <c r="I5" s="30">
        <v>53181</v>
      </c>
      <c r="J5" s="49">
        <v>17466</v>
      </c>
      <c r="K5" s="312">
        <v>27684</v>
      </c>
      <c r="L5" s="309">
        <f>'Mielies-Maize'!N7</f>
        <v>36209</v>
      </c>
      <c r="M5" s="382">
        <f>'Mielies-Maize'!O7</f>
        <v>48762</v>
      </c>
    </row>
    <row r="6" spans="1:13" s="1" customFormat="1" ht="13.5">
      <c r="A6" s="31"/>
      <c r="B6" s="61">
        <v>46</v>
      </c>
      <c r="C6" s="91">
        <v>42447</v>
      </c>
      <c r="D6" s="342">
        <v>39000</v>
      </c>
      <c r="E6" s="33">
        <v>28000</v>
      </c>
      <c r="F6" s="66">
        <v>14000</v>
      </c>
      <c r="G6" s="34">
        <v>13000</v>
      </c>
      <c r="H6" s="65">
        <v>40000</v>
      </c>
      <c r="I6" s="30">
        <v>58073</v>
      </c>
      <c r="J6" s="49">
        <v>16832</v>
      </c>
      <c r="K6" s="312">
        <v>35987</v>
      </c>
      <c r="L6" s="309">
        <f>'Mielies-Maize'!N8</f>
        <v>77684</v>
      </c>
      <c r="M6" s="382">
        <f>'Mielies-Maize'!O8</f>
        <v>126446</v>
      </c>
    </row>
    <row r="7" spans="1:13" s="1" customFormat="1" ht="13.5">
      <c r="A7" s="31"/>
      <c r="B7" s="61">
        <v>47</v>
      </c>
      <c r="C7" s="91">
        <v>42454</v>
      </c>
      <c r="D7" s="342">
        <v>28000</v>
      </c>
      <c r="E7" s="33">
        <v>28000</v>
      </c>
      <c r="F7" s="66">
        <v>8000</v>
      </c>
      <c r="G7" s="34">
        <v>15000</v>
      </c>
      <c r="H7" s="65">
        <v>52000</v>
      </c>
      <c r="I7" s="30">
        <v>92058</v>
      </c>
      <c r="J7" s="49">
        <v>30836</v>
      </c>
      <c r="K7" s="312">
        <v>33859</v>
      </c>
      <c r="L7" s="309">
        <f>'Mielies-Maize'!N9</f>
        <v>76354</v>
      </c>
      <c r="M7" s="382">
        <f>'Mielies-Maize'!O9</f>
        <v>202800</v>
      </c>
    </row>
    <row r="8" spans="1:13" s="1" customFormat="1" ht="13.5">
      <c r="A8" s="31"/>
      <c r="B8" s="61">
        <v>48</v>
      </c>
      <c r="C8" s="91">
        <v>42461</v>
      </c>
      <c r="D8" s="342">
        <v>28000</v>
      </c>
      <c r="E8" s="33">
        <v>-9000</v>
      </c>
      <c r="F8" s="66">
        <v>59000</v>
      </c>
      <c r="G8" s="34">
        <v>14000</v>
      </c>
      <c r="H8" s="65">
        <v>35000</v>
      </c>
      <c r="I8" s="30">
        <v>44272</v>
      </c>
      <c r="J8" s="49">
        <v>90770</v>
      </c>
      <c r="K8" s="312">
        <v>96479</v>
      </c>
      <c r="L8" s="309">
        <f>'Mielies-Maize'!N10</f>
        <v>181763</v>
      </c>
      <c r="M8" s="382">
        <f>'Mielies-Maize'!O10</f>
        <v>384563</v>
      </c>
    </row>
    <row r="9" spans="1:13" s="1" customFormat="1" ht="13.5">
      <c r="A9" s="31"/>
      <c r="B9" s="61">
        <v>49</v>
      </c>
      <c r="C9" s="91">
        <v>42468</v>
      </c>
      <c r="D9" s="342">
        <v>-9000</v>
      </c>
      <c r="E9" s="33">
        <v>48000</v>
      </c>
      <c r="F9" s="66">
        <v>35000</v>
      </c>
      <c r="G9" s="34">
        <v>37500</v>
      </c>
      <c r="H9" s="65">
        <v>93000</v>
      </c>
      <c r="I9" s="30">
        <v>40598</v>
      </c>
      <c r="J9" s="49">
        <v>41483</v>
      </c>
      <c r="K9" s="312">
        <v>27402</v>
      </c>
      <c r="L9" s="309">
        <f>'Mielies-Maize'!N11</f>
        <v>90941</v>
      </c>
      <c r="M9" s="382">
        <f>'Mielies-Maize'!O11</f>
        <v>475504</v>
      </c>
    </row>
    <row r="10" spans="1:13" ht="13.5">
      <c r="A10" s="21"/>
      <c r="B10" s="61">
        <v>50</v>
      </c>
      <c r="C10" s="91">
        <v>42475</v>
      </c>
      <c r="D10" s="342">
        <v>48000</v>
      </c>
      <c r="E10" s="33">
        <v>62000</v>
      </c>
      <c r="F10" s="66">
        <v>55000</v>
      </c>
      <c r="G10" s="34">
        <v>29000</v>
      </c>
      <c r="H10" s="65">
        <v>144000</v>
      </c>
      <c r="I10" s="30">
        <v>94097</v>
      </c>
      <c r="J10" s="49">
        <v>51939</v>
      </c>
      <c r="K10" s="312">
        <v>33877</v>
      </c>
      <c r="L10" s="309">
        <f>'Mielies-Maize'!N12</f>
        <v>47023</v>
      </c>
      <c r="M10" s="382">
        <f>'Mielies-Maize'!O12</f>
        <v>522527</v>
      </c>
    </row>
    <row r="11" spans="1:13" ht="13.5">
      <c r="A11" s="21"/>
      <c r="B11" s="61">
        <v>51</v>
      </c>
      <c r="C11" s="91">
        <v>42482</v>
      </c>
      <c r="D11" s="342">
        <v>62000</v>
      </c>
      <c r="E11" s="33">
        <v>0</v>
      </c>
      <c r="F11" s="66">
        <v>47000</v>
      </c>
      <c r="G11" s="34">
        <v>10500</v>
      </c>
      <c r="H11" s="65">
        <v>92000</v>
      </c>
      <c r="I11" s="30">
        <v>181300</v>
      </c>
      <c r="J11" s="49">
        <v>46216</v>
      </c>
      <c r="K11" s="312">
        <v>72472</v>
      </c>
      <c r="L11" s="309">
        <f>'Mielies-Maize'!N13</f>
        <v>89128</v>
      </c>
      <c r="M11" s="382">
        <f>'Mielies-Maize'!O13</f>
        <v>611655</v>
      </c>
    </row>
    <row r="12" spans="1:13" ht="13.5">
      <c r="A12" s="21"/>
      <c r="B12" s="201">
        <v>52</v>
      </c>
      <c r="C12" s="91">
        <v>42489</v>
      </c>
      <c r="D12" s="343" t="s">
        <v>63</v>
      </c>
      <c r="E12" s="195" t="s">
        <v>64</v>
      </c>
      <c r="F12" s="207" t="s">
        <v>65</v>
      </c>
      <c r="G12" s="204">
        <v>92000</v>
      </c>
      <c r="H12" s="339">
        <v>130762</v>
      </c>
      <c r="I12" s="172">
        <v>130762</v>
      </c>
      <c r="J12" s="148">
        <v>83396</v>
      </c>
      <c r="K12" s="332">
        <v>133695</v>
      </c>
      <c r="L12" s="338">
        <f>'Mielies-Maize'!N14</f>
        <v>184166</v>
      </c>
      <c r="M12" s="383">
        <f>'Mielies-Maize'!O14</f>
        <v>795821</v>
      </c>
    </row>
    <row r="13" spans="1:13" ht="13.5">
      <c r="A13" s="21"/>
      <c r="B13" s="371" t="s">
        <v>99</v>
      </c>
      <c r="C13" s="221"/>
      <c r="D13" s="34"/>
      <c r="E13" s="34"/>
      <c r="F13" s="34"/>
      <c r="G13" s="34"/>
      <c r="H13" s="34"/>
      <c r="I13" s="30"/>
      <c r="J13" s="34"/>
      <c r="K13" s="34"/>
      <c r="L13" s="164">
        <v>82997</v>
      </c>
      <c r="M13" s="384">
        <f>'Mielies-Maize'!P15</f>
        <v>0</v>
      </c>
    </row>
    <row r="14" spans="1:13" ht="12">
      <c r="A14" s="21"/>
      <c r="B14" s="115" t="s">
        <v>95</v>
      </c>
      <c r="C14" s="194"/>
      <c r="D14" s="164">
        <v>183432</v>
      </c>
      <c r="E14" s="164">
        <v>125545</v>
      </c>
      <c r="F14" s="164">
        <v>113828</v>
      </c>
      <c r="G14" s="164">
        <v>89240</v>
      </c>
      <c r="H14" s="164">
        <v>187361</v>
      </c>
      <c r="I14" s="163">
        <v>281531</v>
      </c>
      <c r="J14" s="164">
        <v>153045</v>
      </c>
      <c r="K14" s="164">
        <v>197697</v>
      </c>
      <c r="L14" s="164">
        <v>249761</v>
      </c>
      <c r="M14" s="384">
        <f>'Mielies-Maize'!O16</f>
        <v>384702</v>
      </c>
    </row>
    <row r="15" spans="1:13" ht="12">
      <c r="A15" s="21"/>
      <c r="B15" s="115" t="s">
        <v>96</v>
      </c>
      <c r="C15" s="194"/>
      <c r="D15" s="164">
        <v>485601</v>
      </c>
      <c r="E15" s="164">
        <v>226174</v>
      </c>
      <c r="F15" s="164">
        <v>208296</v>
      </c>
      <c r="G15" s="164">
        <v>81862</v>
      </c>
      <c r="H15" s="164">
        <v>426749</v>
      </c>
      <c r="I15" s="163">
        <v>560255</v>
      </c>
      <c r="J15" s="164">
        <v>325715</v>
      </c>
      <c r="K15" s="164">
        <v>344259</v>
      </c>
      <c r="L15" s="164">
        <v>488250</v>
      </c>
      <c r="M15" s="384">
        <f>'Mielies-Maize'!O17</f>
        <v>419491</v>
      </c>
    </row>
    <row r="16" spans="1:13" ht="14.25">
      <c r="A16" s="21"/>
      <c r="B16" s="268" t="s">
        <v>45</v>
      </c>
      <c r="C16" s="346"/>
      <c r="D16" s="405">
        <f aca="true" t="shared" si="0" ref="D16:J16">SUM(D14:D15)</f>
        <v>669033</v>
      </c>
      <c r="E16" s="405">
        <f t="shared" si="0"/>
        <v>351719</v>
      </c>
      <c r="F16" s="405">
        <f t="shared" si="0"/>
        <v>322124</v>
      </c>
      <c r="G16" s="405">
        <f t="shared" si="0"/>
        <v>171102</v>
      </c>
      <c r="H16" s="405">
        <f t="shared" si="0"/>
        <v>614110</v>
      </c>
      <c r="I16" s="405">
        <f t="shared" si="0"/>
        <v>841786</v>
      </c>
      <c r="J16" s="405">
        <f t="shared" si="0"/>
        <v>478760</v>
      </c>
      <c r="K16" s="405">
        <v>541956</v>
      </c>
      <c r="L16" s="405">
        <f>L13+L14+L15</f>
        <v>821008</v>
      </c>
      <c r="M16" s="374">
        <f>M13+M14+M15</f>
        <v>804193</v>
      </c>
    </row>
    <row r="17" spans="1:13" ht="17.25">
      <c r="A17" s="21"/>
      <c r="B17" s="285" t="s">
        <v>19</v>
      </c>
      <c r="C17" s="267" t="s">
        <v>0</v>
      </c>
      <c r="D17" s="269" t="s">
        <v>29</v>
      </c>
      <c r="E17" s="266" t="s">
        <v>30</v>
      </c>
      <c r="F17" s="270" t="s">
        <v>31</v>
      </c>
      <c r="G17" s="266" t="str">
        <f>G3</f>
        <v>2011/12</v>
      </c>
      <c r="H17" s="269" t="str">
        <f>H3</f>
        <v>2012/13</v>
      </c>
      <c r="I17" s="266" t="str">
        <f>I3</f>
        <v>2013/14</v>
      </c>
      <c r="J17" s="356" t="s">
        <v>83</v>
      </c>
      <c r="K17" s="423" t="s">
        <v>84</v>
      </c>
      <c r="L17" s="417" t="s">
        <v>94</v>
      </c>
      <c r="M17" s="419" t="s">
        <v>111</v>
      </c>
    </row>
    <row r="18" spans="1:13" ht="14.25">
      <c r="A18" s="21"/>
      <c r="B18" s="161" t="s">
        <v>80</v>
      </c>
      <c r="C18" s="117" t="s">
        <v>82</v>
      </c>
      <c r="D18" s="35">
        <f aca="true" t="shared" si="1" ref="D18:J18">D16</f>
        <v>669033</v>
      </c>
      <c r="E18" s="69">
        <f t="shared" si="1"/>
        <v>351719</v>
      </c>
      <c r="F18" s="35">
        <f t="shared" si="1"/>
        <v>322124</v>
      </c>
      <c r="G18" s="69">
        <f t="shared" si="1"/>
        <v>171102</v>
      </c>
      <c r="H18" s="69">
        <f t="shared" si="1"/>
        <v>614110</v>
      </c>
      <c r="I18" s="69">
        <f t="shared" si="1"/>
        <v>841786</v>
      </c>
      <c r="J18" s="311">
        <f t="shared" si="1"/>
        <v>478760</v>
      </c>
      <c r="K18" s="333">
        <v>541956</v>
      </c>
      <c r="L18" s="414">
        <v>821008</v>
      </c>
      <c r="M18" s="302">
        <f>M16</f>
        <v>804193</v>
      </c>
    </row>
    <row r="19" spans="1:13" ht="14.25">
      <c r="A19" s="21"/>
      <c r="B19" s="61">
        <v>1</v>
      </c>
      <c r="C19" s="276" t="s">
        <v>112</v>
      </c>
      <c r="D19" s="33">
        <v>183000</v>
      </c>
      <c r="E19" s="66">
        <v>114000</v>
      </c>
      <c r="F19" s="34">
        <v>63000</v>
      </c>
      <c r="G19" s="65">
        <v>26000</v>
      </c>
      <c r="H19" s="49">
        <v>178088</v>
      </c>
      <c r="I19" s="312">
        <v>240174</v>
      </c>
      <c r="J19" s="301">
        <v>85572</v>
      </c>
      <c r="K19" s="309">
        <v>23074</v>
      </c>
      <c r="L19" s="413">
        <v>156766</v>
      </c>
      <c r="M19" s="306">
        <f>'Mielies-Maize'!N19</f>
        <v>168068</v>
      </c>
    </row>
    <row r="20" spans="1:13" ht="14.25">
      <c r="A20" s="21"/>
      <c r="B20" s="61">
        <v>2</v>
      </c>
      <c r="C20" s="276" t="s">
        <v>122</v>
      </c>
      <c r="D20" s="33">
        <v>372000</v>
      </c>
      <c r="E20" s="66">
        <v>176000</v>
      </c>
      <c r="F20" s="34">
        <v>184000</v>
      </c>
      <c r="G20" s="65">
        <v>45000</v>
      </c>
      <c r="H20" s="49">
        <v>408805</v>
      </c>
      <c r="I20" s="312">
        <v>473735</v>
      </c>
      <c r="J20" s="301">
        <v>167878</v>
      </c>
      <c r="K20" s="309">
        <v>214667</v>
      </c>
      <c r="L20" s="413">
        <v>234124</v>
      </c>
      <c r="M20" s="306">
        <f>'Mielies-Maize'!N20</f>
        <v>341357</v>
      </c>
    </row>
    <row r="21" spans="1:13" ht="14.25">
      <c r="A21" s="21"/>
      <c r="B21" s="61">
        <v>3</v>
      </c>
      <c r="C21" s="276" t="s">
        <v>123</v>
      </c>
      <c r="D21" s="33">
        <v>590000</v>
      </c>
      <c r="E21" s="66">
        <v>340000</v>
      </c>
      <c r="F21" s="34">
        <v>214000</v>
      </c>
      <c r="G21" s="65">
        <v>65000</v>
      </c>
      <c r="H21" s="49">
        <v>564639</v>
      </c>
      <c r="I21" s="312">
        <v>420829</v>
      </c>
      <c r="J21" s="301">
        <v>356538</v>
      </c>
      <c r="K21" s="309">
        <v>352169</v>
      </c>
      <c r="L21" s="413">
        <v>185344</v>
      </c>
      <c r="M21" s="306">
        <f>'Mielies-Maize'!N21</f>
        <v>317183</v>
      </c>
    </row>
    <row r="22" spans="1:13" ht="14.25">
      <c r="A22" s="21"/>
      <c r="B22" s="61">
        <v>4</v>
      </c>
      <c r="C22" s="276" t="s">
        <v>124</v>
      </c>
      <c r="D22" s="33">
        <v>365000</v>
      </c>
      <c r="E22" s="66">
        <v>504000</v>
      </c>
      <c r="F22" s="34">
        <v>483000</v>
      </c>
      <c r="G22" s="65">
        <v>202000</v>
      </c>
      <c r="H22" s="49">
        <v>762180</v>
      </c>
      <c r="I22" s="312">
        <v>692760</v>
      </c>
      <c r="J22" s="301">
        <v>485417</v>
      </c>
      <c r="K22" s="309">
        <v>624450</v>
      </c>
      <c r="L22" s="413">
        <v>529960</v>
      </c>
      <c r="M22" s="306">
        <f>'Mielies-Maize'!N22</f>
        <v>1582136</v>
      </c>
    </row>
    <row r="23" spans="1:13" ht="14.25">
      <c r="A23" s="21"/>
      <c r="B23" s="61">
        <v>5</v>
      </c>
      <c r="C23" s="276" t="s">
        <v>125</v>
      </c>
      <c r="D23" s="33">
        <v>479000</v>
      </c>
      <c r="E23" s="66">
        <v>729000</v>
      </c>
      <c r="F23" s="34">
        <v>662000</v>
      </c>
      <c r="G23" s="65">
        <v>361000</v>
      </c>
      <c r="H23" s="49">
        <v>887960</v>
      </c>
      <c r="I23" s="312">
        <v>1075357</v>
      </c>
      <c r="J23" s="301">
        <v>859721</v>
      </c>
      <c r="K23" s="309">
        <v>928449</v>
      </c>
      <c r="L23" s="413">
        <v>353984</v>
      </c>
      <c r="M23" s="306">
        <f>'Mielies-Maize'!N23</f>
        <v>873543</v>
      </c>
    </row>
    <row r="24" spans="1:13" ht="14.25">
      <c r="A24" s="21"/>
      <c r="B24" s="61">
        <v>6</v>
      </c>
      <c r="C24" s="276" t="s">
        <v>126</v>
      </c>
      <c r="D24" s="33">
        <v>752000</v>
      </c>
      <c r="E24" s="66">
        <v>405000</v>
      </c>
      <c r="F24" s="34">
        <v>1038000</v>
      </c>
      <c r="G24" s="65">
        <v>344000</v>
      </c>
      <c r="H24" s="49">
        <v>902569</v>
      </c>
      <c r="I24" s="312">
        <v>961341</v>
      </c>
      <c r="J24" s="301">
        <v>835609</v>
      </c>
      <c r="K24" s="309">
        <v>739886</v>
      </c>
      <c r="L24" s="413">
        <v>524754</v>
      </c>
      <c r="M24" s="306">
        <f>'Mielies-Maize'!N24</f>
        <v>1028568</v>
      </c>
    </row>
    <row r="25" spans="1:13" ht="14.25">
      <c r="A25" s="21"/>
      <c r="B25" s="61">
        <v>7</v>
      </c>
      <c r="C25" s="276" t="s">
        <v>127</v>
      </c>
      <c r="D25" s="33">
        <v>869000</v>
      </c>
      <c r="E25" s="66">
        <v>589000</v>
      </c>
      <c r="F25" s="34">
        <v>928000</v>
      </c>
      <c r="G25" s="65">
        <v>460000</v>
      </c>
      <c r="H25" s="49">
        <v>939355</v>
      </c>
      <c r="I25" s="312">
        <v>1042900</v>
      </c>
      <c r="J25" s="301">
        <v>1153598</v>
      </c>
      <c r="K25" s="309">
        <v>817476</v>
      </c>
      <c r="L25" s="413">
        <v>279998</v>
      </c>
      <c r="M25" s="306">
        <f>'Mielies-Maize'!N25</f>
        <v>1097136</v>
      </c>
    </row>
    <row r="26" spans="1:13" ht="15" customHeight="1">
      <c r="A26" s="21"/>
      <c r="B26" s="61">
        <v>8</v>
      </c>
      <c r="C26" s="276" t="s">
        <v>128</v>
      </c>
      <c r="D26" s="70">
        <v>952000</v>
      </c>
      <c r="E26" s="66">
        <v>833000</v>
      </c>
      <c r="F26" s="65">
        <v>1085000</v>
      </c>
      <c r="G26" s="65">
        <v>714000</v>
      </c>
      <c r="H26" s="49">
        <v>890770</v>
      </c>
      <c r="I26" s="312">
        <v>861146</v>
      </c>
      <c r="J26" s="301">
        <v>1152050</v>
      </c>
      <c r="K26" s="309">
        <v>640917</v>
      </c>
      <c r="L26" s="413">
        <v>903668</v>
      </c>
      <c r="M26" s="306">
        <f>'Mielies-Maize'!N26</f>
        <v>1361854</v>
      </c>
    </row>
    <row r="27" spans="1:13" ht="15" customHeight="1">
      <c r="A27" s="21"/>
      <c r="B27" s="61">
        <v>9</v>
      </c>
      <c r="C27" s="276" t="s">
        <v>129</v>
      </c>
      <c r="D27" s="63">
        <v>1822000</v>
      </c>
      <c r="E27" s="66">
        <v>1083000</v>
      </c>
      <c r="F27" s="65">
        <v>1031000</v>
      </c>
      <c r="G27" s="65">
        <v>829000</v>
      </c>
      <c r="H27" s="49">
        <v>469630</v>
      </c>
      <c r="I27" s="312">
        <v>1144150</v>
      </c>
      <c r="J27" s="301">
        <v>1816173</v>
      </c>
      <c r="K27" s="309">
        <v>1341444</v>
      </c>
      <c r="L27" s="413">
        <v>371663</v>
      </c>
      <c r="M27" s="306">
        <f>'Mielies-Maize'!N27</f>
        <v>1642684</v>
      </c>
    </row>
    <row r="28" spans="1:13" ht="15" customHeight="1">
      <c r="A28" s="21"/>
      <c r="B28" s="61">
        <v>10</v>
      </c>
      <c r="C28" s="276" t="s">
        <v>130</v>
      </c>
      <c r="D28" s="63">
        <v>1088000</v>
      </c>
      <c r="E28" s="66">
        <v>1331000</v>
      </c>
      <c r="F28" s="65">
        <v>1309000</v>
      </c>
      <c r="G28" s="65">
        <v>770000</v>
      </c>
      <c r="H28" s="49">
        <v>758221</v>
      </c>
      <c r="I28" s="312">
        <v>623266</v>
      </c>
      <c r="J28" s="301">
        <v>1139974</v>
      </c>
      <c r="K28" s="309">
        <v>413705</v>
      </c>
      <c r="L28" s="413">
        <v>356246</v>
      </c>
      <c r="M28" s="306">
        <f>'Mielies-Maize'!N28</f>
        <v>1110309</v>
      </c>
    </row>
    <row r="29" spans="1:13" ht="15" customHeight="1">
      <c r="A29" s="21"/>
      <c r="B29" s="61">
        <v>11</v>
      </c>
      <c r="C29" s="276" t="s">
        <v>131</v>
      </c>
      <c r="D29" s="63">
        <v>803000</v>
      </c>
      <c r="E29" s="66">
        <v>1070000</v>
      </c>
      <c r="F29" s="65">
        <v>942000</v>
      </c>
      <c r="G29" s="65">
        <v>1102000</v>
      </c>
      <c r="H29" s="49">
        <v>738207</v>
      </c>
      <c r="I29" s="312">
        <v>533619</v>
      </c>
      <c r="J29" s="301">
        <v>1050299</v>
      </c>
      <c r="K29" s="309">
        <v>462585</v>
      </c>
      <c r="L29" s="413">
        <v>398989</v>
      </c>
      <c r="M29" s="306">
        <f>'Mielies-Maize'!N29</f>
        <v>1089664</v>
      </c>
    </row>
    <row r="30" spans="1:13" ht="15" customHeight="1">
      <c r="A30" s="21"/>
      <c r="B30" s="61">
        <v>12</v>
      </c>
      <c r="C30" s="276" t="s">
        <v>132</v>
      </c>
      <c r="D30" s="63">
        <v>650000</v>
      </c>
      <c r="E30" s="66">
        <v>962000</v>
      </c>
      <c r="F30" s="65">
        <v>789000</v>
      </c>
      <c r="G30" s="65">
        <v>882000</v>
      </c>
      <c r="H30" s="49">
        <v>826931</v>
      </c>
      <c r="I30" s="312">
        <v>430147</v>
      </c>
      <c r="J30" s="301">
        <v>953879</v>
      </c>
      <c r="K30" s="309">
        <v>468955</v>
      </c>
      <c r="L30" s="413">
        <v>432805</v>
      </c>
      <c r="M30" s="306">
        <f>'Mielies-Maize'!N30</f>
        <v>967142</v>
      </c>
    </row>
    <row r="31" spans="1:13" ht="15" customHeight="1">
      <c r="A31" s="21"/>
      <c r="B31" s="61">
        <v>13</v>
      </c>
      <c r="C31" s="276" t="s">
        <v>133</v>
      </c>
      <c r="D31" s="63">
        <v>467000</v>
      </c>
      <c r="E31" s="66">
        <v>738000</v>
      </c>
      <c r="F31" s="65">
        <v>637000</v>
      </c>
      <c r="G31" s="65">
        <v>687000</v>
      </c>
      <c r="H31" s="49">
        <v>487471</v>
      </c>
      <c r="I31" s="312">
        <v>755689</v>
      </c>
      <c r="J31" s="301">
        <v>1294925</v>
      </c>
      <c r="K31" s="309">
        <v>311891</v>
      </c>
      <c r="L31" s="413">
        <v>211246</v>
      </c>
      <c r="M31" s="306">
        <f>'Mielies-Maize'!N31</f>
        <v>1290852</v>
      </c>
    </row>
    <row r="32" spans="1:13" ht="15" customHeight="1">
      <c r="A32" s="21"/>
      <c r="B32" s="61">
        <v>14</v>
      </c>
      <c r="C32" s="276" t="s">
        <v>134</v>
      </c>
      <c r="D32" s="63">
        <v>476000</v>
      </c>
      <c r="E32" s="66">
        <v>421000</v>
      </c>
      <c r="F32" s="65">
        <v>476000</v>
      </c>
      <c r="G32" s="65">
        <v>591000</v>
      </c>
      <c r="H32" s="49">
        <v>368426</v>
      </c>
      <c r="I32" s="312">
        <v>212992</v>
      </c>
      <c r="J32" s="301">
        <v>504763</v>
      </c>
      <c r="K32" s="309">
        <v>439925</v>
      </c>
      <c r="L32" s="413">
        <v>202635</v>
      </c>
      <c r="M32" s="306">
        <f>'Mielies-Maize'!N32</f>
        <v>424468</v>
      </c>
    </row>
    <row r="33" spans="1:13" ht="15" customHeight="1">
      <c r="A33" s="21"/>
      <c r="B33" s="61">
        <v>15</v>
      </c>
      <c r="C33" s="276" t="s">
        <v>135</v>
      </c>
      <c r="D33" s="63">
        <v>494000</v>
      </c>
      <c r="E33" s="66">
        <v>662000</v>
      </c>
      <c r="F33" s="65">
        <v>637000</v>
      </c>
      <c r="G33" s="65">
        <v>739000</v>
      </c>
      <c r="H33" s="49">
        <v>234835</v>
      </c>
      <c r="I33" s="312">
        <v>179734</v>
      </c>
      <c r="J33" s="301">
        <v>362593</v>
      </c>
      <c r="K33" s="309">
        <v>168925</v>
      </c>
      <c r="L33" s="413">
        <v>240817</v>
      </c>
      <c r="M33" s="306">
        <f>'Mielies-Maize'!N33</f>
        <v>373057</v>
      </c>
    </row>
    <row r="34" spans="1:13" ht="15" customHeight="1">
      <c r="A34" s="21"/>
      <c r="B34" s="61">
        <v>16</v>
      </c>
      <c r="C34" s="276" t="s">
        <v>136</v>
      </c>
      <c r="D34" s="63">
        <v>220000</v>
      </c>
      <c r="E34" s="66">
        <v>289000</v>
      </c>
      <c r="F34" s="65">
        <v>181000</v>
      </c>
      <c r="G34" s="65">
        <v>370000</v>
      </c>
      <c r="H34" s="49">
        <v>167767</v>
      </c>
      <c r="I34" s="312">
        <v>114233</v>
      </c>
      <c r="J34" s="301">
        <v>255864</v>
      </c>
      <c r="K34" s="309">
        <v>98053</v>
      </c>
      <c r="L34" s="413">
        <v>210093</v>
      </c>
      <c r="M34" s="306">
        <f>'Mielies-Maize'!N34</f>
        <v>267093</v>
      </c>
    </row>
    <row r="35" spans="1:13" ht="15" customHeight="1">
      <c r="A35" s="21"/>
      <c r="B35" s="61">
        <v>17</v>
      </c>
      <c r="C35" s="276" t="s">
        <v>149</v>
      </c>
      <c r="D35" s="63">
        <v>141000</v>
      </c>
      <c r="E35" s="66">
        <v>168000</v>
      </c>
      <c r="F35" s="65">
        <v>126000</v>
      </c>
      <c r="G35" s="65">
        <v>287000</v>
      </c>
      <c r="H35" s="49">
        <v>451116</v>
      </c>
      <c r="I35" s="312">
        <v>82164</v>
      </c>
      <c r="J35" s="301">
        <v>157937</v>
      </c>
      <c r="K35" s="309">
        <v>82483</v>
      </c>
      <c r="L35" s="413">
        <v>341856</v>
      </c>
      <c r="M35" s="306">
        <f>'Mielies-Maize'!N35</f>
        <v>533268</v>
      </c>
    </row>
    <row r="36" spans="1:13" ht="15" customHeight="1">
      <c r="A36" s="21"/>
      <c r="B36" s="61">
        <f>'Mielies-Maize'!B36</f>
        <v>18</v>
      </c>
      <c r="C36" s="276" t="s">
        <v>153</v>
      </c>
      <c r="D36" s="63">
        <v>71000</v>
      </c>
      <c r="E36" s="66">
        <v>92000</v>
      </c>
      <c r="F36" s="65">
        <v>96000</v>
      </c>
      <c r="G36" s="65">
        <v>195000</v>
      </c>
      <c r="H36" s="49">
        <v>89872</v>
      </c>
      <c r="I36" s="312">
        <v>-71193</v>
      </c>
      <c r="J36" s="301">
        <v>-232246</v>
      </c>
      <c r="K36" s="309">
        <v>122267</v>
      </c>
      <c r="L36" s="413">
        <v>64967</v>
      </c>
      <c r="M36" s="306">
        <f>'Mielies-Maize'!N36</f>
        <v>48381</v>
      </c>
    </row>
    <row r="37" spans="1:13" ht="15" customHeight="1">
      <c r="A37" s="21"/>
      <c r="B37" s="61">
        <f>'Mielies-Maize'!B37</f>
        <v>19</v>
      </c>
      <c r="C37" s="276" t="s">
        <v>154</v>
      </c>
      <c r="D37" s="63">
        <v>47000</v>
      </c>
      <c r="E37" s="66">
        <v>223000</v>
      </c>
      <c r="F37" s="65">
        <v>342000</v>
      </c>
      <c r="G37" s="65">
        <v>109000</v>
      </c>
      <c r="H37" s="49">
        <v>59131</v>
      </c>
      <c r="I37" s="312">
        <v>39460</v>
      </c>
      <c r="J37" s="301">
        <v>57937</v>
      </c>
      <c r="K37" s="309">
        <v>34177</v>
      </c>
      <c r="L37" s="413">
        <v>69387</v>
      </c>
      <c r="M37" s="306">
        <f>'Mielies-Maize'!N37</f>
        <v>44994</v>
      </c>
    </row>
    <row r="38" spans="1:13" ht="15" customHeight="1">
      <c r="A38" s="21"/>
      <c r="B38" s="61">
        <f>'Mielies-Maize'!B38</f>
        <v>20</v>
      </c>
      <c r="C38" s="276" t="s">
        <v>155</v>
      </c>
      <c r="D38" s="272">
        <v>59000</v>
      </c>
      <c r="E38" s="273">
        <v>39000</v>
      </c>
      <c r="F38" s="274">
        <v>49000</v>
      </c>
      <c r="G38" s="274">
        <v>392000</v>
      </c>
      <c r="H38" s="49">
        <v>39818</v>
      </c>
      <c r="I38" s="312">
        <v>37537</v>
      </c>
      <c r="J38" s="301">
        <v>41398</v>
      </c>
      <c r="K38" s="309">
        <v>47685</v>
      </c>
      <c r="L38" s="413">
        <v>50479</v>
      </c>
      <c r="M38" s="306">
        <f>'Mielies-Maize'!N38</f>
        <v>51137</v>
      </c>
    </row>
    <row r="39" spans="1:13" ht="15" customHeight="1">
      <c r="A39" s="21"/>
      <c r="B39" s="61">
        <f>'Mielies-Maize'!B39</f>
        <v>21</v>
      </c>
      <c r="C39" s="276" t="s">
        <v>156</v>
      </c>
      <c r="D39" s="272">
        <v>23000</v>
      </c>
      <c r="E39" s="273">
        <v>28000</v>
      </c>
      <c r="F39" s="274">
        <v>39000</v>
      </c>
      <c r="G39" s="274">
        <v>120000</v>
      </c>
      <c r="H39" s="49">
        <v>156902</v>
      </c>
      <c r="I39" s="312">
        <v>30093</v>
      </c>
      <c r="J39" s="301">
        <v>36189</v>
      </c>
      <c r="K39" s="309">
        <v>31184</v>
      </c>
      <c r="L39" s="413">
        <v>39178</v>
      </c>
      <c r="M39" s="306">
        <f>'Mielies-Maize'!N39</f>
        <v>38075</v>
      </c>
    </row>
    <row r="40" spans="1:13" ht="15" customHeight="1">
      <c r="A40" s="21"/>
      <c r="B40" s="61">
        <f>'Mielies-Maize'!B40</f>
        <v>22</v>
      </c>
      <c r="C40" s="276" t="s">
        <v>157</v>
      </c>
      <c r="D40" s="272">
        <v>18000</v>
      </c>
      <c r="E40" s="273">
        <v>23000</v>
      </c>
      <c r="F40" s="274">
        <v>38000</v>
      </c>
      <c r="G40" s="274">
        <v>36000</v>
      </c>
      <c r="H40" s="49">
        <v>30795</v>
      </c>
      <c r="I40" s="312">
        <v>65360</v>
      </c>
      <c r="J40" s="301">
        <v>89673</v>
      </c>
      <c r="K40" s="309">
        <v>63650</v>
      </c>
      <c r="L40" s="413">
        <v>46687</v>
      </c>
      <c r="M40" s="306">
        <f>'Mielies-Maize'!N40</f>
        <v>117181</v>
      </c>
    </row>
    <row r="41" spans="1:13" ht="15" customHeight="1">
      <c r="A41" s="21"/>
      <c r="B41" s="61">
        <f>'Mielies-Maize'!B41</f>
        <v>23</v>
      </c>
      <c r="C41" s="276" t="s">
        <v>158</v>
      </c>
      <c r="D41" s="286">
        <v>20000</v>
      </c>
      <c r="E41" s="273">
        <v>123000</v>
      </c>
      <c r="F41" s="274">
        <v>113000</v>
      </c>
      <c r="G41" s="274">
        <v>17000</v>
      </c>
      <c r="H41" s="49">
        <v>26612</v>
      </c>
      <c r="I41" s="312">
        <v>23565</v>
      </c>
      <c r="J41" s="301">
        <v>8545</v>
      </c>
      <c r="K41" s="309">
        <v>23462</v>
      </c>
      <c r="L41" s="413">
        <v>18255</v>
      </c>
      <c r="M41" s="306">
        <f>'Mielies-Maize'!N41</f>
        <v>27298</v>
      </c>
    </row>
    <row r="42" spans="1:13" ht="15" customHeight="1">
      <c r="A42" s="21"/>
      <c r="B42" s="61">
        <f>'Mielies-Maize'!B42</f>
        <v>24</v>
      </c>
      <c r="C42" s="276" t="s">
        <v>159</v>
      </c>
      <c r="D42" s="63">
        <v>190000</v>
      </c>
      <c r="E42" s="66">
        <v>24000</v>
      </c>
      <c r="F42" s="65">
        <v>38000</v>
      </c>
      <c r="G42" s="65">
        <v>28000</v>
      </c>
      <c r="H42" s="49">
        <v>26031</v>
      </c>
      <c r="I42" s="312">
        <v>28713</v>
      </c>
      <c r="J42" s="301">
        <v>28007</v>
      </c>
      <c r="K42" s="309">
        <v>26319</v>
      </c>
      <c r="L42" s="413">
        <v>18585</v>
      </c>
      <c r="M42" s="306">
        <f>'Mielies-Maize'!N42</f>
        <v>31469</v>
      </c>
    </row>
    <row r="43" spans="1:13" ht="15" customHeight="1">
      <c r="A43" s="21"/>
      <c r="B43" s="61">
        <f>'Mielies-Maize'!B43</f>
        <v>25</v>
      </c>
      <c r="C43" s="276" t="s">
        <v>160</v>
      </c>
      <c r="D43" s="63">
        <v>22000</v>
      </c>
      <c r="E43" s="66">
        <v>27000</v>
      </c>
      <c r="F43" s="65">
        <v>60000</v>
      </c>
      <c r="G43" s="65">
        <v>32000</v>
      </c>
      <c r="H43" s="49">
        <v>54077</v>
      </c>
      <c r="I43" s="312">
        <v>28012</v>
      </c>
      <c r="J43" s="301">
        <v>19090</v>
      </c>
      <c r="K43" s="309">
        <v>29270</v>
      </c>
      <c r="L43" s="413">
        <v>11610</v>
      </c>
      <c r="M43" s="306">
        <f>'Mielies-Maize'!N43</f>
        <v>29200</v>
      </c>
    </row>
    <row r="44" spans="1:13" ht="15" customHeight="1">
      <c r="A44" s="21"/>
      <c r="B44" s="61">
        <f>'Mielies-Maize'!B44</f>
        <v>26</v>
      </c>
      <c r="C44" s="276" t="s">
        <v>161</v>
      </c>
      <c r="D44" s="63">
        <v>18000</v>
      </c>
      <c r="E44" s="66">
        <v>27000</v>
      </c>
      <c r="F44" s="118">
        <v>26000</v>
      </c>
      <c r="G44" s="65">
        <v>29000</v>
      </c>
      <c r="H44" s="49">
        <v>23623</v>
      </c>
      <c r="I44" s="312">
        <v>63648</v>
      </c>
      <c r="J44" s="301">
        <v>18634</v>
      </c>
      <c r="K44" s="309">
        <v>27236</v>
      </c>
      <c r="L44" s="413">
        <v>34106</v>
      </c>
      <c r="M44" s="306">
        <f>'Mielies-Maize'!N44</f>
        <v>107556</v>
      </c>
    </row>
    <row r="45" spans="1:13" ht="15" customHeight="1">
      <c r="A45" s="21"/>
      <c r="B45" s="61">
        <f>'Mielies-Maize'!B45</f>
        <v>27</v>
      </c>
      <c r="C45" s="276" t="s">
        <v>162</v>
      </c>
      <c r="D45" s="63">
        <v>18000</v>
      </c>
      <c r="E45" s="66">
        <v>19000</v>
      </c>
      <c r="F45" s="118">
        <v>26000</v>
      </c>
      <c r="G45" s="118">
        <v>21000</v>
      </c>
      <c r="H45" s="49">
        <v>16866</v>
      </c>
      <c r="I45" s="312">
        <v>22275</v>
      </c>
      <c r="J45" s="301">
        <v>77905</v>
      </c>
      <c r="K45" s="309">
        <v>39533</v>
      </c>
      <c r="L45" s="413">
        <v>7178</v>
      </c>
      <c r="M45" s="306">
        <f>'Mielies-Maize'!N45</f>
        <v>10783</v>
      </c>
    </row>
    <row r="46" spans="1:13" ht="15" customHeight="1">
      <c r="A46" s="21"/>
      <c r="B46" s="61">
        <f>'Mielies-Maize'!B46</f>
        <v>28</v>
      </c>
      <c r="C46" s="276" t="s">
        <v>163</v>
      </c>
      <c r="D46" s="63">
        <v>17000</v>
      </c>
      <c r="E46" s="66">
        <v>50000</v>
      </c>
      <c r="F46" s="65">
        <v>39000</v>
      </c>
      <c r="G46" s="118">
        <v>12000</v>
      </c>
      <c r="H46" s="49">
        <v>21766</v>
      </c>
      <c r="I46" s="312">
        <v>15295</v>
      </c>
      <c r="J46" s="301">
        <v>16901</v>
      </c>
      <c r="K46" s="309">
        <v>19255</v>
      </c>
      <c r="L46" s="413">
        <v>6845</v>
      </c>
      <c r="M46" s="306">
        <f>'Mielies-Maize'!N46</f>
        <v>17414</v>
      </c>
    </row>
    <row r="47" spans="1:13" ht="15" customHeight="1">
      <c r="A47" s="21"/>
      <c r="B47" s="61">
        <f>'Mielies-Maize'!B47</f>
        <v>29</v>
      </c>
      <c r="C47" s="276" t="s">
        <v>164</v>
      </c>
      <c r="D47" s="63">
        <v>38000</v>
      </c>
      <c r="E47" s="66">
        <v>20000</v>
      </c>
      <c r="F47" s="65">
        <v>24000</v>
      </c>
      <c r="G47" s="118">
        <v>28000</v>
      </c>
      <c r="H47" s="49">
        <v>19043</v>
      </c>
      <c r="I47" s="312">
        <v>-4197</v>
      </c>
      <c r="J47" s="301">
        <v>16145</v>
      </c>
      <c r="K47" s="309">
        <v>20508</v>
      </c>
      <c r="L47" s="413">
        <v>9858</v>
      </c>
      <c r="M47" s="306">
        <f>'Mielies-Maize'!N47</f>
        <v>17344</v>
      </c>
    </row>
    <row r="48" spans="1:13" ht="15" customHeight="1">
      <c r="A48" s="21"/>
      <c r="B48" s="61">
        <f>'Mielies-Maize'!B48</f>
        <v>30</v>
      </c>
      <c r="C48" s="276" t="s">
        <v>165</v>
      </c>
      <c r="D48" s="63">
        <v>34000</v>
      </c>
      <c r="E48" s="66">
        <v>25000</v>
      </c>
      <c r="F48" s="65">
        <v>27000</v>
      </c>
      <c r="G48" s="118">
        <v>48000</v>
      </c>
      <c r="H48" s="49">
        <v>57876</v>
      </c>
      <c r="I48" s="312">
        <v>15132</v>
      </c>
      <c r="J48" s="301">
        <v>16187</v>
      </c>
      <c r="K48" s="309">
        <v>11077</v>
      </c>
      <c r="L48" s="413">
        <v>58749</v>
      </c>
      <c r="M48" s="306">
        <f>'Mielies-Maize'!N48</f>
        <v>107052</v>
      </c>
    </row>
    <row r="49" spans="1:13" ht="15" customHeight="1">
      <c r="A49" s="21"/>
      <c r="B49" s="61">
        <f>'Mielies-Maize'!B49</f>
        <v>31</v>
      </c>
      <c r="C49" s="276" t="s">
        <v>166</v>
      </c>
      <c r="D49" s="70">
        <v>-4000</v>
      </c>
      <c r="E49" s="66">
        <v>15000</v>
      </c>
      <c r="F49" s="65">
        <v>17000</v>
      </c>
      <c r="G49" s="118">
        <v>15000</v>
      </c>
      <c r="H49" s="49">
        <v>23769</v>
      </c>
      <c r="I49" s="312">
        <v>43649</v>
      </c>
      <c r="J49" s="301">
        <v>53618</v>
      </c>
      <c r="K49" s="309">
        <v>43075</v>
      </c>
      <c r="L49" s="413">
        <v>6854</v>
      </c>
      <c r="M49" s="306">
        <f>'Mielies-Maize'!N49</f>
        <v>10642</v>
      </c>
    </row>
    <row r="50" spans="1:13" ht="15" customHeight="1">
      <c r="A50" s="21"/>
      <c r="B50" s="61">
        <f>'Mielies-Maize'!B50</f>
        <v>32</v>
      </c>
      <c r="C50" s="276" t="s">
        <v>167</v>
      </c>
      <c r="D50" s="70">
        <v>26000</v>
      </c>
      <c r="E50" s="66">
        <v>25000</v>
      </c>
      <c r="F50" s="65">
        <v>-13000</v>
      </c>
      <c r="G50" s="118">
        <v>30000</v>
      </c>
      <c r="H50" s="49">
        <v>20991</v>
      </c>
      <c r="I50" s="312">
        <v>13905</v>
      </c>
      <c r="J50" s="301">
        <v>16735</v>
      </c>
      <c r="K50" s="309">
        <v>12352</v>
      </c>
      <c r="L50" s="413">
        <v>0</v>
      </c>
      <c r="M50" s="306">
        <f>'Mielies-Maize'!N50</f>
        <v>9794</v>
      </c>
    </row>
    <row r="51" spans="1:13" ht="15" customHeight="1">
      <c r="A51" s="21"/>
      <c r="B51" s="61">
        <v>33</v>
      </c>
      <c r="C51" s="276" t="s">
        <v>168</v>
      </c>
      <c r="D51" s="70">
        <v>0</v>
      </c>
      <c r="E51" s="66">
        <v>0</v>
      </c>
      <c r="F51" s="65">
        <v>5000</v>
      </c>
      <c r="G51" s="118">
        <v>0</v>
      </c>
      <c r="H51" s="49">
        <v>0</v>
      </c>
      <c r="I51" s="312">
        <v>0</v>
      </c>
      <c r="J51" s="301">
        <v>0</v>
      </c>
      <c r="K51" s="309">
        <v>0</v>
      </c>
      <c r="L51" s="413">
        <v>0</v>
      </c>
      <c r="M51" s="306">
        <f>'Mielies-Maize'!N51</f>
        <v>0</v>
      </c>
    </row>
    <row r="52" spans="1:13" ht="15" customHeight="1">
      <c r="A52" s="21"/>
      <c r="B52" s="61">
        <v>34</v>
      </c>
      <c r="C52" s="276" t="s">
        <v>169</v>
      </c>
      <c r="D52" s="70">
        <v>31000</v>
      </c>
      <c r="E52" s="66">
        <v>0</v>
      </c>
      <c r="F52" s="65">
        <v>5000</v>
      </c>
      <c r="G52" s="118">
        <v>0</v>
      </c>
      <c r="H52" s="49">
        <v>0</v>
      </c>
      <c r="I52" s="312">
        <v>0</v>
      </c>
      <c r="J52" s="301">
        <v>0</v>
      </c>
      <c r="K52" s="309">
        <v>0</v>
      </c>
      <c r="L52" s="413">
        <v>0</v>
      </c>
      <c r="M52" s="306">
        <f>'Mielies-Maize'!N52</f>
        <v>0</v>
      </c>
    </row>
    <row r="53" spans="1:13" ht="15" customHeight="1">
      <c r="A53" s="21"/>
      <c r="B53" s="61">
        <f>'Mielies-Maize'!B53</f>
        <v>35</v>
      </c>
      <c r="C53" s="276" t="s">
        <v>170</v>
      </c>
      <c r="D53" s="70">
        <v>34000</v>
      </c>
      <c r="E53" s="66">
        <v>35000</v>
      </c>
      <c r="F53" s="65">
        <v>5000</v>
      </c>
      <c r="G53" s="118">
        <v>15000</v>
      </c>
      <c r="H53" s="49">
        <v>75763</v>
      </c>
      <c r="I53" s="312">
        <v>46907</v>
      </c>
      <c r="J53" s="301">
        <v>68533</v>
      </c>
      <c r="K53" s="309">
        <v>57507</v>
      </c>
      <c r="L53" s="413">
        <v>40486</v>
      </c>
      <c r="M53" s="306">
        <f>'Mielies-Maize'!N53</f>
        <v>61167</v>
      </c>
    </row>
    <row r="54" spans="1:13" ht="15" customHeight="1">
      <c r="A54" s="21"/>
      <c r="B54" s="61">
        <f>'Mielies-Maize'!B54</f>
        <v>36</v>
      </c>
      <c r="C54" s="276" t="s">
        <v>171</v>
      </c>
      <c r="D54" s="70">
        <v>13000</v>
      </c>
      <c r="E54" s="66">
        <v>12000</v>
      </c>
      <c r="F54" s="65">
        <v>5000</v>
      </c>
      <c r="G54" s="118">
        <v>10000</v>
      </c>
      <c r="H54" s="49">
        <v>4419</v>
      </c>
      <c r="I54" s="312">
        <v>7173</v>
      </c>
      <c r="J54" s="301">
        <v>5394</v>
      </c>
      <c r="K54" s="309">
        <v>3773</v>
      </c>
      <c r="L54" s="413">
        <v>2678</v>
      </c>
      <c r="M54" s="306">
        <f>'Mielies-Maize'!N54</f>
        <v>6295</v>
      </c>
    </row>
    <row r="55" spans="1:13" ht="15" customHeight="1">
      <c r="A55" s="21"/>
      <c r="B55" s="61">
        <f>'Mielies-Maize'!B55</f>
        <v>37</v>
      </c>
      <c r="C55" s="276" t="s">
        <v>172</v>
      </c>
      <c r="D55" s="63">
        <v>17000</v>
      </c>
      <c r="E55" s="66">
        <v>4000</v>
      </c>
      <c r="F55" s="65">
        <v>7000</v>
      </c>
      <c r="G55" s="118">
        <v>13000</v>
      </c>
      <c r="H55" s="49">
        <v>11178</v>
      </c>
      <c r="I55" s="312">
        <v>11752</v>
      </c>
      <c r="J55" s="301">
        <v>10088</v>
      </c>
      <c r="K55" s="309">
        <v>6980</v>
      </c>
      <c r="L55" s="413">
        <v>10518</v>
      </c>
      <c r="M55" s="306">
        <f>'Mielies-Maize'!N55</f>
        <v>10667</v>
      </c>
    </row>
    <row r="56" spans="1:13" ht="15" customHeight="1">
      <c r="A56" s="21"/>
      <c r="B56" s="61">
        <f>'Mielies-Maize'!B56</f>
        <v>38</v>
      </c>
      <c r="C56" s="276" t="s">
        <v>173</v>
      </c>
      <c r="D56" s="63">
        <v>10000</v>
      </c>
      <c r="E56" s="66">
        <v>12000</v>
      </c>
      <c r="F56" s="65">
        <v>3000</v>
      </c>
      <c r="G56" s="118">
        <v>14000</v>
      </c>
      <c r="H56" s="49">
        <v>9457</v>
      </c>
      <c r="I56" s="312">
        <v>12500</v>
      </c>
      <c r="J56" s="301">
        <v>16621</v>
      </c>
      <c r="K56" s="309">
        <v>14135</v>
      </c>
      <c r="L56" s="413">
        <v>16958</v>
      </c>
      <c r="M56" s="306">
        <f>'Mielies-Maize'!N56</f>
        <v>9207</v>
      </c>
    </row>
    <row r="57" spans="1:13" ht="15" customHeight="1">
      <c r="A57" s="21"/>
      <c r="B57" s="61">
        <f>'Mielies-Maize'!B57</f>
        <v>39</v>
      </c>
      <c r="C57" s="276" t="s">
        <v>174</v>
      </c>
      <c r="D57" s="63">
        <v>20000</v>
      </c>
      <c r="E57" s="66">
        <v>16000</v>
      </c>
      <c r="F57" s="65">
        <v>11000</v>
      </c>
      <c r="G57" s="118">
        <v>14000</v>
      </c>
      <c r="H57" s="49">
        <v>31329</v>
      </c>
      <c r="I57" s="312">
        <v>28954</v>
      </c>
      <c r="J57" s="301">
        <v>18997</v>
      </c>
      <c r="K57" s="309">
        <v>21957</v>
      </c>
      <c r="L57" s="413">
        <v>55917</v>
      </c>
      <c r="M57" s="306">
        <f>'Mielies-Maize'!N57</f>
        <v>67277</v>
      </c>
    </row>
    <row r="58" spans="1:13" ht="15" customHeight="1">
      <c r="A58" s="21"/>
      <c r="B58" s="61">
        <f>'Mielies-Maize'!B58</f>
        <v>40</v>
      </c>
      <c r="C58" s="276" t="s">
        <v>175</v>
      </c>
      <c r="D58" s="63">
        <v>15000</v>
      </c>
      <c r="E58" s="66">
        <v>15000</v>
      </c>
      <c r="F58" s="65">
        <v>13000</v>
      </c>
      <c r="G58" s="118">
        <v>8000</v>
      </c>
      <c r="H58" s="49">
        <v>14541</v>
      </c>
      <c r="I58" s="312">
        <v>44177</v>
      </c>
      <c r="J58" s="301">
        <v>73924</v>
      </c>
      <c r="K58" s="309">
        <v>70882</v>
      </c>
      <c r="L58" s="413">
        <v>8794</v>
      </c>
      <c r="M58" s="306">
        <f>'Mielies-Maize'!N58</f>
        <v>2672</v>
      </c>
    </row>
    <row r="59" spans="1:13" ht="15" customHeight="1">
      <c r="A59" s="21"/>
      <c r="B59" s="61">
        <f>'Mielies-Maize'!B59</f>
        <v>41</v>
      </c>
      <c r="C59" s="276" t="s">
        <v>176</v>
      </c>
      <c r="D59" s="63">
        <v>18000</v>
      </c>
      <c r="E59" s="66">
        <v>21000</v>
      </c>
      <c r="F59" s="65">
        <v>16000</v>
      </c>
      <c r="G59" s="118">
        <v>6000</v>
      </c>
      <c r="H59" s="49">
        <v>18083</v>
      </c>
      <c r="I59" s="312">
        <v>24623</v>
      </c>
      <c r="J59" s="301">
        <v>24978</v>
      </c>
      <c r="K59" s="309">
        <v>33366</v>
      </c>
      <c r="L59" s="413">
        <v>27581</v>
      </c>
      <c r="M59" s="306">
        <f>'Mielies-Maize'!N59</f>
        <v>11706</v>
      </c>
    </row>
    <row r="60" spans="1:13" ht="15" customHeight="1">
      <c r="A60" s="21"/>
      <c r="B60" s="61">
        <f>'Mielies-Maize'!B60</f>
        <v>42</v>
      </c>
      <c r="C60" s="276" t="s">
        <v>177</v>
      </c>
      <c r="D60" s="63">
        <v>15000</v>
      </c>
      <c r="E60" s="66">
        <v>11000</v>
      </c>
      <c r="F60" s="65">
        <v>21000</v>
      </c>
      <c r="G60" s="118">
        <v>33000</v>
      </c>
      <c r="H60" s="49">
        <v>24607</v>
      </c>
      <c r="I60" s="312">
        <v>29549</v>
      </c>
      <c r="J60" s="301">
        <v>32476</v>
      </c>
      <c r="K60" s="309">
        <v>45464</v>
      </c>
      <c r="L60" s="413">
        <v>46977</v>
      </c>
      <c r="M60" s="306">
        <f>'Mielies-Maize'!N60</f>
        <v>9435</v>
      </c>
    </row>
    <row r="61" spans="1:13" ht="15" customHeight="1">
      <c r="A61" s="21"/>
      <c r="B61" s="61">
        <f>'Mielies-Maize'!B61</f>
        <v>43</v>
      </c>
      <c r="C61" s="276" t="s">
        <v>178</v>
      </c>
      <c r="D61" s="144">
        <v>22000</v>
      </c>
      <c r="E61" s="66">
        <v>13000</v>
      </c>
      <c r="F61" s="65">
        <v>13000</v>
      </c>
      <c r="G61" s="118">
        <v>18000</v>
      </c>
      <c r="H61" s="49">
        <v>74611</v>
      </c>
      <c r="I61" s="312">
        <v>37777</v>
      </c>
      <c r="J61" s="301">
        <v>35813</v>
      </c>
      <c r="K61" s="309">
        <v>34233</v>
      </c>
      <c r="L61" s="413">
        <v>75833</v>
      </c>
      <c r="M61" s="306">
        <f>'Mielies-Maize'!N61</f>
        <v>57754</v>
      </c>
    </row>
    <row r="62" spans="1:13" ht="15" customHeight="1">
      <c r="A62" s="21"/>
      <c r="B62" s="263">
        <f>'Mielies-Maize'!B62</f>
        <v>44</v>
      </c>
      <c r="C62" s="276" t="s">
        <v>180</v>
      </c>
      <c r="D62" s="325">
        <v>152000</v>
      </c>
      <c r="E62" s="326">
        <v>12000</v>
      </c>
      <c r="F62" s="326">
        <v>15000</v>
      </c>
      <c r="G62" s="327">
        <v>14000</v>
      </c>
      <c r="H62" s="326">
        <v>48477</v>
      </c>
      <c r="I62" s="312">
        <v>56253</v>
      </c>
      <c r="J62" s="301">
        <v>91654</v>
      </c>
      <c r="K62" s="309">
        <v>89529</v>
      </c>
      <c r="L62" s="413">
        <v>12553</v>
      </c>
      <c r="M62" s="306">
        <f>'Mielies-Maize'!N62</f>
        <v>4241</v>
      </c>
    </row>
    <row r="63" spans="1:13" ht="15" customHeight="1">
      <c r="A63" s="21"/>
      <c r="B63" s="61">
        <f>'Mielies-Maize'!B63</f>
        <v>45</v>
      </c>
      <c r="C63" s="276" t="s">
        <v>181</v>
      </c>
      <c r="D63" s="63">
        <v>22000</v>
      </c>
      <c r="E63" s="66">
        <v>11000</v>
      </c>
      <c r="F63" s="65">
        <v>44000</v>
      </c>
      <c r="G63" s="118">
        <v>27000</v>
      </c>
      <c r="H63" s="49">
        <v>53181</v>
      </c>
      <c r="I63" s="312">
        <v>17466</v>
      </c>
      <c r="J63" s="301">
        <v>28346</v>
      </c>
      <c r="K63" s="309">
        <v>29898</v>
      </c>
      <c r="L63" s="413">
        <v>36209</v>
      </c>
      <c r="M63" s="306">
        <f>'Mielies-Maize'!N63</f>
        <v>13287</v>
      </c>
    </row>
    <row r="64" spans="1:13" ht="15" customHeight="1">
      <c r="A64" s="21"/>
      <c r="B64" s="61">
        <f>'Mielies-Maize'!B64</f>
        <v>46</v>
      </c>
      <c r="C64" s="276"/>
      <c r="D64" s="63">
        <v>39000</v>
      </c>
      <c r="E64" s="66">
        <v>25000</v>
      </c>
      <c r="F64" s="65">
        <v>12000</v>
      </c>
      <c r="G64" s="118">
        <v>42000</v>
      </c>
      <c r="H64" s="49">
        <v>58073</v>
      </c>
      <c r="I64" s="312">
        <v>16832</v>
      </c>
      <c r="J64" s="301">
        <v>36727</v>
      </c>
      <c r="K64" s="309">
        <v>44640</v>
      </c>
      <c r="L64" s="413">
        <v>77684</v>
      </c>
      <c r="M64" s="306">
        <f>'Mielies-Maize'!N64</f>
        <v>0</v>
      </c>
    </row>
    <row r="65" spans="1:13" ht="15" customHeight="1">
      <c r="A65" s="21"/>
      <c r="B65" s="61">
        <f>'Mielies-Maize'!B65</f>
        <v>47</v>
      </c>
      <c r="C65" s="276"/>
      <c r="D65" s="63">
        <v>28000</v>
      </c>
      <c r="E65" s="66">
        <v>14000</v>
      </c>
      <c r="F65" s="65">
        <v>13000</v>
      </c>
      <c r="G65" s="118">
        <v>40000</v>
      </c>
      <c r="H65" s="49">
        <v>92058</v>
      </c>
      <c r="I65" s="312">
        <v>30836</v>
      </c>
      <c r="J65" s="301">
        <v>34682</v>
      </c>
      <c r="K65" s="309">
        <v>38794</v>
      </c>
      <c r="L65" s="413">
        <v>76354</v>
      </c>
      <c r="M65" s="306">
        <f>'Mielies-Maize'!N65</f>
        <v>0</v>
      </c>
    </row>
    <row r="66" spans="1:13" ht="15" customHeight="1">
      <c r="A66" s="21"/>
      <c r="B66" s="61">
        <f>'Mielies-Maize'!B66</f>
        <v>48</v>
      </c>
      <c r="C66" s="276"/>
      <c r="D66" s="63">
        <v>28000</v>
      </c>
      <c r="E66" s="66">
        <v>8000</v>
      </c>
      <c r="F66" s="65">
        <v>15000</v>
      </c>
      <c r="G66" s="118">
        <v>52000</v>
      </c>
      <c r="H66" s="49">
        <v>44272</v>
      </c>
      <c r="I66" s="312">
        <v>87845</v>
      </c>
      <c r="J66" s="301">
        <v>100063</v>
      </c>
      <c r="K66" s="309">
        <v>134526</v>
      </c>
      <c r="L66" s="413">
        <v>174620</v>
      </c>
      <c r="M66" s="306">
        <f>'Mielies-Maize'!N66</f>
        <v>0</v>
      </c>
    </row>
    <row r="67" spans="1:13" ht="15" customHeight="1">
      <c r="A67" s="21"/>
      <c r="B67" s="61">
        <f>'Mielies-Maize'!B67</f>
        <v>49</v>
      </c>
      <c r="C67" s="276"/>
      <c r="D67" s="63">
        <v>-9000</v>
      </c>
      <c r="E67" s="66">
        <v>59000</v>
      </c>
      <c r="F67" s="65">
        <v>14000</v>
      </c>
      <c r="G67" s="118">
        <v>35000</v>
      </c>
      <c r="H67" s="49">
        <v>40598</v>
      </c>
      <c r="I67" s="312">
        <v>34657</v>
      </c>
      <c r="J67" s="301">
        <v>27403</v>
      </c>
      <c r="K67" s="309">
        <v>22890</v>
      </c>
      <c r="L67" s="413">
        <v>90941</v>
      </c>
      <c r="M67" s="306">
        <f>'Mielies-Maize'!N67</f>
        <v>0</v>
      </c>
    </row>
    <row r="68" spans="1:13" ht="15" customHeight="1">
      <c r="A68" s="21"/>
      <c r="B68" s="61">
        <f>'Mielies-Maize'!B68</f>
        <v>50</v>
      </c>
      <c r="C68" s="276"/>
      <c r="D68" s="63">
        <v>48000</v>
      </c>
      <c r="E68" s="66">
        <v>35000</v>
      </c>
      <c r="F68" s="65">
        <v>37500</v>
      </c>
      <c r="G68" s="118">
        <v>93000</v>
      </c>
      <c r="H68" s="49">
        <v>94097</v>
      </c>
      <c r="I68" s="312">
        <v>51986</v>
      </c>
      <c r="J68" s="301">
        <v>33877</v>
      </c>
      <c r="K68" s="309">
        <v>70188</v>
      </c>
      <c r="L68" s="413">
        <v>46810</v>
      </c>
      <c r="M68" s="306">
        <f>'Mielies-Maize'!N68</f>
        <v>0</v>
      </c>
    </row>
    <row r="69" spans="1:13" ht="15" customHeight="1">
      <c r="A69" s="21"/>
      <c r="B69" s="61">
        <f>'Mielies-Maize'!B69</f>
        <v>51</v>
      </c>
      <c r="C69" s="276"/>
      <c r="D69" s="63">
        <v>62000</v>
      </c>
      <c r="E69" s="66">
        <v>55000</v>
      </c>
      <c r="F69" s="65">
        <v>29000</v>
      </c>
      <c r="G69" s="118">
        <v>144000</v>
      </c>
      <c r="H69" s="49">
        <v>181300</v>
      </c>
      <c r="I69" s="312">
        <v>47621</v>
      </c>
      <c r="J69" s="301">
        <v>72371</v>
      </c>
      <c r="K69" s="309">
        <v>95688</v>
      </c>
      <c r="L69" s="413">
        <v>89128</v>
      </c>
      <c r="M69" s="306">
        <f>'Mielies-Maize'!N69</f>
        <v>0</v>
      </c>
    </row>
    <row r="70" spans="1:13" ht="15" customHeight="1">
      <c r="A70" s="21"/>
      <c r="B70" s="61">
        <f>'Mielies-Maize'!B70</f>
        <v>52</v>
      </c>
      <c r="C70" s="276"/>
      <c r="D70" s="63">
        <v>0</v>
      </c>
      <c r="E70" s="66">
        <v>47000</v>
      </c>
      <c r="F70" s="65">
        <v>10500</v>
      </c>
      <c r="G70" s="118">
        <v>92000</v>
      </c>
      <c r="H70" s="49">
        <v>349127</v>
      </c>
      <c r="I70" s="312">
        <v>209597</v>
      </c>
      <c r="J70" s="301">
        <v>76631</v>
      </c>
      <c r="K70" s="309">
        <v>98505</v>
      </c>
      <c r="L70" s="413">
        <v>129651</v>
      </c>
      <c r="M70" s="306">
        <f>'Mielies-Maize'!N70</f>
        <v>0</v>
      </c>
    </row>
    <row r="71" spans="1:13" ht="14.25">
      <c r="A71" s="21"/>
      <c r="B71" s="290" t="s">
        <v>35</v>
      </c>
      <c r="C71" s="291"/>
      <c r="D71" s="294">
        <v>12700000</v>
      </c>
      <c r="E71" s="294">
        <v>12050000</v>
      </c>
      <c r="F71" s="319">
        <f>'Summary -White maize'!F71+'Summary -Yellow maize'!F71</f>
        <v>12815000</v>
      </c>
      <c r="G71" s="319">
        <f>'Summary -White maize'!G71+'Summary -Yellow maize'!G71</f>
        <v>10360000</v>
      </c>
      <c r="H71" s="319">
        <f>'Summary -White maize'!H71+'Summary -Yellow maize'!H71</f>
        <v>12120656</v>
      </c>
      <c r="I71" s="320">
        <v>11810600</v>
      </c>
      <c r="J71" s="320">
        <v>14250000</v>
      </c>
      <c r="K71" s="319">
        <v>9955000</v>
      </c>
      <c r="L71" s="421">
        <v>7778500</v>
      </c>
      <c r="M71" s="397">
        <f>'Table-SAGIS deliver vs CEC est'!E8</f>
        <v>16744000</v>
      </c>
    </row>
    <row r="72" spans="1:13" ht="14.25" customHeight="1">
      <c r="A72" s="21"/>
      <c r="B72" s="376" t="s">
        <v>87</v>
      </c>
      <c r="C72" s="317"/>
      <c r="D72" s="183">
        <f>'Summary -White maize'!D72+'Summary -Yellow maize'!D72</f>
        <v>553776</v>
      </c>
      <c r="E72" s="185">
        <f>'Summary -White maize'!E72+'Summary -Yellow maize'!E72</f>
        <v>424556</v>
      </c>
      <c r="F72" s="185">
        <f>'Summary -White maize'!F72+'Summary -Yellow maize'!F72</f>
        <v>526943</v>
      </c>
      <c r="G72" s="185">
        <f>'Summary -White maize'!G72+'Summary -Yellow maize'!G72</f>
        <v>474076</v>
      </c>
      <c r="H72" s="185">
        <f>'Summary -White maize'!H72+'Summary -Yellow maize'!H72</f>
        <v>433528</v>
      </c>
      <c r="I72" s="185">
        <f>'Summary -White maize'!I72+'Summary -Yellow maize'!I72</f>
        <v>457811</v>
      </c>
      <c r="J72" s="185">
        <f>'Summary -White maize'!J72+'Summary -Yellow maize'!J72</f>
        <v>519651</v>
      </c>
      <c r="K72" s="215">
        <v>472530</v>
      </c>
      <c r="L72" s="422">
        <v>327716</v>
      </c>
      <c r="M72" s="385">
        <f>'Table-SAGIS deliver vs CEC est'!E9+'Table-SAGIS deliver vs CEC est'!E10</f>
        <v>650000</v>
      </c>
    </row>
    <row r="73" spans="1:13" ht="14.25" customHeight="1">
      <c r="A73" s="21"/>
      <c r="B73" s="378" t="s">
        <v>85</v>
      </c>
      <c r="C73" s="321"/>
      <c r="D73" s="186">
        <f aca="true" t="shared" si="2" ref="D73:I73">D71-D72</f>
        <v>12146224</v>
      </c>
      <c r="E73" s="186">
        <f t="shared" si="2"/>
        <v>11625444</v>
      </c>
      <c r="F73" s="186">
        <f t="shared" si="2"/>
        <v>12288057</v>
      </c>
      <c r="G73" s="186">
        <f t="shared" si="2"/>
        <v>9885924</v>
      </c>
      <c r="H73" s="186">
        <f t="shared" si="2"/>
        <v>11687128</v>
      </c>
      <c r="I73" s="186">
        <f t="shared" si="2"/>
        <v>11352789</v>
      </c>
      <c r="J73" s="186">
        <f>J71-J72</f>
        <v>13730349</v>
      </c>
      <c r="K73" s="216">
        <v>9482470</v>
      </c>
      <c r="L73" s="216">
        <f>L71-L72</f>
        <v>7450784</v>
      </c>
      <c r="M73" s="386">
        <f>M71-M72</f>
        <v>16094000</v>
      </c>
    </row>
    <row r="74" spans="1:13" ht="12" thickBot="1">
      <c r="A74" s="21"/>
      <c r="B74" s="181"/>
      <c r="C74" s="182"/>
      <c r="D74" s="149"/>
      <c r="E74" s="149"/>
      <c r="F74" s="149"/>
      <c r="G74" s="149"/>
      <c r="H74" s="149"/>
      <c r="I74" s="149"/>
      <c r="J74" s="149"/>
      <c r="K74" s="345"/>
      <c r="L74" s="345"/>
      <c r="M74" s="345"/>
    </row>
    <row r="75" spans="1:13" ht="17.25">
      <c r="A75" s="21"/>
      <c r="B75" s="287" t="s">
        <v>73</v>
      </c>
      <c r="C75" s="295"/>
      <c r="D75" s="289" t="s">
        <v>29</v>
      </c>
      <c r="E75" s="289" t="s">
        <v>30</v>
      </c>
      <c r="F75" s="289" t="s">
        <v>31</v>
      </c>
      <c r="G75" s="289" t="s">
        <v>28</v>
      </c>
      <c r="H75" s="289" t="s">
        <v>34</v>
      </c>
      <c r="I75" s="315" t="s">
        <v>62</v>
      </c>
      <c r="J75" s="315" t="s">
        <v>83</v>
      </c>
      <c r="K75" s="423" t="s">
        <v>84</v>
      </c>
      <c r="L75" s="417" t="s">
        <v>94</v>
      </c>
      <c r="M75" s="419" t="s">
        <v>111</v>
      </c>
    </row>
    <row r="76" spans="1:13" ht="11.25">
      <c r="A76" s="21"/>
      <c r="B76" s="40" t="s">
        <v>72</v>
      </c>
      <c r="C76" s="29"/>
      <c r="D76" s="67">
        <f>D16</f>
        <v>669033</v>
      </c>
      <c r="E76" s="67">
        <f>E16</f>
        <v>351719</v>
      </c>
      <c r="F76" s="67">
        <f>F16</f>
        <v>322124</v>
      </c>
      <c r="G76" s="67">
        <f>G16</f>
        <v>171102</v>
      </c>
      <c r="H76" s="67">
        <f>H16</f>
        <v>614110</v>
      </c>
      <c r="I76" s="316">
        <v>841786</v>
      </c>
      <c r="J76" s="67">
        <f>J16</f>
        <v>478760</v>
      </c>
      <c r="K76" s="67">
        <f>K16</f>
        <v>541956</v>
      </c>
      <c r="L76" s="67">
        <f>L18</f>
        <v>821008</v>
      </c>
      <c r="M76" s="398">
        <f>M18</f>
        <v>804193</v>
      </c>
    </row>
    <row r="77" spans="1:13" ht="11.25">
      <c r="A77" s="21"/>
      <c r="B77" s="62" t="s">
        <v>66</v>
      </c>
      <c r="C77" s="36"/>
      <c r="D77" s="116">
        <f>SUM(D19:D63)</f>
        <v>11689000</v>
      </c>
      <c r="E77" s="116">
        <f aca="true" t="shared" si="3" ref="E77:M77">SUM(E19:E63)</f>
        <v>11336000</v>
      </c>
      <c r="F77" s="116">
        <f t="shared" si="3"/>
        <v>11869000</v>
      </c>
      <c r="G77" s="116">
        <f t="shared" si="3"/>
        <v>9758000</v>
      </c>
      <c r="H77" s="116">
        <f t="shared" si="3"/>
        <v>11069788</v>
      </c>
      <c r="I77" s="116">
        <f t="shared" si="3"/>
        <v>10512621</v>
      </c>
      <c r="J77" s="116">
        <f t="shared" si="3"/>
        <v>13304332</v>
      </c>
      <c r="K77" s="116">
        <f t="shared" si="3"/>
        <v>9087828</v>
      </c>
      <c r="L77" s="116">
        <f t="shared" si="3"/>
        <v>6712190</v>
      </c>
      <c r="M77" s="116">
        <f t="shared" si="3"/>
        <v>15390410</v>
      </c>
    </row>
    <row r="78" spans="1:13" ht="15" thickBot="1">
      <c r="A78" s="21"/>
      <c r="B78" s="264" t="s">
        <v>32</v>
      </c>
      <c r="C78" s="265"/>
      <c r="D78" s="340">
        <f aca="true" t="shared" si="4" ref="D78:K78">D76+D77</f>
        <v>12358033</v>
      </c>
      <c r="E78" s="340">
        <f t="shared" si="4"/>
        <v>11687719</v>
      </c>
      <c r="F78" s="340">
        <f t="shared" si="4"/>
        <v>12191124</v>
      </c>
      <c r="G78" s="340">
        <f t="shared" si="4"/>
        <v>9929102</v>
      </c>
      <c r="H78" s="340">
        <f t="shared" si="4"/>
        <v>11683898</v>
      </c>
      <c r="I78" s="340">
        <f t="shared" si="4"/>
        <v>11354407</v>
      </c>
      <c r="J78" s="340">
        <f t="shared" si="4"/>
        <v>13783092</v>
      </c>
      <c r="K78" s="340">
        <f t="shared" si="4"/>
        <v>9629784</v>
      </c>
      <c r="L78" s="340">
        <f>L76+L77</f>
        <v>7533198</v>
      </c>
      <c r="M78" s="340">
        <f>M76+M77</f>
        <v>16194603</v>
      </c>
    </row>
    <row r="79" spans="1:13" ht="15" thickBot="1" thickTop="1">
      <c r="A79" s="21"/>
      <c r="B79" s="290" t="s">
        <v>33</v>
      </c>
      <c r="C79" s="291"/>
      <c r="D79" s="293">
        <f aca="true" t="shared" si="5" ref="D79:I79">D78/D73</f>
        <v>1.017438259001316</v>
      </c>
      <c r="E79" s="293">
        <f t="shared" si="5"/>
        <v>1.005356784652698</v>
      </c>
      <c r="F79" s="293">
        <f t="shared" si="5"/>
        <v>0.9921116088572831</v>
      </c>
      <c r="G79" s="293">
        <f t="shared" si="5"/>
        <v>1.0043676241087833</v>
      </c>
      <c r="H79" s="293">
        <f t="shared" si="5"/>
        <v>0.9997236275670122</v>
      </c>
      <c r="I79" s="293">
        <f t="shared" si="5"/>
        <v>1.0001425200450744</v>
      </c>
      <c r="J79" s="293">
        <f>J78/J73</f>
        <v>1.0038413444552647</v>
      </c>
      <c r="K79" s="293">
        <f>K78/K73</f>
        <v>1.0155354037502886</v>
      </c>
      <c r="L79" s="293">
        <f>L78/L73</f>
        <v>1.0110611178635698</v>
      </c>
      <c r="M79" s="293">
        <f>M78/M73</f>
        <v>1.0062509630918355</v>
      </c>
    </row>
    <row r="80" spans="1:13" ht="15" customHeight="1">
      <c r="A80" s="21"/>
      <c r="B80" s="388" t="s">
        <v>47</v>
      </c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99"/>
    </row>
    <row r="81" spans="1:13" ht="15" customHeight="1">
      <c r="A81" s="21"/>
      <c r="B81" s="465" t="s">
        <v>48</v>
      </c>
      <c r="C81" s="466"/>
      <c r="D81" s="466"/>
      <c r="E81" s="466"/>
      <c r="F81" s="466"/>
      <c r="G81" s="466"/>
      <c r="H81" s="466"/>
      <c r="I81" s="466"/>
      <c r="J81" s="466"/>
      <c r="K81" s="466"/>
      <c r="L81" s="466"/>
      <c r="M81" s="469"/>
    </row>
    <row r="82" spans="1:13" ht="15.75" customHeight="1" thickBot="1">
      <c r="A82" s="21"/>
      <c r="B82" s="467" t="s">
        <v>49</v>
      </c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70"/>
    </row>
    <row r="83" ht="11.25" hidden="1"/>
    <row r="84" spans="2:11" ht="12.75" hidden="1">
      <c r="B84" s="2" t="s">
        <v>92</v>
      </c>
      <c r="D84" s="192">
        <f aca="true" t="shared" si="6" ref="D84:J84">SUM(D48:D62)/D73</f>
        <v>0.03317903572336555</v>
      </c>
      <c r="E84" s="192">
        <f t="shared" si="6"/>
        <v>0.018579935527623718</v>
      </c>
      <c r="F84" s="192">
        <f t="shared" si="6"/>
        <v>0.012206974625850124</v>
      </c>
      <c r="G84" s="192">
        <f t="shared" si="6"/>
        <v>0.024074633792450763</v>
      </c>
      <c r="H84" s="192">
        <f t="shared" si="6"/>
        <v>0.03551779359308806</v>
      </c>
      <c r="I84" s="192">
        <f t="shared" si="6"/>
        <v>0.032798196108462865</v>
      </c>
      <c r="J84" s="192">
        <f t="shared" si="6"/>
        <v>0.03386789367116597</v>
      </c>
      <c r="K84" s="189">
        <f>1-K79</f>
        <v>-0.015535403750288612</v>
      </c>
    </row>
    <row r="85" ht="11.25" hidden="1"/>
    <row r="86" spans="9:10" ht="11.25" hidden="1">
      <c r="I86" s="2" t="s">
        <v>93</v>
      </c>
      <c r="J86" s="193">
        <f>SUM(AVERAGE(D84:J84))</f>
        <v>0.02717492329171529</v>
      </c>
    </row>
    <row r="87" ht="11.25" hidden="1"/>
  </sheetData>
  <sheetProtection/>
  <mergeCells count="3">
    <mergeCell ref="B81:M81"/>
    <mergeCell ref="B82:M82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90" zoomScaleNormal="90" zoomScalePageLayoutView="0" workbookViewId="0" topLeftCell="A1">
      <selection activeCell="L20" sqref="L20"/>
    </sheetView>
  </sheetViews>
  <sheetFormatPr defaultColWidth="9.140625" defaultRowHeight="12.75"/>
  <cols>
    <col min="1" max="1" width="12.28125" style="119" customWidth="1"/>
    <col min="2" max="2" width="15.7109375" style="0" customWidth="1"/>
    <col min="3" max="5" width="11.8515625" style="121" bestFit="1" customWidth="1"/>
    <col min="6" max="6" width="11.421875" style="121" customWidth="1"/>
    <col min="7" max="8" width="11.8515625" style="121" bestFit="1" customWidth="1"/>
    <col min="9" max="9" width="11.8515625" style="121" customWidth="1"/>
    <col min="10" max="10" width="13.140625" style="121" customWidth="1"/>
    <col min="11" max="11" width="11.421875" style="0" customWidth="1"/>
    <col min="12" max="12" width="12.421875" style="0" customWidth="1"/>
  </cols>
  <sheetData>
    <row r="1" ht="15">
      <c r="A1" s="166" t="s">
        <v>81</v>
      </c>
    </row>
    <row r="2" ht="13.5" thickBot="1">
      <c r="A2" s="123"/>
    </row>
    <row r="3" spans="1:12" ht="13.5" thickBot="1">
      <c r="A3" s="120" t="s">
        <v>77</v>
      </c>
      <c r="B3" s="141"/>
      <c r="C3" s="142"/>
      <c r="D3" s="142"/>
      <c r="E3" s="142"/>
      <c r="F3" s="142"/>
      <c r="G3" s="142"/>
      <c r="H3" s="142"/>
      <c r="I3" s="142"/>
      <c r="J3" s="143"/>
      <c r="K3" s="143"/>
      <c r="L3" s="143"/>
    </row>
    <row r="4" spans="1:12" ht="13.5" thickBot="1">
      <c r="A4" s="471" t="s">
        <v>73</v>
      </c>
      <c r="B4" s="472"/>
      <c r="C4" s="151" t="str">
        <f>'Summary -White maize'!D75</f>
        <v>2008/09</v>
      </c>
      <c r="D4" s="124" t="str">
        <f>'Summary -White maize'!E75</f>
        <v>2009/10</v>
      </c>
      <c r="E4" s="151" t="str">
        <f>'Summary -White maize'!F75</f>
        <v>2010/11</v>
      </c>
      <c r="F4" s="151" t="str">
        <f>'Summary -White maize'!G75</f>
        <v>2011/12</v>
      </c>
      <c r="G4" s="151" t="str">
        <f>'Summary -White maize'!H75</f>
        <v>2012/13</v>
      </c>
      <c r="H4" s="151" t="str">
        <f>'Summary -White maize'!I75</f>
        <v>2013/14</v>
      </c>
      <c r="I4" s="152" t="str">
        <f>'Summary -White maize'!J75</f>
        <v>2014/15</v>
      </c>
      <c r="J4" s="152" t="s">
        <v>84</v>
      </c>
      <c r="K4" s="212" t="s">
        <v>94</v>
      </c>
      <c r="L4" s="411" t="s">
        <v>111</v>
      </c>
    </row>
    <row r="5" spans="1:12" ht="13.5" thickBot="1">
      <c r="A5" s="125" t="s">
        <v>72</v>
      </c>
      <c r="B5" s="126"/>
      <c r="C5" s="127">
        <f>'Summary -White maize'!D76</f>
        <v>328341</v>
      </c>
      <c r="D5" s="127">
        <f>'Summary -White maize'!E76</f>
        <v>115703</v>
      </c>
      <c r="E5" s="127">
        <f>'Summary -White maize'!F76</f>
        <v>173571</v>
      </c>
      <c r="F5" s="127">
        <f>'Summary -White maize'!G76</f>
        <v>73015</v>
      </c>
      <c r="G5" s="127">
        <f>'Summary -White maize'!H76</f>
        <v>231363</v>
      </c>
      <c r="H5" s="127">
        <f>'Summary -White maize'!I76</f>
        <v>314617</v>
      </c>
      <c r="I5" s="127">
        <f>'Summary -White maize'!J76</f>
        <v>175997</v>
      </c>
      <c r="J5" s="127">
        <f>'Summary -White maize'!K76</f>
        <v>174836</v>
      </c>
      <c r="K5" s="127">
        <f>'Summary -White maize'!L76</f>
        <v>342315</v>
      </c>
      <c r="L5" s="127">
        <f>'Summary -White maize'!M76</f>
        <v>503551</v>
      </c>
    </row>
    <row r="6" spans="1:12" ht="13.5" thickBot="1">
      <c r="A6" s="129" t="s">
        <v>66</v>
      </c>
      <c r="B6" s="130"/>
      <c r="C6" s="127">
        <f>'Summary -White maize'!D77</f>
        <v>7040000</v>
      </c>
      <c r="D6" s="127">
        <f>'Summary -White maize'!E77</f>
        <v>6603000</v>
      </c>
      <c r="E6" s="127">
        <f>'Summary -White maize'!F77</f>
        <v>7453000</v>
      </c>
      <c r="F6" s="127">
        <f>'Summary -White maize'!G77</f>
        <v>5528800</v>
      </c>
      <c r="G6" s="127">
        <f>'Summary -White maize'!H77</f>
        <v>6552319</v>
      </c>
      <c r="H6" s="127">
        <f>'Summary -White maize'!I77</f>
        <v>5180880</v>
      </c>
      <c r="I6" s="127">
        <f>'Summary -White maize'!J77</f>
        <v>7421794</v>
      </c>
      <c r="J6" s="127">
        <f>'Summary -White maize'!K77</f>
        <v>4536549</v>
      </c>
      <c r="K6" s="127">
        <f>'Summary -White maize'!L77</f>
        <v>3079522</v>
      </c>
      <c r="L6" s="127">
        <f>'Summary -White maize'!M77</f>
        <v>9146665</v>
      </c>
    </row>
    <row r="7" spans="1:12" ht="14.25" thickBot="1">
      <c r="A7" s="133" t="s">
        <v>32</v>
      </c>
      <c r="B7" s="134"/>
      <c r="C7" s="135">
        <f>'Summary -White maize'!D78</f>
        <v>7368341</v>
      </c>
      <c r="D7" s="135">
        <f>'Summary -White maize'!E78</f>
        <v>6718703</v>
      </c>
      <c r="E7" s="135">
        <f>'Summary -White maize'!F78</f>
        <v>7626571</v>
      </c>
      <c r="F7" s="136">
        <f>'Summary -White maize'!G78</f>
        <v>5601815</v>
      </c>
      <c r="G7" s="135">
        <f>'Summary -White maize'!H78</f>
        <v>6783682</v>
      </c>
      <c r="H7" s="135">
        <f>'Summary -White maize'!I78</f>
        <v>5495497</v>
      </c>
      <c r="I7" s="135">
        <f>'Summary -White maize'!J78</f>
        <v>7597791</v>
      </c>
      <c r="J7" s="135">
        <f>'Summary -White maize'!K78</f>
        <v>4711385</v>
      </c>
      <c r="K7" s="135">
        <f>'Summary -White maize'!L78</f>
        <v>3421837</v>
      </c>
      <c r="L7" s="135">
        <f>'Summary -White maize'!M78</f>
        <v>9650216</v>
      </c>
    </row>
    <row r="8" spans="1:12" ht="15" thickBot="1" thickTop="1">
      <c r="A8" s="153" t="s">
        <v>33</v>
      </c>
      <c r="B8" s="154"/>
      <c r="C8" s="155">
        <f>'Summary -White maize'!D79</f>
        <v>1.0011187337358003</v>
      </c>
      <c r="D8" s="139">
        <f>'Summary -White maize'!E79</f>
        <v>1.0087976024420018</v>
      </c>
      <c r="E8" s="155">
        <f>'Summary -White maize'!F79</f>
        <v>0.9890162061502191</v>
      </c>
      <c r="F8" s="150">
        <f>'Summary -White maize'!G79</f>
        <v>0.9412144924263504</v>
      </c>
      <c r="G8" s="155">
        <f>'Summary -White maize'!H79</f>
        <v>0.9991344062257946</v>
      </c>
      <c r="H8" s="155">
        <f>'Summary -White maize'!I79</f>
        <v>0.9999343141689614</v>
      </c>
      <c r="I8" s="155">
        <f>'Summary -White maize'!J79</f>
        <v>1.0033063273026335</v>
      </c>
      <c r="J8" s="155">
        <f>'Summary -White maize'!K79</f>
        <v>1.018702066427526</v>
      </c>
      <c r="K8" s="213">
        <f>'Summary -White maize'!L79</f>
        <v>1.016151400110707</v>
      </c>
      <c r="L8" s="412">
        <f>'Summary -White maize'!M79</f>
        <v>1.0007742604547458</v>
      </c>
    </row>
    <row r="9" spans="1:12" ht="13.5" thickBot="1">
      <c r="A9" s="160"/>
      <c r="B9" s="141"/>
      <c r="C9" s="142"/>
      <c r="D9" s="142"/>
      <c r="E9" s="142"/>
      <c r="F9" s="142"/>
      <c r="G9" s="142"/>
      <c r="H9" s="142"/>
      <c r="I9" s="142"/>
      <c r="J9" s="143"/>
      <c r="K9" s="143"/>
      <c r="L9" s="143"/>
    </row>
    <row r="10" spans="1:12" ht="13.5" thickBot="1">
      <c r="A10" s="156" t="s">
        <v>78</v>
      </c>
      <c r="B10" s="157"/>
      <c r="C10" s="158"/>
      <c r="D10" s="158"/>
      <c r="E10" s="158"/>
      <c r="F10" s="158"/>
      <c r="G10" s="158"/>
      <c r="H10" s="158"/>
      <c r="I10" s="159"/>
      <c r="J10" s="159"/>
      <c r="K10" s="159"/>
      <c r="L10" s="159"/>
    </row>
    <row r="11" spans="1:12" ht="13.5" thickBot="1">
      <c r="A11" s="473" t="s">
        <v>73</v>
      </c>
      <c r="B11" s="474"/>
      <c r="C11" s="122" t="str">
        <f>'Summary -Yellow maize'!D75</f>
        <v>2008/09</v>
      </c>
      <c r="D11" s="124" t="str">
        <f>'Summary -Yellow maize'!E75</f>
        <v>2009/10</v>
      </c>
      <c r="E11" s="122" t="str">
        <f>'Summary -Yellow maize'!F75</f>
        <v>2010/11</v>
      </c>
      <c r="F11" s="122" t="str">
        <f>'Summary -Yellow maize'!G75</f>
        <v>2011/12</v>
      </c>
      <c r="G11" s="122" t="str">
        <f>'Summary -Yellow maize'!H75</f>
        <v>2012/13</v>
      </c>
      <c r="H11" s="122" t="str">
        <f>'Summary -Yellow maize'!I75</f>
        <v>2013/14</v>
      </c>
      <c r="I11" s="124" t="str">
        <f>'Summary -Yellow maize'!J75</f>
        <v>2014/15</v>
      </c>
      <c r="J11" s="411" t="s">
        <v>84</v>
      </c>
      <c r="K11" s="411" t="s">
        <v>94</v>
      </c>
      <c r="L11" s="411" t="s">
        <v>111</v>
      </c>
    </row>
    <row r="12" spans="1:12" ht="12.75">
      <c r="A12" s="125" t="s">
        <v>72</v>
      </c>
      <c r="B12" s="126"/>
      <c r="C12" s="127">
        <f>'Summary -Yellow maize'!D76</f>
        <v>340692</v>
      </c>
      <c r="D12" s="127">
        <f>'Summary -Yellow maize'!E76</f>
        <v>236016</v>
      </c>
      <c r="E12" s="127">
        <f>'Summary -Yellow maize'!F76</f>
        <v>148553</v>
      </c>
      <c r="F12" s="128">
        <f>'Summary -Yellow maize'!G76</f>
        <v>106087</v>
      </c>
      <c r="G12" s="127">
        <f>'Summary -Yellow maize'!H76</f>
        <v>382747</v>
      </c>
      <c r="H12" s="127">
        <f>'Summary -Yellow maize'!I76</f>
        <v>526969</v>
      </c>
      <c r="I12" s="127">
        <f>'Summary -Yellow maize'!J76</f>
        <v>321361</v>
      </c>
      <c r="J12" s="127">
        <f>'Summary -Yellow maize'!K76</f>
        <v>367120</v>
      </c>
      <c r="K12" s="127">
        <f>'Summary -Yellow maize'!L76</f>
        <v>478693</v>
      </c>
      <c r="L12" s="127">
        <f>'Summary -Yellow maize'!M76</f>
        <v>300642</v>
      </c>
    </row>
    <row r="13" spans="1:12" ht="13.5" thickBot="1">
      <c r="A13" s="129" t="s">
        <v>66</v>
      </c>
      <c r="B13" s="130"/>
      <c r="C13" s="131">
        <f>'Summary -Yellow maize'!D77</f>
        <v>4547000</v>
      </c>
      <c r="D13" s="131">
        <f>'Summary -Yellow maize'!E77</f>
        <v>4739000</v>
      </c>
      <c r="E13" s="131">
        <f>'Summary -Yellow maize'!F77</f>
        <v>4411000</v>
      </c>
      <c r="F13" s="132">
        <f>'Summary -Yellow maize'!G77</f>
        <v>3879000</v>
      </c>
      <c r="G13" s="131">
        <f>'Summary -Yellow maize'!H77</f>
        <v>4517469</v>
      </c>
      <c r="H13" s="131">
        <f>'Summary -Yellow maize'!I77</f>
        <v>5338834</v>
      </c>
      <c r="I13" s="131">
        <f>'Summary -Yellow maize'!J77</f>
        <v>5882538</v>
      </c>
      <c r="J13" s="131">
        <f>'Summary -Yellow maize'!K77</f>
        <v>4551279</v>
      </c>
      <c r="K13" s="131">
        <f>'Summary -Yellow maize'!L77</f>
        <v>3632668</v>
      </c>
      <c r="L13" s="131">
        <f>'Summary -Yellow maize'!M77</f>
        <v>6243745</v>
      </c>
    </row>
    <row r="14" spans="1:12" ht="14.25" thickBot="1">
      <c r="A14" s="133" t="s">
        <v>32</v>
      </c>
      <c r="B14" s="134"/>
      <c r="C14" s="135">
        <f>'Summary -Yellow maize'!D78</f>
        <v>4887692</v>
      </c>
      <c r="D14" s="135">
        <f>'Summary -Yellow maize'!E78</f>
        <v>4975016</v>
      </c>
      <c r="E14" s="135">
        <f>'Summary -Yellow maize'!F78</f>
        <v>4559553</v>
      </c>
      <c r="F14" s="136">
        <f>'Summary -Yellow maize'!G78</f>
        <v>3985087</v>
      </c>
      <c r="G14" s="135">
        <f>'Summary -Yellow maize'!H78</f>
        <v>4900216</v>
      </c>
      <c r="H14" s="135">
        <f>'Summary -Yellow maize'!I78</f>
        <v>5865803</v>
      </c>
      <c r="I14" s="135">
        <f>'Summary -Yellow maize'!J78</f>
        <v>6203899</v>
      </c>
      <c r="J14" s="135">
        <f>'Summary -Yellow maize'!K78</f>
        <v>4918399</v>
      </c>
      <c r="K14" s="135">
        <f>'Summary -Yellow maize'!L78</f>
        <v>4111361</v>
      </c>
      <c r="L14" s="135">
        <f>'Summary -Yellow maize'!M78</f>
        <v>6544387</v>
      </c>
    </row>
    <row r="15" spans="1:12" ht="15" thickBot="1" thickTop="1">
      <c r="A15" s="153" t="s">
        <v>33</v>
      </c>
      <c r="B15" s="154"/>
      <c r="C15" s="155">
        <f>'Summary -Yellow maize'!D79</f>
        <v>1.0212228409794413</v>
      </c>
      <c r="D15" s="139">
        <f>'Summary -Yellow maize'!E79</f>
        <v>1.0019499191796564</v>
      </c>
      <c r="E15" s="155">
        <f>'Summary -Yellow maize'!F79</f>
        <v>0.9962344762821604</v>
      </c>
      <c r="F15" s="150">
        <f>'Summary -Yellow maize'!G79</f>
        <v>1.0129252541027025</v>
      </c>
      <c r="G15" s="155">
        <f>'Summary -Yellow maize'!H79</f>
        <v>1.000540472222035</v>
      </c>
      <c r="H15" s="155">
        <f>'Summary -Yellow maize'!I79</f>
        <v>1.001514786498253</v>
      </c>
      <c r="I15" s="155">
        <f>'Summary -Yellow maize'!J79</f>
        <v>1.0075196553979833</v>
      </c>
      <c r="J15" s="155">
        <f>'Summary -Yellow maize'!K79</f>
        <v>1.0125204319846508</v>
      </c>
      <c r="K15" s="213">
        <f>'Summary -Yellow maize'!L79</f>
        <v>1.006863260823993</v>
      </c>
      <c r="L15" s="412">
        <f>'Summary -Yellow maize'!M79</f>
        <v>1.0144370470838984</v>
      </c>
    </row>
    <row r="16" spans="1:12" ht="13.5" thickBot="1">
      <c r="A16" s="160"/>
      <c r="B16" s="141"/>
      <c r="C16" s="142"/>
      <c r="D16" s="142"/>
      <c r="E16" s="142"/>
      <c r="F16" s="142"/>
      <c r="G16" s="142"/>
      <c r="H16" s="142"/>
      <c r="I16" s="142"/>
      <c r="J16" s="143"/>
      <c r="K16" s="143"/>
      <c r="L16" s="143"/>
    </row>
    <row r="17" spans="1:12" ht="13.5" thickBot="1">
      <c r="A17" s="156" t="s">
        <v>67</v>
      </c>
      <c r="B17" s="157"/>
      <c r="C17" s="158"/>
      <c r="D17" s="158"/>
      <c r="E17" s="158"/>
      <c r="F17" s="158"/>
      <c r="G17" s="158"/>
      <c r="H17" s="158"/>
      <c r="I17" s="159"/>
      <c r="J17" s="159"/>
      <c r="K17" s="159"/>
      <c r="L17" s="159"/>
    </row>
    <row r="18" spans="1:12" ht="13.5" thickBot="1">
      <c r="A18" s="473" t="s">
        <v>73</v>
      </c>
      <c r="B18" s="474"/>
      <c r="C18" s="122" t="str">
        <f>'Summary -Total maize'!D75</f>
        <v>2008/09</v>
      </c>
      <c r="D18" s="124" t="str">
        <f>'Summary -Total maize'!E75</f>
        <v>2009/10</v>
      </c>
      <c r="E18" s="122" t="str">
        <f>'Summary -Total maize'!F75</f>
        <v>2010/11</v>
      </c>
      <c r="F18" s="122" t="str">
        <f>'Summary -Total maize'!G75</f>
        <v>2011/12</v>
      </c>
      <c r="G18" s="122" t="str">
        <f>'Summary -Total maize'!H75</f>
        <v>2012/13</v>
      </c>
      <c r="H18" s="122" t="str">
        <f>'Summary -Total maize'!I75</f>
        <v>2013/14</v>
      </c>
      <c r="I18" s="124" t="str">
        <f>'Summary -Total maize'!J75</f>
        <v>2014/15</v>
      </c>
      <c r="J18" s="411" t="s">
        <v>84</v>
      </c>
      <c r="K18" s="411" t="s">
        <v>94</v>
      </c>
      <c r="L18" s="411" t="s">
        <v>111</v>
      </c>
    </row>
    <row r="19" spans="1:12" ht="12.75">
      <c r="A19" s="125" t="s">
        <v>72</v>
      </c>
      <c r="B19" s="126"/>
      <c r="C19" s="127">
        <f>'Summary -Total maize'!D76</f>
        <v>669033</v>
      </c>
      <c r="D19" s="127">
        <f>'Summary -Total maize'!E76</f>
        <v>351719</v>
      </c>
      <c r="E19" s="127">
        <f>'Summary -Total maize'!F76</f>
        <v>322124</v>
      </c>
      <c r="F19" s="128">
        <f>'Summary -Total maize'!G76</f>
        <v>171102</v>
      </c>
      <c r="G19" s="127">
        <f>'Summary -Total maize'!H76</f>
        <v>614110</v>
      </c>
      <c r="H19" s="127">
        <f>'Summary -Total maize'!I76</f>
        <v>841786</v>
      </c>
      <c r="I19" s="127">
        <f>'Summary -Total maize'!J76</f>
        <v>478760</v>
      </c>
      <c r="J19" s="127">
        <f>'Summary -Total maize'!K76</f>
        <v>541956</v>
      </c>
      <c r="K19" s="127">
        <f>'Summary -Total maize'!L76</f>
        <v>821008</v>
      </c>
      <c r="L19" s="127">
        <f>'Summary -Total maize'!M76</f>
        <v>804193</v>
      </c>
    </row>
    <row r="20" spans="1:12" ht="13.5" thickBot="1">
      <c r="A20" s="129" t="s">
        <v>66</v>
      </c>
      <c r="B20" s="130"/>
      <c r="C20" s="131">
        <f>'Summary -Total maize'!D77</f>
        <v>11689000</v>
      </c>
      <c r="D20" s="131">
        <f>'Summary -Total maize'!E77</f>
        <v>11336000</v>
      </c>
      <c r="E20" s="131">
        <f>'Summary -Total maize'!F77</f>
        <v>11869000</v>
      </c>
      <c r="F20" s="132">
        <f>'Summary -Total maize'!G77</f>
        <v>9758000</v>
      </c>
      <c r="G20" s="131">
        <f>'Summary -Total maize'!H77</f>
        <v>11069788</v>
      </c>
      <c r="H20" s="131">
        <f>'Summary -Total maize'!I77</f>
        <v>10512621</v>
      </c>
      <c r="I20" s="131">
        <f>'Summary -Total maize'!J77</f>
        <v>13304332</v>
      </c>
      <c r="J20" s="131">
        <f>'Summary -Total maize'!K77</f>
        <v>9087828</v>
      </c>
      <c r="K20" s="131">
        <f>'Summary -Total maize'!L77</f>
        <v>6712190</v>
      </c>
      <c r="L20" s="131">
        <f>'Summary -Total maize'!M77</f>
        <v>15390410</v>
      </c>
    </row>
    <row r="21" spans="1:12" ht="14.25" thickBot="1">
      <c r="A21" s="133" t="s">
        <v>32</v>
      </c>
      <c r="B21" s="134"/>
      <c r="C21" s="135">
        <f>'Summary -Total maize'!D78</f>
        <v>12358033</v>
      </c>
      <c r="D21" s="135">
        <f>'Summary -Total maize'!E78</f>
        <v>11687719</v>
      </c>
      <c r="E21" s="135">
        <f>'Summary -Total maize'!F78</f>
        <v>12191124</v>
      </c>
      <c r="F21" s="136">
        <f>'Summary -Total maize'!G78</f>
        <v>9929102</v>
      </c>
      <c r="G21" s="135">
        <f>'Summary -Total maize'!H78</f>
        <v>11683898</v>
      </c>
      <c r="H21" s="135">
        <f>'Summary -Total maize'!I78</f>
        <v>11354407</v>
      </c>
      <c r="I21" s="135">
        <f>'Summary -Total maize'!J78</f>
        <v>13783092</v>
      </c>
      <c r="J21" s="135">
        <f>'Summary -Total maize'!K78</f>
        <v>9629784</v>
      </c>
      <c r="K21" s="135">
        <f>'Summary -Total maize'!L78</f>
        <v>7533198</v>
      </c>
      <c r="L21" s="135">
        <f>'Summary -Total maize'!M78</f>
        <v>16194603</v>
      </c>
    </row>
    <row r="22" spans="1:12" ht="15" thickBot="1" thickTop="1">
      <c r="A22" s="137" t="s">
        <v>33</v>
      </c>
      <c r="B22" s="138"/>
      <c r="C22" s="139">
        <f>'Summary -Total maize'!D79</f>
        <v>1.017438259001316</v>
      </c>
      <c r="D22" s="139">
        <f>'Summary -Total maize'!E79</f>
        <v>1.005356784652698</v>
      </c>
      <c r="E22" s="139">
        <f>'Summary -Total maize'!F79</f>
        <v>0.9921116088572831</v>
      </c>
      <c r="F22" s="140">
        <f>'Summary -Total maize'!G79</f>
        <v>1.0043676241087833</v>
      </c>
      <c r="G22" s="139">
        <f>'Summary -Total maize'!H79</f>
        <v>0.9997236275670122</v>
      </c>
      <c r="H22" s="139">
        <f>'Summary -Total maize'!I79</f>
        <v>1.0001425200450744</v>
      </c>
      <c r="I22" s="139">
        <f>'Summary -Total maize'!J79</f>
        <v>1.0038413444552647</v>
      </c>
      <c r="J22" s="139">
        <f>'Summary -Total maize'!K79</f>
        <v>1.0155354037502886</v>
      </c>
      <c r="K22" s="208">
        <f>'Summary -Total maize'!L79</f>
        <v>1.0110611178635698</v>
      </c>
      <c r="L22" s="410">
        <f>'Summary -Total maize'!M79</f>
        <v>1.0062509630918355</v>
      </c>
    </row>
    <row r="23" ht="12.75">
      <c r="A23" s="123" t="s">
        <v>86</v>
      </c>
    </row>
    <row r="24" ht="12.75">
      <c r="A24" s="119" t="s">
        <v>100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63" zoomScaleNormal="63" zoomScalePageLayoutView="0" workbookViewId="0" topLeftCell="A17">
      <selection activeCell="E29" sqref="E29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50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" hidden="1" thickBot="1">
      <c r="B3" s="481" t="s">
        <v>51</v>
      </c>
      <c r="C3" s="482"/>
      <c r="D3" s="483"/>
      <c r="E3" s="481" t="s">
        <v>52</v>
      </c>
      <c r="F3" s="484"/>
      <c r="G3" s="22"/>
      <c r="H3" s="22"/>
      <c r="I3" s="22"/>
      <c r="J3" s="22"/>
      <c r="K3" s="22"/>
      <c r="L3" s="22"/>
      <c r="M3" s="22"/>
      <c r="N3" s="22"/>
      <c r="O3" s="23"/>
    </row>
    <row r="4" spans="2:15" ht="18" hidden="1" thickBot="1">
      <c r="B4" s="481" t="s">
        <v>53</v>
      </c>
      <c r="C4" s="503"/>
      <c r="D4" s="483"/>
      <c r="E4" s="481" t="s">
        <v>53</v>
      </c>
      <c r="F4" s="484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01" t="s">
        <v>75</v>
      </c>
      <c r="C5" s="502"/>
      <c r="D5" s="11">
        <v>1578455</v>
      </c>
      <c r="E5" s="501" t="s">
        <v>74</v>
      </c>
      <c r="F5" s="502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487" t="s">
        <v>54</v>
      </c>
      <c r="C6" s="488"/>
      <c r="D6" s="12">
        <v>4751</v>
      </c>
      <c r="E6" s="487" t="s">
        <v>54</v>
      </c>
      <c r="F6" s="488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489" t="s">
        <v>76</v>
      </c>
      <c r="C7" s="490"/>
      <c r="D7" s="13"/>
      <c r="E7" s="489" t="s">
        <v>76</v>
      </c>
      <c r="F7" s="490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04" t="s">
        <v>20</v>
      </c>
      <c r="C8" s="505"/>
      <c r="D8" s="14">
        <v>380100</v>
      </c>
      <c r="E8" s="477" t="s">
        <v>55</v>
      </c>
      <c r="F8" s="478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475" t="s">
        <v>21</v>
      </c>
      <c r="C9" s="476"/>
      <c r="D9" s="15">
        <v>12257</v>
      </c>
      <c r="E9" s="477" t="s">
        <v>56</v>
      </c>
      <c r="F9" s="478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475" t="s">
        <v>22</v>
      </c>
      <c r="C10" s="476"/>
      <c r="D10" s="15">
        <v>1028</v>
      </c>
      <c r="E10" s="477" t="s">
        <v>57</v>
      </c>
      <c r="F10" s="478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475" t="s">
        <v>58</v>
      </c>
      <c r="C11" s="476"/>
      <c r="D11" s="16">
        <v>69</v>
      </c>
      <c r="E11" s="477" t="s">
        <v>59</v>
      </c>
      <c r="F11" s="478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479" t="s">
        <v>60</v>
      </c>
      <c r="C12" s="480"/>
      <c r="D12" s="17">
        <v>0</v>
      </c>
      <c r="E12" s="479" t="s">
        <v>60</v>
      </c>
      <c r="F12" s="493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485" t="s">
        <v>61</v>
      </c>
      <c r="C13" s="486"/>
      <c r="D13" s="18">
        <v>484624</v>
      </c>
      <c r="E13" s="485" t="s">
        <v>61</v>
      </c>
      <c r="F13" s="486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" hidden="1" thickBot="1">
      <c r="B14" s="498" t="s">
        <v>13</v>
      </c>
      <c r="C14" s="499"/>
      <c r="D14" s="19">
        <v>2067830</v>
      </c>
      <c r="E14" s="498" t="s">
        <v>13</v>
      </c>
      <c r="F14" s="500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7.25" hidden="1">
      <c r="B15" s="20"/>
      <c r="C15" s="20"/>
      <c r="D15" s="20"/>
      <c r="E15" s="20"/>
      <c r="F15" s="20"/>
    </row>
    <row r="16" ht="12.75" hidden="1"/>
    <row r="17" spans="1:6" ht="23.25">
      <c r="A17" s="110"/>
      <c r="B17" s="3" t="s">
        <v>50</v>
      </c>
      <c r="C17" s="111"/>
      <c r="D17" s="111"/>
      <c r="E17" s="111"/>
      <c r="F17" s="111"/>
    </row>
    <row r="18" spans="2:7" ht="24" customHeight="1">
      <c r="B18" s="494" t="s">
        <v>137</v>
      </c>
      <c r="C18" s="495"/>
      <c r="D18" s="494" t="s">
        <v>138</v>
      </c>
      <c r="E18" s="495"/>
      <c r="F18" s="424" t="s">
        <v>137</v>
      </c>
      <c r="G18" s="432" t="s">
        <v>138</v>
      </c>
    </row>
    <row r="19" spans="2:7" ht="24" customHeight="1">
      <c r="B19" s="491" t="s">
        <v>139</v>
      </c>
      <c r="C19" s="492"/>
      <c r="D19" s="491" t="s">
        <v>139</v>
      </c>
      <c r="E19" s="492"/>
      <c r="F19" s="431" t="s">
        <v>152</v>
      </c>
      <c r="G19" s="433" t="s">
        <v>152</v>
      </c>
    </row>
    <row r="20" spans="2:7" ht="48" customHeight="1">
      <c r="B20" s="496" t="s">
        <v>179</v>
      </c>
      <c r="C20" s="497"/>
      <c r="D20" s="496" t="s">
        <v>179</v>
      </c>
      <c r="E20" s="497"/>
      <c r="F20" s="496" t="s">
        <v>179</v>
      </c>
      <c r="G20" s="497"/>
    </row>
    <row r="21" spans="2:7" ht="24" customHeight="1">
      <c r="B21" s="425" t="s">
        <v>140</v>
      </c>
      <c r="C21" s="437">
        <v>8875076</v>
      </c>
      <c r="D21" s="426" t="s">
        <v>141</v>
      </c>
      <c r="E21" s="439">
        <v>6162942</v>
      </c>
      <c r="F21" s="434">
        <f>C21/$C$25</f>
        <v>0.9703073196624125</v>
      </c>
      <c r="G21" s="435">
        <f>E21/$E$25</f>
        <v>0.9870585682150697</v>
      </c>
    </row>
    <row r="22" spans="2:7" ht="24" customHeight="1">
      <c r="B22" s="425" t="s">
        <v>142</v>
      </c>
      <c r="C22" s="437">
        <v>251083</v>
      </c>
      <c r="D22" s="426" t="s">
        <v>143</v>
      </c>
      <c r="E22" s="439">
        <v>64431</v>
      </c>
      <c r="F22" s="434">
        <f>C22/$C$25</f>
        <v>0.02745077030808497</v>
      </c>
      <c r="G22" s="434">
        <f>E22/$E$25</f>
        <v>0.010319287542973007</v>
      </c>
    </row>
    <row r="23" spans="2:7" ht="24" customHeight="1">
      <c r="B23" s="425" t="s">
        <v>144</v>
      </c>
      <c r="C23" s="437">
        <v>15888</v>
      </c>
      <c r="D23" s="426" t="s">
        <v>145</v>
      </c>
      <c r="E23" s="439">
        <v>8053</v>
      </c>
      <c r="F23" s="434">
        <f>C23/$C$25</f>
        <v>0.0017370265555806405</v>
      </c>
      <c r="G23" s="434">
        <f>E23/$E$25</f>
        <v>0.0012897708026192614</v>
      </c>
    </row>
    <row r="24" spans="2:7" ht="24" customHeight="1">
      <c r="B24" s="425" t="s">
        <v>146</v>
      </c>
      <c r="C24" s="438">
        <v>4618</v>
      </c>
      <c r="D24" s="426" t="s">
        <v>147</v>
      </c>
      <c r="E24" s="439">
        <v>8319</v>
      </c>
      <c r="F24" s="434">
        <f>C24/$C$25</f>
        <v>0.0005048834739219158</v>
      </c>
      <c r="G24" s="434">
        <f>E24/$E$25</f>
        <v>0.0013323734393380895</v>
      </c>
    </row>
    <row r="25" spans="2:7" ht="24" customHeight="1">
      <c r="B25" s="425" t="s">
        <v>148</v>
      </c>
      <c r="C25" s="436">
        <f>SUM(C21:C24)</f>
        <v>9146665</v>
      </c>
      <c r="D25" s="426" t="s">
        <v>148</v>
      </c>
      <c r="E25" s="436">
        <f>SUM(E21:E24)</f>
        <v>6243745</v>
      </c>
      <c r="F25" s="430">
        <f>C25/$C$25</f>
        <v>1</v>
      </c>
      <c r="G25" s="430">
        <f>E25/$E$25</f>
        <v>1</v>
      </c>
    </row>
  </sheetData>
  <sheetProtection/>
  <mergeCells count="31">
    <mergeCell ref="B7:C7"/>
    <mergeCell ref="B5:C5"/>
    <mergeCell ref="E4:F4"/>
    <mergeCell ref="E5:F5"/>
    <mergeCell ref="B4:D4"/>
    <mergeCell ref="B8:C8"/>
    <mergeCell ref="B6:C6"/>
    <mergeCell ref="B20:C20"/>
    <mergeCell ref="D20:E20"/>
    <mergeCell ref="B14:C14"/>
    <mergeCell ref="E14:F14"/>
    <mergeCell ref="D18:E18"/>
    <mergeCell ref="E8:F8"/>
    <mergeCell ref="F20:G20"/>
    <mergeCell ref="E9:F9"/>
    <mergeCell ref="B10:C10"/>
    <mergeCell ref="E10:F10"/>
    <mergeCell ref="D19:E19"/>
    <mergeCell ref="E12:F12"/>
    <mergeCell ref="B18:C18"/>
    <mergeCell ref="B19:C19"/>
    <mergeCell ref="B11:C11"/>
    <mergeCell ref="E11:F11"/>
    <mergeCell ref="B12:C12"/>
    <mergeCell ref="B3:D3"/>
    <mergeCell ref="E3:F3"/>
    <mergeCell ref="E13:F13"/>
    <mergeCell ref="E6:F6"/>
    <mergeCell ref="E7:F7"/>
    <mergeCell ref="B13:C13"/>
    <mergeCell ref="B9:C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2018-03-14T10:46:50Z</dcterms:modified>
  <cp:category/>
  <cp:version/>
  <cp:contentType/>
  <cp:contentStatus/>
</cp:coreProperties>
</file>